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d.docs.live.net/1608d23111577c03/Escritorio/IP BCAS V2/BARRANCAS III/IP-BARRANCAS ETAPA 3 V2/PRESUPUESTO/"/>
    </mc:Choice>
  </mc:AlternateContent>
  <xr:revisionPtr revIDLastSave="205" documentId="8_{2C4C269A-5F99-44E7-9C7D-40F82BDF3250}" xr6:coauthVersionLast="47" xr6:coauthVersionMax="47" xr10:uidLastSave="{EF989CCE-D28D-4156-907A-6CCDE08B6F0D}"/>
  <bookViews>
    <workbookView xWindow="-110" yWindow="-110" windowWidth="19420" windowHeight="11500" tabRatio="937" xr2:uid="{00000000-000D-0000-FFFF-FFFF00000000}"/>
  </bookViews>
  <sheets>
    <sheet name="PPTO RESUMEN" sheetId="132" r:id="rId1"/>
    <sheet name="PPTO TOTAL" sheetId="229" r:id="rId2"/>
    <sheet name="MO SUPERVISION" sheetId="89" r:id="rId3"/>
    <sheet name="AIU" sheetId="230" r:id="rId4"/>
    <sheet name="MO INTERVENTORIA" sheetId="97" r:id="rId5"/>
    <sheet name="FLUJO DE CAJA" sheetId="85" r:id="rId6"/>
    <sheet name="APU C1" sheetId="220" r:id="rId7"/>
    <sheet name="MEM CAP 1" sheetId="146" r:id="rId8"/>
    <sheet name="APU C2" sheetId="216" r:id="rId9"/>
    <sheet name="MEM CAP 2" sheetId="221" r:id="rId10"/>
    <sheet name="APU C3" sheetId="152" r:id="rId11"/>
    <sheet name="MEM CAP 3" sheetId="223" r:id="rId12"/>
    <sheet name="APU 4.1." sheetId="163" r:id="rId13"/>
    <sheet name="APU4.2." sheetId="150" r:id="rId14"/>
    <sheet name="APU4.3." sheetId="151" r:id="rId15"/>
    <sheet name="APU4.4." sheetId="156" r:id="rId16"/>
    <sheet name="APU4.5." sheetId="161" r:id="rId17"/>
    <sheet name="APU4.6." sheetId="155" r:id="rId18"/>
    <sheet name="MEM CAP 4" sheetId="224" r:id="rId19"/>
    <sheet name="APU 5.1." sheetId="157" r:id="rId20"/>
    <sheet name="APU 5.2." sheetId="158" r:id="rId21"/>
    <sheet name="MEM ELECTRICOS" sheetId="225" r:id="rId22"/>
    <sheet name="APU 6.1." sheetId="159" r:id="rId23"/>
    <sheet name="APU 6.2." sheetId="160" r:id="rId24"/>
    <sheet name="APU 7.1." sheetId="185" r:id="rId25"/>
    <sheet name="APU 7.2." sheetId="186" r:id="rId26"/>
    <sheet name="APU 7.3." sheetId="187" r:id="rId27"/>
    <sheet name="APU 7.4." sheetId="188" r:id="rId28"/>
    <sheet name="APU 7.5." sheetId="189" r:id="rId29"/>
    <sheet name="APU 7.6." sheetId="190" r:id="rId30"/>
    <sheet name="APU 7.7." sheetId="191" r:id="rId31"/>
    <sheet name="APU 7.8." sheetId="192" r:id="rId32"/>
    <sheet name="APU 7.9." sheetId="193" r:id="rId33"/>
    <sheet name="APU 8.1." sheetId="195" r:id="rId34"/>
    <sheet name="APU 8.2." sheetId="196" r:id="rId35"/>
    <sheet name="APU 8.3." sheetId="197" r:id="rId36"/>
    <sheet name="APU 8.4." sheetId="198" r:id="rId37"/>
    <sheet name="APU 8.5." sheetId="199" r:id="rId38"/>
    <sheet name="APU 8.6." sheetId="200" r:id="rId39"/>
    <sheet name="APU 8.7." sheetId="201" r:id="rId40"/>
    <sheet name="APU 8.8." sheetId="202" r:id="rId41"/>
    <sheet name="APU 8.9." sheetId="203" r:id="rId42"/>
    <sheet name="APU 8.10." sheetId="204" r:id="rId43"/>
    <sheet name="APU 8.12." sheetId="206" r:id="rId44"/>
    <sheet name="APU 8.13." sheetId="207" r:id="rId45"/>
    <sheet name="APU 9.1." sheetId="166" r:id="rId46"/>
    <sheet name="APU 9.2." sheetId="167" r:id="rId47"/>
    <sheet name="APU 9.3." sheetId="226" r:id="rId48"/>
    <sheet name="APU 9.4." sheetId="194" r:id="rId49"/>
    <sheet name="APU 9.5." sheetId="168" r:id="rId50"/>
    <sheet name="APU 9.6." sheetId="169" r:id="rId51"/>
    <sheet name="APU 9.7." sheetId="227" r:id="rId52"/>
    <sheet name="APU 9.8." sheetId="228" r:id="rId53"/>
    <sheet name="APU 9.9." sheetId="208" r:id="rId54"/>
    <sheet name="APU 9.10." sheetId="209" r:id="rId55"/>
    <sheet name="APU 9.11." sheetId="210" r:id="rId56"/>
    <sheet name="APU 9.12." sheetId="211" r:id="rId57"/>
    <sheet name="APU 9.13." sheetId="212" r:id="rId58"/>
    <sheet name="APU 10.1." sheetId="213" r:id="rId59"/>
    <sheet name="APU 10.2." sheetId="214" r:id="rId60"/>
    <sheet name="B.ACERO" sheetId="164" r:id="rId61"/>
    <sheet name="APUS BASICOS" sheetId="148" r:id="rId62"/>
    <sheet name="INSUMOS &amp; EQUIPOS" sheetId="149" r:id="rId63"/>
    <sheet name="GRUPOS DE OBRA" sheetId="3" r:id="rId64"/>
    <sheet name="TRANSPORTE" sheetId="104" r:id="rId65"/>
    <sheet name="F.P INTERVENTORIA" sheetId="98" r:id="rId66"/>
    <sheet name="F.P MANO DE OBRA" sheetId="101" r:id="rId67"/>
    <sheet name="MANO DE OBRA" sheetId="99" r:id="rId68"/>
    <sheet name="MATERIALES CIVIL" sheetId="111" r:id="rId69"/>
    <sheet name="MATERIAL ELÉCTRICO" sheetId="112" r:id="rId70"/>
    <sheet name="PMA VF" sheetId="231" r:id="rId71"/>
    <sheet name="SST" sheetId="120" r:id="rId72"/>
    <sheet name="APU 8.11." sheetId="205" r:id="rId73"/>
  </sheets>
  <externalReferences>
    <externalReference r:id="rId74"/>
    <externalReference r:id="rId75"/>
    <externalReference r:id="rId76"/>
    <externalReference r:id="rId77"/>
  </externalReferences>
  <definedNames>
    <definedName name="\0">#REF!</definedName>
    <definedName name="\00">#REF!</definedName>
    <definedName name="\a">#REF!</definedName>
    <definedName name="\AA">#REF!</definedName>
    <definedName name="\b" localSheetId="61">#REF!</definedName>
    <definedName name="\b" localSheetId="62">#REF!</definedName>
    <definedName name="\b">#REF!</definedName>
    <definedName name="\bb">#REF!</definedName>
    <definedName name="\c" localSheetId="61">#REF!</definedName>
    <definedName name="\c" localSheetId="62">#REF!</definedName>
    <definedName name="\C">#REF!</definedName>
    <definedName name="\D">#REF!</definedName>
    <definedName name="\E">#REF!</definedName>
    <definedName name="\EE">#REF!</definedName>
    <definedName name="\eliminar" localSheetId="61">#REF!</definedName>
    <definedName name="\eliminar" localSheetId="62">#REF!</definedName>
    <definedName name="\eliminar">#REF!</definedName>
    <definedName name="\eliminar1" localSheetId="61">#REF!</definedName>
    <definedName name="\eliminar1" localSheetId="62">#REF!</definedName>
    <definedName name="\eliminar1">#REF!</definedName>
    <definedName name="\f">#REF!</definedName>
    <definedName name="\G">#REF!</definedName>
    <definedName name="\i">#REF!</definedName>
    <definedName name="\k">#REF!</definedName>
    <definedName name="\l">#REF!</definedName>
    <definedName name="\m" localSheetId="62">#REF!</definedName>
    <definedName name="\M">#REF!</definedName>
    <definedName name="\ñ">#REF!</definedName>
    <definedName name="\o">#REF!</definedName>
    <definedName name="\P">#REF!</definedName>
    <definedName name="\q" localSheetId="62">#REF!</definedName>
    <definedName name="\q">#REF!</definedName>
    <definedName name="\R">#REF!</definedName>
    <definedName name="\s">#REF!</definedName>
    <definedName name="\sa">#REF!</definedName>
    <definedName name="\t">#REF!</definedName>
    <definedName name="\V">#REF!</definedName>
    <definedName name="\w">#N/A</definedName>
    <definedName name="\X">#N/A</definedName>
    <definedName name="\z" localSheetId="61">#REF!</definedName>
    <definedName name="\z" localSheetId="62">#REF!</definedName>
    <definedName name="\Z">#N/A</definedName>
    <definedName name="_">#REF!</definedName>
    <definedName name="_??" localSheetId="3" hidden="1">{"'?????10.27??????'!$Q$16"}</definedName>
    <definedName name="_??" hidden="1">{"'?????10.27??????'!$Q$16"}</definedName>
    <definedName name="_????" localSheetId="3" hidden="1">{"'?????10.27??????'!$Q$16"}</definedName>
    <definedName name="_????" hidden="1">{"'?????10.27??????'!$Q$16"}</definedName>
    <definedName name="_?????" localSheetId="3" hidden="1">{"DCF-???",#N/A,TRUE,"???";"DCF-??",#N/A,TRUE,"??";"DCF-??",#N/A,TRUE,"??";"DCF-??",#N/A,TRUE,"??";"DCF-??",#N/A,TRUE,"??";"DCF-??",#N/A,TRUE,"??";"DCF-??",#N/A,TRUE,"??";"DCF-??",#N/A,TRUE,"??";"DCF-??",#N/A,TRUE,"??"}</definedName>
    <definedName name="_?????" hidden="1">{"DCF-???",#N/A,TRUE,"???";"DCF-??",#N/A,TRUE,"??";"DCF-??",#N/A,TRUE,"??";"DCF-??",#N/A,TRUE,"??";"DCF-??",#N/A,TRUE,"??";"DCF-??",#N/A,TRUE,"??";"DCF-??",#N/A,TRUE,"??";"DCF-??",#N/A,TRUE,"??";"DCF-??",#N/A,TRUE,"??"}</definedName>
    <definedName name="_??????" localSheetId="3" hidden="1">{"'?????10.27??????'!$Q$16"}</definedName>
    <definedName name="_??????" hidden="1">{"'?????10.27??????'!$Q$16"}</definedName>
    <definedName name="_???????" localSheetId="3" hidden="1">{"'?????10.27??????'!$Q$16"}</definedName>
    <definedName name="_???????" hidden="1">{"'?????10.27??????'!$Q$16"}</definedName>
    <definedName name="_??06" localSheetId="3" hidden="1">{"'?????10.27??????'!$Q$16"}</definedName>
    <definedName name="_??06" hidden="1">{"'?????10.27??????'!$Q$16"}</definedName>
    <definedName name="_?16??" localSheetId="3" hidden="1">{"'????'!$A$1:$C$37"}</definedName>
    <definedName name="_?16??" hidden="1">{"'????'!$A$1:$C$37"}</definedName>
    <definedName name="_____________________________________________________i1">#REF!</definedName>
    <definedName name="__________________________________________________i1">#REF!</definedName>
    <definedName name="_________________________________________________AFC1">#REF!</definedName>
    <definedName name="_________________________________________________AFC3">#REF!</definedName>
    <definedName name="_________________________________________________AFC5">#REF!</definedName>
    <definedName name="_________________________________________________BGC1">#REF!</definedName>
    <definedName name="_________________________________________________BGC3">#REF!</definedName>
    <definedName name="_________________________________________________BGC5">#REF!</definedName>
    <definedName name="_________________________________________________CAC1">#REF!</definedName>
    <definedName name="_________________________________________________CAC3">#REF!</definedName>
    <definedName name="_________________________________________________CAC5">#REF!</definedName>
    <definedName name="_________________________________________________i1">#REF!</definedName>
    <definedName name="_________________________________________________SBC1">#REF!</definedName>
    <definedName name="_________________________________________________SBC3">#REF!</definedName>
    <definedName name="_________________________________________________SBC5">#REF!</definedName>
    <definedName name="________________________________________________AFC1">#REF!</definedName>
    <definedName name="________________________________________________AFC3">#REF!</definedName>
    <definedName name="________________________________________________AFC5">#REF!</definedName>
    <definedName name="________________________________________________BGC1">#REF!</definedName>
    <definedName name="________________________________________________BGC3">#REF!</definedName>
    <definedName name="________________________________________________BGC5">#REF!</definedName>
    <definedName name="________________________________________________CAC1">#REF!</definedName>
    <definedName name="________________________________________________CAC3">#REF!</definedName>
    <definedName name="________________________________________________CAC5">#REF!</definedName>
    <definedName name="________________________________________________i1">#REF!</definedName>
    <definedName name="________________________________________________SBC1">#REF!</definedName>
    <definedName name="________________________________________________SBC3">#REF!</definedName>
    <definedName name="________________________________________________SBC5">#REF!</definedName>
    <definedName name="_______________________________________________AFC1">#REF!</definedName>
    <definedName name="_______________________________________________AFC3">#REF!</definedName>
    <definedName name="_______________________________________________AFC5">#REF!</definedName>
    <definedName name="_______________________________________________BGC1">#REF!</definedName>
    <definedName name="_______________________________________________BGC3">#REF!</definedName>
    <definedName name="_______________________________________________BGC5">#REF!</definedName>
    <definedName name="_______________________________________________CAC1">#REF!</definedName>
    <definedName name="_______________________________________________CAC3">#REF!</definedName>
    <definedName name="_______________________________________________CAC5">#REF!</definedName>
    <definedName name="_______________________________________________i1">#REF!</definedName>
    <definedName name="_______________________________________________SBC1">#REF!</definedName>
    <definedName name="_______________________________________________SBC3">#REF!</definedName>
    <definedName name="_______________________________________________SBC5">#REF!</definedName>
    <definedName name="______________________________________________AFC1">#REF!</definedName>
    <definedName name="______________________________________________AFC3">#REF!</definedName>
    <definedName name="______________________________________________AFC5">#REF!</definedName>
    <definedName name="______________________________________________BGC1">#REF!</definedName>
    <definedName name="______________________________________________BGC3">#REF!</definedName>
    <definedName name="______________________________________________BGC5">#REF!</definedName>
    <definedName name="______________________________________________CAC1">#REF!</definedName>
    <definedName name="______________________________________________CAC3">#REF!</definedName>
    <definedName name="______________________________________________CAC5">#REF!</definedName>
    <definedName name="______________________________________________i1">#REF!</definedName>
    <definedName name="______________________________________________SBC1">#REF!</definedName>
    <definedName name="______________________________________________SBC3">#REF!</definedName>
    <definedName name="______________________________________________SBC5">#REF!</definedName>
    <definedName name="_____________________________________________AFC1">#REF!</definedName>
    <definedName name="_____________________________________________AFC3">#REF!</definedName>
    <definedName name="_____________________________________________AFC5">#REF!</definedName>
    <definedName name="_____________________________________________BGC1">#REF!</definedName>
    <definedName name="_____________________________________________BGC3">#REF!</definedName>
    <definedName name="_____________________________________________BGC5">#REF!</definedName>
    <definedName name="_____________________________________________CAC1">#REF!</definedName>
    <definedName name="_____________________________________________CAC3">#REF!</definedName>
    <definedName name="_____________________________________________CAC5">#REF!</definedName>
    <definedName name="_____________________________________________i1">#REF!</definedName>
    <definedName name="_____________________________________________SBC1">#REF!</definedName>
    <definedName name="_____________________________________________SBC3">#REF!</definedName>
    <definedName name="_____________________________________________SBC5">#REF!</definedName>
    <definedName name="____________________________________________AFC1">#REF!</definedName>
    <definedName name="____________________________________________AFC3">#REF!</definedName>
    <definedName name="____________________________________________AFC5">#REF!</definedName>
    <definedName name="____________________________________________BGC1">#REF!</definedName>
    <definedName name="____________________________________________BGC3">#REF!</definedName>
    <definedName name="____________________________________________BGC5">#REF!</definedName>
    <definedName name="____________________________________________CAC1">#REF!</definedName>
    <definedName name="____________________________________________CAC3">#REF!</definedName>
    <definedName name="____________________________________________CAC5">#REF!</definedName>
    <definedName name="____________________________________________i1">#REF!</definedName>
    <definedName name="____________________________________________SBC1">#REF!</definedName>
    <definedName name="____________________________________________SBC3">#REF!</definedName>
    <definedName name="____________________________________________SBC5">#REF!</definedName>
    <definedName name="___________________________________________AFC1">#REF!</definedName>
    <definedName name="___________________________________________AFC3">#REF!</definedName>
    <definedName name="___________________________________________AFC5">#REF!</definedName>
    <definedName name="___________________________________________BGC1">#REF!</definedName>
    <definedName name="___________________________________________BGC3">#REF!</definedName>
    <definedName name="___________________________________________BGC5">#REF!</definedName>
    <definedName name="___________________________________________CAC1">#REF!</definedName>
    <definedName name="___________________________________________CAC3">#REF!</definedName>
    <definedName name="___________________________________________CAC5">#REF!</definedName>
    <definedName name="___________________________________________i1">#REF!</definedName>
    <definedName name="___________________________________________SBC1">#REF!</definedName>
    <definedName name="___________________________________________SBC3">#REF!</definedName>
    <definedName name="___________________________________________SBC5">#REF!</definedName>
    <definedName name="__________________________________________AFC1">#REF!</definedName>
    <definedName name="__________________________________________AFC3">#REF!</definedName>
    <definedName name="__________________________________________AFC5">#REF!</definedName>
    <definedName name="__________________________________________BGC1">#REF!</definedName>
    <definedName name="__________________________________________BGC3">#REF!</definedName>
    <definedName name="__________________________________________BGC5">#REF!</definedName>
    <definedName name="__________________________________________CAC1">#REF!</definedName>
    <definedName name="__________________________________________CAC3">#REF!</definedName>
    <definedName name="__________________________________________CAC5">#REF!</definedName>
    <definedName name="__________________________________________i1">#REF!</definedName>
    <definedName name="__________________________________________SBC1">#REF!</definedName>
    <definedName name="__________________________________________SBC3">#REF!</definedName>
    <definedName name="__________________________________________SBC5">#REF!</definedName>
    <definedName name="_________________________________________AFC1">#REF!</definedName>
    <definedName name="_________________________________________AFC3">#REF!</definedName>
    <definedName name="_________________________________________AFC5">#REF!</definedName>
    <definedName name="_________________________________________BGC1">#REF!</definedName>
    <definedName name="_________________________________________BGC3">#REF!</definedName>
    <definedName name="_________________________________________BGC5">#REF!</definedName>
    <definedName name="_________________________________________CAC1">#REF!</definedName>
    <definedName name="_________________________________________CAC3">#REF!</definedName>
    <definedName name="_________________________________________CAC5">#REF!</definedName>
    <definedName name="_________________________________________i1">#REF!</definedName>
    <definedName name="_________________________________________SBC1">#REF!</definedName>
    <definedName name="_________________________________________SBC3">#REF!</definedName>
    <definedName name="_________________________________________SBC5">#REF!</definedName>
    <definedName name="________________________________________AFC1">#REF!</definedName>
    <definedName name="________________________________________AFC3">#REF!</definedName>
    <definedName name="________________________________________AFC5">#REF!</definedName>
    <definedName name="________________________________________BGC1">#REF!</definedName>
    <definedName name="________________________________________BGC3">#REF!</definedName>
    <definedName name="________________________________________BGC5">#REF!</definedName>
    <definedName name="________________________________________CAC1">#REF!</definedName>
    <definedName name="________________________________________CAC3">#REF!</definedName>
    <definedName name="________________________________________CAC5">#REF!</definedName>
    <definedName name="________________________________________i1">#REF!</definedName>
    <definedName name="________________________________________SBC1">#REF!</definedName>
    <definedName name="________________________________________SBC3">#REF!</definedName>
    <definedName name="________________________________________SBC5">#REF!</definedName>
    <definedName name="_______________________________________AFC1">#REF!</definedName>
    <definedName name="_______________________________________AFC3">#REF!</definedName>
    <definedName name="_______________________________________AFC5">#REF!</definedName>
    <definedName name="_______________________________________BGC1">#REF!</definedName>
    <definedName name="_______________________________________BGC3">#REF!</definedName>
    <definedName name="_______________________________________BGC5">#REF!</definedName>
    <definedName name="_______________________________________CAC1">#REF!</definedName>
    <definedName name="_______________________________________CAC3">#REF!</definedName>
    <definedName name="_______________________________________CAC5">#REF!</definedName>
    <definedName name="_______________________________________i1">#REF!</definedName>
    <definedName name="_______________________________________SBC1">#REF!</definedName>
    <definedName name="_______________________________________SBC3">#REF!</definedName>
    <definedName name="_______________________________________SBC5">#REF!</definedName>
    <definedName name="______________________________________AFC1">#REF!</definedName>
    <definedName name="______________________________________AFC3">#REF!</definedName>
    <definedName name="______________________________________AFC5">#REF!</definedName>
    <definedName name="______________________________________BGC1">#REF!</definedName>
    <definedName name="______________________________________BGC3">#REF!</definedName>
    <definedName name="______________________________________BGC5">#REF!</definedName>
    <definedName name="______________________________________CAC1">#REF!</definedName>
    <definedName name="______________________________________CAC3">#REF!</definedName>
    <definedName name="______________________________________CAC5">#REF!</definedName>
    <definedName name="______________________________________i1">#REF!</definedName>
    <definedName name="______________________________________SBC1">#REF!</definedName>
    <definedName name="______________________________________SBC3">#REF!</definedName>
    <definedName name="______________________________________SBC5">#REF!</definedName>
    <definedName name="_____________________________________AFC1">#REF!</definedName>
    <definedName name="_____________________________________AFC3">#REF!</definedName>
    <definedName name="_____________________________________AFC5">#REF!</definedName>
    <definedName name="_____________________________________BGC1">#REF!</definedName>
    <definedName name="_____________________________________BGC3">#REF!</definedName>
    <definedName name="_____________________________________BGC5">#REF!</definedName>
    <definedName name="_____________________________________CAC1">#REF!</definedName>
    <definedName name="_____________________________________CAC3">#REF!</definedName>
    <definedName name="_____________________________________CAC5">#REF!</definedName>
    <definedName name="_____________________________________i1">#REF!</definedName>
    <definedName name="_____________________________________SBC1">#REF!</definedName>
    <definedName name="_____________________________________SBC3">#REF!</definedName>
    <definedName name="_____________________________________SBC5">#REF!</definedName>
    <definedName name="____________________________________AFC1">#REF!</definedName>
    <definedName name="____________________________________AFC3">#REF!</definedName>
    <definedName name="____________________________________AFC5">#REF!</definedName>
    <definedName name="____________________________________BGC1">#REF!</definedName>
    <definedName name="____________________________________BGC3">#REF!</definedName>
    <definedName name="____________________________________BGC5">#REF!</definedName>
    <definedName name="____________________________________CAC1">#REF!</definedName>
    <definedName name="____________________________________CAC3">#REF!</definedName>
    <definedName name="____________________________________CAC5">#REF!</definedName>
    <definedName name="____________________________________i1">#REF!</definedName>
    <definedName name="____________________________________SBC1">#REF!</definedName>
    <definedName name="____________________________________SBC3">#REF!</definedName>
    <definedName name="____________________________________SBC5">#REF!</definedName>
    <definedName name="___________________________________AFC1">#REF!</definedName>
    <definedName name="___________________________________AFC3">#REF!</definedName>
    <definedName name="___________________________________AFC5">#REF!</definedName>
    <definedName name="___________________________________BGC1">#REF!</definedName>
    <definedName name="___________________________________BGC3">#REF!</definedName>
    <definedName name="___________________________________BGC5">#REF!</definedName>
    <definedName name="___________________________________CAC1">#REF!</definedName>
    <definedName name="___________________________________CAC3">#REF!</definedName>
    <definedName name="___________________________________CAC5">#REF!</definedName>
    <definedName name="___________________________________i1">#REF!</definedName>
    <definedName name="___________________________________SBC1">#REF!</definedName>
    <definedName name="___________________________________SBC3">#REF!</definedName>
    <definedName name="___________________________________SBC5">#REF!</definedName>
    <definedName name="__________________________________AFC1">#REF!</definedName>
    <definedName name="__________________________________AFC3">#REF!</definedName>
    <definedName name="__________________________________AFC5">#REF!</definedName>
    <definedName name="__________________________________BGC1">#REF!</definedName>
    <definedName name="__________________________________BGC3">#REF!</definedName>
    <definedName name="__________________________________BGC5">#REF!</definedName>
    <definedName name="__________________________________CAC1">#REF!</definedName>
    <definedName name="__________________________________CAC3">#REF!</definedName>
    <definedName name="__________________________________CAC5">#REF!</definedName>
    <definedName name="__________________________________i1">#REF!</definedName>
    <definedName name="__________________________________SBC1">#REF!</definedName>
    <definedName name="__________________________________SBC3">#REF!</definedName>
    <definedName name="__________________________________SBC5">#REF!</definedName>
    <definedName name="_________________________________AFC1">#REF!</definedName>
    <definedName name="_________________________________AFC3">#REF!</definedName>
    <definedName name="_________________________________AFC5">#REF!</definedName>
    <definedName name="_________________________________apu1">#REF!</definedName>
    <definedName name="_________________________________BGC1">#REF!</definedName>
    <definedName name="_________________________________BGC3">#REF!</definedName>
    <definedName name="_________________________________BGC5">#REF!</definedName>
    <definedName name="_________________________________CAC1">#REF!</definedName>
    <definedName name="_________________________________CAC3">#REF!</definedName>
    <definedName name="_________________________________CAC5">#REF!</definedName>
    <definedName name="_________________________________i1">#REF!</definedName>
    <definedName name="_________________________________l9001">#REF!</definedName>
    <definedName name="_________________________________SBC1">#REF!</definedName>
    <definedName name="_________________________________SBC3">#REF!</definedName>
    <definedName name="_________________________________SBC5">#REF!</definedName>
    <definedName name="________________________________AFC1">#REF!</definedName>
    <definedName name="________________________________AFC3">#REF!</definedName>
    <definedName name="________________________________AFC5">#REF!</definedName>
    <definedName name="________________________________apu1">#REF!</definedName>
    <definedName name="________________________________BGC1">#REF!</definedName>
    <definedName name="________________________________BGC3">#REF!</definedName>
    <definedName name="________________________________BGC5">#REF!</definedName>
    <definedName name="________________________________CAC1">#REF!</definedName>
    <definedName name="________________________________CAC3">#REF!</definedName>
    <definedName name="________________________________CAC5">#REF!</definedName>
    <definedName name="________________________________i1">#REF!</definedName>
    <definedName name="________________________________SBC1">#REF!</definedName>
    <definedName name="________________________________SBC3">#REF!</definedName>
    <definedName name="________________________________SBC5">#REF!</definedName>
    <definedName name="_______________________________AFC1">#REF!</definedName>
    <definedName name="_______________________________AFC3">#REF!</definedName>
    <definedName name="_______________________________AFC5">#REF!</definedName>
    <definedName name="_______________________________apu1">#REF!</definedName>
    <definedName name="_______________________________BGC1">#REF!</definedName>
    <definedName name="_______________________________BGC3">#REF!</definedName>
    <definedName name="_______________________________BGC5">#REF!</definedName>
    <definedName name="_______________________________CAC1">#REF!</definedName>
    <definedName name="_______________________________CAC3">#REF!</definedName>
    <definedName name="_______________________________CAC5">#REF!</definedName>
    <definedName name="_______________________________i1">#REF!</definedName>
    <definedName name="_______________________________l9001">#REF!</definedName>
    <definedName name="_______________________________SBC1">#REF!</definedName>
    <definedName name="_______________________________SBC3">#REF!</definedName>
    <definedName name="_______________________________SBC5">#REF!</definedName>
    <definedName name="______________________________AFC1">#REF!</definedName>
    <definedName name="______________________________AFC3">#REF!</definedName>
    <definedName name="______________________________AFC5">#REF!</definedName>
    <definedName name="______________________________apu1">#REF!</definedName>
    <definedName name="______________________________BGC1">#REF!</definedName>
    <definedName name="______________________________BGC3">#REF!</definedName>
    <definedName name="______________________________BGC5">#REF!</definedName>
    <definedName name="______________________________CAC1">#REF!</definedName>
    <definedName name="______________________________CAC3">#REF!</definedName>
    <definedName name="______________________________CAC5">#REF!</definedName>
    <definedName name="______________________________i1">#REF!</definedName>
    <definedName name="______________________________l9001">#REF!</definedName>
    <definedName name="______________________________SBC1">#REF!</definedName>
    <definedName name="______________________________SBC3">#REF!</definedName>
    <definedName name="______________________________SBC5">#REF!</definedName>
    <definedName name="_____________________________AFC1">#REF!</definedName>
    <definedName name="_____________________________AFC3">#REF!</definedName>
    <definedName name="_____________________________AFC5">#REF!</definedName>
    <definedName name="_____________________________BGC1">#REF!</definedName>
    <definedName name="_____________________________BGC3">#REF!</definedName>
    <definedName name="_____________________________BGC5">#REF!</definedName>
    <definedName name="_____________________________CAC1">#REF!</definedName>
    <definedName name="_____________________________CAC3">#REF!</definedName>
    <definedName name="_____________________________CAC5">#REF!</definedName>
    <definedName name="_____________________________i1">#REF!</definedName>
    <definedName name="_____________________________l9001">#REF!</definedName>
    <definedName name="_____________________________SBC1">#REF!</definedName>
    <definedName name="_____________________________SBC3">#REF!</definedName>
    <definedName name="_____________________________SBC5">#REF!</definedName>
    <definedName name="____________________________AFC1">#REF!</definedName>
    <definedName name="____________________________AFC3">#REF!</definedName>
    <definedName name="____________________________AFC5">#REF!</definedName>
    <definedName name="____________________________apu1">#REF!</definedName>
    <definedName name="____________________________BGC1">#REF!</definedName>
    <definedName name="____________________________BGC3">#REF!</definedName>
    <definedName name="____________________________BGC5">#REF!</definedName>
    <definedName name="____________________________CAC1">#REF!</definedName>
    <definedName name="____________________________CAC3">#REF!</definedName>
    <definedName name="____________________________CAC5">#REF!</definedName>
    <definedName name="____________________________i1">#REF!</definedName>
    <definedName name="____________________________l9001">#REF!</definedName>
    <definedName name="____________________________SBC1">#REF!</definedName>
    <definedName name="____________________________SBC3">#REF!</definedName>
    <definedName name="____________________________SBC5">#REF!</definedName>
    <definedName name="___________________________AFC1">#REF!</definedName>
    <definedName name="___________________________AFC3">#REF!</definedName>
    <definedName name="___________________________AFC5">#REF!</definedName>
    <definedName name="___________________________apu1">#REF!</definedName>
    <definedName name="___________________________BGC1">#REF!</definedName>
    <definedName name="___________________________BGC3">#REF!</definedName>
    <definedName name="___________________________BGC5">#REF!</definedName>
    <definedName name="___________________________CAC1">#REF!</definedName>
    <definedName name="___________________________CAC3">#REF!</definedName>
    <definedName name="___________________________CAC5">#REF!</definedName>
    <definedName name="___________________________i1">#REF!</definedName>
    <definedName name="___________________________l9001">#REF!</definedName>
    <definedName name="___________________________SBC1">#REF!</definedName>
    <definedName name="___________________________SBC3">#REF!</definedName>
    <definedName name="___________________________SBC5">#REF!</definedName>
    <definedName name="__________________________AFC1">#REF!</definedName>
    <definedName name="__________________________AFC3">#REF!</definedName>
    <definedName name="__________________________AFC5">#REF!</definedName>
    <definedName name="__________________________apu1">#REF!</definedName>
    <definedName name="__________________________BGC1">#REF!</definedName>
    <definedName name="__________________________BGC3">#REF!</definedName>
    <definedName name="__________________________BGC5">#REF!</definedName>
    <definedName name="__________________________CAC1">#REF!</definedName>
    <definedName name="__________________________CAC3">#REF!</definedName>
    <definedName name="__________________________CAC5">#REF!</definedName>
    <definedName name="__________________________i1">#REF!</definedName>
    <definedName name="__________________________l9001">#REF!</definedName>
    <definedName name="__________________________rc">#REF!</definedName>
    <definedName name="__________________________SBC1">#REF!</definedName>
    <definedName name="__________________________SBC3">#REF!</definedName>
    <definedName name="__________________________SBC5">#REF!</definedName>
    <definedName name="_________________________AFC1">#REF!</definedName>
    <definedName name="_________________________AFC3">#REF!</definedName>
    <definedName name="_________________________AFC5">#REF!</definedName>
    <definedName name="_________________________apu1">#REF!</definedName>
    <definedName name="_________________________BGC1">#REF!</definedName>
    <definedName name="_________________________BGC3">#REF!</definedName>
    <definedName name="_________________________BGC5">#REF!</definedName>
    <definedName name="_________________________CAC1">#REF!</definedName>
    <definedName name="_________________________CAC3">#REF!</definedName>
    <definedName name="_________________________CAC5">#REF!</definedName>
    <definedName name="_________________________EQP1" localSheetId="61">#REF!</definedName>
    <definedName name="_________________________EQP1">#REF!</definedName>
    <definedName name="_________________________EQP10">#REF!</definedName>
    <definedName name="_________________________EQP11">#REF!</definedName>
    <definedName name="_________________________EQP12">#REF!</definedName>
    <definedName name="_________________________EQP13">#REF!</definedName>
    <definedName name="_________________________EQP14">#REF!</definedName>
    <definedName name="_________________________EQP15">#REF!</definedName>
    <definedName name="_________________________EQP16">#REF!</definedName>
    <definedName name="_________________________EQP17">#REF!</definedName>
    <definedName name="_________________________EQP18">#REF!</definedName>
    <definedName name="_________________________EQP19">#REF!</definedName>
    <definedName name="_________________________EQP2">#REF!</definedName>
    <definedName name="_________________________EQP20">#REF!</definedName>
    <definedName name="_________________________EQP3">#REF!</definedName>
    <definedName name="_________________________EQP4">#REF!</definedName>
    <definedName name="_________________________EQP5">#REF!</definedName>
    <definedName name="_________________________EQP6">#REF!</definedName>
    <definedName name="_________________________EQP7">#REF!</definedName>
    <definedName name="_________________________EQP8">#REF!</definedName>
    <definedName name="_________________________EQP9">#REF!</definedName>
    <definedName name="_________________________i1">#REF!</definedName>
    <definedName name="_________________________l9001">#REF!</definedName>
    <definedName name="_________________________MAT1">#REF!</definedName>
    <definedName name="_________________________MAT10">#REF!</definedName>
    <definedName name="_________________________MAT11">#REF!</definedName>
    <definedName name="_________________________MAT12">#REF!</definedName>
    <definedName name="_________________________MAT13">#REF!</definedName>
    <definedName name="_________________________MAT14">#REF!</definedName>
    <definedName name="_________________________MAT15">#REF!</definedName>
    <definedName name="_________________________MAT16">#REF!</definedName>
    <definedName name="_________________________MAT17">#REF!</definedName>
    <definedName name="_________________________MAT18">#REF!</definedName>
    <definedName name="_________________________MAT19">#REF!</definedName>
    <definedName name="_________________________MAT2">#REF!</definedName>
    <definedName name="_________________________MAT20">#REF!</definedName>
    <definedName name="_________________________MAT21">#REF!</definedName>
    <definedName name="_________________________MAT22">#REF!</definedName>
    <definedName name="_________________________MAT23">#REF!</definedName>
    <definedName name="_________________________MAT24">#REF!</definedName>
    <definedName name="_________________________MAT25">#REF!</definedName>
    <definedName name="_________________________MAT26">#REF!</definedName>
    <definedName name="_________________________MAT27">#REF!</definedName>
    <definedName name="_________________________MAT28">#REF!</definedName>
    <definedName name="_________________________MAT29">#REF!</definedName>
    <definedName name="_________________________MAT3">#REF!</definedName>
    <definedName name="_________________________MAT30">#REF!</definedName>
    <definedName name="_________________________MAT31">#REF!</definedName>
    <definedName name="_________________________MAT32">#REF!</definedName>
    <definedName name="_________________________MAT33">#REF!</definedName>
    <definedName name="_________________________MAT34">#REF!</definedName>
    <definedName name="_________________________MAT35">#REF!</definedName>
    <definedName name="_________________________MAT36">#REF!</definedName>
    <definedName name="_________________________MAT37">#REF!</definedName>
    <definedName name="_________________________MAT4">#REF!</definedName>
    <definedName name="_________________________MAT5">#REF!</definedName>
    <definedName name="_________________________MAT6">#REF!</definedName>
    <definedName name="_________________________MAT7">#REF!</definedName>
    <definedName name="_________________________MAT8">#REF!</definedName>
    <definedName name="_________________________MAT9">#REF!</definedName>
    <definedName name="_________________________MO1">#REF!</definedName>
    <definedName name="_________________________MO10">#REF!</definedName>
    <definedName name="_________________________MO2">#REF!</definedName>
    <definedName name="_________________________MO3">#REF!</definedName>
    <definedName name="_________________________MO4">#REF!</definedName>
    <definedName name="_________________________MO5">#REF!</definedName>
    <definedName name="_________________________MO6">#REF!</definedName>
    <definedName name="_________________________MO7">#REF!</definedName>
    <definedName name="_________________________MO8">#REF!</definedName>
    <definedName name="_________________________MO9">#REF!</definedName>
    <definedName name="_________________________MV1">#REF!</definedName>
    <definedName name="_________________________MV10">#REF!</definedName>
    <definedName name="_________________________MV11">#REF!</definedName>
    <definedName name="_________________________MV12">#REF!</definedName>
    <definedName name="_________________________MV13">#REF!</definedName>
    <definedName name="_________________________MV14">#REF!</definedName>
    <definedName name="_________________________MV15">#REF!</definedName>
    <definedName name="_________________________MV16">#REF!</definedName>
    <definedName name="_________________________MV17">#REF!</definedName>
    <definedName name="_________________________MV18">#REF!</definedName>
    <definedName name="_________________________MV19">#REF!</definedName>
    <definedName name="_________________________MV2">#REF!</definedName>
    <definedName name="_________________________MV20">#REF!</definedName>
    <definedName name="_________________________MV3">#REF!</definedName>
    <definedName name="_________________________MV5">#REF!</definedName>
    <definedName name="_________________________MV6">#REF!</definedName>
    <definedName name="_________________________MV7">#REF!</definedName>
    <definedName name="_________________________MV8">#REF!</definedName>
    <definedName name="_________________________MV9">#REF!</definedName>
    <definedName name="_________________________rc">#REF!</definedName>
    <definedName name="_________________________SBC1">#REF!</definedName>
    <definedName name="_________________________SBC3">#REF!</definedName>
    <definedName name="_________________________SBC5">#REF!</definedName>
    <definedName name="________________________AFC1">#REF!</definedName>
    <definedName name="________________________AFC3">#REF!</definedName>
    <definedName name="________________________AFC5">#REF!</definedName>
    <definedName name="________________________apu1">#REF!</definedName>
    <definedName name="________________________BGC1">#REF!</definedName>
    <definedName name="________________________BGC3">#REF!</definedName>
    <definedName name="________________________BGC5">#REF!</definedName>
    <definedName name="________________________CAC1">#REF!</definedName>
    <definedName name="________________________CAC3">#REF!</definedName>
    <definedName name="________________________CAC5">#REF!</definedName>
    <definedName name="________________________EQP1" localSheetId="61">#REF!</definedName>
    <definedName name="________________________EQP1">#REF!</definedName>
    <definedName name="________________________EQP10">#REF!</definedName>
    <definedName name="________________________EQP11">#REF!</definedName>
    <definedName name="________________________EQP12">#REF!</definedName>
    <definedName name="________________________EQP13">#REF!</definedName>
    <definedName name="________________________EQP14">#REF!</definedName>
    <definedName name="________________________EQP15">#REF!</definedName>
    <definedName name="________________________EQP16">#REF!</definedName>
    <definedName name="________________________EQP17">#REF!</definedName>
    <definedName name="________________________EQP18">#REF!</definedName>
    <definedName name="________________________EQP19">#REF!</definedName>
    <definedName name="________________________EQP2">#REF!</definedName>
    <definedName name="________________________EQP20">#REF!</definedName>
    <definedName name="________________________EQP3">#REF!</definedName>
    <definedName name="________________________EQP4">#REF!</definedName>
    <definedName name="________________________EQP5">#REF!</definedName>
    <definedName name="________________________EQP6">#REF!</definedName>
    <definedName name="________________________EQP7">#REF!</definedName>
    <definedName name="________________________EQP8">#REF!</definedName>
    <definedName name="________________________EQP9">#REF!</definedName>
    <definedName name="________________________i1">#REF!</definedName>
    <definedName name="________________________l9001">#REF!</definedName>
    <definedName name="________________________MAT1">#REF!</definedName>
    <definedName name="________________________MAT10">#REF!</definedName>
    <definedName name="________________________MAT11">#REF!</definedName>
    <definedName name="________________________MAT12">#REF!</definedName>
    <definedName name="________________________MAT13">#REF!</definedName>
    <definedName name="________________________MAT14">#REF!</definedName>
    <definedName name="________________________MAT15">#REF!</definedName>
    <definedName name="________________________MAT16">#REF!</definedName>
    <definedName name="________________________MAT17">#REF!</definedName>
    <definedName name="________________________MAT18">#REF!</definedName>
    <definedName name="________________________MAT19">#REF!</definedName>
    <definedName name="________________________MAT2">#REF!</definedName>
    <definedName name="________________________MAT20">#REF!</definedName>
    <definedName name="________________________MAT21">#REF!</definedName>
    <definedName name="________________________MAT22">#REF!</definedName>
    <definedName name="________________________MAT23">#REF!</definedName>
    <definedName name="________________________MAT24">#REF!</definedName>
    <definedName name="________________________MAT25">#REF!</definedName>
    <definedName name="________________________MAT26">#REF!</definedName>
    <definedName name="________________________MAT27">#REF!</definedName>
    <definedName name="________________________MAT28">#REF!</definedName>
    <definedName name="________________________MAT29">#REF!</definedName>
    <definedName name="________________________MAT3">#REF!</definedName>
    <definedName name="________________________MAT30">#REF!</definedName>
    <definedName name="________________________MAT31">#REF!</definedName>
    <definedName name="________________________MAT32">#REF!</definedName>
    <definedName name="________________________MAT33">#REF!</definedName>
    <definedName name="________________________MAT34">#REF!</definedName>
    <definedName name="________________________MAT35">#REF!</definedName>
    <definedName name="________________________MAT36">#REF!</definedName>
    <definedName name="________________________MAT37">#REF!</definedName>
    <definedName name="________________________MAT38">#REF!</definedName>
    <definedName name="________________________MAT39">#REF!</definedName>
    <definedName name="________________________MAT4">#REF!</definedName>
    <definedName name="________________________MAT40">#REF!</definedName>
    <definedName name="________________________MAT5">#REF!</definedName>
    <definedName name="________________________MAT6">#REF!</definedName>
    <definedName name="________________________MAT7">#REF!</definedName>
    <definedName name="________________________MAT8">#REF!</definedName>
    <definedName name="________________________MAT9">#REF!</definedName>
    <definedName name="________________________MO1">#REF!</definedName>
    <definedName name="________________________MO10">#REF!</definedName>
    <definedName name="________________________MO2">#REF!</definedName>
    <definedName name="________________________MO3">#REF!</definedName>
    <definedName name="________________________MO4">#REF!</definedName>
    <definedName name="________________________MO5">#REF!</definedName>
    <definedName name="________________________MO6">#REF!</definedName>
    <definedName name="________________________MO7">#REF!</definedName>
    <definedName name="________________________MO8">#REF!</definedName>
    <definedName name="________________________MO9">#REF!</definedName>
    <definedName name="________________________MV1">#REF!</definedName>
    <definedName name="________________________MV10">#REF!</definedName>
    <definedName name="________________________MV11">#REF!</definedName>
    <definedName name="________________________MV12">#REF!</definedName>
    <definedName name="________________________MV13">#REF!</definedName>
    <definedName name="________________________MV14">#REF!</definedName>
    <definedName name="________________________MV15">#REF!</definedName>
    <definedName name="________________________MV16">#REF!</definedName>
    <definedName name="________________________MV17">#REF!</definedName>
    <definedName name="________________________MV18">#REF!</definedName>
    <definedName name="________________________MV19">#REF!</definedName>
    <definedName name="________________________MV2">#REF!</definedName>
    <definedName name="________________________MV20">#REF!</definedName>
    <definedName name="________________________MV3">#REF!</definedName>
    <definedName name="________________________MV4">#REF!</definedName>
    <definedName name="________________________MV5">#REF!</definedName>
    <definedName name="________________________MV6">#REF!</definedName>
    <definedName name="________________________MV7">#REF!</definedName>
    <definedName name="________________________MV8">#REF!</definedName>
    <definedName name="________________________MV9">#REF!</definedName>
    <definedName name="________________________POR1">#REF!</definedName>
    <definedName name="________________________POR2">#REF!</definedName>
    <definedName name="________________________POR3">#REF!</definedName>
    <definedName name="________________________POR4">#REF!</definedName>
    <definedName name="________________________POR5">#REF!</definedName>
    <definedName name="________________________rc">#REF!</definedName>
    <definedName name="________________________SBC1">#REF!</definedName>
    <definedName name="________________________SBC3">#REF!</definedName>
    <definedName name="________________________SBC5">#REF!</definedName>
    <definedName name="_______________________AFC1">#REF!</definedName>
    <definedName name="_______________________AFC3">#REF!</definedName>
    <definedName name="_______________________AFC5">#REF!</definedName>
    <definedName name="_______________________apu1">#REF!</definedName>
    <definedName name="_______________________BGC1">#REF!</definedName>
    <definedName name="_______________________BGC3">#REF!</definedName>
    <definedName name="_______________________BGC5">#REF!</definedName>
    <definedName name="_______________________CAC1">#REF!</definedName>
    <definedName name="_______________________CAC3">#REF!</definedName>
    <definedName name="_______________________CAC5">#REF!</definedName>
    <definedName name="_______________________EQP1" localSheetId="61">#REF!</definedName>
    <definedName name="_______________________EQP1">#REF!</definedName>
    <definedName name="_______________________EQP10">#REF!</definedName>
    <definedName name="_______________________EQP11">#REF!</definedName>
    <definedName name="_______________________EQP12">#REF!</definedName>
    <definedName name="_______________________EQP13">#REF!</definedName>
    <definedName name="_______________________EQP14">#REF!</definedName>
    <definedName name="_______________________EQP15">#REF!</definedName>
    <definedName name="_______________________EQP16">#REF!</definedName>
    <definedName name="_______________________EQP17">#REF!</definedName>
    <definedName name="_______________________EQP18">#REF!</definedName>
    <definedName name="_______________________EQP19">#REF!</definedName>
    <definedName name="_______________________EQP2">#REF!</definedName>
    <definedName name="_______________________EQP20">#REF!</definedName>
    <definedName name="_______________________eqp27">#REF!</definedName>
    <definedName name="_______________________EQP3">#REF!</definedName>
    <definedName name="_______________________EQP4">#REF!</definedName>
    <definedName name="_______________________EQP5">#REF!</definedName>
    <definedName name="_______________________EQP6">#REF!</definedName>
    <definedName name="_______________________EQP7">#REF!</definedName>
    <definedName name="_______________________EQP8">#REF!</definedName>
    <definedName name="_______________________EQP9">#REF!</definedName>
    <definedName name="_______________________i1">#REF!</definedName>
    <definedName name="_______________________l9001">#REF!</definedName>
    <definedName name="_______________________MAT1">#REF!</definedName>
    <definedName name="_______________________MAT10">#REF!</definedName>
    <definedName name="_______________________MAT100">#REF!</definedName>
    <definedName name="_______________________MAT101">#REF!</definedName>
    <definedName name="_______________________MAT102">#REF!</definedName>
    <definedName name="_______________________MAT103">#REF!</definedName>
    <definedName name="_______________________MAT104">#REF!</definedName>
    <definedName name="_______________________MAT105">#REF!</definedName>
    <definedName name="_______________________MAT106">#REF!</definedName>
    <definedName name="_______________________MAT107">#REF!</definedName>
    <definedName name="_______________________MAT108">#REF!</definedName>
    <definedName name="_______________________MAT109">#REF!</definedName>
    <definedName name="_______________________MAT11">#REF!</definedName>
    <definedName name="_______________________MAT110">#REF!</definedName>
    <definedName name="_______________________MAT111">#REF!</definedName>
    <definedName name="_______________________MAT112">#REF!</definedName>
    <definedName name="_______________________MAT113">#REF!</definedName>
    <definedName name="_______________________MAT114">#REF!</definedName>
    <definedName name="_______________________MAT115">#REF!</definedName>
    <definedName name="_______________________MAT116">#REF!</definedName>
    <definedName name="_______________________MAT117">#REF!</definedName>
    <definedName name="_______________________MAT118">#REF!</definedName>
    <definedName name="_______________________MAT119">#REF!</definedName>
    <definedName name="_______________________MAT12">#REF!</definedName>
    <definedName name="_______________________MAT120">#REF!</definedName>
    <definedName name="_______________________MAT121">#REF!</definedName>
    <definedName name="_______________________MAT122">#REF!</definedName>
    <definedName name="_______________________MAT123">#REF!</definedName>
    <definedName name="_______________________MAT124">#REF!</definedName>
    <definedName name="_______________________MAT125">#REF!</definedName>
    <definedName name="_______________________MAT126">#REF!</definedName>
    <definedName name="_______________________MAT127">#REF!</definedName>
    <definedName name="_______________________MAT128">#REF!</definedName>
    <definedName name="_______________________MAT129">#REF!</definedName>
    <definedName name="_______________________MAT13">#REF!</definedName>
    <definedName name="_______________________MAT130">#REF!</definedName>
    <definedName name="_______________________MAT131">#REF!</definedName>
    <definedName name="_______________________MAT132">#REF!</definedName>
    <definedName name="_______________________MAT133">#REF!</definedName>
    <definedName name="_______________________MAT134">#REF!</definedName>
    <definedName name="_______________________MAT135">#REF!</definedName>
    <definedName name="_______________________MAT136">#REF!</definedName>
    <definedName name="_______________________MAT137">#REF!</definedName>
    <definedName name="_______________________MAT138">#REF!</definedName>
    <definedName name="_______________________MAT139">#REF!</definedName>
    <definedName name="_______________________MAT14">#REF!</definedName>
    <definedName name="_______________________MAT140">#REF!</definedName>
    <definedName name="_______________________MAT141">#REF!</definedName>
    <definedName name="_______________________MAT142">#REF!</definedName>
    <definedName name="_______________________MAT143">#REF!</definedName>
    <definedName name="_______________________MAT144">#REF!</definedName>
    <definedName name="_______________________MAT145">#REF!</definedName>
    <definedName name="_______________________MAT146">#REF!</definedName>
    <definedName name="_______________________MAT147">#REF!</definedName>
    <definedName name="_______________________MAT148">#REF!</definedName>
    <definedName name="_______________________MAT149">#REF!</definedName>
    <definedName name="_______________________MAT15">#REF!</definedName>
    <definedName name="_______________________MAT150">#REF!</definedName>
    <definedName name="_______________________MAT151">#REF!</definedName>
    <definedName name="_______________________MAT152">#REF!</definedName>
    <definedName name="_______________________MAT153">#REF!</definedName>
    <definedName name="_______________________MAT154">#REF!</definedName>
    <definedName name="_______________________MAT155">#REF!</definedName>
    <definedName name="_______________________MAT156">#REF!</definedName>
    <definedName name="_______________________MAT157">#REF!</definedName>
    <definedName name="_______________________MAT158">#REF!</definedName>
    <definedName name="_______________________MAT159">#REF!</definedName>
    <definedName name="_______________________MAT16">#REF!</definedName>
    <definedName name="_______________________MAT160">#REF!</definedName>
    <definedName name="_______________________MAT161">#REF!</definedName>
    <definedName name="_______________________MAT162">#REF!</definedName>
    <definedName name="_______________________MAT163">#REF!</definedName>
    <definedName name="_______________________MAT164">#REF!</definedName>
    <definedName name="_______________________MAT165">#REF!</definedName>
    <definedName name="_______________________MAT166">#REF!</definedName>
    <definedName name="_______________________MAT17">#REF!</definedName>
    <definedName name="_______________________MAT18">#REF!</definedName>
    <definedName name="_______________________MAT19">#REF!</definedName>
    <definedName name="_______________________MAT2">#REF!</definedName>
    <definedName name="_______________________MAT20">#REF!</definedName>
    <definedName name="_______________________MAT21">#REF!</definedName>
    <definedName name="_______________________MAT22">#REF!</definedName>
    <definedName name="_______________________MAT23">#REF!</definedName>
    <definedName name="_______________________MAT24">#REF!</definedName>
    <definedName name="_______________________MAT25">#REF!</definedName>
    <definedName name="_______________________MAT26">#REF!</definedName>
    <definedName name="_______________________MAT27">#REF!</definedName>
    <definedName name="_______________________MAT28">#REF!</definedName>
    <definedName name="_______________________MAT29">#REF!</definedName>
    <definedName name="_______________________MAT3">#REF!</definedName>
    <definedName name="_______________________MAT30">#REF!</definedName>
    <definedName name="_______________________MAT31">#REF!</definedName>
    <definedName name="_______________________MAT32">#REF!</definedName>
    <definedName name="_______________________MAT33">#REF!</definedName>
    <definedName name="_______________________MAT34">#REF!</definedName>
    <definedName name="_______________________MAT35">#REF!</definedName>
    <definedName name="_______________________MAT36">#REF!</definedName>
    <definedName name="_______________________MAT37">#REF!</definedName>
    <definedName name="_______________________MAT38">#REF!</definedName>
    <definedName name="_______________________MAT39">#REF!</definedName>
    <definedName name="_______________________MAT4">#REF!</definedName>
    <definedName name="_______________________MAT40">#REF!</definedName>
    <definedName name="_______________________MAT41">#REF!</definedName>
    <definedName name="_______________________MAT42">#REF!</definedName>
    <definedName name="_______________________MAT43">#REF!</definedName>
    <definedName name="_______________________MAT44">#REF!</definedName>
    <definedName name="_______________________MAT45">#REF!</definedName>
    <definedName name="_______________________MAT46">#REF!</definedName>
    <definedName name="_______________________MAT47">#REF!</definedName>
    <definedName name="_______________________MAT48">#REF!</definedName>
    <definedName name="_______________________MAT49">#REF!</definedName>
    <definedName name="_______________________MAT5">#REF!</definedName>
    <definedName name="_______________________MAT50">#REF!</definedName>
    <definedName name="_______________________MAT51">#REF!</definedName>
    <definedName name="_______________________MAT52">#REF!</definedName>
    <definedName name="_______________________MAT53">#REF!</definedName>
    <definedName name="_______________________MAT54">#REF!</definedName>
    <definedName name="_______________________MAT55">#REF!</definedName>
    <definedName name="_______________________MAT56">#REF!</definedName>
    <definedName name="_______________________MAT57">#REF!</definedName>
    <definedName name="_______________________MAT58">#REF!</definedName>
    <definedName name="_______________________MAT59">#REF!</definedName>
    <definedName name="_______________________MAT6">#REF!</definedName>
    <definedName name="_______________________MAT60">#REF!</definedName>
    <definedName name="_______________________MAT61">#REF!</definedName>
    <definedName name="_______________________MAT62">#REF!</definedName>
    <definedName name="_______________________MAT63">#REF!</definedName>
    <definedName name="_______________________MAT64">#REF!</definedName>
    <definedName name="_______________________MAT65">#REF!</definedName>
    <definedName name="_______________________MAT66">#REF!</definedName>
    <definedName name="_______________________MAT67">#REF!</definedName>
    <definedName name="_______________________MAT68">#REF!</definedName>
    <definedName name="_______________________MAT69">#REF!</definedName>
    <definedName name="_______________________MAT7">#REF!</definedName>
    <definedName name="_______________________MAT70">#REF!</definedName>
    <definedName name="_______________________MAT71">#REF!</definedName>
    <definedName name="_______________________MAT72">#REF!</definedName>
    <definedName name="_______________________MAT73">#REF!</definedName>
    <definedName name="_______________________MAT74">#REF!</definedName>
    <definedName name="_______________________MAT75">#REF!</definedName>
    <definedName name="_______________________MAT76">#REF!</definedName>
    <definedName name="_______________________MAT77">#REF!</definedName>
    <definedName name="_______________________MAT78">#REF!</definedName>
    <definedName name="_______________________MAT79">#REF!</definedName>
    <definedName name="_______________________MAT8">#REF!</definedName>
    <definedName name="_______________________MAT80">#REF!</definedName>
    <definedName name="_______________________MAT81">#REF!</definedName>
    <definedName name="_______________________MAT82">#REF!</definedName>
    <definedName name="_______________________MAT83">#REF!</definedName>
    <definedName name="_______________________MAT84">#REF!</definedName>
    <definedName name="_______________________MAT85">#REF!</definedName>
    <definedName name="_______________________MAT86">#REF!</definedName>
    <definedName name="_______________________MAT87">#REF!</definedName>
    <definedName name="_______________________MAT88">#REF!</definedName>
    <definedName name="_______________________MAT89">#REF!</definedName>
    <definedName name="_______________________MAT9">#REF!</definedName>
    <definedName name="_______________________MAT90">#REF!</definedName>
    <definedName name="_______________________MAT91">#REF!</definedName>
    <definedName name="_______________________MAT92">#REF!</definedName>
    <definedName name="_______________________MAT93">#REF!</definedName>
    <definedName name="_______________________MAT94">#REF!</definedName>
    <definedName name="_______________________MAT95">#REF!</definedName>
    <definedName name="_______________________MAT96">#REF!</definedName>
    <definedName name="_______________________MAT97">#REF!</definedName>
    <definedName name="_______________________MAT98">#REF!</definedName>
    <definedName name="_______________________MAT99">#REF!</definedName>
    <definedName name="_______________________MO1">#REF!</definedName>
    <definedName name="_______________________MO10">#REF!</definedName>
    <definedName name="_______________________MO2">#REF!</definedName>
    <definedName name="_______________________MO3">#REF!</definedName>
    <definedName name="_______________________MO4">#REF!</definedName>
    <definedName name="_______________________MO5">#REF!</definedName>
    <definedName name="_______________________MO6">#REF!</definedName>
    <definedName name="_______________________MO7">#REF!</definedName>
    <definedName name="_______________________MO8">#REF!</definedName>
    <definedName name="_______________________MO9">#REF!</definedName>
    <definedName name="_______________________MV1">#REF!</definedName>
    <definedName name="_______________________MV10">#REF!</definedName>
    <definedName name="_______________________MV11">#REF!</definedName>
    <definedName name="_______________________MV12">#REF!</definedName>
    <definedName name="_______________________MV13">#REF!</definedName>
    <definedName name="_______________________MV14">#REF!</definedName>
    <definedName name="_______________________MV15">#REF!</definedName>
    <definedName name="_______________________MV16">#REF!</definedName>
    <definedName name="_______________________MV17">#REF!</definedName>
    <definedName name="_______________________MV18">#REF!</definedName>
    <definedName name="_______________________MV19">#REF!</definedName>
    <definedName name="_______________________MV2">#REF!</definedName>
    <definedName name="_______________________MV20">#REF!</definedName>
    <definedName name="_______________________MV3">#REF!</definedName>
    <definedName name="_______________________MV4">#REF!</definedName>
    <definedName name="_______________________MV5">#REF!</definedName>
    <definedName name="_______________________MV6">#REF!</definedName>
    <definedName name="_______________________MV7">#REF!</definedName>
    <definedName name="_______________________MV8">#REF!</definedName>
    <definedName name="_______________________MV9">#REF!</definedName>
    <definedName name="_______________________POR1">#REF!</definedName>
    <definedName name="_______________________POR2">#REF!</definedName>
    <definedName name="_______________________POR3">#REF!</definedName>
    <definedName name="_______________________POR4">#REF!</definedName>
    <definedName name="_______________________POR5">#REF!</definedName>
    <definedName name="_______________________rc">#REF!</definedName>
    <definedName name="_______________________SBC1">#REF!</definedName>
    <definedName name="_______________________SBC3">#REF!</definedName>
    <definedName name="_______________________SBC5">#REF!</definedName>
    <definedName name="______________________AFC1">#REF!</definedName>
    <definedName name="______________________AFC3">#REF!</definedName>
    <definedName name="______________________AFC5">#REF!</definedName>
    <definedName name="______________________BGC1">#REF!</definedName>
    <definedName name="______________________BGC3">#REF!</definedName>
    <definedName name="______________________BGC5">#REF!</definedName>
    <definedName name="______________________CAC1">#REF!</definedName>
    <definedName name="______________________CAC3">#REF!</definedName>
    <definedName name="______________________CAC5">#REF!</definedName>
    <definedName name="______________________EQP1">#REF!</definedName>
    <definedName name="______________________EQP10">#REF!</definedName>
    <definedName name="______________________EQP11">#REF!</definedName>
    <definedName name="______________________EQP12">#REF!</definedName>
    <definedName name="______________________EQP13">#REF!</definedName>
    <definedName name="______________________EQP14">#REF!</definedName>
    <definedName name="______________________EQP15">#REF!</definedName>
    <definedName name="______________________EQP16">#REF!</definedName>
    <definedName name="______________________EQP17">#REF!</definedName>
    <definedName name="______________________EQP18">#REF!</definedName>
    <definedName name="______________________EQP19">#REF!</definedName>
    <definedName name="______________________EQP2">#REF!</definedName>
    <definedName name="______________________EQP20">#REF!</definedName>
    <definedName name="______________________eqp27">#REF!</definedName>
    <definedName name="______________________EQP3">#REF!</definedName>
    <definedName name="______________________EQP4">#REF!</definedName>
    <definedName name="______________________EQP5">#REF!</definedName>
    <definedName name="______________________EQP6">#REF!</definedName>
    <definedName name="______________________EQP7">#REF!</definedName>
    <definedName name="______________________EQP8">#REF!</definedName>
    <definedName name="______________________EQP9">#REF!</definedName>
    <definedName name="______________________i1">#REF!</definedName>
    <definedName name="______________________l9001">#REF!</definedName>
    <definedName name="______________________MAT1">#REF!</definedName>
    <definedName name="______________________MAT10">#REF!</definedName>
    <definedName name="______________________MAT100">#REF!</definedName>
    <definedName name="______________________MAT101">#REF!</definedName>
    <definedName name="______________________MAT102">#REF!</definedName>
    <definedName name="______________________MAT103">#REF!</definedName>
    <definedName name="______________________MAT104">#REF!</definedName>
    <definedName name="______________________MAT105">#REF!</definedName>
    <definedName name="______________________MAT106">#REF!</definedName>
    <definedName name="______________________MAT107">#REF!</definedName>
    <definedName name="______________________MAT108">#REF!</definedName>
    <definedName name="______________________MAT109">#REF!</definedName>
    <definedName name="______________________MAT11">#REF!</definedName>
    <definedName name="______________________MAT110">#REF!</definedName>
    <definedName name="______________________MAT111">#REF!</definedName>
    <definedName name="______________________MAT112">#REF!</definedName>
    <definedName name="______________________MAT113">#REF!</definedName>
    <definedName name="______________________MAT114">#REF!</definedName>
    <definedName name="______________________MAT115">#REF!</definedName>
    <definedName name="______________________MAT116">#REF!</definedName>
    <definedName name="______________________MAT117">#REF!</definedName>
    <definedName name="______________________MAT118">#REF!</definedName>
    <definedName name="______________________MAT119">#REF!</definedName>
    <definedName name="______________________MAT12">#REF!</definedName>
    <definedName name="______________________MAT120">#REF!</definedName>
    <definedName name="______________________MAT121">#REF!</definedName>
    <definedName name="______________________MAT122">#REF!</definedName>
    <definedName name="______________________MAT123">#REF!</definedName>
    <definedName name="______________________MAT124">#REF!</definedName>
    <definedName name="______________________MAT125">#REF!</definedName>
    <definedName name="______________________MAT126">#REF!</definedName>
    <definedName name="______________________MAT127">#REF!</definedName>
    <definedName name="______________________MAT128">#REF!</definedName>
    <definedName name="______________________MAT129">#REF!</definedName>
    <definedName name="______________________MAT13">#REF!</definedName>
    <definedName name="______________________MAT130">#REF!</definedName>
    <definedName name="______________________MAT131">#REF!</definedName>
    <definedName name="______________________MAT132">#REF!</definedName>
    <definedName name="______________________MAT133">#REF!</definedName>
    <definedName name="______________________MAT134">#REF!</definedName>
    <definedName name="______________________MAT135">#REF!</definedName>
    <definedName name="______________________MAT136">#REF!</definedName>
    <definedName name="______________________MAT137">#REF!</definedName>
    <definedName name="______________________MAT138">#REF!</definedName>
    <definedName name="______________________MAT139">#REF!</definedName>
    <definedName name="______________________MAT14">#REF!</definedName>
    <definedName name="______________________MAT140">#REF!</definedName>
    <definedName name="______________________MAT141">#REF!</definedName>
    <definedName name="______________________MAT142">#REF!</definedName>
    <definedName name="______________________MAT143">#REF!</definedName>
    <definedName name="______________________MAT144">#REF!</definedName>
    <definedName name="______________________MAT145">#REF!</definedName>
    <definedName name="______________________MAT146">#REF!</definedName>
    <definedName name="______________________MAT147">#REF!</definedName>
    <definedName name="______________________MAT148">#REF!</definedName>
    <definedName name="______________________MAT149">#REF!</definedName>
    <definedName name="______________________MAT15">#REF!</definedName>
    <definedName name="______________________MAT150">#REF!</definedName>
    <definedName name="______________________MAT151">#REF!</definedName>
    <definedName name="______________________MAT152">#REF!</definedName>
    <definedName name="______________________MAT153">#REF!</definedName>
    <definedName name="______________________MAT154">#REF!</definedName>
    <definedName name="______________________MAT155">#REF!</definedName>
    <definedName name="______________________MAT156">#REF!</definedName>
    <definedName name="______________________MAT157">#REF!</definedName>
    <definedName name="______________________MAT158">#REF!</definedName>
    <definedName name="______________________MAT159">#REF!</definedName>
    <definedName name="______________________MAT16">#REF!</definedName>
    <definedName name="______________________MAT160">#REF!</definedName>
    <definedName name="______________________MAT161">#REF!</definedName>
    <definedName name="______________________MAT162">#REF!</definedName>
    <definedName name="______________________MAT163">#REF!</definedName>
    <definedName name="______________________MAT164">#REF!</definedName>
    <definedName name="______________________MAT165">#REF!</definedName>
    <definedName name="______________________MAT166">#REF!</definedName>
    <definedName name="______________________MAT17">#REF!</definedName>
    <definedName name="______________________MAT18">#REF!</definedName>
    <definedName name="______________________MAT19">#REF!</definedName>
    <definedName name="______________________MAT2">#REF!</definedName>
    <definedName name="______________________MAT20">#REF!</definedName>
    <definedName name="______________________MAT21">#REF!</definedName>
    <definedName name="______________________MAT22">#REF!</definedName>
    <definedName name="______________________MAT23">#REF!</definedName>
    <definedName name="______________________MAT24">#REF!</definedName>
    <definedName name="______________________MAT25">#REF!</definedName>
    <definedName name="______________________MAT26">#REF!</definedName>
    <definedName name="______________________MAT27">#REF!</definedName>
    <definedName name="______________________MAT28">#REF!</definedName>
    <definedName name="______________________MAT29">#REF!</definedName>
    <definedName name="______________________MAT3">#REF!</definedName>
    <definedName name="______________________MAT30">#REF!</definedName>
    <definedName name="______________________MAT31">#REF!</definedName>
    <definedName name="______________________MAT32">#REF!</definedName>
    <definedName name="______________________MAT33">#REF!</definedName>
    <definedName name="______________________MAT34">#REF!</definedName>
    <definedName name="______________________MAT35">#REF!</definedName>
    <definedName name="______________________MAT36">#REF!</definedName>
    <definedName name="______________________MAT37">#REF!</definedName>
    <definedName name="______________________MAT38">#REF!</definedName>
    <definedName name="______________________MAT39">#REF!</definedName>
    <definedName name="______________________MAT4">#REF!</definedName>
    <definedName name="______________________MAT40">#REF!</definedName>
    <definedName name="______________________MAT41">#REF!</definedName>
    <definedName name="______________________MAT42">#REF!</definedName>
    <definedName name="______________________MAT43">#REF!</definedName>
    <definedName name="______________________MAT44">#REF!</definedName>
    <definedName name="______________________MAT45">#REF!</definedName>
    <definedName name="______________________MAT46">#REF!</definedName>
    <definedName name="______________________MAT47">#REF!</definedName>
    <definedName name="______________________MAT48">#REF!</definedName>
    <definedName name="______________________MAT49">#REF!</definedName>
    <definedName name="______________________MAT5">#REF!</definedName>
    <definedName name="______________________MAT50">#REF!</definedName>
    <definedName name="______________________MAT51">#REF!</definedName>
    <definedName name="______________________MAT52">#REF!</definedName>
    <definedName name="______________________MAT53">#REF!</definedName>
    <definedName name="______________________MAT54">#REF!</definedName>
    <definedName name="______________________MAT55">#REF!</definedName>
    <definedName name="______________________MAT56">#REF!</definedName>
    <definedName name="______________________MAT57">#REF!</definedName>
    <definedName name="______________________MAT58">#REF!</definedName>
    <definedName name="______________________MAT59">#REF!</definedName>
    <definedName name="______________________MAT6">#REF!</definedName>
    <definedName name="______________________MAT60">#REF!</definedName>
    <definedName name="______________________MAT61">#REF!</definedName>
    <definedName name="______________________MAT62">#REF!</definedName>
    <definedName name="______________________MAT63">#REF!</definedName>
    <definedName name="______________________MAT64">#REF!</definedName>
    <definedName name="______________________MAT65">#REF!</definedName>
    <definedName name="______________________MAT66">#REF!</definedName>
    <definedName name="______________________MAT67">#REF!</definedName>
    <definedName name="______________________MAT68">#REF!</definedName>
    <definedName name="______________________MAT69">#REF!</definedName>
    <definedName name="______________________MAT7">#REF!</definedName>
    <definedName name="______________________MAT70">#REF!</definedName>
    <definedName name="______________________MAT71">#REF!</definedName>
    <definedName name="______________________MAT72">#REF!</definedName>
    <definedName name="______________________MAT73">#REF!</definedName>
    <definedName name="______________________MAT74">#REF!</definedName>
    <definedName name="______________________MAT75">#REF!</definedName>
    <definedName name="______________________MAT76">#REF!</definedName>
    <definedName name="______________________MAT77">#REF!</definedName>
    <definedName name="______________________MAT78">#REF!</definedName>
    <definedName name="______________________MAT79">#REF!</definedName>
    <definedName name="______________________MAT8">#REF!</definedName>
    <definedName name="______________________MAT80">#REF!</definedName>
    <definedName name="______________________MAT81">#REF!</definedName>
    <definedName name="______________________MAT82">#REF!</definedName>
    <definedName name="______________________MAT83">#REF!</definedName>
    <definedName name="______________________MAT84">#REF!</definedName>
    <definedName name="______________________MAT85">#REF!</definedName>
    <definedName name="______________________MAT86">#REF!</definedName>
    <definedName name="______________________MAT87">#REF!</definedName>
    <definedName name="______________________MAT88">#REF!</definedName>
    <definedName name="______________________MAT89">#REF!</definedName>
    <definedName name="______________________MAT9">#REF!</definedName>
    <definedName name="______________________MAT90">#REF!</definedName>
    <definedName name="______________________MAT91">#REF!</definedName>
    <definedName name="______________________MAT92">#REF!</definedName>
    <definedName name="______________________MAT93">#REF!</definedName>
    <definedName name="______________________MAT94">#REF!</definedName>
    <definedName name="______________________MAT95">#REF!</definedName>
    <definedName name="______________________MAT96">#REF!</definedName>
    <definedName name="______________________MAT97">#REF!</definedName>
    <definedName name="______________________MAT98">#REF!</definedName>
    <definedName name="______________________MAT99">#REF!</definedName>
    <definedName name="______________________MO1">#REF!</definedName>
    <definedName name="______________________MO10">#REF!</definedName>
    <definedName name="______________________MO2">#REF!</definedName>
    <definedName name="______________________MO3">#REF!</definedName>
    <definedName name="______________________MO4">#REF!</definedName>
    <definedName name="______________________MO5">#REF!</definedName>
    <definedName name="______________________MO6">#REF!</definedName>
    <definedName name="______________________MO7">#REF!</definedName>
    <definedName name="______________________MO8">#REF!</definedName>
    <definedName name="______________________MO9">#REF!</definedName>
    <definedName name="______________________MV1">#REF!</definedName>
    <definedName name="______________________MV10">#REF!</definedName>
    <definedName name="______________________MV11">#REF!</definedName>
    <definedName name="______________________MV12">#REF!</definedName>
    <definedName name="______________________MV13">#REF!</definedName>
    <definedName name="______________________MV14">#REF!</definedName>
    <definedName name="______________________MV15">#REF!</definedName>
    <definedName name="______________________MV16">#REF!</definedName>
    <definedName name="______________________MV17">#REF!</definedName>
    <definedName name="______________________MV18">#REF!</definedName>
    <definedName name="______________________MV19">#REF!</definedName>
    <definedName name="______________________MV2">#REF!</definedName>
    <definedName name="______________________MV20">#REF!</definedName>
    <definedName name="______________________MV3">#REF!</definedName>
    <definedName name="______________________MV4">#REF!</definedName>
    <definedName name="______________________MV5">#REF!</definedName>
    <definedName name="______________________MV6">#REF!</definedName>
    <definedName name="______________________MV7">#REF!</definedName>
    <definedName name="______________________MV8">#REF!</definedName>
    <definedName name="______________________MV9">#REF!</definedName>
    <definedName name="______________________POR1">#REF!</definedName>
    <definedName name="______________________POR2">#REF!</definedName>
    <definedName name="______________________POR3">#REF!</definedName>
    <definedName name="______________________POR4">#REF!</definedName>
    <definedName name="______________________POR5">#REF!</definedName>
    <definedName name="______________________rc">#REF!</definedName>
    <definedName name="______________________SBC1">#REF!</definedName>
    <definedName name="______________________SBC3">#REF!</definedName>
    <definedName name="______________________SBC5">#REF!</definedName>
    <definedName name="_____________________AFC1">#REF!</definedName>
    <definedName name="_____________________AFC3">#REF!</definedName>
    <definedName name="_____________________AFC5">#REF!</definedName>
    <definedName name="_____________________apu1">#REF!</definedName>
    <definedName name="_____________________BGC1">#REF!</definedName>
    <definedName name="_____________________BGC3">#REF!</definedName>
    <definedName name="_____________________BGC5">#REF!</definedName>
    <definedName name="_____________________CAC1">#REF!</definedName>
    <definedName name="_____________________CAC3">#REF!</definedName>
    <definedName name="_____________________CAC5">#REF!</definedName>
    <definedName name="_____________________EQP1" localSheetId="61">#REF!</definedName>
    <definedName name="_____________________EQP1">#REF!</definedName>
    <definedName name="_____________________EQP10">#REF!</definedName>
    <definedName name="_____________________EQP11">#REF!</definedName>
    <definedName name="_____________________EQP12">#REF!</definedName>
    <definedName name="_____________________EQP13">#REF!</definedName>
    <definedName name="_____________________EQP14">#REF!</definedName>
    <definedName name="_____________________EQP15">#REF!</definedName>
    <definedName name="_____________________EQP16">#REF!</definedName>
    <definedName name="_____________________EQP17">#REF!</definedName>
    <definedName name="_____________________EQP18">#REF!</definedName>
    <definedName name="_____________________EQP19">#REF!</definedName>
    <definedName name="_____________________EQP2">#REF!</definedName>
    <definedName name="_____________________EQP20">#REF!</definedName>
    <definedName name="_____________________eqp27">#REF!</definedName>
    <definedName name="_____________________EQP3">#REF!</definedName>
    <definedName name="_____________________EQP4">#REF!</definedName>
    <definedName name="_____________________EQP5">#REF!</definedName>
    <definedName name="_____________________EQP6">#REF!</definedName>
    <definedName name="_____________________EQP7">#REF!</definedName>
    <definedName name="_____________________EQP8">#REF!</definedName>
    <definedName name="_____________________EQP9">#REF!</definedName>
    <definedName name="_____________________i1">#REF!</definedName>
    <definedName name="_____________________l9001">#REF!</definedName>
    <definedName name="_____________________MAT1">#REF!</definedName>
    <definedName name="_____________________MAT10">#REF!</definedName>
    <definedName name="_____________________MAT100">#REF!</definedName>
    <definedName name="_____________________MAT101">#REF!</definedName>
    <definedName name="_____________________MAT102">#REF!</definedName>
    <definedName name="_____________________MAT103">#REF!</definedName>
    <definedName name="_____________________MAT104">#REF!</definedName>
    <definedName name="_____________________MAT105">#REF!</definedName>
    <definedName name="_____________________MAT106">#REF!</definedName>
    <definedName name="_____________________MAT107">#REF!</definedName>
    <definedName name="_____________________MAT108">#REF!</definedName>
    <definedName name="_____________________MAT109">#REF!</definedName>
    <definedName name="_____________________MAT11">#REF!</definedName>
    <definedName name="_____________________MAT110">#REF!</definedName>
    <definedName name="_____________________MAT111">#REF!</definedName>
    <definedName name="_____________________MAT112">#REF!</definedName>
    <definedName name="_____________________MAT113">#REF!</definedName>
    <definedName name="_____________________MAT114">#REF!</definedName>
    <definedName name="_____________________MAT115">#REF!</definedName>
    <definedName name="_____________________MAT116">#REF!</definedName>
    <definedName name="_____________________MAT117">#REF!</definedName>
    <definedName name="_____________________MAT118">#REF!</definedName>
    <definedName name="_____________________MAT119">#REF!</definedName>
    <definedName name="_____________________MAT12">#REF!</definedName>
    <definedName name="_____________________MAT120">#REF!</definedName>
    <definedName name="_____________________MAT121">#REF!</definedName>
    <definedName name="_____________________MAT122">#REF!</definedName>
    <definedName name="_____________________MAT123">#REF!</definedName>
    <definedName name="_____________________MAT124">#REF!</definedName>
    <definedName name="_____________________MAT125">#REF!</definedName>
    <definedName name="_____________________MAT126">#REF!</definedName>
    <definedName name="_____________________MAT127">#REF!</definedName>
    <definedName name="_____________________MAT128">#REF!</definedName>
    <definedName name="_____________________MAT129">#REF!</definedName>
    <definedName name="_____________________MAT13">#REF!</definedName>
    <definedName name="_____________________MAT130">#REF!</definedName>
    <definedName name="_____________________MAT131">#REF!</definedName>
    <definedName name="_____________________MAT132">#REF!</definedName>
    <definedName name="_____________________MAT133">#REF!</definedName>
    <definedName name="_____________________MAT134">#REF!</definedName>
    <definedName name="_____________________MAT135">#REF!</definedName>
    <definedName name="_____________________MAT136">#REF!</definedName>
    <definedName name="_____________________MAT137">#REF!</definedName>
    <definedName name="_____________________MAT138">#REF!</definedName>
    <definedName name="_____________________MAT139">#REF!</definedName>
    <definedName name="_____________________MAT14">#REF!</definedName>
    <definedName name="_____________________MAT140">#REF!</definedName>
    <definedName name="_____________________MAT141">#REF!</definedName>
    <definedName name="_____________________MAT142">#REF!</definedName>
    <definedName name="_____________________MAT143">#REF!</definedName>
    <definedName name="_____________________MAT144">#REF!</definedName>
    <definedName name="_____________________MAT145">#REF!</definedName>
    <definedName name="_____________________MAT146">#REF!</definedName>
    <definedName name="_____________________MAT147">#REF!</definedName>
    <definedName name="_____________________MAT148">#REF!</definedName>
    <definedName name="_____________________MAT149">#REF!</definedName>
    <definedName name="_____________________MAT15">#REF!</definedName>
    <definedName name="_____________________MAT150">#REF!</definedName>
    <definedName name="_____________________MAT151">#REF!</definedName>
    <definedName name="_____________________MAT152">#REF!</definedName>
    <definedName name="_____________________MAT153">#REF!</definedName>
    <definedName name="_____________________MAT154">#REF!</definedName>
    <definedName name="_____________________MAT155">#REF!</definedName>
    <definedName name="_____________________MAT156">#REF!</definedName>
    <definedName name="_____________________MAT157">#REF!</definedName>
    <definedName name="_____________________MAT158">#REF!</definedName>
    <definedName name="_____________________MAT159">#REF!</definedName>
    <definedName name="_____________________MAT16">#REF!</definedName>
    <definedName name="_____________________MAT160">#REF!</definedName>
    <definedName name="_____________________MAT161">#REF!</definedName>
    <definedName name="_____________________MAT162">#REF!</definedName>
    <definedName name="_____________________MAT163">#REF!</definedName>
    <definedName name="_____________________MAT164">#REF!</definedName>
    <definedName name="_____________________MAT165">#REF!</definedName>
    <definedName name="_____________________MAT166">#REF!</definedName>
    <definedName name="_____________________MAT17">#REF!</definedName>
    <definedName name="_____________________MAT18">#REF!</definedName>
    <definedName name="_____________________MAT19">#REF!</definedName>
    <definedName name="_____________________MAT2">#REF!</definedName>
    <definedName name="_____________________MAT20">#REF!</definedName>
    <definedName name="_____________________MAT21">#REF!</definedName>
    <definedName name="_____________________MAT22">#REF!</definedName>
    <definedName name="_____________________MAT23">#REF!</definedName>
    <definedName name="_____________________MAT24">#REF!</definedName>
    <definedName name="_____________________MAT25">#REF!</definedName>
    <definedName name="_____________________MAT26">#REF!</definedName>
    <definedName name="_____________________MAT27">#REF!</definedName>
    <definedName name="_____________________MAT28">#REF!</definedName>
    <definedName name="_____________________MAT29">#REF!</definedName>
    <definedName name="_____________________MAT3">#REF!</definedName>
    <definedName name="_____________________MAT30">#REF!</definedName>
    <definedName name="_____________________MAT31">#REF!</definedName>
    <definedName name="_____________________MAT32">#REF!</definedName>
    <definedName name="_____________________MAT33">#REF!</definedName>
    <definedName name="_____________________MAT34">#REF!</definedName>
    <definedName name="_____________________MAT35">#REF!</definedName>
    <definedName name="_____________________MAT36">#REF!</definedName>
    <definedName name="_____________________MAT37">#REF!</definedName>
    <definedName name="_____________________MAT38">#REF!</definedName>
    <definedName name="_____________________MAT39">#REF!</definedName>
    <definedName name="_____________________MAT4">#REF!</definedName>
    <definedName name="_____________________MAT40">#REF!</definedName>
    <definedName name="_____________________MAT41">#REF!</definedName>
    <definedName name="_____________________MAT42">#REF!</definedName>
    <definedName name="_____________________MAT43">#REF!</definedName>
    <definedName name="_____________________MAT44">#REF!</definedName>
    <definedName name="_____________________MAT45">#REF!</definedName>
    <definedName name="_____________________MAT46">#REF!</definedName>
    <definedName name="_____________________MAT47">#REF!</definedName>
    <definedName name="_____________________MAT48">#REF!</definedName>
    <definedName name="_____________________MAT49">#REF!</definedName>
    <definedName name="_____________________MAT5">#REF!</definedName>
    <definedName name="_____________________MAT50">#REF!</definedName>
    <definedName name="_____________________MAT51">#REF!</definedName>
    <definedName name="_____________________MAT52">#REF!</definedName>
    <definedName name="_____________________MAT53">#REF!</definedName>
    <definedName name="_____________________MAT54">#REF!</definedName>
    <definedName name="_____________________MAT55">#REF!</definedName>
    <definedName name="_____________________MAT56">#REF!</definedName>
    <definedName name="_____________________MAT57">#REF!</definedName>
    <definedName name="_____________________MAT58">#REF!</definedName>
    <definedName name="_____________________MAT59">#REF!</definedName>
    <definedName name="_____________________MAT6">#REF!</definedName>
    <definedName name="_____________________MAT60">#REF!</definedName>
    <definedName name="_____________________MAT61">#REF!</definedName>
    <definedName name="_____________________MAT62">#REF!</definedName>
    <definedName name="_____________________MAT63">#REF!</definedName>
    <definedName name="_____________________MAT64">#REF!</definedName>
    <definedName name="_____________________MAT65">#REF!</definedName>
    <definedName name="_____________________MAT66">#REF!</definedName>
    <definedName name="_____________________MAT67">#REF!</definedName>
    <definedName name="_____________________MAT68">#REF!</definedName>
    <definedName name="_____________________MAT69">#REF!</definedName>
    <definedName name="_____________________MAT7">#REF!</definedName>
    <definedName name="_____________________MAT70">#REF!</definedName>
    <definedName name="_____________________MAT71">#REF!</definedName>
    <definedName name="_____________________MAT72">#REF!</definedName>
    <definedName name="_____________________MAT73">#REF!</definedName>
    <definedName name="_____________________MAT74">#REF!</definedName>
    <definedName name="_____________________MAT75">#REF!</definedName>
    <definedName name="_____________________MAT76">#REF!</definedName>
    <definedName name="_____________________MAT77">#REF!</definedName>
    <definedName name="_____________________MAT78">#REF!</definedName>
    <definedName name="_____________________MAT79">#REF!</definedName>
    <definedName name="_____________________MAT8">#REF!</definedName>
    <definedName name="_____________________MAT80">#REF!</definedName>
    <definedName name="_____________________MAT81">#REF!</definedName>
    <definedName name="_____________________MAT82">#REF!</definedName>
    <definedName name="_____________________MAT83">#REF!</definedName>
    <definedName name="_____________________MAT84">#REF!</definedName>
    <definedName name="_____________________MAT85">#REF!</definedName>
    <definedName name="_____________________MAT86">#REF!</definedName>
    <definedName name="_____________________MAT87">#REF!</definedName>
    <definedName name="_____________________MAT88">#REF!</definedName>
    <definedName name="_____________________MAT89">#REF!</definedName>
    <definedName name="_____________________MAT9">#REF!</definedName>
    <definedName name="_____________________MAT90">#REF!</definedName>
    <definedName name="_____________________MAT91">#REF!</definedName>
    <definedName name="_____________________MAT92">#REF!</definedName>
    <definedName name="_____________________MAT93">#REF!</definedName>
    <definedName name="_____________________MAT94">#REF!</definedName>
    <definedName name="_____________________MAT95">#REF!</definedName>
    <definedName name="_____________________MAT96">#REF!</definedName>
    <definedName name="_____________________MAT97">#REF!</definedName>
    <definedName name="_____________________MAT98">#REF!</definedName>
    <definedName name="_____________________MAT99">#REF!</definedName>
    <definedName name="_____________________MO1">#REF!</definedName>
    <definedName name="_____________________MO10">#REF!</definedName>
    <definedName name="_____________________MO2">#REF!</definedName>
    <definedName name="_____________________MO3">#REF!</definedName>
    <definedName name="_____________________MO4">#REF!</definedName>
    <definedName name="_____________________MO5">#REF!</definedName>
    <definedName name="_____________________MO6">#REF!</definedName>
    <definedName name="_____________________MO7">#REF!</definedName>
    <definedName name="_____________________MO8">#REF!</definedName>
    <definedName name="_____________________MO9">#REF!</definedName>
    <definedName name="_____________________MV1">#REF!</definedName>
    <definedName name="_____________________MV10">#REF!</definedName>
    <definedName name="_____________________MV11">#REF!</definedName>
    <definedName name="_____________________MV12">#REF!</definedName>
    <definedName name="_____________________MV13">#REF!</definedName>
    <definedName name="_____________________MV14">#REF!</definedName>
    <definedName name="_____________________MV15">#REF!</definedName>
    <definedName name="_____________________MV16">#REF!</definedName>
    <definedName name="_____________________MV17">#REF!</definedName>
    <definedName name="_____________________MV18">#REF!</definedName>
    <definedName name="_____________________MV19">#REF!</definedName>
    <definedName name="_____________________MV2">#REF!</definedName>
    <definedName name="_____________________MV20">#REF!</definedName>
    <definedName name="_____________________MV3">#REF!</definedName>
    <definedName name="_____________________MV4">#REF!</definedName>
    <definedName name="_____________________MV5">#REF!</definedName>
    <definedName name="_____________________MV6">#REF!</definedName>
    <definedName name="_____________________MV7">#REF!</definedName>
    <definedName name="_____________________MV8">#REF!</definedName>
    <definedName name="_____________________MV9">#REF!</definedName>
    <definedName name="_____________________POR1">#REF!</definedName>
    <definedName name="_____________________POR2">#REF!</definedName>
    <definedName name="_____________________POR3">#REF!</definedName>
    <definedName name="_____________________POR4">#REF!</definedName>
    <definedName name="_____________________POR5">#REF!</definedName>
    <definedName name="_____________________rc">#REF!</definedName>
    <definedName name="_____________________SBC1">#REF!</definedName>
    <definedName name="_____________________SBC3">#REF!</definedName>
    <definedName name="_____________________SBC5">#REF!</definedName>
    <definedName name="____________________AFC1">#REF!</definedName>
    <definedName name="____________________AFC3">#REF!</definedName>
    <definedName name="____________________AFC5">#REF!</definedName>
    <definedName name="____________________apu1">#REF!</definedName>
    <definedName name="____________________BGC1">#REF!</definedName>
    <definedName name="____________________BGC3">#REF!</definedName>
    <definedName name="____________________BGC5">#REF!</definedName>
    <definedName name="____________________CAC1">#REF!</definedName>
    <definedName name="____________________CAC3">#REF!</definedName>
    <definedName name="____________________CAC5">#REF!</definedName>
    <definedName name="____________________EQP1" localSheetId="61">#REF!</definedName>
    <definedName name="____________________EQP1">#REF!</definedName>
    <definedName name="____________________EQP10">#REF!</definedName>
    <definedName name="____________________EQP11">#REF!</definedName>
    <definedName name="____________________EQP12">#REF!</definedName>
    <definedName name="____________________EQP13">#REF!</definedName>
    <definedName name="____________________EQP14">#REF!</definedName>
    <definedName name="____________________EQP15">#REF!</definedName>
    <definedName name="____________________EQP16">#REF!</definedName>
    <definedName name="____________________EQP17">#REF!</definedName>
    <definedName name="____________________EQP18">#REF!</definedName>
    <definedName name="____________________EQP19">#REF!</definedName>
    <definedName name="____________________EQP2">#REF!</definedName>
    <definedName name="____________________EQP20">#REF!</definedName>
    <definedName name="____________________eqp27">#REF!</definedName>
    <definedName name="____________________EQP3">#REF!</definedName>
    <definedName name="____________________EQP4">#REF!</definedName>
    <definedName name="____________________EQP5">#REF!</definedName>
    <definedName name="____________________EQP6">#REF!</definedName>
    <definedName name="____________________EQP7">#REF!</definedName>
    <definedName name="____________________EQP8">#REF!</definedName>
    <definedName name="____________________EQP9">#REF!</definedName>
    <definedName name="____________________i1">#REF!</definedName>
    <definedName name="____________________l9001">#REF!</definedName>
    <definedName name="____________________MAT1">#REF!</definedName>
    <definedName name="____________________MAT10">#REF!</definedName>
    <definedName name="____________________MAT100">#REF!</definedName>
    <definedName name="____________________MAT101">#REF!</definedName>
    <definedName name="____________________MAT102">#REF!</definedName>
    <definedName name="____________________MAT103">#REF!</definedName>
    <definedName name="____________________MAT104">#REF!</definedName>
    <definedName name="____________________MAT105">#REF!</definedName>
    <definedName name="____________________MAT106">#REF!</definedName>
    <definedName name="____________________MAT107">#REF!</definedName>
    <definedName name="____________________MAT108">#REF!</definedName>
    <definedName name="____________________MAT109">#REF!</definedName>
    <definedName name="____________________MAT11">#REF!</definedName>
    <definedName name="____________________MAT110">#REF!</definedName>
    <definedName name="____________________MAT111">#REF!</definedName>
    <definedName name="____________________MAT112">#REF!</definedName>
    <definedName name="____________________MAT113">#REF!</definedName>
    <definedName name="____________________MAT114">#REF!</definedName>
    <definedName name="____________________MAT115">#REF!</definedName>
    <definedName name="____________________MAT116">#REF!</definedName>
    <definedName name="____________________MAT117">#REF!</definedName>
    <definedName name="____________________MAT118">#REF!</definedName>
    <definedName name="____________________MAT119">#REF!</definedName>
    <definedName name="____________________MAT12">#REF!</definedName>
    <definedName name="____________________MAT120">#REF!</definedName>
    <definedName name="____________________MAT121">#REF!</definedName>
    <definedName name="____________________MAT122">#REF!</definedName>
    <definedName name="____________________MAT123">#REF!</definedName>
    <definedName name="____________________MAT124">#REF!</definedName>
    <definedName name="____________________MAT125">#REF!</definedName>
    <definedName name="____________________MAT126">#REF!</definedName>
    <definedName name="____________________MAT127">#REF!</definedName>
    <definedName name="____________________MAT128">#REF!</definedName>
    <definedName name="____________________MAT129">#REF!</definedName>
    <definedName name="____________________MAT13">#REF!</definedName>
    <definedName name="____________________MAT130">#REF!</definedName>
    <definedName name="____________________MAT131">#REF!</definedName>
    <definedName name="____________________MAT132">#REF!</definedName>
    <definedName name="____________________MAT133">#REF!</definedName>
    <definedName name="____________________MAT134">#REF!</definedName>
    <definedName name="____________________MAT135">#REF!</definedName>
    <definedName name="____________________MAT136">#REF!</definedName>
    <definedName name="____________________MAT137">#REF!</definedName>
    <definedName name="____________________MAT138">#REF!</definedName>
    <definedName name="____________________MAT139">#REF!</definedName>
    <definedName name="____________________MAT14">#REF!</definedName>
    <definedName name="____________________MAT140">#REF!</definedName>
    <definedName name="____________________MAT141">#REF!</definedName>
    <definedName name="____________________MAT142">#REF!</definedName>
    <definedName name="____________________MAT143">#REF!</definedName>
    <definedName name="____________________MAT144">#REF!</definedName>
    <definedName name="____________________MAT145">#REF!</definedName>
    <definedName name="____________________MAT146">#REF!</definedName>
    <definedName name="____________________MAT147">#REF!</definedName>
    <definedName name="____________________MAT148">#REF!</definedName>
    <definedName name="____________________MAT149">#REF!</definedName>
    <definedName name="____________________MAT15">#REF!</definedName>
    <definedName name="____________________MAT150">#REF!</definedName>
    <definedName name="____________________MAT151">#REF!</definedName>
    <definedName name="____________________MAT152">#REF!</definedName>
    <definedName name="____________________MAT153">#REF!</definedName>
    <definedName name="____________________MAT154">#REF!</definedName>
    <definedName name="____________________MAT155">#REF!</definedName>
    <definedName name="____________________MAT156">#REF!</definedName>
    <definedName name="____________________MAT157">#REF!</definedName>
    <definedName name="____________________MAT158">#REF!</definedName>
    <definedName name="____________________MAT159">#REF!</definedName>
    <definedName name="____________________MAT16">#REF!</definedName>
    <definedName name="____________________MAT160">#REF!</definedName>
    <definedName name="____________________MAT161">#REF!</definedName>
    <definedName name="____________________MAT162">#REF!</definedName>
    <definedName name="____________________MAT163">#REF!</definedName>
    <definedName name="____________________MAT164">#REF!</definedName>
    <definedName name="____________________MAT165">#REF!</definedName>
    <definedName name="____________________MAT166">#REF!</definedName>
    <definedName name="____________________MAT17">#REF!</definedName>
    <definedName name="____________________MAT18">#REF!</definedName>
    <definedName name="____________________MAT19">#REF!</definedName>
    <definedName name="____________________MAT2">#REF!</definedName>
    <definedName name="____________________MAT20">#REF!</definedName>
    <definedName name="____________________MAT21">#REF!</definedName>
    <definedName name="____________________MAT22">#REF!</definedName>
    <definedName name="____________________MAT23">#REF!</definedName>
    <definedName name="____________________MAT24">#REF!</definedName>
    <definedName name="____________________MAT25">#REF!</definedName>
    <definedName name="____________________MAT26">#REF!</definedName>
    <definedName name="____________________MAT27">#REF!</definedName>
    <definedName name="____________________MAT28">#REF!</definedName>
    <definedName name="____________________MAT29">#REF!</definedName>
    <definedName name="____________________MAT3">#REF!</definedName>
    <definedName name="____________________MAT30">#REF!</definedName>
    <definedName name="____________________MAT31">#REF!</definedName>
    <definedName name="____________________MAT32">#REF!</definedName>
    <definedName name="____________________MAT33">#REF!</definedName>
    <definedName name="____________________MAT34">#REF!</definedName>
    <definedName name="____________________MAT35">#REF!</definedName>
    <definedName name="____________________MAT36">#REF!</definedName>
    <definedName name="____________________MAT37">#REF!</definedName>
    <definedName name="____________________MAT38">#REF!</definedName>
    <definedName name="____________________MAT39">#REF!</definedName>
    <definedName name="____________________MAT4">#REF!</definedName>
    <definedName name="____________________MAT40">#REF!</definedName>
    <definedName name="____________________MAT41">#REF!</definedName>
    <definedName name="____________________MAT42">#REF!</definedName>
    <definedName name="____________________MAT43">#REF!</definedName>
    <definedName name="____________________MAT44">#REF!</definedName>
    <definedName name="____________________MAT45">#REF!</definedName>
    <definedName name="____________________MAT46">#REF!</definedName>
    <definedName name="____________________MAT47">#REF!</definedName>
    <definedName name="____________________MAT48">#REF!</definedName>
    <definedName name="____________________MAT49">#REF!</definedName>
    <definedName name="____________________MAT5">#REF!</definedName>
    <definedName name="____________________MAT50">#REF!</definedName>
    <definedName name="____________________MAT51">#REF!</definedName>
    <definedName name="____________________MAT52">#REF!</definedName>
    <definedName name="____________________MAT53">#REF!</definedName>
    <definedName name="____________________MAT54">#REF!</definedName>
    <definedName name="____________________MAT55">#REF!</definedName>
    <definedName name="____________________MAT56">#REF!</definedName>
    <definedName name="____________________MAT57">#REF!</definedName>
    <definedName name="____________________MAT58">#REF!</definedName>
    <definedName name="____________________MAT59">#REF!</definedName>
    <definedName name="____________________MAT6">#REF!</definedName>
    <definedName name="____________________MAT60">#REF!</definedName>
    <definedName name="____________________MAT61">#REF!</definedName>
    <definedName name="____________________MAT62">#REF!</definedName>
    <definedName name="____________________MAT63">#REF!</definedName>
    <definedName name="____________________MAT64">#REF!</definedName>
    <definedName name="____________________MAT65">#REF!</definedName>
    <definedName name="____________________MAT66">#REF!</definedName>
    <definedName name="____________________MAT67">#REF!</definedName>
    <definedName name="____________________MAT68">#REF!</definedName>
    <definedName name="____________________MAT69">#REF!</definedName>
    <definedName name="____________________MAT7">#REF!</definedName>
    <definedName name="____________________MAT70">#REF!</definedName>
    <definedName name="____________________MAT71">#REF!</definedName>
    <definedName name="____________________MAT72">#REF!</definedName>
    <definedName name="____________________MAT73">#REF!</definedName>
    <definedName name="____________________MAT74">#REF!</definedName>
    <definedName name="____________________MAT75">#REF!</definedName>
    <definedName name="____________________MAT76">#REF!</definedName>
    <definedName name="____________________MAT77">#REF!</definedName>
    <definedName name="____________________MAT78">#REF!</definedName>
    <definedName name="____________________MAT79">#REF!</definedName>
    <definedName name="____________________MAT8">#REF!</definedName>
    <definedName name="____________________MAT80">#REF!</definedName>
    <definedName name="____________________MAT81">#REF!</definedName>
    <definedName name="____________________MAT82">#REF!</definedName>
    <definedName name="____________________MAT83">#REF!</definedName>
    <definedName name="____________________MAT84">#REF!</definedName>
    <definedName name="____________________MAT85">#REF!</definedName>
    <definedName name="____________________MAT86">#REF!</definedName>
    <definedName name="____________________MAT87">#REF!</definedName>
    <definedName name="____________________MAT88">#REF!</definedName>
    <definedName name="____________________MAT89">#REF!</definedName>
    <definedName name="____________________MAT9">#REF!</definedName>
    <definedName name="____________________MAT90">#REF!</definedName>
    <definedName name="____________________MAT91">#REF!</definedName>
    <definedName name="____________________MAT92">#REF!</definedName>
    <definedName name="____________________MAT93">#REF!</definedName>
    <definedName name="____________________MAT94">#REF!</definedName>
    <definedName name="____________________MAT95">#REF!</definedName>
    <definedName name="____________________MAT96">#REF!</definedName>
    <definedName name="____________________MAT97">#REF!</definedName>
    <definedName name="____________________MAT98">#REF!</definedName>
    <definedName name="____________________MAT99">#REF!</definedName>
    <definedName name="____________________MO1">#REF!</definedName>
    <definedName name="____________________MO10">#REF!</definedName>
    <definedName name="____________________MO2">#REF!</definedName>
    <definedName name="____________________MO3">#REF!</definedName>
    <definedName name="____________________MO4">#REF!</definedName>
    <definedName name="____________________MO5">#REF!</definedName>
    <definedName name="____________________MO6">#REF!</definedName>
    <definedName name="____________________MO7">#REF!</definedName>
    <definedName name="____________________MO8">#REF!</definedName>
    <definedName name="____________________MO9">#REF!</definedName>
    <definedName name="____________________MV1">#REF!</definedName>
    <definedName name="____________________MV10">#REF!</definedName>
    <definedName name="____________________MV11">#REF!</definedName>
    <definedName name="____________________MV12">#REF!</definedName>
    <definedName name="____________________MV13">#REF!</definedName>
    <definedName name="____________________MV14">#REF!</definedName>
    <definedName name="____________________MV15">#REF!</definedName>
    <definedName name="____________________MV16">#REF!</definedName>
    <definedName name="____________________MV17">#REF!</definedName>
    <definedName name="____________________MV18">#REF!</definedName>
    <definedName name="____________________MV19">#REF!</definedName>
    <definedName name="____________________MV2">#REF!</definedName>
    <definedName name="____________________MV20">#REF!</definedName>
    <definedName name="____________________MV3">#REF!</definedName>
    <definedName name="____________________MV4">#REF!</definedName>
    <definedName name="____________________MV5">#REF!</definedName>
    <definedName name="____________________MV6">#REF!</definedName>
    <definedName name="____________________MV7">#REF!</definedName>
    <definedName name="____________________MV8">#REF!</definedName>
    <definedName name="____________________MV9">#REF!</definedName>
    <definedName name="____________________POR1">#REF!</definedName>
    <definedName name="____________________POR2">#REF!</definedName>
    <definedName name="____________________POR3">#REF!</definedName>
    <definedName name="____________________POR4">#REF!</definedName>
    <definedName name="____________________POR5">#REF!</definedName>
    <definedName name="____________________rc">#REF!</definedName>
    <definedName name="____________________SBC1">#REF!</definedName>
    <definedName name="____________________SBC3">#REF!</definedName>
    <definedName name="____________________SBC5">#REF!</definedName>
    <definedName name="___________________AFC1">#REF!</definedName>
    <definedName name="___________________AFC3">#REF!</definedName>
    <definedName name="___________________AFC5">#REF!</definedName>
    <definedName name="___________________apu1">#REF!</definedName>
    <definedName name="___________________BGC1">#REF!</definedName>
    <definedName name="___________________BGC3">#REF!</definedName>
    <definedName name="___________________BGC5">#REF!</definedName>
    <definedName name="___________________CAC1">#REF!</definedName>
    <definedName name="___________________CAC3">#REF!</definedName>
    <definedName name="___________________CAC5">#REF!</definedName>
    <definedName name="___________________EQP1" localSheetId="61">#REF!</definedName>
    <definedName name="___________________EQP1">#REF!</definedName>
    <definedName name="___________________EQP10">#REF!</definedName>
    <definedName name="___________________EQP11">#REF!</definedName>
    <definedName name="___________________EQP12">#REF!</definedName>
    <definedName name="___________________EQP13">#REF!</definedName>
    <definedName name="___________________EQP14">#REF!</definedName>
    <definedName name="___________________EQP15">#REF!</definedName>
    <definedName name="___________________EQP16">#REF!</definedName>
    <definedName name="___________________EQP17">#REF!</definedName>
    <definedName name="___________________EQP18">#REF!</definedName>
    <definedName name="___________________EQP19">#REF!</definedName>
    <definedName name="___________________EQP2">#REF!</definedName>
    <definedName name="___________________EQP20">#REF!</definedName>
    <definedName name="___________________eqp27">#REF!</definedName>
    <definedName name="___________________EQP3">#REF!</definedName>
    <definedName name="___________________EQP4">#REF!</definedName>
    <definedName name="___________________EQP5">#REF!</definedName>
    <definedName name="___________________EQP6">#REF!</definedName>
    <definedName name="___________________EQP7">#REF!</definedName>
    <definedName name="___________________EQP8">#REF!</definedName>
    <definedName name="___________________EQP9">#REF!</definedName>
    <definedName name="___________________i1">#REF!</definedName>
    <definedName name="___________________l9001">#REF!</definedName>
    <definedName name="___________________MAT1">#REF!</definedName>
    <definedName name="___________________MAT10">#REF!</definedName>
    <definedName name="___________________MAT100">#REF!</definedName>
    <definedName name="___________________MAT101">#REF!</definedName>
    <definedName name="___________________MAT102">#REF!</definedName>
    <definedName name="___________________MAT103">#REF!</definedName>
    <definedName name="___________________MAT104">#REF!</definedName>
    <definedName name="___________________MAT105">#REF!</definedName>
    <definedName name="___________________MAT106">#REF!</definedName>
    <definedName name="___________________MAT107">#REF!</definedName>
    <definedName name="___________________MAT108">#REF!</definedName>
    <definedName name="___________________MAT109">#REF!</definedName>
    <definedName name="___________________MAT11">#REF!</definedName>
    <definedName name="___________________MAT110">#REF!</definedName>
    <definedName name="___________________MAT111">#REF!</definedName>
    <definedName name="___________________MAT112">#REF!</definedName>
    <definedName name="___________________MAT113">#REF!</definedName>
    <definedName name="___________________MAT114">#REF!</definedName>
    <definedName name="___________________MAT115">#REF!</definedName>
    <definedName name="___________________MAT116">#REF!</definedName>
    <definedName name="___________________MAT117">#REF!</definedName>
    <definedName name="___________________MAT118">#REF!</definedName>
    <definedName name="___________________MAT119">#REF!</definedName>
    <definedName name="___________________MAT12">#REF!</definedName>
    <definedName name="___________________MAT120">#REF!</definedName>
    <definedName name="___________________MAT121">#REF!</definedName>
    <definedName name="___________________MAT122">#REF!</definedName>
    <definedName name="___________________MAT123">#REF!</definedName>
    <definedName name="___________________MAT124">#REF!</definedName>
    <definedName name="___________________MAT125">#REF!</definedName>
    <definedName name="___________________MAT126">#REF!</definedName>
    <definedName name="___________________MAT127">#REF!</definedName>
    <definedName name="___________________MAT128">#REF!</definedName>
    <definedName name="___________________MAT129">#REF!</definedName>
    <definedName name="___________________MAT13">#REF!</definedName>
    <definedName name="___________________MAT130">#REF!</definedName>
    <definedName name="___________________MAT131">#REF!</definedName>
    <definedName name="___________________MAT132">#REF!</definedName>
    <definedName name="___________________MAT133">#REF!</definedName>
    <definedName name="___________________MAT134">#REF!</definedName>
    <definedName name="___________________MAT135">#REF!</definedName>
    <definedName name="___________________MAT136">#REF!</definedName>
    <definedName name="___________________MAT137">#REF!</definedName>
    <definedName name="___________________MAT138">#REF!</definedName>
    <definedName name="___________________MAT139">#REF!</definedName>
    <definedName name="___________________MAT14">#REF!</definedName>
    <definedName name="___________________MAT140">#REF!</definedName>
    <definedName name="___________________MAT141">#REF!</definedName>
    <definedName name="___________________MAT142">#REF!</definedName>
    <definedName name="___________________MAT143">#REF!</definedName>
    <definedName name="___________________MAT144">#REF!</definedName>
    <definedName name="___________________MAT145">#REF!</definedName>
    <definedName name="___________________MAT146">#REF!</definedName>
    <definedName name="___________________MAT147">#REF!</definedName>
    <definedName name="___________________MAT148">#REF!</definedName>
    <definedName name="___________________MAT149">#REF!</definedName>
    <definedName name="___________________MAT15">#REF!</definedName>
    <definedName name="___________________MAT150">#REF!</definedName>
    <definedName name="___________________MAT151">#REF!</definedName>
    <definedName name="___________________MAT152">#REF!</definedName>
    <definedName name="___________________MAT153">#REF!</definedName>
    <definedName name="___________________MAT154">#REF!</definedName>
    <definedName name="___________________MAT155">#REF!</definedName>
    <definedName name="___________________MAT156">#REF!</definedName>
    <definedName name="___________________MAT157">#REF!</definedName>
    <definedName name="___________________MAT158">#REF!</definedName>
    <definedName name="___________________MAT159">#REF!</definedName>
    <definedName name="___________________MAT16">#REF!</definedName>
    <definedName name="___________________MAT160">#REF!</definedName>
    <definedName name="___________________MAT161">#REF!</definedName>
    <definedName name="___________________MAT162">#REF!</definedName>
    <definedName name="___________________MAT163">#REF!</definedName>
    <definedName name="___________________MAT164">#REF!</definedName>
    <definedName name="___________________MAT165">#REF!</definedName>
    <definedName name="___________________MAT166">#REF!</definedName>
    <definedName name="___________________MAT17">#REF!</definedName>
    <definedName name="___________________MAT18">#REF!</definedName>
    <definedName name="___________________MAT19">#REF!</definedName>
    <definedName name="___________________MAT2">#REF!</definedName>
    <definedName name="___________________MAT20">#REF!</definedName>
    <definedName name="___________________MAT21">#REF!</definedName>
    <definedName name="___________________MAT22">#REF!</definedName>
    <definedName name="___________________MAT23">#REF!</definedName>
    <definedName name="___________________MAT24">#REF!</definedName>
    <definedName name="___________________MAT25">#REF!</definedName>
    <definedName name="___________________MAT26">#REF!</definedName>
    <definedName name="___________________MAT27">#REF!</definedName>
    <definedName name="___________________MAT28">#REF!</definedName>
    <definedName name="___________________MAT29">#REF!</definedName>
    <definedName name="___________________MAT3">#REF!</definedName>
    <definedName name="___________________MAT30">#REF!</definedName>
    <definedName name="___________________MAT31">#REF!</definedName>
    <definedName name="___________________MAT32">#REF!</definedName>
    <definedName name="___________________MAT33">#REF!</definedName>
    <definedName name="___________________MAT34">#REF!</definedName>
    <definedName name="___________________MAT35">#REF!</definedName>
    <definedName name="___________________MAT36">#REF!</definedName>
    <definedName name="___________________MAT37">#REF!</definedName>
    <definedName name="___________________MAT38">#REF!</definedName>
    <definedName name="___________________MAT39">#REF!</definedName>
    <definedName name="___________________MAT4">#REF!</definedName>
    <definedName name="___________________MAT40">#REF!</definedName>
    <definedName name="___________________MAT41">#REF!</definedName>
    <definedName name="___________________MAT42">#REF!</definedName>
    <definedName name="___________________MAT43">#REF!</definedName>
    <definedName name="___________________MAT44">#REF!</definedName>
    <definedName name="___________________MAT45">#REF!</definedName>
    <definedName name="___________________MAT46">#REF!</definedName>
    <definedName name="___________________MAT47">#REF!</definedName>
    <definedName name="___________________MAT48">#REF!</definedName>
    <definedName name="___________________MAT49">#REF!</definedName>
    <definedName name="___________________MAT5">#REF!</definedName>
    <definedName name="___________________MAT50">#REF!</definedName>
    <definedName name="___________________MAT51">#REF!</definedName>
    <definedName name="___________________MAT52">#REF!</definedName>
    <definedName name="___________________MAT53">#REF!</definedName>
    <definedName name="___________________MAT54">#REF!</definedName>
    <definedName name="___________________MAT55">#REF!</definedName>
    <definedName name="___________________MAT56">#REF!</definedName>
    <definedName name="___________________MAT57">#REF!</definedName>
    <definedName name="___________________MAT58">#REF!</definedName>
    <definedName name="___________________MAT59">#REF!</definedName>
    <definedName name="___________________MAT6">#REF!</definedName>
    <definedName name="___________________MAT60">#REF!</definedName>
    <definedName name="___________________MAT61">#REF!</definedName>
    <definedName name="___________________MAT62">#REF!</definedName>
    <definedName name="___________________MAT63">#REF!</definedName>
    <definedName name="___________________MAT64">#REF!</definedName>
    <definedName name="___________________MAT65">#REF!</definedName>
    <definedName name="___________________MAT66">#REF!</definedName>
    <definedName name="___________________MAT67">#REF!</definedName>
    <definedName name="___________________MAT68">#REF!</definedName>
    <definedName name="___________________MAT69">#REF!</definedName>
    <definedName name="___________________MAT7">#REF!</definedName>
    <definedName name="___________________MAT70">#REF!</definedName>
    <definedName name="___________________MAT71">#REF!</definedName>
    <definedName name="___________________MAT72">#REF!</definedName>
    <definedName name="___________________MAT73">#REF!</definedName>
    <definedName name="___________________MAT74">#REF!</definedName>
    <definedName name="___________________MAT75">#REF!</definedName>
    <definedName name="___________________MAT76">#REF!</definedName>
    <definedName name="___________________MAT77">#REF!</definedName>
    <definedName name="___________________MAT78">#REF!</definedName>
    <definedName name="___________________MAT79">#REF!</definedName>
    <definedName name="___________________MAT8">#REF!</definedName>
    <definedName name="___________________MAT80">#REF!</definedName>
    <definedName name="___________________MAT81">#REF!</definedName>
    <definedName name="___________________MAT82">#REF!</definedName>
    <definedName name="___________________MAT83">#REF!</definedName>
    <definedName name="___________________MAT84">#REF!</definedName>
    <definedName name="___________________MAT85">#REF!</definedName>
    <definedName name="___________________MAT86">#REF!</definedName>
    <definedName name="___________________MAT87">#REF!</definedName>
    <definedName name="___________________MAT88">#REF!</definedName>
    <definedName name="___________________MAT89">#REF!</definedName>
    <definedName name="___________________MAT9">#REF!</definedName>
    <definedName name="___________________MAT90">#REF!</definedName>
    <definedName name="___________________MAT91">#REF!</definedName>
    <definedName name="___________________MAT92">#REF!</definedName>
    <definedName name="___________________MAT93">#REF!</definedName>
    <definedName name="___________________MAT94">#REF!</definedName>
    <definedName name="___________________MAT95">#REF!</definedName>
    <definedName name="___________________MAT96">#REF!</definedName>
    <definedName name="___________________MAT97">#REF!</definedName>
    <definedName name="___________________MAT98">#REF!</definedName>
    <definedName name="___________________MAT99">#REF!</definedName>
    <definedName name="___________________MO1">#REF!</definedName>
    <definedName name="___________________MO10">#REF!</definedName>
    <definedName name="___________________MO2">#REF!</definedName>
    <definedName name="___________________MO3">#REF!</definedName>
    <definedName name="___________________MO4">#REF!</definedName>
    <definedName name="___________________MO5">#REF!</definedName>
    <definedName name="___________________MO6">#REF!</definedName>
    <definedName name="___________________MO7">#REF!</definedName>
    <definedName name="___________________MO8">#REF!</definedName>
    <definedName name="___________________MO9">#REF!</definedName>
    <definedName name="___________________MV1">#REF!</definedName>
    <definedName name="___________________MV10">#REF!</definedName>
    <definedName name="___________________MV11">#REF!</definedName>
    <definedName name="___________________MV12">#REF!</definedName>
    <definedName name="___________________MV13">#REF!</definedName>
    <definedName name="___________________MV14">#REF!</definedName>
    <definedName name="___________________MV15">#REF!</definedName>
    <definedName name="___________________MV16">#REF!</definedName>
    <definedName name="___________________MV17">#REF!</definedName>
    <definedName name="___________________MV18">#REF!</definedName>
    <definedName name="___________________MV19">#REF!</definedName>
    <definedName name="___________________MV2">#REF!</definedName>
    <definedName name="___________________MV20">#REF!</definedName>
    <definedName name="___________________MV3">#REF!</definedName>
    <definedName name="___________________MV4">#REF!</definedName>
    <definedName name="___________________MV5">#REF!</definedName>
    <definedName name="___________________MV6">#REF!</definedName>
    <definedName name="___________________MV7">#REF!</definedName>
    <definedName name="___________________MV8">#REF!</definedName>
    <definedName name="___________________MV9">#REF!</definedName>
    <definedName name="___________________POR1">#REF!</definedName>
    <definedName name="___________________POR2">#REF!</definedName>
    <definedName name="___________________POR3">#REF!</definedName>
    <definedName name="___________________POR4">#REF!</definedName>
    <definedName name="___________________POR5">#REF!</definedName>
    <definedName name="___________________rc">#REF!</definedName>
    <definedName name="___________________SBC1">#REF!</definedName>
    <definedName name="___________________SBC3">#REF!</definedName>
    <definedName name="___________________SBC5">#REF!</definedName>
    <definedName name="__________________AFC1">#REF!</definedName>
    <definedName name="__________________AFC3">#REF!</definedName>
    <definedName name="__________________AFC5">#REF!</definedName>
    <definedName name="__________________apu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EQP1" localSheetId="61">#REF!</definedName>
    <definedName name="__________________EQP1">#REF!</definedName>
    <definedName name="__________________EQP10">#REF!</definedName>
    <definedName name="__________________EQP11">#REF!</definedName>
    <definedName name="__________________EQP12">#REF!</definedName>
    <definedName name="__________________EQP13">#REF!</definedName>
    <definedName name="__________________EQP14">#REF!</definedName>
    <definedName name="__________________EQP15">#REF!</definedName>
    <definedName name="__________________EQP16">#REF!</definedName>
    <definedName name="__________________EQP17">#REF!</definedName>
    <definedName name="__________________EQP18">#REF!</definedName>
    <definedName name="__________________EQP19">#REF!</definedName>
    <definedName name="__________________EQP2">#REF!</definedName>
    <definedName name="__________________EQP20">#REF!</definedName>
    <definedName name="__________________eqp27">#REF!</definedName>
    <definedName name="__________________EQP3">#REF!</definedName>
    <definedName name="__________________EQP4">#REF!</definedName>
    <definedName name="__________________EQP5">#REF!</definedName>
    <definedName name="__________________EQP6">#REF!</definedName>
    <definedName name="__________________EQP7">#REF!</definedName>
    <definedName name="__________________EQP8">#REF!</definedName>
    <definedName name="__________________EQP9">#REF!</definedName>
    <definedName name="__________________FS01">#N/A</definedName>
    <definedName name="__________________i1">#REF!</definedName>
    <definedName name="__________________l9001">#REF!</definedName>
    <definedName name="__________________MA2">#REF!</definedName>
    <definedName name="__________________MAT1">#REF!</definedName>
    <definedName name="__________________MAT10">#REF!</definedName>
    <definedName name="__________________MAT100">#REF!</definedName>
    <definedName name="__________________MAT101">#REF!</definedName>
    <definedName name="__________________MAT102">#REF!</definedName>
    <definedName name="__________________MAT103">#REF!</definedName>
    <definedName name="__________________MAT104">#REF!</definedName>
    <definedName name="__________________MAT105">#REF!</definedName>
    <definedName name="__________________MAT106">#REF!</definedName>
    <definedName name="__________________MAT107">#REF!</definedName>
    <definedName name="__________________MAT108">#REF!</definedName>
    <definedName name="__________________MAT109">#REF!</definedName>
    <definedName name="__________________MAT11">#REF!</definedName>
    <definedName name="__________________MAT110">#REF!</definedName>
    <definedName name="__________________MAT111">#REF!</definedName>
    <definedName name="__________________MAT112">#REF!</definedName>
    <definedName name="__________________MAT113">#REF!</definedName>
    <definedName name="__________________MAT114">#REF!</definedName>
    <definedName name="__________________MAT115">#REF!</definedName>
    <definedName name="__________________MAT116">#REF!</definedName>
    <definedName name="__________________MAT117">#REF!</definedName>
    <definedName name="__________________MAT118">#REF!</definedName>
    <definedName name="__________________MAT119">#REF!</definedName>
    <definedName name="__________________MAT12">#REF!</definedName>
    <definedName name="__________________MAT120">#REF!</definedName>
    <definedName name="__________________MAT121">#REF!</definedName>
    <definedName name="__________________MAT122">#REF!</definedName>
    <definedName name="__________________MAT123">#REF!</definedName>
    <definedName name="__________________MAT124">#REF!</definedName>
    <definedName name="__________________MAT125">#REF!</definedName>
    <definedName name="__________________MAT126">#REF!</definedName>
    <definedName name="__________________MAT127">#REF!</definedName>
    <definedName name="__________________MAT128">#REF!</definedName>
    <definedName name="__________________MAT129">#REF!</definedName>
    <definedName name="__________________MAT13">#REF!</definedName>
    <definedName name="__________________MAT130">#REF!</definedName>
    <definedName name="__________________MAT131">#REF!</definedName>
    <definedName name="__________________MAT132">#REF!</definedName>
    <definedName name="__________________MAT133">#REF!</definedName>
    <definedName name="__________________MAT134">#REF!</definedName>
    <definedName name="__________________MAT135">#REF!</definedName>
    <definedName name="__________________MAT136">#REF!</definedName>
    <definedName name="__________________MAT137">#REF!</definedName>
    <definedName name="__________________MAT138">#REF!</definedName>
    <definedName name="__________________MAT139">#REF!</definedName>
    <definedName name="__________________MAT14">#REF!</definedName>
    <definedName name="__________________MAT140">#REF!</definedName>
    <definedName name="__________________MAT141">#REF!</definedName>
    <definedName name="__________________MAT142">#REF!</definedName>
    <definedName name="__________________MAT143">#REF!</definedName>
    <definedName name="__________________MAT144">#REF!</definedName>
    <definedName name="__________________MAT145">#REF!</definedName>
    <definedName name="__________________MAT146">#REF!</definedName>
    <definedName name="__________________MAT147">#REF!</definedName>
    <definedName name="__________________MAT148">#REF!</definedName>
    <definedName name="__________________MAT149">#REF!</definedName>
    <definedName name="__________________MAT15">#REF!</definedName>
    <definedName name="__________________MAT150">#REF!</definedName>
    <definedName name="__________________MAT151">#REF!</definedName>
    <definedName name="__________________MAT152">#REF!</definedName>
    <definedName name="__________________MAT153">#REF!</definedName>
    <definedName name="__________________MAT154">#REF!</definedName>
    <definedName name="__________________MAT155">#REF!</definedName>
    <definedName name="__________________MAT156">#REF!</definedName>
    <definedName name="__________________MAT157">#REF!</definedName>
    <definedName name="__________________MAT158">#REF!</definedName>
    <definedName name="__________________MAT159">#REF!</definedName>
    <definedName name="__________________MAT16">#REF!</definedName>
    <definedName name="__________________MAT160">#REF!</definedName>
    <definedName name="__________________MAT161">#REF!</definedName>
    <definedName name="__________________MAT162">#REF!</definedName>
    <definedName name="__________________MAT163">#REF!</definedName>
    <definedName name="__________________MAT164">#REF!</definedName>
    <definedName name="__________________MAT165">#REF!</definedName>
    <definedName name="__________________MAT166">#REF!</definedName>
    <definedName name="__________________MAT17">#REF!</definedName>
    <definedName name="__________________MAT18">#REF!</definedName>
    <definedName name="__________________MAT19">#REF!</definedName>
    <definedName name="__________________MAT2">#REF!</definedName>
    <definedName name="__________________MAT20">#REF!</definedName>
    <definedName name="__________________MAT21">#REF!</definedName>
    <definedName name="__________________MAT22">#REF!</definedName>
    <definedName name="__________________MAT23">#REF!</definedName>
    <definedName name="__________________MAT24">#REF!</definedName>
    <definedName name="__________________MAT25">#REF!</definedName>
    <definedName name="__________________MAT26">#REF!</definedName>
    <definedName name="__________________MAT27">#REF!</definedName>
    <definedName name="__________________MAT28">#REF!</definedName>
    <definedName name="__________________MAT29">#REF!</definedName>
    <definedName name="__________________MAT3">#REF!</definedName>
    <definedName name="__________________MAT30">#REF!</definedName>
    <definedName name="__________________MAT31">#REF!</definedName>
    <definedName name="__________________MAT32">#REF!</definedName>
    <definedName name="__________________MAT33">#REF!</definedName>
    <definedName name="__________________MAT34">#REF!</definedName>
    <definedName name="__________________MAT35">#REF!</definedName>
    <definedName name="__________________MAT36">#REF!</definedName>
    <definedName name="__________________MAT37">#REF!</definedName>
    <definedName name="__________________MAT38">#REF!</definedName>
    <definedName name="__________________MAT39">#REF!</definedName>
    <definedName name="__________________MAT4">#REF!</definedName>
    <definedName name="__________________MAT40">#REF!</definedName>
    <definedName name="__________________MAT41">#REF!</definedName>
    <definedName name="__________________MAT42">#REF!</definedName>
    <definedName name="__________________MAT43">#REF!</definedName>
    <definedName name="__________________MAT44">#REF!</definedName>
    <definedName name="__________________MAT45">#REF!</definedName>
    <definedName name="__________________MAT46">#REF!</definedName>
    <definedName name="__________________MAT47">#REF!</definedName>
    <definedName name="__________________MAT48">#REF!</definedName>
    <definedName name="__________________MAT49">#REF!</definedName>
    <definedName name="__________________MAT5">#REF!</definedName>
    <definedName name="__________________MAT50">#REF!</definedName>
    <definedName name="__________________MAT51">#REF!</definedName>
    <definedName name="__________________MAT52">#REF!</definedName>
    <definedName name="__________________MAT53">#REF!</definedName>
    <definedName name="__________________MAT54">#REF!</definedName>
    <definedName name="__________________MAT55">#REF!</definedName>
    <definedName name="__________________MAT56">#REF!</definedName>
    <definedName name="__________________MAT57">#REF!</definedName>
    <definedName name="__________________MAT58">#REF!</definedName>
    <definedName name="__________________MAT59">#REF!</definedName>
    <definedName name="__________________MAT6">#REF!</definedName>
    <definedName name="__________________MAT60">#REF!</definedName>
    <definedName name="__________________MAT61">#REF!</definedName>
    <definedName name="__________________MAT62">#REF!</definedName>
    <definedName name="__________________MAT63">#REF!</definedName>
    <definedName name="__________________MAT64">#REF!</definedName>
    <definedName name="__________________MAT65">#REF!</definedName>
    <definedName name="__________________MAT66">#REF!</definedName>
    <definedName name="__________________MAT67">#REF!</definedName>
    <definedName name="__________________MAT68">#REF!</definedName>
    <definedName name="__________________MAT69">#REF!</definedName>
    <definedName name="__________________MAT7">#REF!</definedName>
    <definedName name="__________________MAT70">#REF!</definedName>
    <definedName name="__________________MAT71">#REF!</definedName>
    <definedName name="__________________MAT72">#REF!</definedName>
    <definedName name="__________________MAT73">#REF!</definedName>
    <definedName name="__________________MAT74">#REF!</definedName>
    <definedName name="__________________MAT75">#REF!</definedName>
    <definedName name="__________________MAT76">#REF!</definedName>
    <definedName name="__________________MAT77">#REF!</definedName>
    <definedName name="__________________MAT78">#REF!</definedName>
    <definedName name="__________________MAT79">#REF!</definedName>
    <definedName name="__________________MAT8">#REF!</definedName>
    <definedName name="__________________MAT80">#REF!</definedName>
    <definedName name="__________________MAT81">#REF!</definedName>
    <definedName name="__________________MAT82">#REF!</definedName>
    <definedName name="__________________MAT83">#REF!</definedName>
    <definedName name="__________________MAT84">#REF!</definedName>
    <definedName name="__________________MAT85">#REF!</definedName>
    <definedName name="__________________MAT86">#REF!</definedName>
    <definedName name="__________________MAT87">#REF!</definedName>
    <definedName name="__________________MAT88">#REF!</definedName>
    <definedName name="__________________MAT89">#REF!</definedName>
    <definedName name="__________________MAT9">#REF!</definedName>
    <definedName name="__________________MAT90">#REF!</definedName>
    <definedName name="__________________MAT91">#REF!</definedName>
    <definedName name="__________________MAT92">#REF!</definedName>
    <definedName name="__________________MAT93">#REF!</definedName>
    <definedName name="__________________MAT94">#REF!</definedName>
    <definedName name="__________________MAT95">#REF!</definedName>
    <definedName name="__________________MAT96">#REF!</definedName>
    <definedName name="__________________MAT97">#REF!</definedName>
    <definedName name="__________________MAT98">#REF!</definedName>
    <definedName name="__________________MAT99">#REF!</definedName>
    <definedName name="__________________MO1">#REF!</definedName>
    <definedName name="__________________MO10">#REF!</definedName>
    <definedName name="__________________MO2">#REF!</definedName>
    <definedName name="__________________MO3">#REF!</definedName>
    <definedName name="__________________MO4">#REF!</definedName>
    <definedName name="__________________MO5">#REF!</definedName>
    <definedName name="__________________MO6">#REF!</definedName>
    <definedName name="__________________MO7">#REF!</definedName>
    <definedName name="__________________MO8">#REF!</definedName>
    <definedName name="__________________MO9">#REF!</definedName>
    <definedName name="__________________MV1">#REF!</definedName>
    <definedName name="__________________MV10">#REF!</definedName>
    <definedName name="__________________MV11">#REF!</definedName>
    <definedName name="__________________MV12">#REF!</definedName>
    <definedName name="__________________MV13">#REF!</definedName>
    <definedName name="__________________MV14">#REF!</definedName>
    <definedName name="__________________MV15">#REF!</definedName>
    <definedName name="__________________MV16">#REF!</definedName>
    <definedName name="__________________MV17">#REF!</definedName>
    <definedName name="__________________MV18">#REF!</definedName>
    <definedName name="__________________MV19">#REF!</definedName>
    <definedName name="__________________MV2">#REF!</definedName>
    <definedName name="__________________MV20">#REF!</definedName>
    <definedName name="__________________MV3">#REF!</definedName>
    <definedName name="__________________MV4">#REF!</definedName>
    <definedName name="__________________MV5">#REF!</definedName>
    <definedName name="__________________MV6">#REF!</definedName>
    <definedName name="__________________MV7">#REF!</definedName>
    <definedName name="__________________MV8">#REF!</definedName>
    <definedName name="__________________MV9">#REF!</definedName>
    <definedName name="__________________POR1">#REF!</definedName>
    <definedName name="__________________POR2">#REF!</definedName>
    <definedName name="__________________POR3">#REF!</definedName>
    <definedName name="__________________POR4">#REF!</definedName>
    <definedName name="__________________POR5">#REF!</definedName>
    <definedName name="__________________rc">#REF!</definedName>
    <definedName name="__________________SBC1">#REF!</definedName>
    <definedName name="__________________SBC3">#REF!</definedName>
    <definedName name="__________________SBC5">#REF!</definedName>
    <definedName name="_________________AFC1">#REF!</definedName>
    <definedName name="_________________AFC3">#REF!</definedName>
    <definedName name="_________________AFC5">#REF!</definedName>
    <definedName name="_________________apu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EQP1" localSheetId="61">#REF!</definedName>
    <definedName name="_________________EQP1">#REF!</definedName>
    <definedName name="_________________EQP10">#REF!</definedName>
    <definedName name="_________________EQP11">#REF!</definedName>
    <definedName name="_________________EQP12">#REF!</definedName>
    <definedName name="_________________EQP13">#REF!</definedName>
    <definedName name="_________________EQP14">#REF!</definedName>
    <definedName name="_________________EQP15">#REF!</definedName>
    <definedName name="_________________EQP16">#REF!</definedName>
    <definedName name="_________________EQP17">#REF!</definedName>
    <definedName name="_________________EQP18">#REF!</definedName>
    <definedName name="_________________EQP19">#REF!</definedName>
    <definedName name="_________________EQP2">#REF!</definedName>
    <definedName name="_________________EQP20">#REF!</definedName>
    <definedName name="_________________eqp27">#REF!</definedName>
    <definedName name="_________________EQP3">#REF!</definedName>
    <definedName name="_________________EQP4">#REF!</definedName>
    <definedName name="_________________EQP5">#REF!</definedName>
    <definedName name="_________________EQP6">#REF!</definedName>
    <definedName name="_________________EQP7">#REF!</definedName>
    <definedName name="_________________EQP8">#REF!</definedName>
    <definedName name="_________________EQP9">#REF!</definedName>
    <definedName name="_________________i1">#REF!</definedName>
    <definedName name="_________________l9001">#REF!</definedName>
    <definedName name="_________________MA2">#REF!</definedName>
    <definedName name="_________________MAT1">#REF!</definedName>
    <definedName name="_________________MAT10">#REF!</definedName>
    <definedName name="_________________MAT100">#REF!</definedName>
    <definedName name="_________________MAT101">#REF!</definedName>
    <definedName name="_________________MAT102">#REF!</definedName>
    <definedName name="_________________MAT103">#REF!</definedName>
    <definedName name="_________________MAT104">#REF!</definedName>
    <definedName name="_________________MAT105">#REF!</definedName>
    <definedName name="_________________MAT106">#REF!</definedName>
    <definedName name="_________________MAT107">#REF!</definedName>
    <definedName name="_________________MAT108">#REF!</definedName>
    <definedName name="_________________MAT109">#REF!</definedName>
    <definedName name="_________________MAT11">#REF!</definedName>
    <definedName name="_________________MAT110">#REF!</definedName>
    <definedName name="_________________MAT111">#REF!</definedName>
    <definedName name="_________________MAT112">#REF!</definedName>
    <definedName name="_________________MAT113">#REF!</definedName>
    <definedName name="_________________MAT114">#REF!</definedName>
    <definedName name="_________________MAT115">#REF!</definedName>
    <definedName name="_________________MAT116">#REF!</definedName>
    <definedName name="_________________MAT117">#REF!</definedName>
    <definedName name="_________________MAT118">#REF!</definedName>
    <definedName name="_________________MAT119">#REF!</definedName>
    <definedName name="_________________MAT12">#REF!</definedName>
    <definedName name="_________________MAT120">#REF!</definedName>
    <definedName name="_________________MAT121">#REF!</definedName>
    <definedName name="_________________MAT122">#REF!</definedName>
    <definedName name="_________________MAT123">#REF!</definedName>
    <definedName name="_________________MAT124">#REF!</definedName>
    <definedName name="_________________MAT125">#REF!</definedName>
    <definedName name="_________________MAT126">#REF!</definedName>
    <definedName name="_________________MAT127">#REF!</definedName>
    <definedName name="_________________MAT128">#REF!</definedName>
    <definedName name="_________________MAT129">#REF!</definedName>
    <definedName name="_________________MAT13">#REF!</definedName>
    <definedName name="_________________MAT130">#REF!</definedName>
    <definedName name="_________________MAT131">#REF!</definedName>
    <definedName name="_________________MAT132">#REF!</definedName>
    <definedName name="_________________MAT133">#REF!</definedName>
    <definedName name="_________________MAT134">#REF!</definedName>
    <definedName name="_________________MAT135">#REF!</definedName>
    <definedName name="_________________MAT136">#REF!</definedName>
    <definedName name="_________________MAT137">#REF!</definedName>
    <definedName name="_________________MAT138">#REF!</definedName>
    <definedName name="_________________MAT139">#REF!</definedName>
    <definedName name="_________________MAT14">#REF!</definedName>
    <definedName name="_________________MAT140">#REF!</definedName>
    <definedName name="_________________MAT141">#REF!</definedName>
    <definedName name="_________________MAT142">#REF!</definedName>
    <definedName name="_________________MAT143">#REF!</definedName>
    <definedName name="_________________MAT144">#REF!</definedName>
    <definedName name="_________________MAT145">#REF!</definedName>
    <definedName name="_________________MAT146">#REF!</definedName>
    <definedName name="_________________MAT147">#REF!</definedName>
    <definedName name="_________________MAT148">#REF!</definedName>
    <definedName name="_________________MAT149">#REF!</definedName>
    <definedName name="_________________MAT15">#REF!</definedName>
    <definedName name="_________________MAT150">#REF!</definedName>
    <definedName name="_________________MAT151">#REF!</definedName>
    <definedName name="_________________MAT152">#REF!</definedName>
    <definedName name="_________________MAT153">#REF!</definedName>
    <definedName name="_________________MAT154">#REF!</definedName>
    <definedName name="_________________MAT155">#REF!</definedName>
    <definedName name="_________________MAT156">#REF!</definedName>
    <definedName name="_________________MAT157">#REF!</definedName>
    <definedName name="_________________MAT158">#REF!</definedName>
    <definedName name="_________________MAT159">#REF!</definedName>
    <definedName name="_________________MAT16">#REF!</definedName>
    <definedName name="_________________MAT160">#REF!</definedName>
    <definedName name="_________________MAT161">#REF!</definedName>
    <definedName name="_________________MAT162">#REF!</definedName>
    <definedName name="_________________MAT163">#REF!</definedName>
    <definedName name="_________________MAT164">#REF!</definedName>
    <definedName name="_________________MAT165">#REF!</definedName>
    <definedName name="_________________MAT166">#REF!</definedName>
    <definedName name="_________________MAT17">#REF!</definedName>
    <definedName name="_________________MAT18">#REF!</definedName>
    <definedName name="_________________MAT19">#REF!</definedName>
    <definedName name="_________________MAT2">#REF!</definedName>
    <definedName name="_________________MAT20">#REF!</definedName>
    <definedName name="_________________MAT21">#REF!</definedName>
    <definedName name="_________________MAT22">#REF!</definedName>
    <definedName name="_________________MAT23">#REF!</definedName>
    <definedName name="_________________MAT24">#REF!</definedName>
    <definedName name="_________________MAT25">#REF!</definedName>
    <definedName name="_________________MAT26">#REF!</definedName>
    <definedName name="_________________MAT27">#REF!</definedName>
    <definedName name="_________________MAT28">#REF!</definedName>
    <definedName name="_________________MAT29">#REF!</definedName>
    <definedName name="_________________MAT3">#REF!</definedName>
    <definedName name="_________________MAT30">#REF!</definedName>
    <definedName name="_________________MAT31">#REF!</definedName>
    <definedName name="_________________MAT32">#REF!</definedName>
    <definedName name="_________________MAT33">#REF!</definedName>
    <definedName name="_________________MAT34">#REF!</definedName>
    <definedName name="_________________MAT35">#REF!</definedName>
    <definedName name="_________________MAT36">#REF!</definedName>
    <definedName name="_________________MAT37">#REF!</definedName>
    <definedName name="_________________MAT38">#REF!</definedName>
    <definedName name="_________________MAT39">#REF!</definedName>
    <definedName name="_________________MAT4">#REF!</definedName>
    <definedName name="_________________MAT40">#REF!</definedName>
    <definedName name="_________________MAT41">#REF!</definedName>
    <definedName name="_________________MAT42">#REF!</definedName>
    <definedName name="_________________MAT43">#REF!</definedName>
    <definedName name="_________________MAT44">#REF!</definedName>
    <definedName name="_________________MAT45">#REF!</definedName>
    <definedName name="_________________MAT46">#REF!</definedName>
    <definedName name="_________________MAT47">#REF!</definedName>
    <definedName name="_________________MAT48">#REF!</definedName>
    <definedName name="_________________MAT49">#REF!</definedName>
    <definedName name="_________________MAT5">#REF!</definedName>
    <definedName name="_________________MAT50">#REF!</definedName>
    <definedName name="_________________MAT51">#REF!</definedName>
    <definedName name="_________________MAT52">#REF!</definedName>
    <definedName name="_________________MAT53">#REF!</definedName>
    <definedName name="_________________MAT54">#REF!</definedName>
    <definedName name="_________________MAT55">#REF!</definedName>
    <definedName name="_________________MAT56">#REF!</definedName>
    <definedName name="_________________MAT57">#REF!</definedName>
    <definedName name="_________________MAT58">#REF!</definedName>
    <definedName name="_________________MAT59">#REF!</definedName>
    <definedName name="_________________MAT6">#REF!</definedName>
    <definedName name="_________________MAT60">#REF!</definedName>
    <definedName name="_________________MAT61">#REF!</definedName>
    <definedName name="_________________MAT62">#REF!</definedName>
    <definedName name="_________________MAT63">#REF!</definedName>
    <definedName name="_________________MAT64">#REF!</definedName>
    <definedName name="_________________MAT65">#REF!</definedName>
    <definedName name="_________________MAT66">#REF!</definedName>
    <definedName name="_________________MAT67">#REF!</definedName>
    <definedName name="_________________MAT68">#REF!</definedName>
    <definedName name="_________________MAT69">#REF!</definedName>
    <definedName name="_________________MAT7">#REF!</definedName>
    <definedName name="_________________MAT70">#REF!</definedName>
    <definedName name="_________________MAT71">#REF!</definedName>
    <definedName name="_________________MAT72">#REF!</definedName>
    <definedName name="_________________MAT73">#REF!</definedName>
    <definedName name="_________________MAT74">#REF!</definedName>
    <definedName name="_________________MAT75">#REF!</definedName>
    <definedName name="_________________MAT76">#REF!</definedName>
    <definedName name="_________________MAT77">#REF!</definedName>
    <definedName name="_________________MAT78">#REF!</definedName>
    <definedName name="_________________MAT79">#REF!</definedName>
    <definedName name="_________________MAT8">#REF!</definedName>
    <definedName name="_________________MAT80">#REF!</definedName>
    <definedName name="_________________MAT81">#REF!</definedName>
    <definedName name="_________________MAT82">#REF!</definedName>
    <definedName name="_________________MAT83">#REF!</definedName>
    <definedName name="_________________MAT84">#REF!</definedName>
    <definedName name="_________________MAT85">#REF!</definedName>
    <definedName name="_________________MAT86">#REF!</definedName>
    <definedName name="_________________MAT87">#REF!</definedName>
    <definedName name="_________________MAT88">#REF!</definedName>
    <definedName name="_________________MAT89">#REF!</definedName>
    <definedName name="_________________MAT9">#REF!</definedName>
    <definedName name="_________________MAT90">#REF!</definedName>
    <definedName name="_________________MAT91">#REF!</definedName>
    <definedName name="_________________MAT92">#REF!</definedName>
    <definedName name="_________________MAT93">#REF!</definedName>
    <definedName name="_________________MAT94">#REF!</definedName>
    <definedName name="_________________MAT95">#REF!</definedName>
    <definedName name="_________________MAT96">#REF!</definedName>
    <definedName name="_________________MAT97">#REF!</definedName>
    <definedName name="_________________MAT98">#REF!</definedName>
    <definedName name="_________________MAT99">#REF!</definedName>
    <definedName name="_________________MO1">#REF!</definedName>
    <definedName name="_________________MO10">#REF!</definedName>
    <definedName name="_________________MO2">#REF!</definedName>
    <definedName name="_________________MO3">#REF!</definedName>
    <definedName name="_________________MO4">#REF!</definedName>
    <definedName name="_________________MO5">#REF!</definedName>
    <definedName name="_________________MO6">#REF!</definedName>
    <definedName name="_________________MO7">#REF!</definedName>
    <definedName name="_________________MO8">#REF!</definedName>
    <definedName name="_________________MO9">#REF!</definedName>
    <definedName name="_________________MV1">#REF!</definedName>
    <definedName name="_________________MV10">#REF!</definedName>
    <definedName name="_________________MV11">#REF!</definedName>
    <definedName name="_________________MV12">#REF!</definedName>
    <definedName name="_________________MV13">#REF!</definedName>
    <definedName name="_________________MV14">#REF!</definedName>
    <definedName name="_________________MV15">#REF!</definedName>
    <definedName name="_________________MV16">#REF!</definedName>
    <definedName name="_________________MV17">#REF!</definedName>
    <definedName name="_________________MV18">#REF!</definedName>
    <definedName name="_________________MV19">#REF!</definedName>
    <definedName name="_________________MV2">#REF!</definedName>
    <definedName name="_________________MV20">#REF!</definedName>
    <definedName name="_________________MV3">#REF!</definedName>
    <definedName name="_________________MV4">#REF!</definedName>
    <definedName name="_________________MV5">#REF!</definedName>
    <definedName name="_________________MV6">#REF!</definedName>
    <definedName name="_________________MV7">#REF!</definedName>
    <definedName name="_________________MV8">#REF!</definedName>
    <definedName name="_________________MV9">#REF!</definedName>
    <definedName name="_________________oj1">#REF!</definedName>
    <definedName name="_________________POR1">#REF!</definedName>
    <definedName name="_________________POR2">#REF!</definedName>
    <definedName name="_________________POR3">#REF!</definedName>
    <definedName name="_________________POR4">#REF!</definedName>
    <definedName name="_________________POR5">#REF!</definedName>
    <definedName name="_________________rc">#REF!</definedName>
    <definedName name="_________________SBC1">#REF!</definedName>
    <definedName name="_________________SBC3">#REF!</definedName>
    <definedName name="_________________SBC5">#REF!</definedName>
    <definedName name="________________AFC1">#REF!</definedName>
    <definedName name="________________AFC3">#REF!</definedName>
    <definedName name="________________AFC5">#REF!</definedName>
    <definedName name="________________apu1">#REF!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EQP1" localSheetId="61">#REF!</definedName>
    <definedName name="________________EQP1">#REF!</definedName>
    <definedName name="________________EQP10">#REF!</definedName>
    <definedName name="________________EQP11">#REF!</definedName>
    <definedName name="________________EQP12">#REF!</definedName>
    <definedName name="________________EQP13">#REF!</definedName>
    <definedName name="________________EQP14">#REF!</definedName>
    <definedName name="________________EQP15">#REF!</definedName>
    <definedName name="________________EQP16">#REF!</definedName>
    <definedName name="________________EQP17">#REF!</definedName>
    <definedName name="________________EQP18">#REF!</definedName>
    <definedName name="________________EQP19">#REF!</definedName>
    <definedName name="________________EQP2">#REF!</definedName>
    <definedName name="________________EQP20">#REF!</definedName>
    <definedName name="________________eqp27">#REF!</definedName>
    <definedName name="________________EQP3">#REF!</definedName>
    <definedName name="________________EQP4">#REF!</definedName>
    <definedName name="________________EQP5">#REF!</definedName>
    <definedName name="________________EQP6">#REF!</definedName>
    <definedName name="________________EQP7">#REF!</definedName>
    <definedName name="________________EQP8">#REF!</definedName>
    <definedName name="________________EQP9">#REF!</definedName>
    <definedName name="________________i1">#REF!</definedName>
    <definedName name="________________l9001">#REF!</definedName>
    <definedName name="________________MA2">#REF!</definedName>
    <definedName name="________________MAT1">#REF!</definedName>
    <definedName name="________________MAT10">#REF!</definedName>
    <definedName name="________________MAT100">#REF!</definedName>
    <definedName name="________________MAT101">#REF!</definedName>
    <definedName name="________________MAT102">#REF!</definedName>
    <definedName name="________________MAT103">#REF!</definedName>
    <definedName name="________________MAT104">#REF!</definedName>
    <definedName name="________________MAT105">#REF!</definedName>
    <definedName name="________________MAT106">#REF!</definedName>
    <definedName name="________________MAT107">#REF!</definedName>
    <definedName name="________________MAT108">#REF!</definedName>
    <definedName name="________________MAT109">#REF!</definedName>
    <definedName name="________________MAT11">#REF!</definedName>
    <definedName name="________________MAT110">#REF!</definedName>
    <definedName name="________________MAT111">#REF!</definedName>
    <definedName name="________________MAT112">#REF!</definedName>
    <definedName name="________________MAT113">#REF!</definedName>
    <definedName name="________________MAT114">#REF!</definedName>
    <definedName name="________________MAT115">#REF!</definedName>
    <definedName name="________________MAT116">#REF!</definedName>
    <definedName name="________________MAT117">#REF!</definedName>
    <definedName name="________________MAT118">#REF!</definedName>
    <definedName name="________________MAT119">#REF!</definedName>
    <definedName name="________________MAT12">#REF!</definedName>
    <definedName name="________________MAT120">#REF!</definedName>
    <definedName name="________________MAT121">#REF!</definedName>
    <definedName name="________________MAT122">#REF!</definedName>
    <definedName name="________________MAT123">#REF!</definedName>
    <definedName name="________________MAT124">#REF!</definedName>
    <definedName name="________________MAT125">#REF!</definedName>
    <definedName name="________________MAT126">#REF!</definedName>
    <definedName name="________________MAT127">#REF!</definedName>
    <definedName name="________________MAT128">#REF!</definedName>
    <definedName name="________________MAT129">#REF!</definedName>
    <definedName name="________________MAT13">#REF!</definedName>
    <definedName name="________________MAT130">#REF!</definedName>
    <definedName name="________________MAT131">#REF!</definedName>
    <definedName name="________________MAT132">#REF!</definedName>
    <definedName name="________________MAT133">#REF!</definedName>
    <definedName name="________________MAT134">#REF!</definedName>
    <definedName name="________________MAT135">#REF!</definedName>
    <definedName name="________________MAT136">#REF!</definedName>
    <definedName name="________________MAT137">#REF!</definedName>
    <definedName name="________________MAT138">#REF!</definedName>
    <definedName name="________________MAT139">#REF!</definedName>
    <definedName name="________________MAT14">#REF!</definedName>
    <definedName name="________________MAT140">#REF!</definedName>
    <definedName name="________________MAT141">#REF!</definedName>
    <definedName name="________________MAT142">#REF!</definedName>
    <definedName name="________________MAT143">#REF!</definedName>
    <definedName name="________________MAT144">#REF!</definedName>
    <definedName name="________________MAT145">#REF!</definedName>
    <definedName name="________________MAT146">#REF!</definedName>
    <definedName name="________________MAT147">#REF!</definedName>
    <definedName name="________________MAT148">#REF!</definedName>
    <definedName name="________________MAT149">#REF!</definedName>
    <definedName name="________________MAT15">#REF!</definedName>
    <definedName name="________________MAT150">#REF!</definedName>
    <definedName name="________________MAT151">#REF!</definedName>
    <definedName name="________________MAT152">#REF!</definedName>
    <definedName name="________________MAT153">#REF!</definedName>
    <definedName name="________________MAT154">#REF!</definedName>
    <definedName name="________________MAT155">#REF!</definedName>
    <definedName name="________________MAT156">#REF!</definedName>
    <definedName name="________________MAT157">#REF!</definedName>
    <definedName name="________________MAT158">#REF!</definedName>
    <definedName name="________________MAT159">#REF!</definedName>
    <definedName name="________________MAT16">#REF!</definedName>
    <definedName name="________________MAT160">#REF!</definedName>
    <definedName name="________________MAT161">#REF!</definedName>
    <definedName name="________________MAT162">#REF!</definedName>
    <definedName name="________________MAT163">#REF!</definedName>
    <definedName name="________________MAT164">#REF!</definedName>
    <definedName name="________________MAT165">#REF!</definedName>
    <definedName name="________________MAT166">#REF!</definedName>
    <definedName name="________________MAT17">#REF!</definedName>
    <definedName name="________________MAT18">#REF!</definedName>
    <definedName name="________________MAT19">#REF!</definedName>
    <definedName name="________________MAT2">#REF!</definedName>
    <definedName name="________________MAT20">#REF!</definedName>
    <definedName name="________________MAT21">#REF!</definedName>
    <definedName name="________________MAT22">#REF!</definedName>
    <definedName name="________________MAT23">#REF!</definedName>
    <definedName name="________________MAT24">#REF!</definedName>
    <definedName name="________________MAT25">#REF!</definedName>
    <definedName name="________________MAT26">#REF!</definedName>
    <definedName name="________________MAT27">#REF!</definedName>
    <definedName name="________________MAT28">#REF!</definedName>
    <definedName name="________________MAT29">#REF!</definedName>
    <definedName name="________________MAT3">#REF!</definedName>
    <definedName name="________________MAT30">#REF!</definedName>
    <definedName name="________________MAT31">#REF!</definedName>
    <definedName name="________________MAT32">#REF!</definedName>
    <definedName name="________________MAT33">#REF!</definedName>
    <definedName name="________________MAT34">#REF!</definedName>
    <definedName name="________________MAT35">#REF!</definedName>
    <definedName name="________________MAT36">#REF!</definedName>
    <definedName name="________________MAT37">#REF!</definedName>
    <definedName name="________________MAT38">#REF!</definedName>
    <definedName name="________________MAT39">#REF!</definedName>
    <definedName name="________________MAT4">#REF!</definedName>
    <definedName name="________________MAT40">#REF!</definedName>
    <definedName name="________________MAT41">#REF!</definedName>
    <definedName name="________________MAT42">#REF!</definedName>
    <definedName name="________________MAT43">#REF!</definedName>
    <definedName name="________________MAT44">#REF!</definedName>
    <definedName name="________________MAT45">#REF!</definedName>
    <definedName name="________________MAT46">#REF!</definedName>
    <definedName name="________________MAT47">#REF!</definedName>
    <definedName name="________________MAT48">#REF!</definedName>
    <definedName name="________________MAT49">#REF!</definedName>
    <definedName name="________________MAT5">#REF!</definedName>
    <definedName name="________________MAT50">#REF!</definedName>
    <definedName name="________________MAT51">#REF!</definedName>
    <definedName name="________________MAT52">#REF!</definedName>
    <definedName name="________________MAT53">#REF!</definedName>
    <definedName name="________________MAT54">#REF!</definedName>
    <definedName name="________________MAT55">#REF!</definedName>
    <definedName name="________________MAT56">#REF!</definedName>
    <definedName name="________________MAT57">#REF!</definedName>
    <definedName name="________________MAT58">#REF!</definedName>
    <definedName name="________________MAT59">#REF!</definedName>
    <definedName name="________________MAT6">#REF!</definedName>
    <definedName name="________________MAT60">#REF!</definedName>
    <definedName name="________________MAT61">#REF!</definedName>
    <definedName name="________________MAT62">#REF!</definedName>
    <definedName name="________________MAT63">#REF!</definedName>
    <definedName name="________________MAT64">#REF!</definedName>
    <definedName name="________________MAT65">#REF!</definedName>
    <definedName name="________________MAT66">#REF!</definedName>
    <definedName name="________________MAT67">#REF!</definedName>
    <definedName name="________________MAT68">#REF!</definedName>
    <definedName name="________________MAT69">#REF!</definedName>
    <definedName name="________________MAT7">#REF!</definedName>
    <definedName name="________________MAT70">#REF!</definedName>
    <definedName name="________________MAT71">#REF!</definedName>
    <definedName name="________________MAT72">#REF!</definedName>
    <definedName name="________________MAT73">#REF!</definedName>
    <definedName name="________________MAT74">#REF!</definedName>
    <definedName name="________________MAT75">#REF!</definedName>
    <definedName name="________________MAT76">#REF!</definedName>
    <definedName name="________________MAT77">#REF!</definedName>
    <definedName name="________________MAT78">#REF!</definedName>
    <definedName name="________________MAT79">#REF!</definedName>
    <definedName name="________________MAT8">#REF!</definedName>
    <definedName name="________________MAT80">#REF!</definedName>
    <definedName name="________________MAT81">#REF!</definedName>
    <definedName name="________________MAT82">#REF!</definedName>
    <definedName name="________________MAT83">#REF!</definedName>
    <definedName name="________________MAT84">#REF!</definedName>
    <definedName name="________________MAT85">#REF!</definedName>
    <definedName name="________________MAT86">#REF!</definedName>
    <definedName name="________________MAT87">#REF!</definedName>
    <definedName name="________________MAT88">#REF!</definedName>
    <definedName name="________________MAT89">#REF!</definedName>
    <definedName name="________________MAT9">#REF!</definedName>
    <definedName name="________________MAT90">#REF!</definedName>
    <definedName name="________________MAT91">#REF!</definedName>
    <definedName name="________________MAT92">#REF!</definedName>
    <definedName name="________________MAT93">#REF!</definedName>
    <definedName name="________________MAT94">#REF!</definedName>
    <definedName name="________________MAT95">#REF!</definedName>
    <definedName name="________________MAT96">#REF!</definedName>
    <definedName name="________________MAT97">#REF!</definedName>
    <definedName name="________________MAT98">#REF!</definedName>
    <definedName name="________________MAT99">#REF!</definedName>
    <definedName name="________________MO1">#REF!</definedName>
    <definedName name="________________MO10">#REF!</definedName>
    <definedName name="________________MO2">#REF!</definedName>
    <definedName name="________________MO3">#REF!</definedName>
    <definedName name="________________MO4">#REF!</definedName>
    <definedName name="________________MO5">#REF!</definedName>
    <definedName name="________________MO6">#REF!</definedName>
    <definedName name="________________MO7">#REF!</definedName>
    <definedName name="________________MO8">#REF!</definedName>
    <definedName name="________________MO9">#REF!</definedName>
    <definedName name="________________MV1">#REF!</definedName>
    <definedName name="________________MV10">#REF!</definedName>
    <definedName name="________________MV11">#REF!</definedName>
    <definedName name="________________MV12">#REF!</definedName>
    <definedName name="________________MV13">#REF!</definedName>
    <definedName name="________________MV14">#REF!</definedName>
    <definedName name="________________MV15">#REF!</definedName>
    <definedName name="________________MV16">#REF!</definedName>
    <definedName name="________________MV17">#REF!</definedName>
    <definedName name="________________MV18">#REF!</definedName>
    <definedName name="________________MV19">#REF!</definedName>
    <definedName name="________________MV2">#REF!</definedName>
    <definedName name="________________MV20">#REF!</definedName>
    <definedName name="________________MV3">#REF!</definedName>
    <definedName name="________________MV4">#REF!</definedName>
    <definedName name="________________MV5">#REF!</definedName>
    <definedName name="________________MV6">#REF!</definedName>
    <definedName name="________________MV7">#REF!</definedName>
    <definedName name="________________MV8">#REF!</definedName>
    <definedName name="________________MV9">#REF!</definedName>
    <definedName name="________________POR1">#REF!</definedName>
    <definedName name="________________POR2">#REF!</definedName>
    <definedName name="________________POR3">#REF!</definedName>
    <definedName name="________________POR4">#REF!</definedName>
    <definedName name="________________POR5">#REF!</definedName>
    <definedName name="________________rc">#REF!</definedName>
    <definedName name="________________SBC1">#REF!</definedName>
    <definedName name="________________SBC3">#REF!</definedName>
    <definedName name="________________SBC5">#REF!</definedName>
    <definedName name="_______________AFC1">#REF!</definedName>
    <definedName name="_______________AFC3">#REF!</definedName>
    <definedName name="_______________AFC5">#REF!</definedName>
    <definedName name="_______________apu1">#REF!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EQP1" localSheetId="61">#REF!</definedName>
    <definedName name="_______________EQP1">#REF!</definedName>
    <definedName name="_______________EQP10">#REF!</definedName>
    <definedName name="_______________EQP11">#REF!</definedName>
    <definedName name="_______________EQP12">#REF!</definedName>
    <definedName name="_______________EQP13">#REF!</definedName>
    <definedName name="_______________EQP14">#REF!</definedName>
    <definedName name="_______________EQP15">#REF!</definedName>
    <definedName name="_______________EQP16">#REF!</definedName>
    <definedName name="_______________EQP17">#REF!</definedName>
    <definedName name="_______________EQP18">#REF!</definedName>
    <definedName name="_______________EQP19">#REF!</definedName>
    <definedName name="_______________EQP2">#REF!</definedName>
    <definedName name="_______________EQP20">#REF!</definedName>
    <definedName name="_______________eqp27">#REF!</definedName>
    <definedName name="_______________EQP3">#REF!</definedName>
    <definedName name="_______________EQP4">#REF!</definedName>
    <definedName name="_______________EQP5">#REF!</definedName>
    <definedName name="_______________EQP6">#REF!</definedName>
    <definedName name="_______________EQP7">#REF!</definedName>
    <definedName name="_______________EQP8">#REF!</definedName>
    <definedName name="_______________EQP9">#REF!</definedName>
    <definedName name="_______________EST1" localSheetId="62">#REF!</definedName>
    <definedName name="_______________EST1">#REF!</definedName>
    <definedName name="_______________EST10" localSheetId="62">#REF!</definedName>
    <definedName name="_______________EST10">#REF!</definedName>
    <definedName name="_______________EST11" localSheetId="62">#REF!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F" localSheetId="3">AIU!ERR</definedName>
    <definedName name="_______________F">[0]!ERR</definedName>
    <definedName name="_______________FS01" localSheetId="3">AIU!ERR</definedName>
    <definedName name="_______________FS01">[0]!ERR</definedName>
    <definedName name="_______________i1">#REF!</definedName>
    <definedName name="_______________INF1">#REF!</definedName>
    <definedName name="_______________l9001">#REF!</definedName>
    <definedName name="_______________MA2">#REF!</definedName>
    <definedName name="_______________MAT1">#REF!</definedName>
    <definedName name="_______________MAT10">#REF!</definedName>
    <definedName name="_______________MAT100">#REF!</definedName>
    <definedName name="_______________MAT101">#REF!</definedName>
    <definedName name="_______________MAT102">#REF!</definedName>
    <definedName name="_______________MAT103">#REF!</definedName>
    <definedName name="_______________MAT104">#REF!</definedName>
    <definedName name="_______________MAT105">#REF!</definedName>
    <definedName name="_______________MAT106">#REF!</definedName>
    <definedName name="_______________MAT107">#REF!</definedName>
    <definedName name="_______________MAT108">#REF!</definedName>
    <definedName name="_______________MAT109">#REF!</definedName>
    <definedName name="_______________MAT11">#REF!</definedName>
    <definedName name="_______________MAT110">#REF!</definedName>
    <definedName name="_______________MAT111">#REF!</definedName>
    <definedName name="_______________MAT112">#REF!</definedName>
    <definedName name="_______________MAT113">#REF!</definedName>
    <definedName name="_______________MAT114">#REF!</definedName>
    <definedName name="_______________MAT115">#REF!</definedName>
    <definedName name="_______________MAT116">#REF!</definedName>
    <definedName name="_______________MAT117">#REF!</definedName>
    <definedName name="_______________MAT118">#REF!</definedName>
    <definedName name="_______________MAT119">#REF!</definedName>
    <definedName name="_______________MAT12">#REF!</definedName>
    <definedName name="_______________MAT120">#REF!</definedName>
    <definedName name="_______________MAT121">#REF!</definedName>
    <definedName name="_______________MAT122">#REF!</definedName>
    <definedName name="_______________MAT123">#REF!</definedName>
    <definedName name="_______________MAT124">#REF!</definedName>
    <definedName name="_______________MAT125">#REF!</definedName>
    <definedName name="_______________MAT126">#REF!</definedName>
    <definedName name="_______________MAT127">#REF!</definedName>
    <definedName name="_______________MAT128">#REF!</definedName>
    <definedName name="_______________MAT129">#REF!</definedName>
    <definedName name="_______________MAT13">#REF!</definedName>
    <definedName name="_______________MAT130">#REF!</definedName>
    <definedName name="_______________MAT131">#REF!</definedName>
    <definedName name="_______________MAT132">#REF!</definedName>
    <definedName name="_______________MAT133">#REF!</definedName>
    <definedName name="_______________MAT134">#REF!</definedName>
    <definedName name="_______________MAT135">#REF!</definedName>
    <definedName name="_______________MAT136">#REF!</definedName>
    <definedName name="_______________MAT137">#REF!</definedName>
    <definedName name="_______________MAT138">#REF!</definedName>
    <definedName name="_______________MAT139">#REF!</definedName>
    <definedName name="_______________MAT14">#REF!</definedName>
    <definedName name="_______________MAT140">#REF!</definedName>
    <definedName name="_______________MAT141">#REF!</definedName>
    <definedName name="_______________MAT142">#REF!</definedName>
    <definedName name="_______________MAT143">#REF!</definedName>
    <definedName name="_______________MAT144">#REF!</definedName>
    <definedName name="_______________MAT145">#REF!</definedName>
    <definedName name="_______________MAT146">#REF!</definedName>
    <definedName name="_______________MAT147">#REF!</definedName>
    <definedName name="_______________MAT148">#REF!</definedName>
    <definedName name="_______________MAT149">#REF!</definedName>
    <definedName name="_______________MAT15">#REF!</definedName>
    <definedName name="_______________MAT150">#REF!</definedName>
    <definedName name="_______________MAT151">#REF!</definedName>
    <definedName name="_______________MAT152">#REF!</definedName>
    <definedName name="_______________MAT153">#REF!</definedName>
    <definedName name="_______________MAT154">#REF!</definedName>
    <definedName name="_______________MAT155">#REF!</definedName>
    <definedName name="_______________MAT156">#REF!</definedName>
    <definedName name="_______________MAT157">#REF!</definedName>
    <definedName name="_______________MAT158">#REF!</definedName>
    <definedName name="_______________MAT159">#REF!</definedName>
    <definedName name="_______________MAT16">#REF!</definedName>
    <definedName name="_______________MAT160">#REF!</definedName>
    <definedName name="_______________MAT161">#REF!</definedName>
    <definedName name="_______________MAT162">#REF!</definedName>
    <definedName name="_______________MAT163">#REF!</definedName>
    <definedName name="_______________MAT164">#REF!</definedName>
    <definedName name="_______________MAT165">#REF!</definedName>
    <definedName name="_______________MAT166">#REF!</definedName>
    <definedName name="_______________MAT17">#REF!</definedName>
    <definedName name="_______________MAT18">#REF!</definedName>
    <definedName name="_______________MAT19">#REF!</definedName>
    <definedName name="_______________MAT2">#REF!</definedName>
    <definedName name="_______________MAT20">#REF!</definedName>
    <definedName name="_______________MAT21">#REF!</definedName>
    <definedName name="_______________MAT22">#REF!</definedName>
    <definedName name="_______________MAT23">#REF!</definedName>
    <definedName name="_______________MAT24">#REF!</definedName>
    <definedName name="_______________MAT25">#REF!</definedName>
    <definedName name="_______________MAT26">#REF!</definedName>
    <definedName name="_______________MAT27">#REF!</definedName>
    <definedName name="_______________MAT28">#REF!</definedName>
    <definedName name="_______________MAT29">#REF!</definedName>
    <definedName name="_______________MAT3">#REF!</definedName>
    <definedName name="_______________MAT30">#REF!</definedName>
    <definedName name="_______________MAT31">#REF!</definedName>
    <definedName name="_______________MAT32">#REF!</definedName>
    <definedName name="_______________MAT33">#REF!</definedName>
    <definedName name="_______________MAT34">#REF!</definedName>
    <definedName name="_______________MAT35">#REF!</definedName>
    <definedName name="_______________MAT36">#REF!</definedName>
    <definedName name="_______________MAT37">#REF!</definedName>
    <definedName name="_______________MAT38">#REF!</definedName>
    <definedName name="_______________MAT39">#REF!</definedName>
    <definedName name="_______________MAT4">#REF!</definedName>
    <definedName name="_______________MAT40">#REF!</definedName>
    <definedName name="_______________MAT41">#REF!</definedName>
    <definedName name="_______________MAT42">#REF!</definedName>
    <definedName name="_______________MAT43">#REF!</definedName>
    <definedName name="_______________MAT44">#REF!</definedName>
    <definedName name="_______________MAT45">#REF!</definedName>
    <definedName name="_______________MAT46">#REF!</definedName>
    <definedName name="_______________MAT47">#REF!</definedName>
    <definedName name="_______________MAT48">#REF!</definedName>
    <definedName name="_______________MAT49">#REF!</definedName>
    <definedName name="_______________MAT5">#REF!</definedName>
    <definedName name="_______________MAT50">#REF!</definedName>
    <definedName name="_______________MAT51">#REF!</definedName>
    <definedName name="_______________MAT52">#REF!</definedName>
    <definedName name="_______________MAT53">#REF!</definedName>
    <definedName name="_______________MAT54">#REF!</definedName>
    <definedName name="_______________MAT55">#REF!</definedName>
    <definedName name="_______________MAT56">#REF!</definedName>
    <definedName name="_______________MAT57">#REF!</definedName>
    <definedName name="_______________MAT58">#REF!</definedName>
    <definedName name="_______________MAT59">#REF!</definedName>
    <definedName name="_______________MAT6">#REF!</definedName>
    <definedName name="_______________MAT60">#REF!</definedName>
    <definedName name="_______________MAT61">#REF!</definedName>
    <definedName name="_______________MAT62">#REF!</definedName>
    <definedName name="_______________MAT63">#REF!</definedName>
    <definedName name="_______________MAT64">#REF!</definedName>
    <definedName name="_______________MAT65">#REF!</definedName>
    <definedName name="_______________MAT66">#REF!</definedName>
    <definedName name="_______________MAT67">#REF!</definedName>
    <definedName name="_______________MAT68">#REF!</definedName>
    <definedName name="_______________MAT69">#REF!</definedName>
    <definedName name="_______________MAT7">#REF!</definedName>
    <definedName name="_______________MAT70">#REF!</definedName>
    <definedName name="_______________MAT71">#REF!</definedName>
    <definedName name="_______________MAT72">#REF!</definedName>
    <definedName name="_______________MAT73">#REF!</definedName>
    <definedName name="_______________MAT74">#REF!</definedName>
    <definedName name="_______________MAT75">#REF!</definedName>
    <definedName name="_______________MAT76">#REF!</definedName>
    <definedName name="_______________MAT77">#REF!</definedName>
    <definedName name="_______________MAT78">#REF!</definedName>
    <definedName name="_______________MAT79">#REF!</definedName>
    <definedName name="_______________MAT8">#REF!</definedName>
    <definedName name="_______________MAT80">#REF!</definedName>
    <definedName name="_______________MAT81">#REF!</definedName>
    <definedName name="_______________MAT82">#REF!</definedName>
    <definedName name="_______________MAT83">#REF!</definedName>
    <definedName name="_______________MAT84">#REF!</definedName>
    <definedName name="_______________MAT85">#REF!</definedName>
    <definedName name="_______________MAT86">#REF!</definedName>
    <definedName name="_______________MAT87">#REF!</definedName>
    <definedName name="_______________MAT88">#REF!</definedName>
    <definedName name="_______________MAT89">#REF!</definedName>
    <definedName name="_______________MAT9">#REF!</definedName>
    <definedName name="_______________MAT90">#REF!</definedName>
    <definedName name="_______________MAT91">#REF!</definedName>
    <definedName name="_______________MAT92">#REF!</definedName>
    <definedName name="_______________MAT93">#REF!</definedName>
    <definedName name="_______________MAT94">#REF!</definedName>
    <definedName name="_______________MAT95">#REF!</definedName>
    <definedName name="_______________MAT96">#REF!</definedName>
    <definedName name="_______________MAT97">#REF!</definedName>
    <definedName name="_______________MAT98">#REF!</definedName>
    <definedName name="_______________MAT99">#REF!</definedName>
    <definedName name="_______________MO1">#REF!</definedName>
    <definedName name="_______________MO10">#REF!</definedName>
    <definedName name="_______________MO2">#REF!</definedName>
    <definedName name="_______________MO3">#REF!</definedName>
    <definedName name="_______________MO4">#REF!</definedName>
    <definedName name="_______________MO5">#REF!</definedName>
    <definedName name="_______________MO6">#REF!</definedName>
    <definedName name="_______________MO7">#REF!</definedName>
    <definedName name="_______________MO8">#REF!</definedName>
    <definedName name="_______________MO9">#REF!</definedName>
    <definedName name="_______________MV1">#REF!</definedName>
    <definedName name="_______________MV10">#REF!</definedName>
    <definedName name="_______________MV11">#REF!</definedName>
    <definedName name="_______________MV12">#REF!</definedName>
    <definedName name="_______________MV13">#REF!</definedName>
    <definedName name="_______________MV14">#REF!</definedName>
    <definedName name="_______________MV15">#REF!</definedName>
    <definedName name="_______________MV16">#REF!</definedName>
    <definedName name="_______________MV17">#REF!</definedName>
    <definedName name="_______________MV18">#REF!</definedName>
    <definedName name="_______________MV19">#REF!</definedName>
    <definedName name="_______________MV2">#REF!</definedName>
    <definedName name="_______________MV20">#REF!</definedName>
    <definedName name="_______________MV3">#REF!</definedName>
    <definedName name="_______________MV4">#REF!</definedName>
    <definedName name="_______________MV5">#REF!</definedName>
    <definedName name="_______________MV6">#REF!</definedName>
    <definedName name="_______________MV7">#REF!</definedName>
    <definedName name="_______________MV8">#REF!</definedName>
    <definedName name="_______________MV9">#REF!</definedName>
    <definedName name="_______________oa55">#REF!</definedName>
    <definedName name="_______________oj1">#REF!</definedName>
    <definedName name="_______________POR1">#REF!</definedName>
    <definedName name="_______________POR2">#REF!</definedName>
    <definedName name="_______________POR3">#REF!</definedName>
    <definedName name="_______________POR4">#REF!</definedName>
    <definedName name="_______________POR5">#REF!</definedName>
    <definedName name="_______________rc">#REF!</definedName>
    <definedName name="_______________SBC1">#REF!</definedName>
    <definedName name="_______________SBC3">#REF!</definedName>
    <definedName name="_______________SBC5">#REF!</definedName>
    <definedName name="_______________V1">#REF!</definedName>
    <definedName name="______________AFC1">#REF!</definedName>
    <definedName name="______________AFC3">#REF!</definedName>
    <definedName name="______________AFC5">#REF!</definedName>
    <definedName name="______________ala">#REF!</definedName>
    <definedName name="______________apu1">#REF!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EQP1" localSheetId="61">#REF!</definedName>
    <definedName name="______________EQP1">#REF!</definedName>
    <definedName name="______________EQP10">#REF!</definedName>
    <definedName name="______________EQP11">#REF!</definedName>
    <definedName name="______________EQP12">#REF!</definedName>
    <definedName name="______________EQP13">#REF!</definedName>
    <definedName name="______________EQP14">#REF!</definedName>
    <definedName name="______________EQP15">#REF!</definedName>
    <definedName name="______________EQP16">#REF!</definedName>
    <definedName name="______________EQP17">#REF!</definedName>
    <definedName name="______________EQP18">#REF!</definedName>
    <definedName name="______________EQP19">#REF!</definedName>
    <definedName name="______________EQP2">#REF!</definedName>
    <definedName name="______________EQP20">#REF!</definedName>
    <definedName name="______________eqp27">#REF!</definedName>
    <definedName name="______________EQP3">#REF!</definedName>
    <definedName name="______________EQP4">#REF!</definedName>
    <definedName name="______________EQP5">#REF!</definedName>
    <definedName name="______________EQP6">#REF!</definedName>
    <definedName name="______________EQP7">#REF!</definedName>
    <definedName name="______________EQP8">#REF!</definedName>
    <definedName name="______________EQP9">#REF!</definedName>
    <definedName name="______________F" localSheetId="3">AIU!ERR</definedName>
    <definedName name="______________F">[0]!ERR</definedName>
    <definedName name="______________FS01" localSheetId="3">AIU!ERR</definedName>
    <definedName name="______________FS01">[0]!ERR</definedName>
    <definedName name="______________i1">#REF!</definedName>
    <definedName name="______________l9001">#REF!</definedName>
    <definedName name="______________MA2">#REF!</definedName>
    <definedName name="______________MAT1">#REF!</definedName>
    <definedName name="______________MAT10">#REF!</definedName>
    <definedName name="______________MAT100">#REF!</definedName>
    <definedName name="______________MAT101">#REF!</definedName>
    <definedName name="______________MAT102">#REF!</definedName>
    <definedName name="______________MAT103">#REF!</definedName>
    <definedName name="______________MAT104">#REF!</definedName>
    <definedName name="______________MAT105">#REF!</definedName>
    <definedName name="______________MAT106">#REF!</definedName>
    <definedName name="______________MAT107">#REF!</definedName>
    <definedName name="______________MAT108">#REF!</definedName>
    <definedName name="______________MAT109">#REF!</definedName>
    <definedName name="______________MAT11">#REF!</definedName>
    <definedName name="______________MAT110">#REF!</definedName>
    <definedName name="______________MAT111">#REF!</definedName>
    <definedName name="______________MAT112">#REF!</definedName>
    <definedName name="______________MAT113">#REF!</definedName>
    <definedName name="______________MAT114">#REF!</definedName>
    <definedName name="______________MAT115">#REF!</definedName>
    <definedName name="______________MAT116">#REF!</definedName>
    <definedName name="______________MAT117">#REF!</definedName>
    <definedName name="______________MAT118">#REF!</definedName>
    <definedName name="______________MAT119">#REF!</definedName>
    <definedName name="______________MAT12">#REF!</definedName>
    <definedName name="______________MAT120">#REF!</definedName>
    <definedName name="______________MAT121">#REF!</definedName>
    <definedName name="______________MAT122">#REF!</definedName>
    <definedName name="______________MAT123">#REF!</definedName>
    <definedName name="______________MAT124">#REF!</definedName>
    <definedName name="______________MAT125">#REF!</definedName>
    <definedName name="______________MAT126">#REF!</definedName>
    <definedName name="______________MAT127">#REF!</definedName>
    <definedName name="______________MAT128">#REF!</definedName>
    <definedName name="______________MAT129">#REF!</definedName>
    <definedName name="______________MAT13">#REF!</definedName>
    <definedName name="______________MAT130">#REF!</definedName>
    <definedName name="______________MAT131">#REF!</definedName>
    <definedName name="______________MAT132">#REF!</definedName>
    <definedName name="______________MAT133">#REF!</definedName>
    <definedName name="______________MAT134">#REF!</definedName>
    <definedName name="______________MAT135">#REF!</definedName>
    <definedName name="______________MAT136">#REF!</definedName>
    <definedName name="______________MAT137">#REF!</definedName>
    <definedName name="______________MAT138">#REF!</definedName>
    <definedName name="______________MAT139">#REF!</definedName>
    <definedName name="______________MAT14">#REF!</definedName>
    <definedName name="______________MAT140">#REF!</definedName>
    <definedName name="______________MAT141">#REF!</definedName>
    <definedName name="______________MAT142">#REF!</definedName>
    <definedName name="______________MAT143">#REF!</definedName>
    <definedName name="______________MAT144">#REF!</definedName>
    <definedName name="______________MAT145">#REF!</definedName>
    <definedName name="______________MAT146">#REF!</definedName>
    <definedName name="______________MAT147">#REF!</definedName>
    <definedName name="______________MAT148">#REF!</definedName>
    <definedName name="______________MAT149">#REF!</definedName>
    <definedName name="______________MAT15">#REF!</definedName>
    <definedName name="______________MAT150">#REF!</definedName>
    <definedName name="______________MAT151">#REF!</definedName>
    <definedName name="______________MAT152">#REF!</definedName>
    <definedName name="______________MAT153">#REF!</definedName>
    <definedName name="______________MAT154">#REF!</definedName>
    <definedName name="______________MAT155">#REF!</definedName>
    <definedName name="______________MAT156">#REF!</definedName>
    <definedName name="______________MAT157">#REF!</definedName>
    <definedName name="______________MAT158">#REF!</definedName>
    <definedName name="______________MAT159">#REF!</definedName>
    <definedName name="______________MAT16">#REF!</definedName>
    <definedName name="______________MAT160">#REF!</definedName>
    <definedName name="______________MAT161">#REF!</definedName>
    <definedName name="______________MAT162">#REF!</definedName>
    <definedName name="______________MAT163">#REF!</definedName>
    <definedName name="______________MAT164">#REF!</definedName>
    <definedName name="______________MAT165">#REF!</definedName>
    <definedName name="______________MAT166">#REF!</definedName>
    <definedName name="______________MAT17">#REF!</definedName>
    <definedName name="______________MAT18">#REF!</definedName>
    <definedName name="______________MAT19">#REF!</definedName>
    <definedName name="______________MAT2">#REF!</definedName>
    <definedName name="______________MAT20">#REF!</definedName>
    <definedName name="______________MAT21">#REF!</definedName>
    <definedName name="______________MAT22">#REF!</definedName>
    <definedName name="______________MAT23">#REF!</definedName>
    <definedName name="______________MAT24">#REF!</definedName>
    <definedName name="______________MAT25">#REF!</definedName>
    <definedName name="______________MAT26">#REF!</definedName>
    <definedName name="______________MAT27">#REF!</definedName>
    <definedName name="______________MAT28">#REF!</definedName>
    <definedName name="______________MAT29">#REF!</definedName>
    <definedName name="______________MAT3">#REF!</definedName>
    <definedName name="______________MAT30">#REF!</definedName>
    <definedName name="______________MAT31">#REF!</definedName>
    <definedName name="______________MAT32">#REF!</definedName>
    <definedName name="______________MAT33">#REF!</definedName>
    <definedName name="______________MAT34">#REF!</definedName>
    <definedName name="______________MAT35">#REF!</definedName>
    <definedName name="______________MAT36">#REF!</definedName>
    <definedName name="______________MAT37">#REF!</definedName>
    <definedName name="______________MAT38">#REF!</definedName>
    <definedName name="______________MAT39">#REF!</definedName>
    <definedName name="______________MAT4">#REF!</definedName>
    <definedName name="______________MAT40">#REF!</definedName>
    <definedName name="______________MAT41">#REF!</definedName>
    <definedName name="______________MAT42">#REF!</definedName>
    <definedName name="______________MAT43">#REF!</definedName>
    <definedName name="______________MAT44">#REF!</definedName>
    <definedName name="______________MAT45">#REF!</definedName>
    <definedName name="______________MAT46">#REF!</definedName>
    <definedName name="______________MAT47">#REF!</definedName>
    <definedName name="______________MAT48">#REF!</definedName>
    <definedName name="______________MAT49">#REF!</definedName>
    <definedName name="______________MAT5">#REF!</definedName>
    <definedName name="______________MAT50">#REF!</definedName>
    <definedName name="______________MAT51">#REF!</definedName>
    <definedName name="______________MAT52">#REF!</definedName>
    <definedName name="______________MAT53">#REF!</definedName>
    <definedName name="______________MAT54">#REF!</definedName>
    <definedName name="______________MAT55">#REF!</definedName>
    <definedName name="______________MAT56">#REF!</definedName>
    <definedName name="______________MAT57">#REF!</definedName>
    <definedName name="______________MAT58">#REF!</definedName>
    <definedName name="______________MAT59">#REF!</definedName>
    <definedName name="______________MAT6">#REF!</definedName>
    <definedName name="______________MAT60">#REF!</definedName>
    <definedName name="______________MAT61">#REF!</definedName>
    <definedName name="______________MAT62">#REF!</definedName>
    <definedName name="______________MAT63">#REF!</definedName>
    <definedName name="______________MAT64">#REF!</definedName>
    <definedName name="______________MAT65">#REF!</definedName>
    <definedName name="______________MAT66">#REF!</definedName>
    <definedName name="______________MAT67">#REF!</definedName>
    <definedName name="______________MAT68">#REF!</definedName>
    <definedName name="______________MAT69">#REF!</definedName>
    <definedName name="______________MAT7">#REF!</definedName>
    <definedName name="______________MAT70">#REF!</definedName>
    <definedName name="______________MAT71">#REF!</definedName>
    <definedName name="______________MAT72">#REF!</definedName>
    <definedName name="______________MAT73">#REF!</definedName>
    <definedName name="______________MAT74">#REF!</definedName>
    <definedName name="______________MAT75">#REF!</definedName>
    <definedName name="______________MAT76">#REF!</definedName>
    <definedName name="______________MAT77">#REF!</definedName>
    <definedName name="______________MAT78">#REF!</definedName>
    <definedName name="______________MAT79">#REF!</definedName>
    <definedName name="______________MAT8">#REF!</definedName>
    <definedName name="______________MAT80">#REF!</definedName>
    <definedName name="______________MAT81">#REF!</definedName>
    <definedName name="______________MAT82">#REF!</definedName>
    <definedName name="______________MAT83">#REF!</definedName>
    <definedName name="______________MAT84">#REF!</definedName>
    <definedName name="______________MAT85">#REF!</definedName>
    <definedName name="______________MAT86">#REF!</definedName>
    <definedName name="______________MAT87">#REF!</definedName>
    <definedName name="______________MAT88">#REF!</definedName>
    <definedName name="______________MAT89">#REF!</definedName>
    <definedName name="______________MAT9">#REF!</definedName>
    <definedName name="______________MAT90">#REF!</definedName>
    <definedName name="______________MAT91">#REF!</definedName>
    <definedName name="______________MAT92">#REF!</definedName>
    <definedName name="______________MAT93">#REF!</definedName>
    <definedName name="______________MAT94">#REF!</definedName>
    <definedName name="______________MAT95">#REF!</definedName>
    <definedName name="______________MAT96">#REF!</definedName>
    <definedName name="______________MAT97">#REF!</definedName>
    <definedName name="______________MAT98">#REF!</definedName>
    <definedName name="______________MAT99">#REF!</definedName>
    <definedName name="______________MO1">#REF!</definedName>
    <definedName name="______________MO10">#REF!</definedName>
    <definedName name="______________MO2">#REF!</definedName>
    <definedName name="______________MO3">#REF!</definedName>
    <definedName name="______________MO4">#REF!</definedName>
    <definedName name="______________MO5">#REF!</definedName>
    <definedName name="______________MO6">#REF!</definedName>
    <definedName name="______________MO7">#REF!</definedName>
    <definedName name="______________MO8">#REF!</definedName>
    <definedName name="______________MO9">#REF!</definedName>
    <definedName name="______________MV1">#REF!</definedName>
    <definedName name="______________MV10">#REF!</definedName>
    <definedName name="______________MV11">#REF!</definedName>
    <definedName name="______________MV12">#REF!</definedName>
    <definedName name="______________MV13">#REF!</definedName>
    <definedName name="______________MV14">#REF!</definedName>
    <definedName name="______________MV15">#REF!</definedName>
    <definedName name="______________MV16">#REF!</definedName>
    <definedName name="______________MV17">#REF!</definedName>
    <definedName name="______________MV18">#REF!</definedName>
    <definedName name="______________MV19">#REF!</definedName>
    <definedName name="______________MV2">#REF!</definedName>
    <definedName name="______________MV20">#REF!</definedName>
    <definedName name="______________MV3">#REF!</definedName>
    <definedName name="______________MV4">#REF!</definedName>
    <definedName name="______________MV5">#REF!</definedName>
    <definedName name="______________MV6">#REF!</definedName>
    <definedName name="______________MV7">#REF!</definedName>
    <definedName name="______________MV8">#REF!</definedName>
    <definedName name="______________MV9">#REF!</definedName>
    <definedName name="______________oa55">#REF!</definedName>
    <definedName name="______________oj1">#REF!</definedName>
    <definedName name="______________POR1">#REF!</definedName>
    <definedName name="______________POR2">#REF!</definedName>
    <definedName name="______________POR3">#REF!</definedName>
    <definedName name="______________POR4">#REF!</definedName>
    <definedName name="______________POR5">#REF!</definedName>
    <definedName name="______________rc">#REF!</definedName>
    <definedName name="______________SBC1">#REF!</definedName>
    <definedName name="______________SBC3">#REF!</definedName>
    <definedName name="______________SBC5">#REF!</definedName>
    <definedName name="______________TC212">#REF!</definedName>
    <definedName name="_____________AFC1">#REF!</definedName>
    <definedName name="_____________AFC3">#REF!</definedName>
    <definedName name="_____________AFC5">#REF!</definedName>
    <definedName name="_____________apu1">#REF!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CON123">#REF!</definedName>
    <definedName name="_____________DMD1">#REF!</definedName>
    <definedName name="_____________EQP1" localSheetId="61">#REF!</definedName>
    <definedName name="_____________EQP1">#REF!</definedName>
    <definedName name="_____________EQP10">#REF!</definedName>
    <definedName name="_____________EQP11">#REF!</definedName>
    <definedName name="_____________EQP12">#REF!</definedName>
    <definedName name="_____________EQP13">#REF!</definedName>
    <definedName name="_____________EQP14">#REF!</definedName>
    <definedName name="_____________EQP15">#REF!</definedName>
    <definedName name="_____________EQP16">#REF!</definedName>
    <definedName name="_____________EQP17">#REF!</definedName>
    <definedName name="_____________EQP18">#REF!</definedName>
    <definedName name="_____________EQP19">#REF!</definedName>
    <definedName name="_____________EQP2">#REF!</definedName>
    <definedName name="_____________EQP20">#REF!</definedName>
    <definedName name="_____________eqp27">#REF!</definedName>
    <definedName name="_____________EQP3">#REF!</definedName>
    <definedName name="_____________EQP4">#REF!</definedName>
    <definedName name="_____________EQP5">#REF!</definedName>
    <definedName name="_____________EQP6">#REF!</definedName>
    <definedName name="_____________EQP7">#REF!</definedName>
    <definedName name="_____________EQP8">#REF!</definedName>
    <definedName name="_____________EQP9">#REF!</definedName>
    <definedName name="_____________EST1" localSheetId="62">#REF!</definedName>
    <definedName name="_____________EST1">#REF!</definedName>
    <definedName name="_____________EST10" localSheetId="62">#REF!</definedName>
    <definedName name="_____________EST10">#REF!</definedName>
    <definedName name="_____________EST11" localSheetId="62">#REF!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FS01" localSheetId="3">AIU!ERR</definedName>
    <definedName name="_____________FS01">[0]!ERR</definedName>
    <definedName name="_____________i1">#REF!</definedName>
    <definedName name="_____________l9001">#REF!</definedName>
    <definedName name="_____________M14">#REF!</definedName>
    <definedName name="_____________MA2">#REF!</definedName>
    <definedName name="_____________MAT1" localSheetId="61">#REF!</definedName>
    <definedName name="_____________MAT1">#REF!</definedName>
    <definedName name="_____________MAT10">#REF!</definedName>
    <definedName name="_____________MAT100">#REF!</definedName>
    <definedName name="_____________MAT101">#REF!</definedName>
    <definedName name="_____________MAT102">#REF!</definedName>
    <definedName name="_____________MAT103">#REF!</definedName>
    <definedName name="_____________MAT104">#REF!</definedName>
    <definedName name="_____________MAT105">#REF!</definedName>
    <definedName name="_____________MAT106">#REF!</definedName>
    <definedName name="_____________MAT107">#REF!</definedName>
    <definedName name="_____________MAT108">#REF!</definedName>
    <definedName name="_____________MAT109">#REF!</definedName>
    <definedName name="_____________MAT11">#REF!</definedName>
    <definedName name="_____________MAT110">#REF!</definedName>
    <definedName name="_____________MAT111">#REF!</definedName>
    <definedName name="_____________MAT1111">#REF!</definedName>
    <definedName name="_____________MAT112" localSheetId="61">#REF!</definedName>
    <definedName name="_____________MAT112">#REF!</definedName>
    <definedName name="_____________MAT113">#REF!</definedName>
    <definedName name="_____________MAT114">#REF!</definedName>
    <definedName name="_____________MAT115">#REF!</definedName>
    <definedName name="_____________MAT116">#REF!</definedName>
    <definedName name="_____________MAT117">#REF!</definedName>
    <definedName name="_____________MAT118">#REF!</definedName>
    <definedName name="_____________MAT119">#REF!</definedName>
    <definedName name="_____________MAT12">#REF!</definedName>
    <definedName name="_____________MAT120">#REF!</definedName>
    <definedName name="_____________MAT121">#REF!</definedName>
    <definedName name="_____________MAT122">#REF!</definedName>
    <definedName name="_____________MAT123">#REF!</definedName>
    <definedName name="_____________MAT124">#REF!</definedName>
    <definedName name="_____________MAT125">#REF!</definedName>
    <definedName name="_____________MAT126">#REF!</definedName>
    <definedName name="_____________MAT127">#REF!</definedName>
    <definedName name="_____________MAT128">#REF!</definedName>
    <definedName name="_____________MAT129">#REF!</definedName>
    <definedName name="_____________MAT13">#REF!</definedName>
    <definedName name="_____________MAT130">#REF!</definedName>
    <definedName name="_____________MAT131">#REF!</definedName>
    <definedName name="_____________MAT132">#REF!</definedName>
    <definedName name="_____________MAT133">#REF!</definedName>
    <definedName name="_____________MAT134">#REF!</definedName>
    <definedName name="_____________MAT135">#REF!</definedName>
    <definedName name="_____________MAT136">#REF!</definedName>
    <definedName name="_____________MAT137">#REF!</definedName>
    <definedName name="_____________MAT138">#REF!</definedName>
    <definedName name="_____________MAT139">#REF!</definedName>
    <definedName name="_____________MAT14">#REF!</definedName>
    <definedName name="_____________MAT140">#REF!</definedName>
    <definedName name="_____________MAT141">#REF!</definedName>
    <definedName name="_____________MAT142">#REF!</definedName>
    <definedName name="_____________MAT143">#REF!</definedName>
    <definedName name="_____________MAT144">#REF!</definedName>
    <definedName name="_____________MAT145">#REF!</definedName>
    <definedName name="_____________MAT146">#REF!</definedName>
    <definedName name="_____________MAT147">#REF!</definedName>
    <definedName name="_____________MAT148">#REF!</definedName>
    <definedName name="_____________MAT149">#REF!</definedName>
    <definedName name="_____________MAT15">#REF!</definedName>
    <definedName name="_____________MAT150">#REF!</definedName>
    <definedName name="_____________MAT151">#REF!</definedName>
    <definedName name="_____________MAT152">#REF!</definedName>
    <definedName name="_____________MAT153">#REF!</definedName>
    <definedName name="_____________MAT154">#REF!</definedName>
    <definedName name="_____________MAT155">#REF!</definedName>
    <definedName name="_____________MAT156">#REF!</definedName>
    <definedName name="_____________MAT157">#REF!</definedName>
    <definedName name="_____________MAT158">#REF!</definedName>
    <definedName name="_____________MAT159">#REF!</definedName>
    <definedName name="_____________MAT16">#REF!</definedName>
    <definedName name="_____________MAT160">#REF!</definedName>
    <definedName name="_____________MAT161">#REF!</definedName>
    <definedName name="_____________MAT162">#REF!</definedName>
    <definedName name="_____________MAT163">#REF!</definedName>
    <definedName name="_____________MAT164">#REF!</definedName>
    <definedName name="_____________MAT165">#REF!</definedName>
    <definedName name="_____________MAT166">#REF!</definedName>
    <definedName name="_____________MAT17">#REF!</definedName>
    <definedName name="_____________MAT170">#REF!</definedName>
    <definedName name="_____________MAT171">#REF!</definedName>
    <definedName name="_____________MAT18" localSheetId="61">#REF!</definedName>
    <definedName name="_____________MAT18">#REF!</definedName>
    <definedName name="_____________MAT19">#REF!</definedName>
    <definedName name="_____________MAT2">#REF!</definedName>
    <definedName name="_____________MAT20">#REF!</definedName>
    <definedName name="_____________MAT21">#REF!</definedName>
    <definedName name="_____________MAT22">#REF!</definedName>
    <definedName name="_____________MAT23">#REF!</definedName>
    <definedName name="_____________MAT24">#REF!</definedName>
    <definedName name="_____________MAT25">#REF!</definedName>
    <definedName name="_____________MAT26">#REF!</definedName>
    <definedName name="_____________MAT27">#REF!</definedName>
    <definedName name="_____________MAT28">#REF!</definedName>
    <definedName name="_____________MAT29">#REF!</definedName>
    <definedName name="_____________MAT3">#REF!</definedName>
    <definedName name="_____________MAT30">#REF!</definedName>
    <definedName name="_____________MAT31">#REF!</definedName>
    <definedName name="_____________MAT32">#REF!</definedName>
    <definedName name="_____________MAT33">#REF!</definedName>
    <definedName name="_____________MAT34">#REF!</definedName>
    <definedName name="_____________MAT35">#REF!</definedName>
    <definedName name="_____________MAT36">#REF!</definedName>
    <definedName name="_____________MAT37">#REF!</definedName>
    <definedName name="_____________MAT38">#REF!</definedName>
    <definedName name="_____________MAT39">#REF!</definedName>
    <definedName name="_____________MAT4">#REF!</definedName>
    <definedName name="_____________MAT40">#REF!</definedName>
    <definedName name="_____________MAT41">#REF!</definedName>
    <definedName name="_____________MAT42">#REF!</definedName>
    <definedName name="_____________MAT43">#REF!</definedName>
    <definedName name="_____________MAT44">#REF!</definedName>
    <definedName name="_____________MAT45">#REF!</definedName>
    <definedName name="_____________MAT46">#REF!</definedName>
    <definedName name="_____________MAT47">#REF!</definedName>
    <definedName name="_____________MAT48">#REF!</definedName>
    <definedName name="_____________MAT49">#REF!</definedName>
    <definedName name="_____________MAT5">#REF!</definedName>
    <definedName name="_____________MAT50">#REF!</definedName>
    <definedName name="_____________MAT51">#REF!</definedName>
    <definedName name="_____________MAT52">#REF!</definedName>
    <definedName name="_____________MAT53">#REF!</definedName>
    <definedName name="_____________MAT54">#REF!</definedName>
    <definedName name="_____________MAT55">#REF!</definedName>
    <definedName name="_____________MAT56">#REF!</definedName>
    <definedName name="_____________MAT57">#REF!</definedName>
    <definedName name="_____________MAT58">#REF!</definedName>
    <definedName name="_____________MAT59">#REF!</definedName>
    <definedName name="_____________MAT6">#REF!</definedName>
    <definedName name="_____________MAT60">#REF!</definedName>
    <definedName name="_____________MAT61">#REF!</definedName>
    <definedName name="_____________MAT62">#REF!</definedName>
    <definedName name="_____________MAT63">#REF!</definedName>
    <definedName name="_____________MAT64">#REF!</definedName>
    <definedName name="_____________MAT65">#REF!</definedName>
    <definedName name="_____________MAT66">#REF!</definedName>
    <definedName name="_____________MAT67">#REF!</definedName>
    <definedName name="_____________MAT68">#REF!</definedName>
    <definedName name="_____________MAT69">#REF!</definedName>
    <definedName name="_____________MAT7">#REF!</definedName>
    <definedName name="_____________MAT70">#REF!</definedName>
    <definedName name="_____________MAT71">#REF!</definedName>
    <definedName name="_____________MAT72">#REF!</definedName>
    <definedName name="_____________MAT73">#REF!</definedName>
    <definedName name="_____________MAT74">#REF!</definedName>
    <definedName name="_____________MAT75">#REF!</definedName>
    <definedName name="_____________MAT76">#REF!</definedName>
    <definedName name="_____________MAT77">#REF!</definedName>
    <definedName name="_____________MAT78">#REF!</definedName>
    <definedName name="_____________MAT79">#REF!</definedName>
    <definedName name="_____________MAT8">#REF!</definedName>
    <definedName name="_____________MAT80">#REF!</definedName>
    <definedName name="_____________MAT81">#REF!</definedName>
    <definedName name="_____________MAT82">#REF!</definedName>
    <definedName name="_____________MAT83">#REF!</definedName>
    <definedName name="_____________MAT832">#REF!</definedName>
    <definedName name="_____________MAT84" localSheetId="61">#REF!</definedName>
    <definedName name="_____________MAT84">#REF!</definedName>
    <definedName name="_____________MAT85">#REF!</definedName>
    <definedName name="_____________MAT86">#REF!</definedName>
    <definedName name="_____________MAT87">#REF!</definedName>
    <definedName name="_____________MAT88">#REF!</definedName>
    <definedName name="_____________MAT89">#REF!</definedName>
    <definedName name="_____________MAT9">#REF!</definedName>
    <definedName name="_____________MAT90">#REF!</definedName>
    <definedName name="_____________MAT91">#REF!</definedName>
    <definedName name="_____________MAT92">#REF!</definedName>
    <definedName name="_____________MAT93">#REF!</definedName>
    <definedName name="_____________MAT94">#REF!</definedName>
    <definedName name="_____________MAT95">#REF!</definedName>
    <definedName name="_____________MAT96">#REF!</definedName>
    <definedName name="_____________MAT97">#REF!</definedName>
    <definedName name="_____________MAT98">#REF!</definedName>
    <definedName name="_____________MAT99">#REF!</definedName>
    <definedName name="_____________MAY88">#REF!</definedName>
    <definedName name="_____________MO1" localSheetId="61">#REF!</definedName>
    <definedName name="_____________MO1">#REF!</definedName>
    <definedName name="_____________MO10">#REF!</definedName>
    <definedName name="_____________MO2">#REF!</definedName>
    <definedName name="_____________MO3">#REF!</definedName>
    <definedName name="_____________MO4">#REF!</definedName>
    <definedName name="_____________MO5">#REF!</definedName>
    <definedName name="_____________MO6">#REF!</definedName>
    <definedName name="_____________MO7">#REF!</definedName>
    <definedName name="_____________MO8">#REF!</definedName>
    <definedName name="_____________MO9">#REF!</definedName>
    <definedName name="_____________MV1">#REF!</definedName>
    <definedName name="_____________MV10">#REF!</definedName>
    <definedName name="_____________MV11">#REF!</definedName>
    <definedName name="_____________MV12">#REF!</definedName>
    <definedName name="_____________MV13">#REF!</definedName>
    <definedName name="_____________MV14">#REF!</definedName>
    <definedName name="_____________MV15">#REF!</definedName>
    <definedName name="_____________MV16">#REF!</definedName>
    <definedName name="_____________MV17">#REF!</definedName>
    <definedName name="_____________MV18">#REF!</definedName>
    <definedName name="_____________MV19">#REF!</definedName>
    <definedName name="_____________MV2">#REF!</definedName>
    <definedName name="_____________MV20">#REF!</definedName>
    <definedName name="_____________MV3">#REF!</definedName>
    <definedName name="_____________MV4">#REF!</definedName>
    <definedName name="_____________MV5">#REF!</definedName>
    <definedName name="_____________MV6">#REF!</definedName>
    <definedName name="_____________MV7">#REF!</definedName>
    <definedName name="_____________MV8">#REF!</definedName>
    <definedName name="_____________MV9">#REF!</definedName>
    <definedName name="_____________oa55">#REF!</definedName>
    <definedName name="_____________oj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OR1">#REF!</definedName>
    <definedName name="_____________POR2">#REF!</definedName>
    <definedName name="_____________POR3">#REF!</definedName>
    <definedName name="_____________POR4">#REF!</definedName>
    <definedName name="_____________POR5">#REF!</definedName>
    <definedName name="_____________rc">#REF!</definedName>
    <definedName name="_____________SBC1">#REF!</definedName>
    <definedName name="_____________SBC3">#REF!</definedName>
    <definedName name="_____________SBC5">#REF!</definedName>
    <definedName name="____________A1">#REF!</definedName>
    <definedName name="____________AFC1">#REF!</definedName>
    <definedName name="____________AFC3">#REF!</definedName>
    <definedName name="____________AFC5">#REF!</definedName>
    <definedName name="____________apu1">#REF!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Cod1">#REF!</definedName>
    <definedName name="____________DMD1">#REF!</definedName>
    <definedName name="____________EQP1" localSheetId="61">#REF!</definedName>
    <definedName name="____________EQP1">#REF!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#REF!</definedName>
    <definedName name="____________EQP20">#REF!</definedName>
    <definedName name="____________eqp27">#REF!</definedName>
    <definedName name="____________EQP3">#REF!</definedName>
    <definedName name="____________EQP4">#REF!</definedName>
    <definedName name="____________EQP5">#REF!</definedName>
    <definedName name="____________EQP6">#REF!</definedName>
    <definedName name="____________EQP7">#REF!</definedName>
    <definedName name="____________EQP8">#REF!</definedName>
    <definedName name="____________EQP9">#REF!</definedName>
    <definedName name="____________EST1">#REF!</definedName>
    <definedName name="____________EST10">#REF!</definedName>
    <definedName name="____________EST11">#REF!</definedName>
    <definedName name="____________EST12">#REF!</definedName>
    <definedName name="____________EST13">#REF!</definedName>
    <definedName name="____________EST14">#REF!</definedName>
    <definedName name="____________EST15">#REF!</definedName>
    <definedName name="____________EST16">#REF!</definedName>
    <definedName name="____________EST17">#REF!</definedName>
    <definedName name="____________EST18">#REF!</definedName>
    <definedName name="____________EST19">#REF!</definedName>
    <definedName name="____________EST2">#REF!</definedName>
    <definedName name="____________EST3">#REF!</definedName>
    <definedName name="____________EST4">#REF!</definedName>
    <definedName name="____________EST5">#REF!</definedName>
    <definedName name="____________EST6">#REF!</definedName>
    <definedName name="____________EST7">#REF!</definedName>
    <definedName name="____________EST8">#REF!</definedName>
    <definedName name="____________EST9">#REF!</definedName>
    <definedName name="____________EXC1">#REF!</definedName>
    <definedName name="____________EXC10">#REF!</definedName>
    <definedName name="____________EXC11">#REF!</definedName>
    <definedName name="____________EXC12">#REF!</definedName>
    <definedName name="____________EXC2">#REF!</definedName>
    <definedName name="____________EXC3">#REF!</definedName>
    <definedName name="____________EXC4">#REF!</definedName>
    <definedName name="____________EXC5">#REF!</definedName>
    <definedName name="____________EXC6" localSheetId="62">#REF!</definedName>
    <definedName name="____________EXC6">#REF!</definedName>
    <definedName name="____________EXC7" localSheetId="62">#REF!</definedName>
    <definedName name="____________EXC7">#REF!</definedName>
    <definedName name="____________EXC8">#REF!</definedName>
    <definedName name="____________EXC9">#REF!</definedName>
    <definedName name="____________F" localSheetId="3">AIU!ERR</definedName>
    <definedName name="____________F">[0]!ERR</definedName>
    <definedName name="____________FS01" localSheetId="3">AIU!ERR</definedName>
    <definedName name="____________FS01">[0]!ERR</definedName>
    <definedName name="____________i1">#REF!</definedName>
    <definedName name="____________l9001">#REF!</definedName>
    <definedName name="____________MA2">#REF!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2">#REF!</definedName>
    <definedName name="____________MO3">#REF!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oa55">#REF!</definedName>
    <definedName name="____________oj1">#REF!</definedName>
    <definedName name="____________Pa1">#REF!</definedName>
    <definedName name="____________Pa2">#REF!</definedName>
    <definedName name="____________Pa3">#REF!</definedName>
    <definedName name="____________Pa4">#REF!</definedName>
    <definedName name="____________PJ50">#REF!</definedName>
    <definedName name="____________Po2">#REF!</definedName>
    <definedName name="____________POR1">#REF!</definedName>
    <definedName name="____________POR2">#REF!</definedName>
    <definedName name="____________POR3">#REF!</definedName>
    <definedName name="____________POR4">#REF!</definedName>
    <definedName name="____________POR5">#REF!</definedName>
    <definedName name="____________rc">#REF!</definedName>
    <definedName name="____________SBC1">#REF!</definedName>
    <definedName name="____________SBC3">#REF!</definedName>
    <definedName name="____________SBC5">#REF!</definedName>
    <definedName name="___________AFC1">#REF!</definedName>
    <definedName name="___________AFC3">#REF!</definedName>
    <definedName name="___________AFC5">#REF!</definedName>
    <definedName name="___________apu1">#REF!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Cod1">#REF!</definedName>
    <definedName name="___________DMD1">#REF!</definedName>
    <definedName name="___________EQP1" localSheetId="61">#REF!</definedName>
    <definedName name="___________EQP1">#REF!</definedName>
    <definedName name="___________EQP10">#REF!</definedName>
    <definedName name="___________EQP11">#REF!</definedName>
    <definedName name="___________EQP12">#REF!</definedName>
    <definedName name="___________EQP13">#REF!</definedName>
    <definedName name="___________EQP14">#REF!</definedName>
    <definedName name="___________EQP15">#REF!</definedName>
    <definedName name="___________EQP16">#REF!</definedName>
    <definedName name="___________EQP17">#REF!</definedName>
    <definedName name="___________EQP18">#REF!</definedName>
    <definedName name="___________EQP19">#REF!</definedName>
    <definedName name="___________EQP2">#REF!</definedName>
    <definedName name="___________EQP20">#REF!</definedName>
    <definedName name="___________eqp27">#REF!</definedName>
    <definedName name="___________EQP3">#REF!</definedName>
    <definedName name="___________EQP4">#REF!</definedName>
    <definedName name="___________EQP5">#REF!</definedName>
    <definedName name="___________EQP6">#REF!</definedName>
    <definedName name="___________EQP7">#REF!</definedName>
    <definedName name="___________EQP8">#REF!</definedName>
    <definedName name="___________EQP9">#REF!</definedName>
    <definedName name="___________F" localSheetId="3">AIU!ERR</definedName>
    <definedName name="___________F">[0]!ERR</definedName>
    <definedName name="___________fei1">#REF!</definedName>
    <definedName name="___________fei10">#REF!</definedName>
    <definedName name="___________fei11">#REF!</definedName>
    <definedName name="___________fei12">#REF!</definedName>
    <definedName name="___________fei13">#REF!</definedName>
    <definedName name="___________fei14">#REF!</definedName>
    <definedName name="___________fei15">#REF!</definedName>
    <definedName name="___________fei16">#REF!</definedName>
    <definedName name="___________fei17">#REF!</definedName>
    <definedName name="___________fei18">#REF!</definedName>
    <definedName name="___________fei19">#REF!</definedName>
    <definedName name="___________fei2">#REF!</definedName>
    <definedName name="___________fei3">#REF!</definedName>
    <definedName name="___________fei4">#REF!</definedName>
    <definedName name="___________fei5">#REF!</definedName>
    <definedName name="___________fei6">#REF!</definedName>
    <definedName name="___________fei7">#REF!</definedName>
    <definedName name="___________fei8">#REF!</definedName>
    <definedName name="___________fei9">#REF!</definedName>
    <definedName name="___________FS01" localSheetId="3">AIU!ERR</definedName>
    <definedName name="___________FS01">[0]!ERR</definedName>
    <definedName name="___________i1">#REF!</definedName>
    <definedName name="___________l9001">#REF!</definedName>
    <definedName name="___________MA2">#REF!</definedName>
    <definedName name="___________MAT1">#REF!</definedName>
    <definedName name="___________MAT10">#REF!</definedName>
    <definedName name="___________MAT100">#REF!</definedName>
    <definedName name="___________MAT101">#REF!</definedName>
    <definedName name="___________MAT102">#REF!</definedName>
    <definedName name="___________MAT103">#REF!</definedName>
    <definedName name="___________MAT104">#REF!</definedName>
    <definedName name="___________MAT105">#REF!</definedName>
    <definedName name="___________MAT106">#REF!</definedName>
    <definedName name="___________MAT107">#REF!</definedName>
    <definedName name="___________MAT108">#REF!</definedName>
    <definedName name="___________MAT109">#REF!</definedName>
    <definedName name="___________MAT11">#REF!</definedName>
    <definedName name="___________MAT110">#REF!</definedName>
    <definedName name="___________MAT111">#REF!</definedName>
    <definedName name="___________MAT112">#REF!</definedName>
    <definedName name="___________MAT113">#REF!</definedName>
    <definedName name="___________MAT114">#REF!</definedName>
    <definedName name="___________MAT115">#REF!</definedName>
    <definedName name="___________MAT116">#REF!</definedName>
    <definedName name="___________MAT117">#REF!</definedName>
    <definedName name="___________MAT118">#REF!</definedName>
    <definedName name="___________MAT119">#REF!</definedName>
    <definedName name="___________MAT12">#REF!</definedName>
    <definedName name="___________MAT120">#REF!</definedName>
    <definedName name="___________MAT121">#REF!</definedName>
    <definedName name="___________MAT122">#REF!</definedName>
    <definedName name="___________MAT123">#REF!</definedName>
    <definedName name="___________MAT124">#REF!</definedName>
    <definedName name="___________MAT125">#REF!</definedName>
    <definedName name="___________MAT126">#REF!</definedName>
    <definedName name="___________MAT127">#REF!</definedName>
    <definedName name="___________MAT128">#REF!</definedName>
    <definedName name="___________MAT129">#REF!</definedName>
    <definedName name="___________MAT13">#REF!</definedName>
    <definedName name="___________MAT130">#REF!</definedName>
    <definedName name="___________MAT131">#REF!</definedName>
    <definedName name="___________MAT132">#REF!</definedName>
    <definedName name="___________MAT133">#REF!</definedName>
    <definedName name="___________MAT134">#REF!</definedName>
    <definedName name="___________MAT135">#REF!</definedName>
    <definedName name="___________MAT136">#REF!</definedName>
    <definedName name="___________MAT137">#REF!</definedName>
    <definedName name="___________MAT138">#REF!</definedName>
    <definedName name="___________MAT139">#REF!</definedName>
    <definedName name="___________MAT14">#REF!</definedName>
    <definedName name="___________MAT140">#REF!</definedName>
    <definedName name="___________MAT141">#REF!</definedName>
    <definedName name="___________MAT142">#REF!</definedName>
    <definedName name="___________MAT143">#REF!</definedName>
    <definedName name="___________MAT144">#REF!</definedName>
    <definedName name="___________MAT145">#REF!</definedName>
    <definedName name="___________MAT146">#REF!</definedName>
    <definedName name="___________MAT147">#REF!</definedName>
    <definedName name="___________MAT148">#REF!</definedName>
    <definedName name="___________MAT149">#REF!</definedName>
    <definedName name="___________MAT15">#REF!</definedName>
    <definedName name="___________MAT150">#REF!</definedName>
    <definedName name="___________MAT151">#REF!</definedName>
    <definedName name="___________MAT152">#REF!</definedName>
    <definedName name="___________MAT153">#REF!</definedName>
    <definedName name="___________MAT154">#REF!</definedName>
    <definedName name="___________MAT155">#REF!</definedName>
    <definedName name="___________MAT156">#REF!</definedName>
    <definedName name="___________MAT157">#REF!</definedName>
    <definedName name="___________MAT158">#REF!</definedName>
    <definedName name="___________MAT159">#REF!</definedName>
    <definedName name="___________MAT16">#REF!</definedName>
    <definedName name="___________MAT160">#REF!</definedName>
    <definedName name="___________MAT161">#REF!</definedName>
    <definedName name="___________MAT162">#REF!</definedName>
    <definedName name="___________MAT163">#REF!</definedName>
    <definedName name="___________MAT164">#REF!</definedName>
    <definedName name="___________MAT165">#REF!</definedName>
    <definedName name="___________MAT166">#REF!</definedName>
    <definedName name="___________MAT17">#REF!</definedName>
    <definedName name="___________MAT18">#REF!</definedName>
    <definedName name="___________MAT19">#REF!</definedName>
    <definedName name="___________MAT2">#REF!</definedName>
    <definedName name="___________MAT20">#REF!</definedName>
    <definedName name="___________MAT21">#REF!</definedName>
    <definedName name="___________MAT22">#REF!</definedName>
    <definedName name="___________MAT23">#REF!</definedName>
    <definedName name="___________MAT24">#REF!</definedName>
    <definedName name="___________MAT25">#REF!</definedName>
    <definedName name="___________MAT26">#REF!</definedName>
    <definedName name="___________MAT27">#REF!</definedName>
    <definedName name="___________MAT28">#REF!</definedName>
    <definedName name="___________MAT29">#REF!</definedName>
    <definedName name="___________MAT3">#REF!</definedName>
    <definedName name="___________MAT30">#REF!</definedName>
    <definedName name="___________MAT31">#REF!</definedName>
    <definedName name="___________MAT32">#REF!</definedName>
    <definedName name="___________MAT33">#REF!</definedName>
    <definedName name="___________MAT34">#REF!</definedName>
    <definedName name="___________MAT35">#REF!</definedName>
    <definedName name="___________MAT36">#REF!</definedName>
    <definedName name="___________MAT37">#REF!</definedName>
    <definedName name="___________MAT38">#REF!</definedName>
    <definedName name="___________MAT39">#REF!</definedName>
    <definedName name="___________MAT4">#REF!</definedName>
    <definedName name="___________MAT40">#REF!</definedName>
    <definedName name="___________MAT41">#REF!</definedName>
    <definedName name="___________MAT42">#REF!</definedName>
    <definedName name="___________MAT43">#REF!</definedName>
    <definedName name="___________MAT44">#REF!</definedName>
    <definedName name="___________MAT45">#REF!</definedName>
    <definedName name="___________MAT46">#REF!</definedName>
    <definedName name="___________MAT47">#REF!</definedName>
    <definedName name="___________MAT48">#REF!</definedName>
    <definedName name="___________MAT49">#REF!</definedName>
    <definedName name="___________MAT5">#REF!</definedName>
    <definedName name="___________MAT50">#REF!</definedName>
    <definedName name="___________MAT51">#REF!</definedName>
    <definedName name="___________MAT52">#REF!</definedName>
    <definedName name="___________MAT53">#REF!</definedName>
    <definedName name="___________MAT54">#REF!</definedName>
    <definedName name="___________MAT55">#REF!</definedName>
    <definedName name="___________MAT56">#REF!</definedName>
    <definedName name="___________MAT57">#REF!</definedName>
    <definedName name="___________MAT58">#REF!</definedName>
    <definedName name="___________MAT59">#REF!</definedName>
    <definedName name="___________MAT6">#REF!</definedName>
    <definedName name="___________MAT60">#REF!</definedName>
    <definedName name="___________MAT61">#REF!</definedName>
    <definedName name="___________MAT62">#REF!</definedName>
    <definedName name="___________MAT63">#REF!</definedName>
    <definedName name="___________MAT64">#REF!</definedName>
    <definedName name="___________MAT65">#REF!</definedName>
    <definedName name="___________MAT66">#REF!</definedName>
    <definedName name="___________MAT67">#REF!</definedName>
    <definedName name="___________MAT68">#REF!</definedName>
    <definedName name="___________MAT69">#REF!</definedName>
    <definedName name="___________MAT7">#REF!</definedName>
    <definedName name="___________MAT70">#REF!</definedName>
    <definedName name="___________MAT71">#REF!</definedName>
    <definedName name="___________MAT72">#REF!</definedName>
    <definedName name="___________MAT73">#REF!</definedName>
    <definedName name="___________MAT74">#REF!</definedName>
    <definedName name="___________MAT75">#REF!</definedName>
    <definedName name="___________MAT76">#REF!</definedName>
    <definedName name="___________MAT77">#REF!</definedName>
    <definedName name="___________MAT78">#REF!</definedName>
    <definedName name="___________MAT79">#REF!</definedName>
    <definedName name="___________MAT8">#REF!</definedName>
    <definedName name="___________MAT80">#REF!</definedName>
    <definedName name="___________MAT81">#REF!</definedName>
    <definedName name="___________MAT82">#REF!</definedName>
    <definedName name="___________MAT83">#REF!</definedName>
    <definedName name="___________MAT84">#REF!</definedName>
    <definedName name="___________MAT85">#REF!</definedName>
    <definedName name="___________MAT86">#REF!</definedName>
    <definedName name="___________MAT87">#REF!</definedName>
    <definedName name="___________MAT88">#REF!</definedName>
    <definedName name="___________MAT89">#REF!</definedName>
    <definedName name="___________MAT9">#REF!</definedName>
    <definedName name="___________MAT90">#REF!</definedName>
    <definedName name="___________MAT91">#REF!</definedName>
    <definedName name="___________MAT92">#REF!</definedName>
    <definedName name="___________MAT93">#REF!</definedName>
    <definedName name="___________MAT94">#REF!</definedName>
    <definedName name="___________MAT95">#REF!</definedName>
    <definedName name="___________MAT96">#REF!</definedName>
    <definedName name="___________MAT97">#REF!</definedName>
    <definedName name="___________MAT98">#REF!</definedName>
    <definedName name="___________MAT99">#REF!</definedName>
    <definedName name="___________MO1">#REF!</definedName>
    <definedName name="___________MO10">#REF!</definedName>
    <definedName name="___________MO2">#REF!</definedName>
    <definedName name="___________MO3">#REF!</definedName>
    <definedName name="___________MO4">#REF!</definedName>
    <definedName name="___________MO5">#REF!</definedName>
    <definedName name="___________MO6">#REF!</definedName>
    <definedName name="___________MO7">#REF!</definedName>
    <definedName name="___________MO8">#REF!</definedName>
    <definedName name="___________MO9">#REF!</definedName>
    <definedName name="___________MV1">#REF!</definedName>
    <definedName name="___________MV10">#REF!</definedName>
    <definedName name="___________MV11">#REF!</definedName>
    <definedName name="___________MV12">#REF!</definedName>
    <definedName name="___________MV13">#REF!</definedName>
    <definedName name="___________MV14">#REF!</definedName>
    <definedName name="___________MV15">#REF!</definedName>
    <definedName name="___________MV16">#REF!</definedName>
    <definedName name="___________MV17">#REF!</definedName>
    <definedName name="___________MV18">#REF!</definedName>
    <definedName name="___________MV19">#REF!</definedName>
    <definedName name="___________MV2">#REF!</definedName>
    <definedName name="___________MV20">#REF!</definedName>
    <definedName name="___________MV3">#REF!</definedName>
    <definedName name="___________MV4">#REF!</definedName>
    <definedName name="___________MV5">#REF!</definedName>
    <definedName name="___________MV6">#REF!</definedName>
    <definedName name="___________MV7">#REF!</definedName>
    <definedName name="___________MV8">#REF!</definedName>
    <definedName name="___________MV9">#REF!</definedName>
    <definedName name="___________oa55">#REF!</definedName>
    <definedName name="___________oj1">#REF!</definedName>
    <definedName name="___________Pa1">#REF!</definedName>
    <definedName name="___________Pa2">#REF!</definedName>
    <definedName name="___________Pa3">#REF!</definedName>
    <definedName name="___________Pa4">#REF!</definedName>
    <definedName name="___________PJ50">#REF!</definedName>
    <definedName name="___________Po2">#REF!</definedName>
    <definedName name="___________POR1">#REF!</definedName>
    <definedName name="___________POR2">#REF!</definedName>
    <definedName name="___________POR3">#REF!</definedName>
    <definedName name="___________POR4">#REF!</definedName>
    <definedName name="___________POR5">#REF!</definedName>
    <definedName name="___________rc">#REF!</definedName>
    <definedName name="___________SBC1">#REF!</definedName>
    <definedName name="___________SBC3">#REF!</definedName>
    <definedName name="___________SBC5">#REF!</definedName>
    <definedName name="___________tab1" localSheetId="62">#REF!</definedName>
    <definedName name="___________tab1">#REF!</definedName>
    <definedName name="___________tab2" localSheetId="62">#REF!</definedName>
    <definedName name="___________tab2">#REF!</definedName>
    <definedName name="___________tab3" localSheetId="62">#REF!</definedName>
    <definedName name="___________tab3">#REF!</definedName>
    <definedName name="___________TAB4">#REF!</definedName>
    <definedName name="__________A1">#REF!</definedName>
    <definedName name="__________AFC1">#REF!</definedName>
    <definedName name="__________AFC3">#REF!</definedName>
    <definedName name="__________AFC5">#REF!</definedName>
    <definedName name="__________apu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DMD1">#REF!</definedName>
    <definedName name="__________EQP1" localSheetId="61">#REF!</definedName>
    <definedName name="__________EQP1">#REF!</definedName>
    <definedName name="__________EQP10">#REF!</definedName>
    <definedName name="__________EQP11">#REF!</definedName>
    <definedName name="__________EQP12">#REF!</definedName>
    <definedName name="__________EQP13">#REF!</definedName>
    <definedName name="__________EQP14">#REF!</definedName>
    <definedName name="__________EQP15">#REF!</definedName>
    <definedName name="__________EQP16">#REF!</definedName>
    <definedName name="__________EQP17">#REF!</definedName>
    <definedName name="__________EQP18">#REF!</definedName>
    <definedName name="__________EQP19">#REF!</definedName>
    <definedName name="__________EQP2">#REF!</definedName>
    <definedName name="__________EQP20">#REF!</definedName>
    <definedName name="__________eqp27">#REF!</definedName>
    <definedName name="__________EQP3">#REF!</definedName>
    <definedName name="__________EQP4">#REF!</definedName>
    <definedName name="__________EQP5">#REF!</definedName>
    <definedName name="__________EQP6">#REF!</definedName>
    <definedName name="__________EQP7">#REF!</definedName>
    <definedName name="__________EQP8">#REF!</definedName>
    <definedName name="__________EQP9">#REF!</definedName>
    <definedName name="__________EST1">#REF!</definedName>
    <definedName name="__________EST10">#REF!</definedName>
    <definedName name="__________EST11">#REF!</definedName>
    <definedName name="__________EST12">#REF!</definedName>
    <definedName name="__________EST13">#REF!</definedName>
    <definedName name="__________EST14">#REF!</definedName>
    <definedName name="__________EST15">#REF!</definedName>
    <definedName name="__________EST16">#REF!</definedName>
    <definedName name="__________EST17">#REF!</definedName>
    <definedName name="__________EST18">#REF!</definedName>
    <definedName name="__________EST19">#REF!</definedName>
    <definedName name="__________EST2">#REF!</definedName>
    <definedName name="__________EST3">#REF!</definedName>
    <definedName name="__________EST4">#REF!</definedName>
    <definedName name="__________EST5">#REF!</definedName>
    <definedName name="__________EST6">#REF!</definedName>
    <definedName name="__________EST7">#REF!</definedName>
    <definedName name="__________EST8">#REF!</definedName>
    <definedName name="__________EST9">#REF!</definedName>
    <definedName name="__________EXC1">#REF!</definedName>
    <definedName name="__________EXC10">#REF!</definedName>
    <definedName name="__________EXC11">#REF!</definedName>
    <definedName name="__________EXC12">#REF!</definedName>
    <definedName name="__________EXC2">#REF!</definedName>
    <definedName name="__________EXC3">#REF!</definedName>
    <definedName name="__________EXC4">#REF!</definedName>
    <definedName name="__________EXC5">#REF!</definedName>
    <definedName name="__________EXC6">#REF!</definedName>
    <definedName name="__________EXC7">#REF!</definedName>
    <definedName name="__________EXC8">#REF!</definedName>
    <definedName name="__________EXC9">#REF!</definedName>
    <definedName name="__________fei1">#REF!</definedName>
    <definedName name="__________fei10">#REF!</definedName>
    <definedName name="__________fei11">#REF!</definedName>
    <definedName name="__________fei12">#REF!</definedName>
    <definedName name="__________fei13">#REF!</definedName>
    <definedName name="__________fei14">#REF!</definedName>
    <definedName name="__________fei15">#REF!</definedName>
    <definedName name="__________fei16">#REF!</definedName>
    <definedName name="__________fei17">#REF!</definedName>
    <definedName name="__________fei18">#REF!</definedName>
    <definedName name="__________fei19">#REF!</definedName>
    <definedName name="__________fei2">#REF!</definedName>
    <definedName name="__________fei3">#REF!</definedName>
    <definedName name="__________fei4">#REF!</definedName>
    <definedName name="__________fei5">#REF!</definedName>
    <definedName name="__________fei6">#REF!</definedName>
    <definedName name="__________fei7">#REF!</definedName>
    <definedName name="__________fei8">#REF!</definedName>
    <definedName name="__________fei9">#REF!</definedName>
    <definedName name="__________ff2005" localSheetId="3">AIU!ERR</definedName>
    <definedName name="__________ff2005">[0]!ERR</definedName>
    <definedName name="__________i1">#REF!</definedName>
    <definedName name="__________INF1">#REF!</definedName>
    <definedName name="__________l9001">#REF!</definedName>
    <definedName name="__________MA2">#REF!</definedName>
    <definedName name="__________MAT1">#REF!</definedName>
    <definedName name="__________MAT10">#REF!</definedName>
    <definedName name="__________MAT100">#REF!</definedName>
    <definedName name="__________MAT101">#REF!</definedName>
    <definedName name="__________MAT102">#REF!</definedName>
    <definedName name="__________MAT103">#REF!</definedName>
    <definedName name="__________MAT104">#REF!</definedName>
    <definedName name="__________MAT105">#REF!</definedName>
    <definedName name="__________MAT106">#REF!</definedName>
    <definedName name="__________MAT107">#REF!</definedName>
    <definedName name="__________MAT108">#REF!</definedName>
    <definedName name="__________MAT109">#REF!</definedName>
    <definedName name="__________MAT11">#REF!</definedName>
    <definedName name="__________MAT110">#REF!</definedName>
    <definedName name="__________MAT111">#REF!</definedName>
    <definedName name="__________MAT112">#REF!</definedName>
    <definedName name="__________MAT113">#REF!</definedName>
    <definedName name="__________MAT114">#REF!</definedName>
    <definedName name="__________MAT115">#REF!</definedName>
    <definedName name="__________MAT116">#REF!</definedName>
    <definedName name="__________MAT117">#REF!</definedName>
    <definedName name="__________MAT118">#REF!</definedName>
    <definedName name="__________MAT119">#REF!</definedName>
    <definedName name="__________MAT12">#REF!</definedName>
    <definedName name="__________MAT120">#REF!</definedName>
    <definedName name="__________MAT121">#REF!</definedName>
    <definedName name="__________MAT122">#REF!</definedName>
    <definedName name="__________MAT123">#REF!</definedName>
    <definedName name="__________MAT124">#REF!</definedName>
    <definedName name="__________MAT125">#REF!</definedName>
    <definedName name="__________MAT126">#REF!</definedName>
    <definedName name="__________MAT127">#REF!</definedName>
    <definedName name="__________MAT128">#REF!</definedName>
    <definedName name="__________MAT129">#REF!</definedName>
    <definedName name="__________MAT13">#REF!</definedName>
    <definedName name="__________MAT130">#REF!</definedName>
    <definedName name="__________MAT131">#REF!</definedName>
    <definedName name="__________MAT132">#REF!</definedName>
    <definedName name="__________MAT133">#REF!</definedName>
    <definedName name="__________MAT134">#REF!</definedName>
    <definedName name="__________MAT135">#REF!</definedName>
    <definedName name="__________MAT136">#REF!</definedName>
    <definedName name="__________MAT137">#REF!</definedName>
    <definedName name="__________MAT138">#REF!</definedName>
    <definedName name="__________MAT139">#REF!</definedName>
    <definedName name="__________MAT14">#REF!</definedName>
    <definedName name="__________MAT140">#REF!</definedName>
    <definedName name="__________MAT141">#REF!</definedName>
    <definedName name="__________MAT142">#REF!</definedName>
    <definedName name="__________MAT143">#REF!</definedName>
    <definedName name="__________MAT144">#REF!</definedName>
    <definedName name="__________MAT145">#REF!</definedName>
    <definedName name="__________MAT146">#REF!</definedName>
    <definedName name="__________MAT147">#REF!</definedName>
    <definedName name="__________MAT148">#REF!</definedName>
    <definedName name="__________MAT149">#REF!</definedName>
    <definedName name="__________MAT15">#REF!</definedName>
    <definedName name="__________MAT150">#REF!</definedName>
    <definedName name="__________MAT151">#REF!</definedName>
    <definedName name="__________MAT152">#REF!</definedName>
    <definedName name="__________MAT153">#REF!</definedName>
    <definedName name="__________MAT154">#REF!</definedName>
    <definedName name="__________MAT155">#REF!</definedName>
    <definedName name="__________MAT156">#REF!</definedName>
    <definedName name="__________MAT157">#REF!</definedName>
    <definedName name="__________MAT158">#REF!</definedName>
    <definedName name="__________MAT159">#REF!</definedName>
    <definedName name="__________MAT16">#REF!</definedName>
    <definedName name="__________MAT160">#REF!</definedName>
    <definedName name="__________MAT161">#REF!</definedName>
    <definedName name="__________MAT162">#REF!</definedName>
    <definedName name="__________MAT163">#REF!</definedName>
    <definedName name="__________MAT164">#REF!</definedName>
    <definedName name="__________MAT165">#REF!</definedName>
    <definedName name="__________MAT166">#REF!</definedName>
    <definedName name="__________MAT17">#REF!</definedName>
    <definedName name="__________MAT18">#REF!</definedName>
    <definedName name="__________MAT19">#REF!</definedName>
    <definedName name="__________MAT2">#REF!</definedName>
    <definedName name="__________MAT20">#REF!</definedName>
    <definedName name="__________MAT21">#REF!</definedName>
    <definedName name="__________MAT22">#REF!</definedName>
    <definedName name="__________MAT23">#REF!</definedName>
    <definedName name="__________MAT24">#REF!</definedName>
    <definedName name="__________MAT25">#REF!</definedName>
    <definedName name="__________MAT26">#REF!</definedName>
    <definedName name="__________MAT27">#REF!</definedName>
    <definedName name="__________MAT28">#REF!</definedName>
    <definedName name="__________MAT29">#REF!</definedName>
    <definedName name="__________MAT3">#REF!</definedName>
    <definedName name="__________MAT30">#REF!</definedName>
    <definedName name="__________MAT31">#REF!</definedName>
    <definedName name="__________MAT32">#REF!</definedName>
    <definedName name="__________MAT33">#REF!</definedName>
    <definedName name="__________MAT34">#REF!</definedName>
    <definedName name="__________MAT35">#REF!</definedName>
    <definedName name="__________MAT36">#REF!</definedName>
    <definedName name="__________MAT37">#REF!</definedName>
    <definedName name="__________MAT38">#REF!</definedName>
    <definedName name="__________MAT39">#REF!</definedName>
    <definedName name="__________MAT4">#REF!</definedName>
    <definedName name="__________MAT40">#REF!</definedName>
    <definedName name="__________MAT41">#REF!</definedName>
    <definedName name="__________MAT42">#REF!</definedName>
    <definedName name="__________MAT43">#REF!</definedName>
    <definedName name="__________MAT44">#REF!</definedName>
    <definedName name="__________MAT45">#REF!</definedName>
    <definedName name="__________MAT46">#REF!</definedName>
    <definedName name="__________MAT47">#REF!</definedName>
    <definedName name="__________MAT48">#REF!</definedName>
    <definedName name="__________MAT49">#REF!</definedName>
    <definedName name="__________MAT5">#REF!</definedName>
    <definedName name="__________MAT50">#REF!</definedName>
    <definedName name="__________MAT51">#REF!</definedName>
    <definedName name="__________MAT52">#REF!</definedName>
    <definedName name="__________MAT53">#REF!</definedName>
    <definedName name="__________MAT54">#REF!</definedName>
    <definedName name="__________MAT55">#REF!</definedName>
    <definedName name="__________MAT56">#REF!</definedName>
    <definedName name="__________MAT57">#REF!</definedName>
    <definedName name="__________MAT58">#REF!</definedName>
    <definedName name="__________MAT59">#REF!</definedName>
    <definedName name="__________MAT6">#REF!</definedName>
    <definedName name="__________MAT60">#REF!</definedName>
    <definedName name="__________MAT61">#REF!</definedName>
    <definedName name="__________MAT62">#REF!</definedName>
    <definedName name="__________MAT63">#REF!</definedName>
    <definedName name="__________MAT64">#REF!</definedName>
    <definedName name="__________MAT65">#REF!</definedName>
    <definedName name="__________MAT66">#REF!</definedName>
    <definedName name="__________MAT67">#REF!</definedName>
    <definedName name="__________MAT68">#REF!</definedName>
    <definedName name="__________MAT69">#REF!</definedName>
    <definedName name="__________MAT7">#REF!</definedName>
    <definedName name="__________MAT70">#REF!</definedName>
    <definedName name="__________MAT71">#REF!</definedName>
    <definedName name="__________MAT72">#REF!</definedName>
    <definedName name="__________MAT73">#REF!</definedName>
    <definedName name="__________MAT74">#REF!</definedName>
    <definedName name="__________MAT75">#REF!</definedName>
    <definedName name="__________MAT76">#REF!</definedName>
    <definedName name="__________MAT77">#REF!</definedName>
    <definedName name="__________MAT78">#REF!</definedName>
    <definedName name="__________MAT79">#REF!</definedName>
    <definedName name="__________MAT8">#REF!</definedName>
    <definedName name="__________MAT80">#REF!</definedName>
    <definedName name="__________MAT81">#REF!</definedName>
    <definedName name="__________MAT82">#REF!</definedName>
    <definedName name="__________MAT83">#REF!</definedName>
    <definedName name="__________MAT84">#REF!</definedName>
    <definedName name="__________MAT85">#REF!</definedName>
    <definedName name="__________MAT86">#REF!</definedName>
    <definedName name="__________MAT87">#REF!</definedName>
    <definedName name="__________MAT88">#REF!</definedName>
    <definedName name="__________MAT89">#REF!</definedName>
    <definedName name="__________MAT9">#REF!</definedName>
    <definedName name="__________MAT90">#REF!</definedName>
    <definedName name="__________MAT91">#REF!</definedName>
    <definedName name="__________MAT92">#REF!</definedName>
    <definedName name="__________MAT93">#REF!</definedName>
    <definedName name="__________MAT94">#REF!</definedName>
    <definedName name="__________MAT95">#REF!</definedName>
    <definedName name="__________MAT96">#REF!</definedName>
    <definedName name="__________MAT97">#REF!</definedName>
    <definedName name="__________MAT98">#REF!</definedName>
    <definedName name="__________MAT99">#REF!</definedName>
    <definedName name="__________MO1">#REF!</definedName>
    <definedName name="__________MO10">#REF!</definedName>
    <definedName name="__________MO2">#REF!</definedName>
    <definedName name="__________MO3">#REF!</definedName>
    <definedName name="__________MO4">#REF!</definedName>
    <definedName name="__________MO5">#REF!</definedName>
    <definedName name="__________MO6">#REF!</definedName>
    <definedName name="__________MO7">#REF!</definedName>
    <definedName name="__________MO8">#REF!</definedName>
    <definedName name="__________MO9">#REF!</definedName>
    <definedName name="__________MV1">#REF!</definedName>
    <definedName name="__________MV10">#REF!</definedName>
    <definedName name="__________MV11">#REF!</definedName>
    <definedName name="__________MV12">#REF!</definedName>
    <definedName name="__________MV13">#REF!</definedName>
    <definedName name="__________MV14">#REF!</definedName>
    <definedName name="__________MV15">#REF!</definedName>
    <definedName name="__________MV16">#REF!</definedName>
    <definedName name="__________MV17">#REF!</definedName>
    <definedName name="__________MV18">#REF!</definedName>
    <definedName name="__________MV19">#REF!</definedName>
    <definedName name="__________MV2">#REF!</definedName>
    <definedName name="__________MV20">#REF!</definedName>
    <definedName name="__________MV3">#REF!</definedName>
    <definedName name="__________MV4">#REF!</definedName>
    <definedName name="__________MV5">#REF!</definedName>
    <definedName name="__________MV6">#REF!</definedName>
    <definedName name="__________MV7">#REF!</definedName>
    <definedName name="__________MV8">#REF!</definedName>
    <definedName name="__________MV9">#REF!</definedName>
    <definedName name="__________oa55">#REF!</definedName>
    <definedName name="__________oj1">#REF!</definedName>
    <definedName name="__________ORO10" localSheetId="62">#REF!</definedName>
    <definedName name="__________ORO10">#REF!</definedName>
    <definedName name="__________ORO11" localSheetId="62">#REF!</definedName>
    <definedName name="__________ORO11">#REF!</definedName>
    <definedName name="__________ORO12" localSheetId="62">#REF!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1">#REF!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POR1">#REF!</definedName>
    <definedName name="__________POR2">#REF!</definedName>
    <definedName name="__________POR3">#REF!</definedName>
    <definedName name="__________POR4">#REF!</definedName>
    <definedName name="__________POR5">#REF!</definedName>
    <definedName name="__________rc">#REF!</definedName>
    <definedName name="__________SBC1">#REF!</definedName>
    <definedName name="__________SBC3">#REF!</definedName>
    <definedName name="__________SBC5">#REF!</definedName>
    <definedName name="__________tab1">#REF!</definedName>
    <definedName name="__________tab2">#REF!</definedName>
    <definedName name="__________tab3">#REF!</definedName>
    <definedName name="__________TAB4">#REF!</definedName>
    <definedName name="_________A1">#REF!</definedName>
    <definedName name="_________AFC1">#REF!</definedName>
    <definedName name="_________AFC3">#REF!</definedName>
    <definedName name="_________AFC5">#REF!</definedName>
    <definedName name="_________apu1">#REF!</definedName>
    <definedName name="_________APU221" localSheetId="61">#REF!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#REF!</definedName>
    <definedName name="_________DMD1">#REF!</definedName>
    <definedName name="_________EQP1" localSheetId="61">#REF!</definedName>
    <definedName name="_________EQP1">#REF!</definedName>
    <definedName name="_________EQP10">#REF!</definedName>
    <definedName name="_________EQP11">#REF!</definedName>
    <definedName name="_________EQP12">#REF!</definedName>
    <definedName name="_________EQP13">#REF!</definedName>
    <definedName name="_________EQP14">#REF!</definedName>
    <definedName name="_________EQP15">#REF!</definedName>
    <definedName name="_________EQP16">#REF!</definedName>
    <definedName name="_________EQP17">#REF!</definedName>
    <definedName name="_________EQP18">#REF!</definedName>
    <definedName name="_________EQP19">#REF!</definedName>
    <definedName name="_________EQP2">#REF!</definedName>
    <definedName name="_________EQP20">#REF!</definedName>
    <definedName name="_________eqp27">#REF!</definedName>
    <definedName name="_________EQP3">#REF!</definedName>
    <definedName name="_________EQP4">#REF!</definedName>
    <definedName name="_________EQP5">#REF!</definedName>
    <definedName name="_________EQP6">#REF!</definedName>
    <definedName name="_________EQP7">#REF!</definedName>
    <definedName name="_________EQP8">#REF!</definedName>
    <definedName name="_________EQP9">#REF!</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F" localSheetId="3">AIU!ERR</definedName>
    <definedName name="_________F">[0]!ERR</definedName>
    <definedName name="_________fei1">#REF!</definedName>
    <definedName name="_________fei10">#REF!</definedName>
    <definedName name="_________fei11">#REF!</definedName>
    <definedName name="_________fei12">#REF!</definedName>
    <definedName name="_________fei13">#REF!</definedName>
    <definedName name="_________fei14">#REF!</definedName>
    <definedName name="_________fei15">#REF!</definedName>
    <definedName name="_________fei16">#REF!</definedName>
    <definedName name="_________fei17">#REF!</definedName>
    <definedName name="_________fei18">#REF!</definedName>
    <definedName name="_________fei19">#REF!</definedName>
    <definedName name="_________fei2">#REF!</definedName>
    <definedName name="_________fei3">#REF!</definedName>
    <definedName name="_________fei4">#REF!</definedName>
    <definedName name="_________fei5">#REF!</definedName>
    <definedName name="_________fei6">#REF!</definedName>
    <definedName name="_________fei7">#REF!</definedName>
    <definedName name="_________fei8">#REF!</definedName>
    <definedName name="_________fei9">#REF!</definedName>
    <definedName name="_________ff2005" localSheetId="3">AIU!ERR</definedName>
    <definedName name="_________ff2005">[0]!ERR</definedName>
    <definedName name="_________FS01" localSheetId="3">AIU!ERR</definedName>
    <definedName name="_________FS01">[0]!ERR</definedName>
    <definedName name="_________i1">#REF!</definedName>
    <definedName name="_________INF1">#REF!</definedName>
    <definedName name="_________key2" hidden="1">#REF!</definedName>
    <definedName name="_________l9001">#REF!</definedName>
    <definedName name="_________MA2">#REF!</definedName>
    <definedName name="_________MAT1" localSheetId="61">#REF!</definedName>
    <definedName name="_________MAT1">#REF!</definedName>
    <definedName name="_________MAT10">#REF!</definedName>
    <definedName name="_________MAT100">#REF!</definedName>
    <definedName name="_________MAT101">#REF!</definedName>
    <definedName name="_________MAT102">#REF!</definedName>
    <definedName name="_________MAT103">#REF!</definedName>
    <definedName name="_________MAT104">#REF!</definedName>
    <definedName name="_________MAT105">#REF!</definedName>
    <definedName name="_________MAT106">#REF!</definedName>
    <definedName name="_________MAT107">#REF!</definedName>
    <definedName name="_________MAT108">#REF!</definedName>
    <definedName name="_________MAT109">#REF!</definedName>
    <definedName name="_________MAT11">#REF!</definedName>
    <definedName name="_________MAT110">#REF!</definedName>
    <definedName name="_________MAT111">#REF!</definedName>
    <definedName name="_________MAT112">#REF!</definedName>
    <definedName name="_________MAT113">#REF!</definedName>
    <definedName name="_________MAT114">#REF!</definedName>
    <definedName name="_________MAT115">#REF!</definedName>
    <definedName name="_________MAT116">#REF!</definedName>
    <definedName name="_________MAT117">#REF!</definedName>
    <definedName name="_________MAT118">#REF!</definedName>
    <definedName name="_________MAT119">#REF!</definedName>
    <definedName name="_________MAT12">#REF!</definedName>
    <definedName name="_________MAT120">#REF!</definedName>
    <definedName name="_________MAT121">#REF!</definedName>
    <definedName name="_________MAT122">#REF!</definedName>
    <definedName name="_________MAT123">#REF!</definedName>
    <definedName name="_________MAT124">#REF!</definedName>
    <definedName name="_________MAT125">#REF!</definedName>
    <definedName name="_________MAT126">#REF!</definedName>
    <definedName name="_________MAT127">#REF!</definedName>
    <definedName name="_________MAT128">#REF!</definedName>
    <definedName name="_________MAT129">#REF!</definedName>
    <definedName name="_________MAT13">#REF!</definedName>
    <definedName name="_________MAT130">#REF!</definedName>
    <definedName name="_________MAT131">#REF!</definedName>
    <definedName name="_________MAT132">#REF!</definedName>
    <definedName name="_________MAT133">#REF!</definedName>
    <definedName name="_________MAT134">#REF!</definedName>
    <definedName name="_________MAT135">#REF!</definedName>
    <definedName name="_________MAT136">#REF!</definedName>
    <definedName name="_________MAT137">#REF!</definedName>
    <definedName name="_________MAT138">#REF!</definedName>
    <definedName name="_________MAT139">#REF!</definedName>
    <definedName name="_________MAT14">#REF!</definedName>
    <definedName name="_________MAT140">#REF!</definedName>
    <definedName name="_________MAT141">#REF!</definedName>
    <definedName name="_________MAT142">#REF!</definedName>
    <definedName name="_________MAT143">#REF!</definedName>
    <definedName name="_________MAT144">#REF!</definedName>
    <definedName name="_________MAT145">#REF!</definedName>
    <definedName name="_________MAT146">#REF!</definedName>
    <definedName name="_________MAT147">#REF!</definedName>
    <definedName name="_________MAT148">#REF!</definedName>
    <definedName name="_________MAT149">#REF!</definedName>
    <definedName name="_________MAT15">#REF!</definedName>
    <definedName name="_________MAT150">#REF!</definedName>
    <definedName name="_________MAT151">#REF!</definedName>
    <definedName name="_________MAT152">#REF!</definedName>
    <definedName name="_________MAT153">#REF!</definedName>
    <definedName name="_________MAT154">#REF!</definedName>
    <definedName name="_________MAT155">#REF!</definedName>
    <definedName name="_________MAT156">#REF!</definedName>
    <definedName name="_________MAT157">#REF!</definedName>
    <definedName name="_________MAT158">#REF!</definedName>
    <definedName name="_________MAT159">#REF!</definedName>
    <definedName name="_________MAT16">#REF!</definedName>
    <definedName name="_________MAT160">#REF!</definedName>
    <definedName name="_________MAT161">#REF!</definedName>
    <definedName name="_________MAT162">#REF!</definedName>
    <definedName name="_________MAT163">#REF!</definedName>
    <definedName name="_________MAT164">#REF!</definedName>
    <definedName name="_________MAT165">#REF!</definedName>
    <definedName name="_________MAT166">#REF!</definedName>
    <definedName name="_________MAT17">#REF!</definedName>
    <definedName name="_________MAT18">#REF!</definedName>
    <definedName name="_________MAT19">#REF!</definedName>
    <definedName name="_________MAT2">#REF!</definedName>
    <definedName name="_________MAT20">#REF!</definedName>
    <definedName name="_________MAT21">#REF!</definedName>
    <definedName name="_________MAT22">#REF!</definedName>
    <definedName name="_________MAT23">#REF!</definedName>
    <definedName name="_________MAT24">#REF!</definedName>
    <definedName name="_________MAT25">#REF!</definedName>
    <definedName name="_________MAT26">#REF!</definedName>
    <definedName name="_________MAT27">#REF!</definedName>
    <definedName name="_________MAT28">#REF!</definedName>
    <definedName name="_________MAT29">#REF!</definedName>
    <definedName name="_________MAT3">#REF!</definedName>
    <definedName name="_________MAT30">#REF!</definedName>
    <definedName name="_________MAT31">#REF!</definedName>
    <definedName name="_________MAT32">#REF!</definedName>
    <definedName name="_________MAT33">#REF!</definedName>
    <definedName name="_________MAT34">#REF!</definedName>
    <definedName name="_________MAT35">#REF!</definedName>
    <definedName name="_________MAT36">#REF!</definedName>
    <definedName name="_________MAT37">#REF!</definedName>
    <definedName name="_________MAT38">#REF!</definedName>
    <definedName name="_________MAT39">#REF!</definedName>
    <definedName name="_________MAT4">#REF!</definedName>
    <definedName name="_________MAT40">#REF!</definedName>
    <definedName name="_________MAT41">#REF!</definedName>
    <definedName name="_________MAT42">#REF!</definedName>
    <definedName name="_________MAT43">#REF!</definedName>
    <definedName name="_________MAT44">#REF!</definedName>
    <definedName name="_________MAT45">#REF!</definedName>
    <definedName name="_________MAT46">#REF!</definedName>
    <definedName name="_________MAT47">#REF!</definedName>
    <definedName name="_________MAT48">#REF!</definedName>
    <definedName name="_________MAT49">#REF!</definedName>
    <definedName name="_________MAT5">#REF!</definedName>
    <definedName name="_________MAT50">#REF!</definedName>
    <definedName name="_________MAT51">#REF!</definedName>
    <definedName name="_________MAT52">#REF!</definedName>
    <definedName name="_________MAT53">#REF!</definedName>
    <definedName name="_________MAT54">#REF!</definedName>
    <definedName name="_________MAT55">#REF!</definedName>
    <definedName name="_________MAT56">#REF!</definedName>
    <definedName name="_________MAT57">#REF!</definedName>
    <definedName name="_________MAT58">#REF!</definedName>
    <definedName name="_________MAT59">#REF!</definedName>
    <definedName name="_________MAT6">#REF!</definedName>
    <definedName name="_________MAT60">#REF!</definedName>
    <definedName name="_________MAT61">#REF!</definedName>
    <definedName name="_________MAT62">#REF!</definedName>
    <definedName name="_________MAT63">#REF!</definedName>
    <definedName name="_________MAT64">#REF!</definedName>
    <definedName name="_________MAT65">#REF!</definedName>
    <definedName name="_________MAT66">#REF!</definedName>
    <definedName name="_________MAT67">#REF!</definedName>
    <definedName name="_________MAT68">#REF!</definedName>
    <definedName name="_________MAT69">#REF!</definedName>
    <definedName name="_________MAT7">#REF!</definedName>
    <definedName name="_________MAT70">#REF!</definedName>
    <definedName name="_________MAT71">#REF!</definedName>
    <definedName name="_________MAT72">#REF!</definedName>
    <definedName name="_________MAT73">#REF!</definedName>
    <definedName name="_________MAT74">#REF!</definedName>
    <definedName name="_________MAT75">#REF!</definedName>
    <definedName name="_________MAT76">#REF!</definedName>
    <definedName name="_________MAT77">#REF!</definedName>
    <definedName name="_________MAT78">#REF!</definedName>
    <definedName name="_________MAT79">#REF!</definedName>
    <definedName name="_________MAT8">#REF!</definedName>
    <definedName name="_________MAT80">#REF!</definedName>
    <definedName name="_________MAT81">#REF!</definedName>
    <definedName name="_________MAT82">#REF!</definedName>
    <definedName name="_________MAT83">#REF!</definedName>
    <definedName name="_________MAT84">#REF!</definedName>
    <definedName name="_________MAT85">#REF!</definedName>
    <definedName name="_________MAT86">#REF!</definedName>
    <definedName name="_________MAT87">#REF!</definedName>
    <definedName name="_________MAT88">#REF!</definedName>
    <definedName name="_________MAT89">#REF!</definedName>
    <definedName name="_________MAT9">#REF!</definedName>
    <definedName name="_________MAT90">#REF!</definedName>
    <definedName name="_________MAT91">#REF!</definedName>
    <definedName name="_________MAT92">#REF!</definedName>
    <definedName name="_________MAT93">#REF!</definedName>
    <definedName name="_________MAT94">#REF!</definedName>
    <definedName name="_________MAT95">#REF!</definedName>
    <definedName name="_________MAT96">#REF!</definedName>
    <definedName name="_________MAT97">#REF!</definedName>
    <definedName name="_________MAT98">#REF!</definedName>
    <definedName name="_________MAT99">#REF!</definedName>
    <definedName name="_________MO1">#REF!</definedName>
    <definedName name="_________MO10">#REF!</definedName>
    <definedName name="_________MO2">#REF!</definedName>
    <definedName name="_________MO3">#REF!</definedName>
    <definedName name="_________MO4">#REF!</definedName>
    <definedName name="_________MO5">#REF!</definedName>
    <definedName name="_________MO6">#REF!</definedName>
    <definedName name="_________MO7">#REF!</definedName>
    <definedName name="_________MO8">#REF!</definedName>
    <definedName name="_________MO9">#REF!</definedName>
    <definedName name="_________MV1">#REF!</definedName>
    <definedName name="_________MV10">#REF!</definedName>
    <definedName name="_________MV11">#REF!</definedName>
    <definedName name="_________MV12">#REF!</definedName>
    <definedName name="_________MV13">#REF!</definedName>
    <definedName name="_________MV14">#REF!</definedName>
    <definedName name="_________MV15">#REF!</definedName>
    <definedName name="_________MV16">#REF!</definedName>
    <definedName name="_________MV17">#REF!</definedName>
    <definedName name="_________MV18">#REF!</definedName>
    <definedName name="_________MV19">#REF!</definedName>
    <definedName name="_________MV2">#REF!</definedName>
    <definedName name="_________MV20">#REF!</definedName>
    <definedName name="_________MV3">#REF!</definedName>
    <definedName name="_________MV4">#REF!</definedName>
    <definedName name="_________MV5">#REF!</definedName>
    <definedName name="_________MV6">#REF!</definedName>
    <definedName name="_________MV7">#REF!</definedName>
    <definedName name="_________MV8">#REF!</definedName>
    <definedName name="_________MV9">#REF!</definedName>
    <definedName name="_________oa55">#REF!</definedName>
    <definedName name="_________oj1">#REF!</definedName>
    <definedName name="_________Pa1">#REF!</definedName>
    <definedName name="_________Pa2">#REF!</definedName>
    <definedName name="_________Pa3">#REF!</definedName>
    <definedName name="_________Pa4">#REF!</definedName>
    <definedName name="_________PJ50">#REF!</definedName>
    <definedName name="_________pj51" localSheetId="61">#REF!</definedName>
    <definedName name="_________pj51">#REF!</definedName>
    <definedName name="_________PMT5671" localSheetId="61">#REF!</definedName>
    <definedName name="_________PMT5671" localSheetId="62">#REF!</definedName>
    <definedName name="_________PMT5671">#REF!</definedName>
    <definedName name="_________PMT5805" localSheetId="61">#REF!</definedName>
    <definedName name="_________PMT5805" localSheetId="62">#REF!</definedName>
    <definedName name="_________PMT5805">#REF!</definedName>
    <definedName name="_________PMT5806" localSheetId="61">#REF!</definedName>
    <definedName name="_________PMT5806" localSheetId="62">#REF!</definedName>
    <definedName name="_________PMT5806">#REF!</definedName>
    <definedName name="_________PMT5815" localSheetId="61">#REF!</definedName>
    <definedName name="_________PMT5815" localSheetId="62">#REF!</definedName>
    <definedName name="_________PMT5815">#REF!</definedName>
    <definedName name="_________PMT5820" localSheetId="61">#REF!</definedName>
    <definedName name="_________PMT5820" localSheetId="62">#REF!</definedName>
    <definedName name="_________PMT5820">#REF!</definedName>
    <definedName name="_________Po2">#REF!</definedName>
    <definedName name="_________POR1" localSheetId="61">#REF!</definedName>
    <definedName name="_________POR1">#REF!</definedName>
    <definedName name="_________POR2">#REF!</definedName>
    <definedName name="_________POR3">#REF!</definedName>
    <definedName name="_________POR4">#REF!</definedName>
    <definedName name="_________POR5">#REF!</definedName>
    <definedName name="_________Rc">#REF!</definedName>
    <definedName name="_________SBC1">#REF!</definedName>
    <definedName name="_________SBC3">#REF!</definedName>
    <definedName name="_________SBC5">#REF!</definedName>
    <definedName name="________A1" localSheetId="61">#REF!</definedName>
    <definedName name="________A1">#REF!</definedName>
    <definedName name="________A115042">#REF!</definedName>
    <definedName name="________AFC1">#REF!</definedName>
    <definedName name="________AFC3">#REF!</definedName>
    <definedName name="________AFC5">#REF!</definedName>
    <definedName name="________aiu2">#REF!</definedName>
    <definedName name="________apu1">#REF!</definedName>
    <definedName name="________APU221" localSheetId="61">#REF!</definedName>
    <definedName name="________APU221">#REF!</definedName>
    <definedName name="________APU465">#N/A</definedName>
    <definedName name="________B11011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#REF!</definedName>
    <definedName name="________DMD1">#REF!</definedName>
    <definedName name="________E113701">#REF!</definedName>
    <definedName name="________EQP1" localSheetId="61">#REF!</definedName>
    <definedName name="________EQP1">#REF!</definedName>
    <definedName name="________EQP10">#REF!</definedName>
    <definedName name="________EQP11">#REF!</definedName>
    <definedName name="________EQP12">#REF!</definedName>
    <definedName name="________EQP13">#REF!</definedName>
    <definedName name="________EQP14">#REF!</definedName>
    <definedName name="________EQP15">#REF!</definedName>
    <definedName name="________EQP16">#REF!</definedName>
    <definedName name="________EQP17">#REF!</definedName>
    <definedName name="________EQP18">#REF!</definedName>
    <definedName name="________EQP19">#REF!</definedName>
    <definedName name="________EQP2">#REF!</definedName>
    <definedName name="________EQP20">#REF!</definedName>
    <definedName name="________eqp27">#REF!</definedName>
    <definedName name="________EQP3">#REF!</definedName>
    <definedName name="________EQP4">#REF!</definedName>
    <definedName name="________EQP5">#REF!</definedName>
    <definedName name="________EQP6">#REF!</definedName>
    <definedName name="________EQP7">#REF!</definedName>
    <definedName name="________EQP8">#REF!</definedName>
    <definedName name="________EQP9">#REF!</definedName>
    <definedName name="________EST1">#REF!</definedName>
    <definedName name="________EST10" localSheetId="62">#REF!</definedName>
    <definedName name="________EST10">#REF!</definedName>
    <definedName name="________EST11" localSheetId="62">#REF!</definedName>
    <definedName name="________EST11">#REF!</definedName>
    <definedName name="________EST12" localSheetId="62">#REF!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F" localSheetId="3">AIU!ERR</definedName>
    <definedName name="________F">[0]!ERR</definedName>
    <definedName name="________fei1">#REF!</definedName>
    <definedName name="________fei10">#REF!</definedName>
    <definedName name="________fei11">#REF!</definedName>
    <definedName name="________fei12">#REF!</definedName>
    <definedName name="________fei13">#REF!</definedName>
    <definedName name="________fei14">#REF!</definedName>
    <definedName name="________fei15">#REF!</definedName>
    <definedName name="________fei16">#REF!</definedName>
    <definedName name="________fei17">#REF!</definedName>
    <definedName name="________fei18">#REF!</definedName>
    <definedName name="________fei19">#REF!</definedName>
    <definedName name="________fei2">#REF!</definedName>
    <definedName name="________fei3">#REF!</definedName>
    <definedName name="________fei4">#REF!</definedName>
    <definedName name="________fei5">#REF!</definedName>
    <definedName name="________fei6">#REF!</definedName>
    <definedName name="________fei7">#REF!</definedName>
    <definedName name="________fei8">#REF!</definedName>
    <definedName name="________fei9">#REF!</definedName>
    <definedName name="________FS01" localSheetId="3">AIU!ERR</definedName>
    <definedName name="________FS01">[0]!ERR</definedName>
    <definedName name="________G118050">#REF!</definedName>
    <definedName name="________H191456">#REF!</definedName>
    <definedName name="________i1">#REF!</definedName>
    <definedName name="________I9999">#REF!</definedName>
    <definedName name="________INF1">#REF!</definedName>
    <definedName name="________key2" hidden="1">#REF!</definedName>
    <definedName name="________key3" hidden="1">#REF!</definedName>
    <definedName name="________l9001">#REF!</definedName>
    <definedName name="________MA2">#REF!</definedName>
    <definedName name="________MAT1">#REF!</definedName>
    <definedName name="________MAT10">#REF!</definedName>
    <definedName name="________MAT100">#REF!</definedName>
    <definedName name="________MAT101">#REF!</definedName>
    <definedName name="________MAT102">#REF!</definedName>
    <definedName name="________MAT103">#REF!</definedName>
    <definedName name="________MAT104">#REF!</definedName>
    <definedName name="________MAT105">#REF!</definedName>
    <definedName name="________MAT106">#REF!</definedName>
    <definedName name="________MAT107">#REF!</definedName>
    <definedName name="________MAT108">#REF!</definedName>
    <definedName name="________MAT109">#REF!</definedName>
    <definedName name="________MAT11">#REF!</definedName>
    <definedName name="________MAT110">#REF!</definedName>
    <definedName name="________MAT111">#REF!</definedName>
    <definedName name="________MAT112">#REF!</definedName>
    <definedName name="________MAT113">#REF!</definedName>
    <definedName name="________MAT114">#REF!</definedName>
    <definedName name="________MAT115">#REF!</definedName>
    <definedName name="________MAT116">#REF!</definedName>
    <definedName name="________MAT117">#REF!</definedName>
    <definedName name="________MAT118">#REF!</definedName>
    <definedName name="________MAT119">#REF!</definedName>
    <definedName name="________MAT12">#REF!</definedName>
    <definedName name="________MAT120">#REF!</definedName>
    <definedName name="________MAT121">#REF!</definedName>
    <definedName name="________MAT122">#REF!</definedName>
    <definedName name="________MAT123">#REF!</definedName>
    <definedName name="________MAT124">#REF!</definedName>
    <definedName name="________MAT125">#REF!</definedName>
    <definedName name="________MAT126">#REF!</definedName>
    <definedName name="________MAT127">#REF!</definedName>
    <definedName name="________MAT128">#REF!</definedName>
    <definedName name="________MAT129">#REF!</definedName>
    <definedName name="________MAT13">#REF!</definedName>
    <definedName name="________MAT130">#REF!</definedName>
    <definedName name="________MAT131">#REF!</definedName>
    <definedName name="________MAT132">#REF!</definedName>
    <definedName name="________MAT133">#REF!</definedName>
    <definedName name="________MAT134">#REF!</definedName>
    <definedName name="________MAT135">#REF!</definedName>
    <definedName name="________MAT136">#REF!</definedName>
    <definedName name="________MAT137">#REF!</definedName>
    <definedName name="________MAT138">#REF!</definedName>
    <definedName name="________MAT139">#REF!</definedName>
    <definedName name="________MAT14">#REF!</definedName>
    <definedName name="________MAT140">#REF!</definedName>
    <definedName name="________MAT141">#REF!</definedName>
    <definedName name="________MAT142">#REF!</definedName>
    <definedName name="________MAT143">#REF!</definedName>
    <definedName name="________MAT144">#REF!</definedName>
    <definedName name="________MAT145">#REF!</definedName>
    <definedName name="________MAT146">#REF!</definedName>
    <definedName name="________MAT147">#REF!</definedName>
    <definedName name="________MAT148">#REF!</definedName>
    <definedName name="________MAT149">#REF!</definedName>
    <definedName name="________MAT15">#REF!</definedName>
    <definedName name="________MAT150">#REF!</definedName>
    <definedName name="________MAT151">#REF!</definedName>
    <definedName name="________MAT152">#REF!</definedName>
    <definedName name="________MAT153">#REF!</definedName>
    <definedName name="________MAT154">#REF!</definedName>
    <definedName name="________MAT155">#REF!</definedName>
    <definedName name="________MAT156">#REF!</definedName>
    <definedName name="________MAT157">#REF!</definedName>
    <definedName name="________MAT158">#REF!</definedName>
    <definedName name="________MAT159">#REF!</definedName>
    <definedName name="________MAT16">#REF!</definedName>
    <definedName name="________MAT160">#REF!</definedName>
    <definedName name="________MAT161">#REF!</definedName>
    <definedName name="________MAT162">#REF!</definedName>
    <definedName name="________MAT163">#REF!</definedName>
    <definedName name="________MAT164">#REF!</definedName>
    <definedName name="________MAT165">#REF!</definedName>
    <definedName name="________MAT166">#REF!</definedName>
    <definedName name="________MAT17">#REF!</definedName>
    <definedName name="________MAT18">#REF!</definedName>
    <definedName name="________MAT19">#REF!</definedName>
    <definedName name="________MAT2">#REF!</definedName>
    <definedName name="________MAT20">#REF!</definedName>
    <definedName name="________MAT21">#REF!</definedName>
    <definedName name="________MAT22">#REF!</definedName>
    <definedName name="________MAT23">#REF!</definedName>
    <definedName name="________MAT24">#REF!</definedName>
    <definedName name="________MAT25">#REF!</definedName>
    <definedName name="________MAT26">#REF!</definedName>
    <definedName name="________MAT27">#REF!</definedName>
    <definedName name="________MAT28">#REF!</definedName>
    <definedName name="________MAT29">#REF!</definedName>
    <definedName name="________MAT3">#REF!</definedName>
    <definedName name="________MAT30">#REF!</definedName>
    <definedName name="________MAT31">#REF!</definedName>
    <definedName name="________MAT32">#REF!</definedName>
    <definedName name="________MAT33">#REF!</definedName>
    <definedName name="________MAT34">#REF!</definedName>
    <definedName name="________MAT35">#REF!</definedName>
    <definedName name="________MAT36">#REF!</definedName>
    <definedName name="________MAT37">#REF!</definedName>
    <definedName name="________MAT38">#REF!</definedName>
    <definedName name="________MAT39">#REF!</definedName>
    <definedName name="________MAT4">#REF!</definedName>
    <definedName name="________MAT40">#REF!</definedName>
    <definedName name="________MAT41">#REF!</definedName>
    <definedName name="________MAT42">#REF!</definedName>
    <definedName name="________MAT43">#REF!</definedName>
    <definedName name="________MAT44">#REF!</definedName>
    <definedName name="________MAT45">#REF!</definedName>
    <definedName name="________MAT46">#REF!</definedName>
    <definedName name="________MAT47">#REF!</definedName>
    <definedName name="________MAT48">#REF!</definedName>
    <definedName name="________MAT49">#REF!</definedName>
    <definedName name="________MAT5">#REF!</definedName>
    <definedName name="________MAT50">#REF!</definedName>
    <definedName name="________MAT51">#REF!</definedName>
    <definedName name="________MAT52">#REF!</definedName>
    <definedName name="________MAT53">#REF!</definedName>
    <definedName name="________MAT54">#REF!</definedName>
    <definedName name="________MAT55">#REF!</definedName>
    <definedName name="________MAT56">#REF!</definedName>
    <definedName name="________MAT57">#REF!</definedName>
    <definedName name="________MAT58">#REF!</definedName>
    <definedName name="________MAT59">#REF!</definedName>
    <definedName name="________MAT6">#REF!</definedName>
    <definedName name="________MAT60">#REF!</definedName>
    <definedName name="________MAT61">#REF!</definedName>
    <definedName name="________MAT62">#REF!</definedName>
    <definedName name="________MAT63">#REF!</definedName>
    <definedName name="________MAT64">#REF!</definedName>
    <definedName name="________MAT65">#REF!</definedName>
    <definedName name="________MAT66">#REF!</definedName>
    <definedName name="________MAT67">#REF!</definedName>
    <definedName name="________MAT68">#REF!</definedName>
    <definedName name="________MAT69">#REF!</definedName>
    <definedName name="________MAT7">#REF!</definedName>
    <definedName name="________MAT70">#REF!</definedName>
    <definedName name="________MAT71">#REF!</definedName>
    <definedName name="________MAT72">#REF!</definedName>
    <definedName name="________MAT73">#REF!</definedName>
    <definedName name="________MAT74">#REF!</definedName>
    <definedName name="________MAT75">#REF!</definedName>
    <definedName name="________MAT76">#REF!</definedName>
    <definedName name="________MAT77">#REF!</definedName>
    <definedName name="________MAT78">#REF!</definedName>
    <definedName name="________MAT79">#REF!</definedName>
    <definedName name="________MAT8">#REF!</definedName>
    <definedName name="________MAT80">#REF!</definedName>
    <definedName name="________MAT81">#REF!</definedName>
    <definedName name="________MAT82">#REF!</definedName>
    <definedName name="________MAT83">#REF!</definedName>
    <definedName name="________MAT84">#REF!</definedName>
    <definedName name="________MAT85">#REF!</definedName>
    <definedName name="________MAT86">#REF!</definedName>
    <definedName name="________MAT87">#REF!</definedName>
    <definedName name="________MAT88">#REF!</definedName>
    <definedName name="________MAT89">#REF!</definedName>
    <definedName name="________MAT9">#REF!</definedName>
    <definedName name="________MAT90">#REF!</definedName>
    <definedName name="________MAT91">#REF!</definedName>
    <definedName name="________MAT92">#REF!</definedName>
    <definedName name="________MAT93">#REF!</definedName>
    <definedName name="________MAT94">#REF!</definedName>
    <definedName name="________MAT95">#REF!</definedName>
    <definedName name="________MAT96">#REF!</definedName>
    <definedName name="________MAT97">#REF!</definedName>
    <definedName name="________MAT98">#REF!</definedName>
    <definedName name="________MAT99">#REF!</definedName>
    <definedName name="________MO1">#REF!</definedName>
    <definedName name="________MO10">#REF!</definedName>
    <definedName name="________MO2">#REF!</definedName>
    <definedName name="________MO3">#REF!</definedName>
    <definedName name="________MO4">#REF!</definedName>
    <definedName name="________MO5">#REF!</definedName>
    <definedName name="________MO6">#REF!</definedName>
    <definedName name="________MO7">#REF!</definedName>
    <definedName name="________MO8">#REF!</definedName>
    <definedName name="________MO9">#REF!</definedName>
    <definedName name="________MV1">#REF!</definedName>
    <definedName name="________MV10">#REF!</definedName>
    <definedName name="________MV11">#REF!</definedName>
    <definedName name="________MV12">#REF!</definedName>
    <definedName name="________MV13">#REF!</definedName>
    <definedName name="________MV14">#REF!</definedName>
    <definedName name="________MV15">#REF!</definedName>
    <definedName name="________MV16">#REF!</definedName>
    <definedName name="________MV17">#REF!</definedName>
    <definedName name="________MV18">#REF!</definedName>
    <definedName name="________MV19">#REF!</definedName>
    <definedName name="________MV2">#REF!</definedName>
    <definedName name="________MV20">#REF!</definedName>
    <definedName name="________MV3">#REF!</definedName>
    <definedName name="________MV4">#REF!</definedName>
    <definedName name="________MV5">#REF!</definedName>
    <definedName name="________MV6">#REF!</definedName>
    <definedName name="________MV7">#REF!</definedName>
    <definedName name="________MV8">#REF!</definedName>
    <definedName name="________MV9">#REF!</definedName>
    <definedName name="________o1" localSheetId="3" hidden="1">{#N/A,#N/A,FALSE,"SUMMARY";#N/A,#N/A,FALSE,"mcsh";#N/A,#N/A,FALSE,"vol&amp;rev";#N/A,#N/A,FALSE,"wkgcap";#N/A,#N/A,FALSE,"DEPR&amp;DT";#N/A,#N/A,FALSE,"ASSETS";#N/A,#N/A,FALSE,"NI&amp;OTH&amp;DIV";#N/A,#N/A,FALSE,"CASHFLOW";#N/A,#N/A,FALSE,"CAPEMPL";#N/A,#N/A,FALSE,"ROCE"}</definedName>
    <definedName name="________o1" hidden="1">{#N/A,#N/A,FALSE,"SUMMARY";#N/A,#N/A,FALSE,"mcsh";#N/A,#N/A,FALSE,"vol&amp;rev";#N/A,#N/A,FALSE,"wkgcap";#N/A,#N/A,FALSE,"DEPR&amp;DT";#N/A,#N/A,FALSE,"ASSETS";#N/A,#N/A,FALSE,"NI&amp;OTH&amp;DIV";#N/A,#N/A,FALSE,"CASHFLOW";#N/A,#N/A,FALSE,"CAPEMPL";#N/A,#N/A,FALSE,"ROCE"}</definedName>
    <definedName name="________oa55">#REF!</definedName>
    <definedName name="________oj1">#REF!</definedName>
    <definedName name="________Pa1">#REF!</definedName>
    <definedName name="________Pa2">#REF!</definedName>
    <definedName name="________Pa3">#REF!</definedName>
    <definedName name="________Pa4">#REF!</definedName>
    <definedName name="________PJ50">#REF!</definedName>
    <definedName name="________pj51" localSheetId="61">#REF!</definedName>
    <definedName name="________pj51">#REF!</definedName>
    <definedName name="________Po2">#REF!</definedName>
    <definedName name="________POR1" localSheetId="61">#REF!</definedName>
    <definedName name="________POR1">#REF!</definedName>
    <definedName name="________POR2">#REF!</definedName>
    <definedName name="________POR3">#REF!</definedName>
    <definedName name="________POR4">#REF!</definedName>
    <definedName name="________POR5">#REF!</definedName>
    <definedName name="________r" localSheetId="3" hidden="1">{"TAB1",#N/A,TRUE,"GENERAL";"TAB2",#N/A,TRUE,"GENERAL";"TAB3",#N/A,TRUE,"GENERAL";"TAB4",#N/A,TRUE,"GENERAL";"TAB5",#N/A,TRUE,"GENERAL"}</definedName>
    <definedName name="________r" hidden="1">{"TAB1",#N/A,TRUE,"GENERAL";"TAB2",#N/A,TRUE,"GENERAL";"TAB3",#N/A,TRUE,"GENERAL";"TAB4",#N/A,TRUE,"GENERAL";"TAB5",#N/A,TRUE,"GENERAL"}</definedName>
    <definedName name="________r4r" localSheetId="3" hidden="1">{"via1",#N/A,TRUE,"general";"via2",#N/A,TRUE,"general";"via3",#N/A,TRUE,"general"}</definedName>
    <definedName name="________r4r" hidden="1">{"via1",#N/A,TRUE,"general";"via2",#N/A,TRUE,"general";"via3",#N/A,TRUE,"general"}</definedName>
    <definedName name="________rc" localSheetId="61">#REF!</definedName>
    <definedName name="________rc">#REF!</definedName>
    <definedName name="________SBC1">#REF!</definedName>
    <definedName name="________SBC3">#REF!</definedName>
    <definedName name="________SBC5">#REF!</definedName>
    <definedName name="_______A1" localSheetId="61">#REF!</definedName>
    <definedName name="_______A1">#REF!</definedName>
    <definedName name="_______A115042">#REF!</definedName>
    <definedName name="_______a3" localSheetId="3" hidden="1">{"TAB1",#N/A,TRUE,"GENERAL";"TAB2",#N/A,TRUE,"GENERAL";"TAB3",#N/A,TRUE,"GENERAL";"TAB4",#N/A,TRUE,"GENERAL";"TAB5",#N/A,TRUE,"GENERAL"}</definedName>
    <definedName name="_______a3" hidden="1">{"TAB1",#N/A,TRUE,"GENERAL";"TAB2",#N/A,TRUE,"GENERAL";"TAB3",#N/A,TRUE,"GENERAL";"TAB4",#N/A,TRUE,"GENERAL";"TAB5",#N/A,TRUE,"GENERAL"}</definedName>
    <definedName name="_______a4" localSheetId="3" hidden="1">{"via1",#N/A,TRUE,"general";"via2",#N/A,TRUE,"general";"via3",#N/A,TRUE,"general"}</definedName>
    <definedName name="_______a4" hidden="1">{"via1",#N/A,TRUE,"general";"via2",#N/A,TRUE,"general";"via3",#N/A,TRUE,"general"}</definedName>
    <definedName name="_______a5" localSheetId="3" hidden="1">{"TAB1",#N/A,TRUE,"GENERAL";"TAB2",#N/A,TRUE,"GENERAL";"TAB3",#N/A,TRUE,"GENERAL";"TAB4",#N/A,TRUE,"GENERAL";"TAB5",#N/A,TRUE,"GENERAL"}</definedName>
    <definedName name="_______a5" hidden="1">{"TAB1",#N/A,TRUE,"GENERAL";"TAB2",#N/A,TRUE,"GENERAL";"TAB3",#N/A,TRUE,"GENERAL";"TAB4",#N/A,TRUE,"GENERAL";"TAB5",#N/A,TRUE,"GENERAL"}</definedName>
    <definedName name="_______a6" localSheetId="3" hidden="1">{"TAB1",#N/A,TRUE,"GENERAL";"TAB2",#N/A,TRUE,"GENERAL";"TAB3",#N/A,TRUE,"GENERAL";"TAB4",#N/A,TRUE,"GENERAL";"TAB5",#N/A,TRUE,"GENERAL"}</definedName>
    <definedName name="_______a6" hidden="1">{"TAB1",#N/A,TRUE,"GENERAL";"TAB2",#N/A,TRUE,"GENERAL";"TAB3",#N/A,TRUE,"GENERAL";"TAB4",#N/A,TRUE,"GENERAL";"TAB5",#N/A,TRUE,"GENERAL"}</definedName>
    <definedName name="_______AFC1" localSheetId="61">#REF!</definedName>
    <definedName name="_______AFC1" localSheetId="62">#REF!</definedName>
    <definedName name="_______AFC1">#REF!</definedName>
    <definedName name="_______AFC3" localSheetId="61">#REF!</definedName>
    <definedName name="_______AFC3" localSheetId="62">#REF!</definedName>
    <definedName name="_______AFC3">#REF!</definedName>
    <definedName name="_______AFC5" localSheetId="61">#REF!</definedName>
    <definedName name="_______AFC5" localSheetId="62">#REF!</definedName>
    <definedName name="_______AFC5">#REF!</definedName>
    <definedName name="_______ALL4">#REF!</definedName>
    <definedName name="_______apu1">#REF!</definedName>
    <definedName name="_______APU221" localSheetId="61">#REF!</definedName>
    <definedName name="_______APU221">#REF!</definedName>
    <definedName name="_______APU465">#N/A</definedName>
    <definedName name="_______B110111">#REF!</definedName>
    <definedName name="_______b2" localSheetId="3" hidden="1">{"TAB1",#N/A,TRUE,"GENERAL";"TAB2",#N/A,TRUE,"GENERAL";"TAB3",#N/A,TRUE,"GENERAL";"TAB4",#N/A,TRUE,"GENERAL";"TAB5",#N/A,TRUE,"GENERAL"}</definedName>
    <definedName name="_______b2" hidden="1">{"TAB1",#N/A,TRUE,"GENERAL";"TAB2",#N/A,TRUE,"GENERAL";"TAB3",#N/A,TRUE,"GENERAL";"TAB4",#N/A,TRUE,"GENERAL";"TAB5",#N/A,TRUE,"GENERAL"}</definedName>
    <definedName name="_______b3" localSheetId="3" hidden="1">{"TAB1",#N/A,TRUE,"GENERAL";"TAB2",#N/A,TRUE,"GENERAL";"TAB3",#N/A,TRUE,"GENERAL";"TAB4",#N/A,TRUE,"GENERAL";"TAB5",#N/A,TRUE,"GENERAL"}</definedName>
    <definedName name="_______b3" hidden="1">{"TAB1",#N/A,TRUE,"GENERAL";"TAB2",#N/A,TRUE,"GENERAL";"TAB3",#N/A,TRUE,"GENERAL";"TAB4",#N/A,TRUE,"GENERAL";"TAB5",#N/A,TRUE,"GENERAL"}</definedName>
    <definedName name="_______b4" localSheetId="3" hidden="1">{"TAB1",#N/A,TRUE,"GENERAL";"TAB2",#N/A,TRUE,"GENERAL";"TAB3",#N/A,TRUE,"GENERAL";"TAB4",#N/A,TRUE,"GENERAL";"TAB5",#N/A,TRUE,"GENERAL"}</definedName>
    <definedName name="_______b4" hidden="1">{"TAB1",#N/A,TRUE,"GENERAL";"TAB2",#N/A,TRUE,"GENERAL";"TAB3",#N/A,TRUE,"GENERAL";"TAB4",#N/A,TRUE,"GENERAL";"TAB5",#N/A,TRUE,"GENERAL"}</definedName>
    <definedName name="_______b5" localSheetId="3" hidden="1">{"TAB1",#N/A,TRUE,"GENERAL";"TAB2",#N/A,TRUE,"GENERAL";"TAB3",#N/A,TRUE,"GENERAL";"TAB4",#N/A,TRUE,"GENERAL";"TAB5",#N/A,TRUE,"GENERAL"}</definedName>
    <definedName name="_______b5" hidden="1">{"TAB1",#N/A,TRUE,"GENERAL";"TAB2",#N/A,TRUE,"GENERAL";"TAB3",#N/A,TRUE,"GENERAL";"TAB4",#N/A,TRUE,"GENERAL";"TAB5",#N/A,TRUE,"GENERAL"}</definedName>
    <definedName name="_______b6" localSheetId="3" hidden="1">{"TAB1",#N/A,TRUE,"GENERAL";"TAB2",#N/A,TRUE,"GENERAL";"TAB3",#N/A,TRUE,"GENERAL";"TAB4",#N/A,TRUE,"GENERAL";"TAB5",#N/A,TRUE,"GENERAL"}</definedName>
    <definedName name="_______b6" hidden="1">{"TAB1",#N/A,TRUE,"GENERAL";"TAB2",#N/A,TRUE,"GENERAL";"TAB3",#N/A,TRUE,"GENERAL";"TAB4",#N/A,TRUE,"GENERAL";"TAB5",#N/A,TRUE,"GENERAL"}</definedName>
    <definedName name="_______b7" localSheetId="3" hidden="1">{"via1",#N/A,TRUE,"general";"via2",#N/A,TRUE,"general";"via3",#N/A,TRUE,"general"}</definedName>
    <definedName name="_______b7" hidden="1">{"via1",#N/A,TRUE,"general";"via2",#N/A,TRUE,"general";"via3",#N/A,TRUE,"general"}</definedName>
    <definedName name="_______b8" localSheetId="3" hidden="1">{"via1",#N/A,TRUE,"general";"via2",#N/A,TRUE,"general";"via3",#N/A,TRUE,"general"}</definedName>
    <definedName name="_______b8" hidden="1">{"via1",#N/A,TRUE,"general";"via2",#N/A,TRUE,"general";"via3",#N/A,TRUE,"general"}</definedName>
    <definedName name="_______bb9" localSheetId="3" hidden="1">{"TAB1",#N/A,TRUE,"GENERAL";"TAB2",#N/A,TRUE,"GENERAL";"TAB3",#N/A,TRUE,"GENERAL";"TAB4",#N/A,TRUE,"GENERAL";"TAB5",#N/A,TRUE,"GENERAL"}</definedName>
    <definedName name="_______bb9" hidden="1">{"TAB1",#N/A,TRUE,"GENERAL";"TAB2",#N/A,TRUE,"GENERAL";"TAB3",#N/A,TRUE,"GENERAL";"TAB4",#N/A,TRUE,"GENERAL";"TAB5",#N/A,TRUE,"GENERAL"}</definedName>
    <definedName name="_______bgb5" localSheetId="3" hidden="1">{"TAB1",#N/A,TRUE,"GENERAL";"TAB2",#N/A,TRUE,"GENERAL";"TAB3",#N/A,TRUE,"GENERAL";"TAB4",#N/A,TRUE,"GENERAL";"TAB5",#N/A,TRUE,"GENERAL"}</definedName>
    <definedName name="_______bgb5" hidden="1">{"TAB1",#N/A,TRUE,"GENERAL";"TAB2",#N/A,TRUE,"GENERAL";"TAB3",#N/A,TRUE,"GENERAL";"TAB4",#N/A,TRUE,"GENERAL";"TAB5",#N/A,TRUE,"GENERAL"}</definedName>
    <definedName name="_______BGC1" localSheetId="61">#REF!</definedName>
    <definedName name="_______BGC1" localSheetId="62">#REF!</definedName>
    <definedName name="_______BGC1">#REF!</definedName>
    <definedName name="_______BGC3" localSheetId="61">#REF!</definedName>
    <definedName name="_______BGC3" localSheetId="62">#REF!</definedName>
    <definedName name="_______BGC3">#REF!</definedName>
    <definedName name="_______BGC5" localSheetId="61">#REF!</definedName>
    <definedName name="_______BGC5" localSheetId="62">#REF!</definedName>
    <definedName name="_______BGC5">#REF!</definedName>
    <definedName name="_______CAC1" localSheetId="61">#REF!</definedName>
    <definedName name="_______CAC1" localSheetId="62">#REF!</definedName>
    <definedName name="_______CAC1">#REF!</definedName>
    <definedName name="_______CAC3" localSheetId="61">#REF!</definedName>
    <definedName name="_______CAC3" localSheetId="62">#REF!</definedName>
    <definedName name="_______CAC3">#REF!</definedName>
    <definedName name="_______CAC5" localSheetId="61">#REF!</definedName>
    <definedName name="_______CAC5" localSheetId="62">#REF!</definedName>
    <definedName name="_______CAC5">#REF!</definedName>
    <definedName name="_______Cod1">#REF!</definedName>
    <definedName name="_______cua1">#REF!</definedName>
    <definedName name="_______DF4" hidden="1">#REF!</definedName>
    <definedName name="_______DMD1">#REF!</definedName>
    <definedName name="_______E113701">#REF!</definedName>
    <definedName name="_______EQP1" localSheetId="61">#REF!</definedName>
    <definedName name="_______EQP1">#REF!</definedName>
    <definedName name="_______EQP10">#REF!</definedName>
    <definedName name="_______EQP11">#REF!</definedName>
    <definedName name="_______EQP12">#REF!</definedName>
    <definedName name="_______EQP13">#REF!</definedName>
    <definedName name="_______EQP14">#REF!</definedName>
    <definedName name="_______EQP15">#REF!</definedName>
    <definedName name="_______EQP16">#REF!</definedName>
    <definedName name="_______EQP17">#REF!</definedName>
    <definedName name="_______EQP18">#REF!</definedName>
    <definedName name="_______EQP19">#REF!</definedName>
    <definedName name="_______EQP2">#REF!</definedName>
    <definedName name="_______EQP20">#REF!</definedName>
    <definedName name="_______eqp27">#REF!</definedName>
    <definedName name="_______EQP3">#REF!</definedName>
    <definedName name="_______EQP4">#REF!</definedName>
    <definedName name="_______EQP5">#REF!</definedName>
    <definedName name="_______EQP6">#REF!</definedName>
    <definedName name="_______EQP7">#REF!</definedName>
    <definedName name="_______EQP8">#REF!</definedName>
    <definedName name="_______EQP9">#REF!</definedName>
    <definedName name="_______EST1" localSheetId="62">#REF!</definedName>
    <definedName name="_______EST1">#REF!</definedName>
    <definedName name="_______EST10" localSheetId="62">#REF!</definedName>
    <definedName name="_______EST10">#REF!</definedName>
    <definedName name="_______EST11" localSheetId="62">#REF!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F" localSheetId="3">AIU!ERR</definedName>
    <definedName name="_______F">[0]!ERR</definedName>
    <definedName name="_______fei1">#REF!</definedName>
    <definedName name="_______fei10">#REF!</definedName>
    <definedName name="_______fei11">#REF!</definedName>
    <definedName name="_______fei12">#REF!</definedName>
    <definedName name="_______fei13">#REF!</definedName>
    <definedName name="_______fei14">#REF!</definedName>
    <definedName name="_______fei15">#REF!</definedName>
    <definedName name="_______fei16">#REF!</definedName>
    <definedName name="_______fei17">#REF!</definedName>
    <definedName name="_______fei18">#REF!</definedName>
    <definedName name="_______fei19">#REF!</definedName>
    <definedName name="_______fei2">#REF!</definedName>
    <definedName name="_______fei3">#REF!</definedName>
    <definedName name="_______fei4">#REF!</definedName>
    <definedName name="_______fei5">#REF!</definedName>
    <definedName name="_______fei6">#REF!</definedName>
    <definedName name="_______fei7">#REF!</definedName>
    <definedName name="_______fei8">#REF!</definedName>
    <definedName name="_______fei9">#REF!</definedName>
    <definedName name="_______ff2005" localSheetId="3">AIU!ERR</definedName>
    <definedName name="_______ff2005">[0]!ERR</definedName>
    <definedName name="_______FS01">#NAME?</definedName>
    <definedName name="_______G118050">#REF!</definedName>
    <definedName name="_______g2" localSheetId="3" hidden="1">{"TAB1",#N/A,TRUE,"GENERAL";"TAB2",#N/A,TRUE,"GENERAL";"TAB3",#N/A,TRUE,"GENERAL";"TAB4",#N/A,TRUE,"GENERAL";"TAB5",#N/A,TRUE,"GENERAL"}</definedName>
    <definedName name="_______g2" hidden="1">{"TAB1",#N/A,TRUE,"GENERAL";"TAB2",#N/A,TRUE,"GENERAL";"TAB3",#N/A,TRUE,"GENERAL";"TAB4",#N/A,TRUE,"GENERAL";"TAB5",#N/A,TRUE,"GENERAL"}</definedName>
    <definedName name="_______g3" localSheetId="3" hidden="1">{"via1",#N/A,TRUE,"general";"via2",#N/A,TRUE,"general";"via3",#N/A,TRUE,"general"}</definedName>
    <definedName name="_______g3" hidden="1">{"via1",#N/A,TRUE,"general";"via2",#N/A,TRUE,"general";"via3",#N/A,TRUE,"general"}</definedName>
    <definedName name="_______g4" localSheetId="3" hidden="1">{"via1",#N/A,TRUE,"general";"via2",#N/A,TRUE,"general";"via3",#N/A,TRUE,"general"}</definedName>
    <definedName name="_______g4" hidden="1">{"via1",#N/A,TRUE,"general";"via2",#N/A,TRUE,"general";"via3",#N/A,TRUE,"general"}</definedName>
    <definedName name="_______g5" localSheetId="3" hidden="1">{"via1",#N/A,TRUE,"general";"via2",#N/A,TRUE,"general";"via3",#N/A,TRUE,"general"}</definedName>
    <definedName name="_______g5" hidden="1">{"via1",#N/A,TRUE,"general";"via2",#N/A,TRUE,"general";"via3",#N/A,TRUE,"general"}</definedName>
    <definedName name="_______g6" localSheetId="3" hidden="1">{"via1",#N/A,TRUE,"general";"via2",#N/A,TRUE,"general";"via3",#N/A,TRUE,"general"}</definedName>
    <definedName name="_______g6" hidden="1">{"via1",#N/A,TRUE,"general";"via2",#N/A,TRUE,"general";"via3",#N/A,TRUE,"general"}</definedName>
    <definedName name="_______g7" localSheetId="3" hidden="1">{"TAB1",#N/A,TRUE,"GENERAL";"TAB2",#N/A,TRUE,"GENERAL";"TAB3",#N/A,TRUE,"GENERAL";"TAB4",#N/A,TRUE,"GENERAL";"TAB5",#N/A,TRUE,"GENERAL"}</definedName>
    <definedName name="_______g7" hidden="1">{"TAB1",#N/A,TRUE,"GENERAL";"TAB2",#N/A,TRUE,"GENERAL";"TAB3",#N/A,TRUE,"GENERAL";"TAB4",#N/A,TRUE,"GENERAL";"TAB5",#N/A,TRUE,"GENERAL"}</definedName>
    <definedName name="_______GR1" localSheetId="3" hidden="1">{"TAB1",#N/A,TRUE,"GENERAL";"TAB2",#N/A,TRUE,"GENERAL";"TAB3",#N/A,TRUE,"GENERAL";"TAB4",#N/A,TRUE,"GENERAL";"TAB5",#N/A,TRUE,"GENERAL"}</definedName>
    <definedName name="_______GR1" hidden="1">{"TAB1",#N/A,TRUE,"GENERAL";"TAB2",#N/A,TRUE,"GENERAL";"TAB3",#N/A,TRUE,"GENERAL";"TAB4",#N/A,TRUE,"GENERAL";"TAB5",#N/A,TRUE,"GENERAL"}</definedName>
    <definedName name="_______gtr4" localSheetId="3" hidden="1">{"via1",#N/A,TRUE,"general";"via2",#N/A,TRUE,"general";"via3",#N/A,TRUE,"general"}</definedName>
    <definedName name="_______gtr4" hidden="1">{"via1",#N/A,TRUE,"general";"via2",#N/A,TRUE,"general";"via3",#N/A,TRUE,"general"}</definedName>
    <definedName name="_______H191456">#REF!</definedName>
    <definedName name="_______h2" localSheetId="3" hidden="1">{"via1",#N/A,TRUE,"general";"via2",#N/A,TRUE,"general";"via3",#N/A,TRUE,"general"}</definedName>
    <definedName name="_______h2" hidden="1">{"via1",#N/A,TRUE,"general";"via2",#N/A,TRUE,"general";"via3",#N/A,TRUE,"general"}</definedName>
    <definedName name="_______h3" localSheetId="3" hidden="1">{"via1",#N/A,TRUE,"general";"via2",#N/A,TRUE,"general";"via3",#N/A,TRUE,"general"}</definedName>
    <definedName name="_______h3" hidden="1">{"via1",#N/A,TRUE,"general";"via2",#N/A,TRUE,"general";"via3",#N/A,TRUE,"general"}</definedName>
    <definedName name="_______h4" localSheetId="3" hidden="1">{"TAB1",#N/A,TRUE,"GENERAL";"TAB2",#N/A,TRUE,"GENERAL";"TAB3",#N/A,TRUE,"GENERAL";"TAB4",#N/A,TRUE,"GENERAL";"TAB5",#N/A,TRUE,"GENERAL"}</definedName>
    <definedName name="_______h4" hidden="1">{"TAB1",#N/A,TRUE,"GENERAL";"TAB2",#N/A,TRUE,"GENERAL";"TAB3",#N/A,TRUE,"GENERAL";"TAB4",#N/A,TRUE,"GENERAL";"TAB5",#N/A,TRUE,"GENERAL"}</definedName>
    <definedName name="_______h5" localSheetId="3" hidden="1">{"TAB1",#N/A,TRUE,"GENERAL";"TAB2",#N/A,TRUE,"GENERAL";"TAB3",#N/A,TRUE,"GENERAL";"TAB4",#N/A,TRUE,"GENERAL";"TAB5",#N/A,TRUE,"GENERAL"}</definedName>
    <definedName name="_______h5" hidden="1">{"TAB1",#N/A,TRUE,"GENERAL";"TAB2",#N/A,TRUE,"GENERAL";"TAB3",#N/A,TRUE,"GENERAL";"TAB4",#N/A,TRUE,"GENERAL";"TAB5",#N/A,TRUE,"GENERAL"}</definedName>
    <definedName name="_______h6" localSheetId="3" hidden="1">{"via1",#N/A,TRUE,"general";"via2",#N/A,TRUE,"general";"via3",#N/A,TRUE,"general"}</definedName>
    <definedName name="_______h6" hidden="1">{"via1",#N/A,TRUE,"general";"via2",#N/A,TRUE,"general";"via3",#N/A,TRUE,"general"}</definedName>
    <definedName name="_______h7" localSheetId="3" hidden="1">{"TAB1",#N/A,TRUE,"GENERAL";"TAB2",#N/A,TRUE,"GENERAL";"TAB3",#N/A,TRUE,"GENERAL";"TAB4",#N/A,TRUE,"GENERAL";"TAB5",#N/A,TRUE,"GENERAL"}</definedName>
    <definedName name="_______h7" hidden="1">{"TAB1",#N/A,TRUE,"GENERAL";"TAB2",#N/A,TRUE,"GENERAL";"TAB3",#N/A,TRUE,"GENERAL";"TAB4",#N/A,TRUE,"GENERAL";"TAB5",#N/A,TRUE,"GENERAL"}</definedName>
    <definedName name="_______h8" localSheetId="3" hidden="1">{"via1",#N/A,TRUE,"general";"via2",#N/A,TRUE,"general";"via3",#N/A,TRUE,"general"}</definedName>
    <definedName name="_______h8" hidden="1">{"via1",#N/A,TRUE,"general";"via2",#N/A,TRUE,"general";"via3",#N/A,TRUE,"general"}</definedName>
    <definedName name="_______hfh7" localSheetId="3" hidden="1">{"via1",#N/A,TRUE,"general";"via2",#N/A,TRUE,"general";"via3",#N/A,TRUE,"general"}</definedName>
    <definedName name="_______hfh7" hidden="1">{"via1",#N/A,TRUE,"general";"via2",#N/A,TRUE,"general";"via3",#N/A,TRUE,"general"}</definedName>
    <definedName name="_______i1">#REF!</definedName>
    <definedName name="_______i4" localSheetId="3" hidden="1">{"via1",#N/A,TRUE,"general";"via2",#N/A,TRUE,"general";"via3",#N/A,TRUE,"general"}</definedName>
    <definedName name="_______i4" hidden="1">{"via1",#N/A,TRUE,"general";"via2",#N/A,TRUE,"general";"via3",#N/A,TRUE,"general"}</definedName>
    <definedName name="_______i5" localSheetId="3" hidden="1">{"TAB1",#N/A,TRUE,"GENERAL";"TAB2",#N/A,TRUE,"GENERAL";"TAB3",#N/A,TRUE,"GENERAL";"TAB4",#N/A,TRUE,"GENERAL";"TAB5",#N/A,TRUE,"GENERAL"}</definedName>
    <definedName name="_______i5" hidden="1">{"TAB1",#N/A,TRUE,"GENERAL";"TAB2",#N/A,TRUE,"GENERAL";"TAB3",#N/A,TRUE,"GENERAL";"TAB4",#N/A,TRUE,"GENERAL";"TAB5",#N/A,TRUE,"GENERAL"}</definedName>
    <definedName name="_______i6" localSheetId="3" hidden="1">{"TAB1",#N/A,TRUE,"GENERAL";"TAB2",#N/A,TRUE,"GENERAL";"TAB3",#N/A,TRUE,"GENERAL";"TAB4",#N/A,TRUE,"GENERAL";"TAB5",#N/A,TRUE,"GENERAL"}</definedName>
    <definedName name="_______i6" hidden="1">{"TAB1",#N/A,TRUE,"GENERAL";"TAB2",#N/A,TRUE,"GENERAL";"TAB3",#N/A,TRUE,"GENERAL";"TAB4",#N/A,TRUE,"GENERAL";"TAB5",#N/A,TRUE,"GENERAL"}</definedName>
    <definedName name="_______i7" localSheetId="3" hidden="1">{"via1",#N/A,TRUE,"general";"via2",#N/A,TRUE,"general";"via3",#N/A,TRUE,"general"}</definedName>
    <definedName name="_______i7" hidden="1">{"via1",#N/A,TRUE,"general";"via2",#N/A,TRUE,"general";"via3",#N/A,TRUE,"general"}</definedName>
    <definedName name="_______i77" localSheetId="3" hidden="1">{"TAB1",#N/A,TRUE,"GENERAL";"TAB2",#N/A,TRUE,"GENERAL";"TAB3",#N/A,TRUE,"GENERAL";"TAB4",#N/A,TRUE,"GENERAL";"TAB5",#N/A,TRUE,"GENERAL"}</definedName>
    <definedName name="_______i77" hidden="1">{"TAB1",#N/A,TRUE,"GENERAL";"TAB2",#N/A,TRUE,"GENERAL";"TAB3",#N/A,TRUE,"GENERAL";"TAB4",#N/A,TRUE,"GENERAL";"TAB5",#N/A,TRUE,"GENERAL"}</definedName>
    <definedName name="_______i8" localSheetId="3" hidden="1">{"via1",#N/A,TRUE,"general";"via2",#N/A,TRUE,"general";"via3",#N/A,TRUE,"general"}</definedName>
    <definedName name="_______i8" hidden="1">{"via1",#N/A,TRUE,"general";"via2",#N/A,TRUE,"general";"via3",#N/A,TRUE,"general"}</definedName>
    <definedName name="_______i9" localSheetId="3" hidden="1">{"TAB1",#N/A,TRUE,"GENERAL";"TAB2",#N/A,TRUE,"GENERAL";"TAB3",#N/A,TRUE,"GENERAL";"TAB4",#N/A,TRUE,"GENERAL";"TAB5",#N/A,TRUE,"GENERAL"}</definedName>
    <definedName name="_______i9" hidden="1">{"TAB1",#N/A,TRUE,"GENERAL";"TAB2",#N/A,TRUE,"GENERAL";"TAB3",#N/A,TRUE,"GENERAL";"TAB4",#N/A,TRUE,"GENERAL";"TAB5",#N/A,TRUE,"GENERAL"}</definedName>
    <definedName name="_______INF1">#REF!</definedName>
    <definedName name="_______k3" localSheetId="3" hidden="1">{"TAB1",#N/A,TRUE,"GENERAL";"TAB2",#N/A,TRUE,"GENERAL";"TAB3",#N/A,TRUE,"GENERAL";"TAB4",#N/A,TRUE,"GENERAL";"TAB5",#N/A,TRUE,"GENERAL"}</definedName>
    <definedName name="_______k3" hidden="1">{"TAB1",#N/A,TRUE,"GENERAL";"TAB2",#N/A,TRUE,"GENERAL";"TAB3",#N/A,TRUE,"GENERAL";"TAB4",#N/A,TRUE,"GENERAL";"TAB5",#N/A,TRUE,"GENERAL"}</definedName>
    <definedName name="_______k4" localSheetId="3" hidden="1">{"via1",#N/A,TRUE,"general";"via2",#N/A,TRUE,"general";"via3",#N/A,TRUE,"general"}</definedName>
    <definedName name="_______k4" hidden="1">{"via1",#N/A,TRUE,"general";"via2",#N/A,TRUE,"general";"via3",#N/A,TRUE,"general"}</definedName>
    <definedName name="_______k5" localSheetId="3" hidden="1">{"via1",#N/A,TRUE,"general";"via2",#N/A,TRUE,"general";"via3",#N/A,TRUE,"general"}</definedName>
    <definedName name="_______k5" hidden="1">{"via1",#N/A,TRUE,"general";"via2",#N/A,TRUE,"general";"via3",#N/A,TRUE,"general"}</definedName>
    <definedName name="_______k6" localSheetId="3" hidden="1">{"TAB1",#N/A,TRUE,"GENERAL";"TAB2",#N/A,TRUE,"GENERAL";"TAB3",#N/A,TRUE,"GENERAL";"TAB4",#N/A,TRUE,"GENERAL";"TAB5",#N/A,TRUE,"GENERAL"}</definedName>
    <definedName name="_______k6" hidden="1">{"TAB1",#N/A,TRUE,"GENERAL";"TAB2",#N/A,TRUE,"GENERAL";"TAB3",#N/A,TRUE,"GENERAL";"TAB4",#N/A,TRUE,"GENERAL";"TAB5",#N/A,TRUE,"GENERAL"}</definedName>
    <definedName name="_______k7" localSheetId="3" hidden="1">{"via1",#N/A,TRUE,"general";"via2",#N/A,TRUE,"general";"via3",#N/A,TRUE,"general"}</definedName>
    <definedName name="_______k7" hidden="1">{"via1",#N/A,TRUE,"general";"via2",#N/A,TRUE,"general";"via3",#N/A,TRUE,"general"}</definedName>
    <definedName name="_______k8" localSheetId="3" hidden="1">{"via1",#N/A,TRUE,"general";"via2",#N/A,TRUE,"general";"via3",#N/A,TRUE,"general"}</definedName>
    <definedName name="_______k8" hidden="1">{"via1",#N/A,TRUE,"general";"via2",#N/A,TRUE,"general";"via3",#N/A,TRUE,"general"}</definedName>
    <definedName name="_______k9" localSheetId="3" hidden="1">{"TAB1",#N/A,TRUE,"GENERAL";"TAB2",#N/A,TRUE,"GENERAL";"TAB3",#N/A,TRUE,"GENERAL";"TAB4",#N/A,TRUE,"GENERAL";"TAB5",#N/A,TRUE,"GENERAL"}</definedName>
    <definedName name="_______k9" hidden="1">{"TAB1",#N/A,TRUE,"GENERAL";"TAB2",#N/A,TRUE,"GENERAL";"TAB3",#N/A,TRUE,"GENERAL";"TAB4",#N/A,TRUE,"GENERAL";"TAB5",#N/A,TRUE,"GENERAL"}</definedName>
    <definedName name="_______kjk6" localSheetId="3" hidden="1">{"TAB1",#N/A,TRUE,"GENERAL";"TAB2",#N/A,TRUE,"GENERAL";"TAB3",#N/A,TRUE,"GENERAL";"TAB4",#N/A,TRUE,"GENERAL";"TAB5",#N/A,TRUE,"GENERAL"}</definedName>
    <definedName name="_______kjk6" hidden="1">{"TAB1",#N/A,TRUE,"GENERAL";"TAB2",#N/A,TRUE,"GENERAL";"TAB3",#N/A,TRUE,"GENERAL";"TAB4",#N/A,TRUE,"GENERAL";"TAB5",#N/A,TRUE,"GENERAL"}</definedName>
    <definedName name="_______l9001">#REF!</definedName>
    <definedName name="_______m3" localSheetId="3" hidden="1">{"via1",#N/A,TRUE,"general";"via2",#N/A,TRUE,"general";"via3",#N/A,TRUE,"general"}</definedName>
    <definedName name="_______m3" hidden="1">{"via1",#N/A,TRUE,"general";"via2",#N/A,TRUE,"general";"via3",#N/A,TRUE,"general"}</definedName>
    <definedName name="_______m4" localSheetId="3" hidden="1">{"TAB1",#N/A,TRUE,"GENERAL";"TAB2",#N/A,TRUE,"GENERAL";"TAB3",#N/A,TRUE,"GENERAL";"TAB4",#N/A,TRUE,"GENERAL";"TAB5",#N/A,TRUE,"GENERAL"}</definedName>
    <definedName name="_______m4" hidden="1">{"TAB1",#N/A,TRUE,"GENERAL";"TAB2",#N/A,TRUE,"GENERAL";"TAB3",#N/A,TRUE,"GENERAL";"TAB4",#N/A,TRUE,"GENERAL";"TAB5",#N/A,TRUE,"GENERAL"}</definedName>
    <definedName name="_______m5" localSheetId="3" hidden="1">{"via1",#N/A,TRUE,"general";"via2",#N/A,TRUE,"general";"via3",#N/A,TRUE,"general"}</definedName>
    <definedName name="_______m5" hidden="1">{"via1",#N/A,TRUE,"general";"via2",#N/A,TRUE,"general";"via3",#N/A,TRUE,"general"}</definedName>
    <definedName name="_______m6" localSheetId="3" hidden="1">{"TAB1",#N/A,TRUE,"GENERAL";"TAB2",#N/A,TRUE,"GENERAL";"TAB3",#N/A,TRUE,"GENERAL";"TAB4",#N/A,TRUE,"GENERAL";"TAB5",#N/A,TRUE,"GENERAL"}</definedName>
    <definedName name="_______m6" hidden="1">{"TAB1",#N/A,TRUE,"GENERAL";"TAB2",#N/A,TRUE,"GENERAL";"TAB3",#N/A,TRUE,"GENERAL";"TAB4",#N/A,TRUE,"GENERAL";"TAB5",#N/A,TRUE,"GENERAL"}</definedName>
    <definedName name="_______m7" localSheetId="3" hidden="1">{"TAB1",#N/A,TRUE,"GENERAL";"TAB2",#N/A,TRUE,"GENERAL";"TAB3",#N/A,TRUE,"GENERAL";"TAB4",#N/A,TRUE,"GENERAL";"TAB5",#N/A,TRUE,"GENERAL"}</definedName>
    <definedName name="_______m7" hidden="1">{"TAB1",#N/A,TRUE,"GENERAL";"TAB2",#N/A,TRUE,"GENERAL";"TAB3",#N/A,TRUE,"GENERAL";"TAB4",#N/A,TRUE,"GENERAL";"TAB5",#N/A,TRUE,"GENERAL"}</definedName>
    <definedName name="_______m8" localSheetId="3" hidden="1">{"via1",#N/A,TRUE,"general";"via2",#N/A,TRUE,"general";"via3",#N/A,TRUE,"general"}</definedName>
    <definedName name="_______m8" hidden="1">{"via1",#N/A,TRUE,"general";"via2",#N/A,TRUE,"general";"via3",#N/A,TRUE,"general"}</definedName>
    <definedName name="_______m9" localSheetId="3" hidden="1">{"via1",#N/A,TRUE,"general";"via2",#N/A,TRUE,"general";"via3",#N/A,TRUE,"general"}</definedName>
    <definedName name="_______m9" hidden="1">{"via1",#N/A,TRUE,"general";"via2",#N/A,TRUE,"general";"via3",#N/A,TRUE,"general"}</definedName>
    <definedName name="_______MA2">#REF!</definedName>
    <definedName name="_______MAT1">#REF!</definedName>
    <definedName name="_______MAT10">#REF!</definedName>
    <definedName name="_______MAT100">#REF!</definedName>
    <definedName name="_______MAT101">#REF!</definedName>
    <definedName name="_______MAT102">#REF!</definedName>
    <definedName name="_______MAT103">#REF!</definedName>
    <definedName name="_______MAT104">#REF!</definedName>
    <definedName name="_______MAT105">#REF!</definedName>
    <definedName name="_______MAT106">#REF!</definedName>
    <definedName name="_______MAT107">#REF!</definedName>
    <definedName name="_______MAT108">#REF!</definedName>
    <definedName name="_______MAT109">#REF!</definedName>
    <definedName name="_______MAT11">#REF!</definedName>
    <definedName name="_______MAT110">#REF!</definedName>
    <definedName name="_______MAT111">#REF!</definedName>
    <definedName name="_______MAT112">#REF!</definedName>
    <definedName name="_______MAT113">#REF!</definedName>
    <definedName name="_______MAT114">#REF!</definedName>
    <definedName name="_______MAT115">#REF!</definedName>
    <definedName name="_______MAT116">#REF!</definedName>
    <definedName name="_______MAT117">#REF!</definedName>
    <definedName name="_______MAT118">#REF!</definedName>
    <definedName name="_______MAT119">#REF!</definedName>
    <definedName name="_______MAT12">#REF!</definedName>
    <definedName name="_______MAT120">#REF!</definedName>
    <definedName name="_______MAT121">#REF!</definedName>
    <definedName name="_______MAT122">#REF!</definedName>
    <definedName name="_______MAT123">#REF!</definedName>
    <definedName name="_______MAT124">#REF!</definedName>
    <definedName name="_______MAT125">#REF!</definedName>
    <definedName name="_______MAT126">#REF!</definedName>
    <definedName name="_______MAT127">#REF!</definedName>
    <definedName name="_______MAT128">#REF!</definedName>
    <definedName name="_______MAT129">#REF!</definedName>
    <definedName name="_______MAT13">#REF!</definedName>
    <definedName name="_______MAT130">#REF!</definedName>
    <definedName name="_______MAT131">#REF!</definedName>
    <definedName name="_______MAT132">#REF!</definedName>
    <definedName name="_______MAT133">#REF!</definedName>
    <definedName name="_______MAT134">#REF!</definedName>
    <definedName name="_______MAT135">#REF!</definedName>
    <definedName name="_______MAT136">#REF!</definedName>
    <definedName name="_______MAT137">#REF!</definedName>
    <definedName name="_______MAT138">#REF!</definedName>
    <definedName name="_______MAT139">#REF!</definedName>
    <definedName name="_______MAT14">#REF!</definedName>
    <definedName name="_______MAT140">#REF!</definedName>
    <definedName name="_______MAT141">#REF!</definedName>
    <definedName name="_______MAT142">#REF!</definedName>
    <definedName name="_______MAT143">#REF!</definedName>
    <definedName name="_______MAT144">#REF!</definedName>
    <definedName name="_______MAT145">#REF!</definedName>
    <definedName name="_______MAT146">#REF!</definedName>
    <definedName name="_______MAT147">#REF!</definedName>
    <definedName name="_______MAT148">#REF!</definedName>
    <definedName name="_______MAT149">#REF!</definedName>
    <definedName name="_______MAT15">#REF!</definedName>
    <definedName name="_______MAT150">#REF!</definedName>
    <definedName name="_______MAT151">#REF!</definedName>
    <definedName name="_______MAT152">#REF!</definedName>
    <definedName name="_______MAT153">#REF!</definedName>
    <definedName name="_______MAT154">#REF!</definedName>
    <definedName name="_______MAT155">#REF!</definedName>
    <definedName name="_______MAT156">#REF!</definedName>
    <definedName name="_______MAT157">#REF!</definedName>
    <definedName name="_______MAT158">#REF!</definedName>
    <definedName name="_______MAT159">#REF!</definedName>
    <definedName name="_______MAT16">#REF!</definedName>
    <definedName name="_______MAT160">#REF!</definedName>
    <definedName name="_______MAT161">#REF!</definedName>
    <definedName name="_______MAT162">#REF!</definedName>
    <definedName name="_______MAT163">#REF!</definedName>
    <definedName name="_______MAT164">#REF!</definedName>
    <definedName name="_______MAT165">#REF!</definedName>
    <definedName name="_______MAT166">#REF!</definedName>
    <definedName name="_______MAT17">#REF!</definedName>
    <definedName name="_______MAT18">#REF!</definedName>
    <definedName name="_______MAT19">#REF!</definedName>
    <definedName name="_______MAT2">#REF!</definedName>
    <definedName name="_______MAT20">#REF!</definedName>
    <definedName name="_______MAT21">#REF!</definedName>
    <definedName name="_______MAT22">#REF!</definedName>
    <definedName name="_______MAT23">#REF!</definedName>
    <definedName name="_______MAT24">#REF!</definedName>
    <definedName name="_______MAT25">#REF!</definedName>
    <definedName name="_______MAT26">#REF!</definedName>
    <definedName name="_______MAT27">#REF!</definedName>
    <definedName name="_______MAT28">#REF!</definedName>
    <definedName name="_______MAT29">#REF!</definedName>
    <definedName name="_______MAT3">#REF!</definedName>
    <definedName name="_______MAT30">#REF!</definedName>
    <definedName name="_______MAT31">#REF!</definedName>
    <definedName name="_______MAT32">#REF!</definedName>
    <definedName name="_______MAT33">#REF!</definedName>
    <definedName name="_______MAT34">#REF!</definedName>
    <definedName name="_______MAT35">#REF!</definedName>
    <definedName name="_______MAT36">#REF!</definedName>
    <definedName name="_______MAT37">#REF!</definedName>
    <definedName name="_______MAT38">#REF!</definedName>
    <definedName name="_______MAT39">#REF!</definedName>
    <definedName name="_______MAT4">#REF!</definedName>
    <definedName name="_______MAT40">#REF!</definedName>
    <definedName name="_______MAT41">#REF!</definedName>
    <definedName name="_______MAT42">#REF!</definedName>
    <definedName name="_______MAT43">#REF!</definedName>
    <definedName name="_______MAT44">#REF!</definedName>
    <definedName name="_______MAT45">#REF!</definedName>
    <definedName name="_______MAT46">#REF!</definedName>
    <definedName name="_______MAT47">#REF!</definedName>
    <definedName name="_______MAT48">#REF!</definedName>
    <definedName name="_______MAT49">#REF!</definedName>
    <definedName name="_______MAT5">#REF!</definedName>
    <definedName name="_______MAT50">#REF!</definedName>
    <definedName name="_______MAT51">#REF!</definedName>
    <definedName name="_______MAT52">#REF!</definedName>
    <definedName name="_______MAT53">#REF!</definedName>
    <definedName name="_______MAT54">#REF!</definedName>
    <definedName name="_______MAT55">#REF!</definedName>
    <definedName name="_______MAT56">#REF!</definedName>
    <definedName name="_______MAT57">#REF!</definedName>
    <definedName name="_______MAT58">#REF!</definedName>
    <definedName name="_______MAT59">#REF!</definedName>
    <definedName name="_______MAT6">#REF!</definedName>
    <definedName name="_______MAT60">#REF!</definedName>
    <definedName name="_______MAT61">#REF!</definedName>
    <definedName name="_______MAT62">#REF!</definedName>
    <definedName name="_______MAT63">#REF!</definedName>
    <definedName name="_______MAT64">#REF!</definedName>
    <definedName name="_______MAT65">#REF!</definedName>
    <definedName name="_______MAT66">#REF!</definedName>
    <definedName name="_______MAT67">#REF!</definedName>
    <definedName name="_______MAT68">#REF!</definedName>
    <definedName name="_______MAT69">#REF!</definedName>
    <definedName name="_______MAT7">#REF!</definedName>
    <definedName name="_______MAT70">#REF!</definedName>
    <definedName name="_______MAT71">#REF!</definedName>
    <definedName name="_______MAT72">#REF!</definedName>
    <definedName name="_______MAT73">#REF!</definedName>
    <definedName name="_______MAT74">#REF!</definedName>
    <definedName name="_______MAT75">#REF!</definedName>
    <definedName name="_______MAT76">#REF!</definedName>
    <definedName name="_______MAT77">#REF!</definedName>
    <definedName name="_______MAT78">#REF!</definedName>
    <definedName name="_______MAT79">#REF!</definedName>
    <definedName name="_______MAT8">#REF!</definedName>
    <definedName name="_______MAT80">#REF!</definedName>
    <definedName name="_______MAT81">#REF!</definedName>
    <definedName name="_______MAT82">#REF!</definedName>
    <definedName name="_______MAT83">#REF!</definedName>
    <definedName name="_______MAT84">#REF!</definedName>
    <definedName name="_______MAT85">#REF!</definedName>
    <definedName name="_______MAT86">#REF!</definedName>
    <definedName name="_______MAT87">#REF!</definedName>
    <definedName name="_______MAT88">#REF!</definedName>
    <definedName name="_______MAT89">#REF!</definedName>
    <definedName name="_______MAT9">#REF!</definedName>
    <definedName name="_______MAT90">#REF!</definedName>
    <definedName name="_______MAT91">#REF!</definedName>
    <definedName name="_______MAT92">#REF!</definedName>
    <definedName name="_______MAT93">#REF!</definedName>
    <definedName name="_______MAT94">#REF!</definedName>
    <definedName name="_______MAT95">#REF!</definedName>
    <definedName name="_______MAT96">#REF!</definedName>
    <definedName name="_______MAT97">#REF!</definedName>
    <definedName name="_______MAT98">#REF!</definedName>
    <definedName name="_______MAT99">#REF!</definedName>
    <definedName name="_______MO1">#REF!</definedName>
    <definedName name="_______MO10">#REF!</definedName>
    <definedName name="_______MO2">#REF!</definedName>
    <definedName name="_______MO3">#REF!</definedName>
    <definedName name="_______MO4">#REF!</definedName>
    <definedName name="_______MO5">#REF!</definedName>
    <definedName name="_______MO6">#REF!</definedName>
    <definedName name="_______MO7">#REF!</definedName>
    <definedName name="_______MO8">#REF!</definedName>
    <definedName name="_______MO9">#REF!</definedName>
    <definedName name="_______mor15">#REF!</definedName>
    <definedName name="_______MV1">#REF!</definedName>
    <definedName name="_______MV10">#REF!</definedName>
    <definedName name="_______MV11">#REF!</definedName>
    <definedName name="_______MV12">#REF!</definedName>
    <definedName name="_______MV13">#REF!</definedName>
    <definedName name="_______MV14">#REF!</definedName>
    <definedName name="_______MV15">#REF!</definedName>
    <definedName name="_______MV16">#REF!</definedName>
    <definedName name="_______MV17">#REF!</definedName>
    <definedName name="_______MV18">#REF!</definedName>
    <definedName name="_______MV19">#REF!</definedName>
    <definedName name="_______MV2">#REF!</definedName>
    <definedName name="_______MV20">#REF!</definedName>
    <definedName name="_______MV3">#REF!</definedName>
    <definedName name="_______MV4">#REF!</definedName>
    <definedName name="_______MV5">#REF!</definedName>
    <definedName name="_______MV6">#REF!</definedName>
    <definedName name="_______MV7">#REF!</definedName>
    <definedName name="_______MV8">#REF!</definedName>
    <definedName name="_______MV9">#REF!</definedName>
    <definedName name="_______n3" localSheetId="3" hidden="1">{"TAB1",#N/A,TRUE,"GENERAL";"TAB2",#N/A,TRUE,"GENERAL";"TAB3",#N/A,TRUE,"GENERAL";"TAB4",#N/A,TRUE,"GENERAL";"TAB5",#N/A,TRUE,"GENERAL"}</definedName>
    <definedName name="_______n3" hidden="1">{"TAB1",#N/A,TRUE,"GENERAL";"TAB2",#N/A,TRUE,"GENERAL";"TAB3",#N/A,TRUE,"GENERAL";"TAB4",#N/A,TRUE,"GENERAL";"TAB5",#N/A,TRUE,"GENERAL"}</definedName>
    <definedName name="_______n4" localSheetId="3" hidden="1">{"via1",#N/A,TRUE,"general";"via2",#N/A,TRUE,"general";"via3",#N/A,TRUE,"general"}</definedName>
    <definedName name="_______n4" hidden="1">{"via1",#N/A,TRUE,"general";"via2",#N/A,TRUE,"general";"via3",#N/A,TRUE,"general"}</definedName>
    <definedName name="_______n5" localSheetId="3" hidden="1">{"TAB1",#N/A,TRUE,"GENERAL";"TAB2",#N/A,TRUE,"GENERAL";"TAB3",#N/A,TRUE,"GENERAL";"TAB4",#N/A,TRUE,"GENERAL";"TAB5",#N/A,TRUE,"GENERAL"}</definedName>
    <definedName name="_______n5" hidden="1">{"TAB1",#N/A,TRUE,"GENERAL";"TAB2",#N/A,TRUE,"GENERAL";"TAB3",#N/A,TRUE,"GENERAL";"TAB4",#N/A,TRUE,"GENERAL";"TAB5",#N/A,TRUE,"GENERAL"}</definedName>
    <definedName name="_______nyn7" localSheetId="3" hidden="1">{"via1",#N/A,TRUE,"general";"via2",#N/A,TRUE,"general";"via3",#N/A,TRUE,"general"}</definedName>
    <definedName name="_______nyn7" hidden="1">{"via1",#N/A,TRUE,"general";"via2",#N/A,TRUE,"general";"via3",#N/A,TRUE,"general"}</definedName>
    <definedName name="_______o4" localSheetId="3" hidden="1">{"via1",#N/A,TRUE,"general";"via2",#N/A,TRUE,"general";"via3",#N/A,TRUE,"general"}</definedName>
    <definedName name="_______o4" hidden="1">{"via1",#N/A,TRUE,"general";"via2",#N/A,TRUE,"general";"via3",#N/A,TRUE,"general"}</definedName>
    <definedName name="_______o5" localSheetId="3" hidden="1">{"TAB1",#N/A,TRUE,"GENERAL";"TAB2",#N/A,TRUE,"GENERAL";"TAB3",#N/A,TRUE,"GENERAL";"TAB4",#N/A,TRUE,"GENERAL";"TAB5",#N/A,TRUE,"GENERAL"}</definedName>
    <definedName name="_______o5" hidden="1">{"TAB1",#N/A,TRUE,"GENERAL";"TAB2",#N/A,TRUE,"GENERAL";"TAB3",#N/A,TRUE,"GENERAL";"TAB4",#N/A,TRUE,"GENERAL";"TAB5",#N/A,TRUE,"GENERAL"}</definedName>
    <definedName name="_______o6" localSheetId="3" hidden="1">{"TAB1",#N/A,TRUE,"GENERAL";"TAB2",#N/A,TRUE,"GENERAL";"TAB3",#N/A,TRUE,"GENERAL";"TAB4",#N/A,TRUE,"GENERAL";"TAB5",#N/A,TRUE,"GENERAL"}</definedName>
    <definedName name="_______o6" hidden="1">{"TAB1",#N/A,TRUE,"GENERAL";"TAB2",#N/A,TRUE,"GENERAL";"TAB3",#N/A,TRUE,"GENERAL";"TAB4",#N/A,TRUE,"GENERAL";"TAB5",#N/A,TRUE,"GENERAL"}</definedName>
    <definedName name="_______o7" localSheetId="3" hidden="1">{"TAB1",#N/A,TRUE,"GENERAL";"TAB2",#N/A,TRUE,"GENERAL";"TAB3",#N/A,TRUE,"GENERAL";"TAB4",#N/A,TRUE,"GENERAL";"TAB5",#N/A,TRUE,"GENERAL"}</definedName>
    <definedName name="_______o7" hidden="1">{"TAB1",#N/A,TRUE,"GENERAL";"TAB2",#N/A,TRUE,"GENERAL";"TAB3",#N/A,TRUE,"GENERAL";"TAB4",#N/A,TRUE,"GENERAL";"TAB5",#N/A,TRUE,"GENERAL"}</definedName>
    <definedName name="_______o8" localSheetId="3" hidden="1">{"via1",#N/A,TRUE,"general";"via2",#N/A,TRUE,"general";"via3",#N/A,TRUE,"general"}</definedName>
    <definedName name="_______o8" hidden="1">{"via1",#N/A,TRUE,"general";"via2",#N/A,TRUE,"general";"via3",#N/A,TRUE,"general"}</definedName>
    <definedName name="_______o9" localSheetId="3"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oj1">#REF!</definedName>
    <definedName name="_______p6" localSheetId="3" hidden="1">{"via1",#N/A,TRUE,"general";"via2",#N/A,TRUE,"general";"via3",#N/A,TRUE,"general"}</definedName>
    <definedName name="_______p6" hidden="1">{"via1",#N/A,TRUE,"general";"via2",#N/A,TRUE,"general";"via3",#N/A,TRUE,"general"}</definedName>
    <definedName name="_______p7" localSheetId="3" hidden="1">{"via1",#N/A,TRUE,"general";"via2",#N/A,TRUE,"general";"via3",#N/A,TRUE,"general"}</definedName>
    <definedName name="_______p7" hidden="1">{"via1",#N/A,TRUE,"general";"via2",#N/A,TRUE,"general";"via3",#N/A,TRUE,"general"}</definedName>
    <definedName name="_______p8" localSheetId="3"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#REF!</definedName>
    <definedName name="_______pj51" localSheetId="61">#REF!</definedName>
    <definedName name="_______pj51">#REF!</definedName>
    <definedName name="_______Po2">#REF!</definedName>
    <definedName name="_______POR1" localSheetId="61">#REF!</definedName>
    <definedName name="_______POR1">#REF!</definedName>
    <definedName name="_______POR2">#REF!</definedName>
    <definedName name="_______POR3">#REF!</definedName>
    <definedName name="_______POR4">#REF!</definedName>
    <definedName name="_______POR5">#REF!</definedName>
    <definedName name="_______PRE12">#REF!</definedName>
    <definedName name="_______r" localSheetId="3" hidden="1">{"TAB1",#N/A,TRUE,"GENERAL";"TAB2",#N/A,TRUE,"GENERAL";"TAB3",#N/A,TRUE,"GENERAL";"TAB4",#N/A,TRUE,"GENERAL";"TAB5",#N/A,TRUE,"GENERAL"}</definedName>
    <definedName name="_______r" hidden="1">{"TAB1",#N/A,TRUE,"GENERAL";"TAB2",#N/A,TRUE,"GENERAL";"TAB3",#N/A,TRUE,"GENERAL";"TAB4",#N/A,TRUE,"GENERAL";"TAB5",#N/A,TRUE,"GENERAL"}</definedName>
    <definedName name="_______r4r" localSheetId="3" hidden="1">{"via1",#N/A,TRUE,"general";"via2",#N/A,TRUE,"general";"via3",#N/A,TRUE,"general"}</definedName>
    <definedName name="_______r4r" hidden="1">{"via1",#N/A,TRUE,"general";"via2",#N/A,TRUE,"general";"via3",#N/A,TRUE,"general"}</definedName>
    <definedName name="_______rc" localSheetId="61">#REF!</definedName>
    <definedName name="_______rc">#REF!</definedName>
    <definedName name="_______rtu6" localSheetId="3" hidden="1">{"via1",#N/A,TRUE,"general";"via2",#N/A,TRUE,"general";"via3",#N/A,TRUE,"general"}</definedName>
    <definedName name="_______rtu6" hidden="1">{"via1",#N/A,TRUE,"general";"via2",#N/A,TRUE,"general";"via3",#N/A,TRUE,"general"}</definedName>
    <definedName name="_______s1" localSheetId="3" hidden="1">{"via1",#N/A,TRUE,"general";"via2",#N/A,TRUE,"general";"via3",#N/A,TRUE,"general"}</definedName>
    <definedName name="_______s1" hidden="1">{"via1",#N/A,TRUE,"general";"via2",#N/A,TRUE,"general";"via3",#N/A,TRUE,"general"}</definedName>
    <definedName name="_______s2" localSheetId="3" hidden="1">{"TAB1",#N/A,TRUE,"GENERAL";"TAB2",#N/A,TRUE,"GENERAL";"TAB3",#N/A,TRUE,"GENERAL";"TAB4",#N/A,TRUE,"GENERAL";"TAB5",#N/A,TRUE,"GENERAL"}</definedName>
    <definedName name="_______s2" hidden="1">{"TAB1",#N/A,TRUE,"GENERAL";"TAB2",#N/A,TRUE,"GENERAL";"TAB3",#N/A,TRUE,"GENERAL";"TAB4",#N/A,TRUE,"GENERAL";"TAB5",#N/A,TRUE,"GENERAL"}</definedName>
    <definedName name="_______s3" localSheetId="3" hidden="1">{"TAB1",#N/A,TRUE,"GENERAL";"TAB2",#N/A,TRUE,"GENERAL";"TAB3",#N/A,TRUE,"GENERAL";"TAB4",#N/A,TRUE,"GENERAL";"TAB5",#N/A,TRUE,"GENERAL"}</definedName>
    <definedName name="_______s3" hidden="1">{"TAB1",#N/A,TRUE,"GENERAL";"TAB2",#N/A,TRUE,"GENERAL";"TAB3",#N/A,TRUE,"GENERAL";"TAB4",#N/A,TRUE,"GENERAL";"TAB5",#N/A,TRUE,"GENERAL"}</definedName>
    <definedName name="_______s4" localSheetId="3" hidden="1">{"via1",#N/A,TRUE,"general";"via2",#N/A,TRUE,"general";"via3",#N/A,TRUE,"general"}</definedName>
    <definedName name="_______s4" hidden="1">{"via1",#N/A,TRUE,"general";"via2",#N/A,TRUE,"general";"via3",#N/A,TRUE,"general"}</definedName>
    <definedName name="_______s5" localSheetId="3" hidden="1">{"via1",#N/A,TRUE,"general";"via2",#N/A,TRUE,"general";"via3",#N/A,TRUE,"general"}</definedName>
    <definedName name="_______s5" hidden="1">{"via1",#N/A,TRUE,"general";"via2",#N/A,TRUE,"general";"via3",#N/A,TRUE,"general"}</definedName>
    <definedName name="_______s6" localSheetId="3" hidden="1">{"TAB1",#N/A,TRUE,"GENERAL";"TAB2",#N/A,TRUE,"GENERAL";"TAB3",#N/A,TRUE,"GENERAL";"TAB4",#N/A,TRUE,"GENERAL";"TAB5",#N/A,TRUE,"GENERAL"}</definedName>
    <definedName name="_______s6" hidden="1">{"TAB1",#N/A,TRUE,"GENERAL";"TAB2",#N/A,TRUE,"GENERAL";"TAB3",#N/A,TRUE,"GENERAL";"TAB4",#N/A,TRUE,"GENERAL";"TAB5",#N/A,TRUE,"GENERAL"}</definedName>
    <definedName name="_______s7" localSheetId="3" hidden="1">{"via1",#N/A,TRUE,"general";"via2",#N/A,TRUE,"general";"via3",#N/A,TRUE,"general"}</definedName>
    <definedName name="_______s7" hidden="1">{"via1",#N/A,TRUE,"general";"via2",#N/A,TRUE,"general";"via3",#N/A,TRUE,"general"}</definedName>
    <definedName name="_______SBC1" localSheetId="61">#REF!</definedName>
    <definedName name="_______SBC1" localSheetId="62">#REF!</definedName>
    <definedName name="_______SBC1">#REF!</definedName>
    <definedName name="_______SBC3" localSheetId="61">#REF!</definedName>
    <definedName name="_______SBC3" localSheetId="62">#REF!</definedName>
    <definedName name="_______SBC3">#REF!</definedName>
    <definedName name="_______SBC5" localSheetId="61">#REF!</definedName>
    <definedName name="_______SBC5" localSheetId="62">#REF!</definedName>
    <definedName name="_______SBC5">#REF!</definedName>
    <definedName name="_______t3" localSheetId="3" hidden="1">{"TAB1",#N/A,TRUE,"GENERAL";"TAB2",#N/A,TRUE,"GENERAL";"TAB3",#N/A,TRUE,"GENERAL";"TAB4",#N/A,TRUE,"GENERAL";"TAB5",#N/A,TRUE,"GENERAL"}</definedName>
    <definedName name="_______t3" hidden="1">{"TAB1",#N/A,TRUE,"GENERAL";"TAB2",#N/A,TRUE,"GENERAL";"TAB3",#N/A,TRUE,"GENERAL";"TAB4",#N/A,TRUE,"GENERAL";"TAB5",#N/A,TRUE,"GENERAL"}</definedName>
    <definedName name="_______t4" localSheetId="3" hidden="1">{"via1",#N/A,TRUE,"general";"via2",#N/A,TRUE,"general";"via3",#N/A,TRUE,"general"}</definedName>
    <definedName name="_______t4" hidden="1">{"via1",#N/A,TRUE,"general";"via2",#N/A,TRUE,"general";"via3",#N/A,TRUE,"general"}</definedName>
    <definedName name="_______t5" localSheetId="3" hidden="1">{"TAB1",#N/A,TRUE,"GENERAL";"TAB2",#N/A,TRUE,"GENERAL";"TAB3",#N/A,TRUE,"GENERAL";"TAB4",#N/A,TRUE,"GENERAL";"TAB5",#N/A,TRUE,"GENERAL"}</definedName>
    <definedName name="_______t5" hidden="1">{"TAB1",#N/A,TRUE,"GENERAL";"TAB2",#N/A,TRUE,"GENERAL";"TAB3",#N/A,TRUE,"GENERAL";"TAB4",#N/A,TRUE,"GENERAL";"TAB5",#N/A,TRUE,"GENERAL"}</definedName>
    <definedName name="_______t6" localSheetId="3" hidden="1">{"via1",#N/A,TRUE,"general";"via2",#N/A,TRUE,"general";"via3",#N/A,TRUE,"general"}</definedName>
    <definedName name="_______t6" hidden="1">{"via1",#N/A,TRUE,"general";"via2",#N/A,TRUE,"general";"via3",#N/A,TRUE,"general"}</definedName>
    <definedName name="_______t66" localSheetId="3" hidden="1">{"TAB1",#N/A,TRUE,"GENERAL";"TAB2",#N/A,TRUE,"GENERAL";"TAB3",#N/A,TRUE,"GENERAL";"TAB4",#N/A,TRUE,"GENERAL";"TAB5",#N/A,TRUE,"GENERAL"}</definedName>
    <definedName name="_______t66" hidden="1">{"TAB1",#N/A,TRUE,"GENERAL";"TAB2",#N/A,TRUE,"GENERAL";"TAB3",#N/A,TRUE,"GENERAL";"TAB4",#N/A,TRUE,"GENERAL";"TAB5",#N/A,TRUE,"GENERAL"}</definedName>
    <definedName name="_______t7" localSheetId="3" hidden="1">{"via1",#N/A,TRUE,"general";"via2",#N/A,TRUE,"general";"via3",#N/A,TRUE,"general"}</definedName>
    <definedName name="_______t7" hidden="1">{"via1",#N/A,TRUE,"general";"via2",#N/A,TRUE,"general";"via3",#N/A,TRUE,"general"}</definedName>
    <definedName name="_______t77" localSheetId="3" hidden="1">{"TAB1",#N/A,TRUE,"GENERAL";"TAB2",#N/A,TRUE,"GENERAL";"TAB3",#N/A,TRUE,"GENERAL";"TAB4",#N/A,TRUE,"GENERAL";"TAB5",#N/A,TRUE,"GENERAL"}</definedName>
    <definedName name="_______t77" hidden="1">{"TAB1",#N/A,TRUE,"GENERAL";"TAB2",#N/A,TRUE,"GENERAL";"TAB3",#N/A,TRUE,"GENERAL";"TAB4",#N/A,TRUE,"GENERAL";"TAB5",#N/A,TRUE,"GENERAL"}</definedName>
    <definedName name="_______t8" localSheetId="3" hidden="1">{"TAB1",#N/A,TRUE,"GENERAL";"TAB2",#N/A,TRUE,"GENERAL";"TAB3",#N/A,TRUE,"GENERAL";"TAB4",#N/A,TRUE,"GENERAL";"TAB5",#N/A,TRUE,"GENERAL"}</definedName>
    <definedName name="_______t8" hidden="1">{"TAB1",#N/A,TRUE,"GENERAL";"TAB2",#N/A,TRUE,"GENERAL";"TAB3",#N/A,TRUE,"GENERAL";"TAB4",#N/A,TRUE,"GENERAL";"TAB5",#N/A,TRUE,"GENERAL"}</definedName>
    <definedName name="_______t88" localSheetId="3" hidden="1">{"via1",#N/A,TRUE,"general";"via2",#N/A,TRUE,"general";"via3",#N/A,TRUE,"general"}</definedName>
    <definedName name="_______t88" hidden="1">{"via1",#N/A,TRUE,"general";"via2",#N/A,TRUE,"general";"via3",#N/A,TRUE,"general"}</definedName>
    <definedName name="_______t9" localSheetId="3" hidden="1">{"TAB1",#N/A,TRUE,"GENERAL";"TAB2",#N/A,TRUE,"GENERAL";"TAB3",#N/A,TRUE,"GENERAL";"TAB4",#N/A,TRUE,"GENERAL";"TAB5",#N/A,TRUE,"GENERAL"}</definedName>
    <definedName name="_______t9" hidden="1">{"TAB1",#N/A,TRUE,"GENERAL";"TAB2",#N/A,TRUE,"GENERAL";"TAB3",#N/A,TRUE,"GENERAL";"TAB4",#N/A,TRUE,"GENERAL";"TAB5",#N/A,TRUE,"GENERAL"}</definedName>
    <definedName name="_______t99" localSheetId="3" hidden="1">{"via1",#N/A,TRUE,"general";"via2",#N/A,TRUE,"general";"via3",#N/A,TRUE,"general"}</definedName>
    <definedName name="_______t99" hidden="1">{"via1",#N/A,TRUE,"general";"via2",#N/A,TRUE,"general";"via3",#N/A,TRUE,"general"}</definedName>
    <definedName name="_______TD02" localSheetId="3">AIU!ERR</definedName>
    <definedName name="_______TD02">[0]!ERR</definedName>
    <definedName name="_______u4" localSheetId="3" hidden="1">{"TAB1",#N/A,TRUE,"GENERAL";"TAB2",#N/A,TRUE,"GENERAL";"TAB3",#N/A,TRUE,"GENERAL";"TAB4",#N/A,TRUE,"GENERAL";"TAB5",#N/A,TRUE,"GENERAL"}</definedName>
    <definedName name="_______u4" hidden="1">{"TAB1",#N/A,TRUE,"GENERAL";"TAB2",#N/A,TRUE,"GENERAL";"TAB3",#N/A,TRUE,"GENERAL";"TAB4",#N/A,TRUE,"GENERAL";"TAB5",#N/A,TRUE,"GENERAL"}</definedName>
    <definedName name="_______u5" localSheetId="3" hidden="1">{"TAB1",#N/A,TRUE,"GENERAL";"TAB2",#N/A,TRUE,"GENERAL";"TAB3",#N/A,TRUE,"GENERAL";"TAB4",#N/A,TRUE,"GENERAL";"TAB5",#N/A,TRUE,"GENERAL"}</definedName>
    <definedName name="_______u5" hidden="1">{"TAB1",#N/A,TRUE,"GENERAL";"TAB2",#N/A,TRUE,"GENERAL";"TAB3",#N/A,TRUE,"GENERAL";"TAB4",#N/A,TRUE,"GENERAL";"TAB5",#N/A,TRUE,"GENERAL"}</definedName>
    <definedName name="_______u6" localSheetId="3" hidden="1">{"TAB1",#N/A,TRUE,"GENERAL";"TAB2",#N/A,TRUE,"GENERAL";"TAB3",#N/A,TRUE,"GENERAL";"TAB4",#N/A,TRUE,"GENERAL";"TAB5",#N/A,TRUE,"GENERAL"}</definedName>
    <definedName name="_______u6" hidden="1">{"TAB1",#N/A,TRUE,"GENERAL";"TAB2",#N/A,TRUE,"GENERAL";"TAB3",#N/A,TRUE,"GENERAL";"TAB4",#N/A,TRUE,"GENERAL";"TAB5",#N/A,TRUE,"GENERAL"}</definedName>
    <definedName name="_______u7" localSheetId="3" hidden="1">{"via1",#N/A,TRUE,"general";"via2",#N/A,TRUE,"general";"via3",#N/A,TRUE,"general"}</definedName>
    <definedName name="_______u7" hidden="1">{"via1",#N/A,TRUE,"general";"via2",#N/A,TRUE,"general";"via3",#N/A,TRUE,"general"}</definedName>
    <definedName name="_______u8" localSheetId="3" hidden="1">{"TAB1",#N/A,TRUE,"GENERAL";"TAB2",#N/A,TRUE,"GENERAL";"TAB3",#N/A,TRUE,"GENERAL";"TAB4",#N/A,TRUE,"GENERAL";"TAB5",#N/A,TRUE,"GENERAL"}</definedName>
    <definedName name="_______u8" hidden="1">{"TAB1",#N/A,TRUE,"GENERAL";"TAB2",#N/A,TRUE,"GENERAL";"TAB3",#N/A,TRUE,"GENERAL";"TAB4",#N/A,TRUE,"GENERAL";"TAB5",#N/A,TRUE,"GENERAL"}</definedName>
    <definedName name="_______u9" localSheetId="3" hidden="1">{"TAB1",#N/A,TRUE,"GENERAL";"TAB2",#N/A,TRUE,"GENERAL";"TAB3",#N/A,TRUE,"GENERAL";"TAB4",#N/A,TRUE,"GENERAL";"TAB5",#N/A,TRUE,"GENERAL"}</definedName>
    <definedName name="_______u9" hidden="1">{"TAB1",#N/A,TRUE,"GENERAL";"TAB2",#N/A,TRUE,"GENERAL";"TAB3",#N/A,TRUE,"GENERAL";"TAB4",#N/A,TRUE,"GENERAL";"TAB5",#N/A,TRUE,"GENERAL"}</definedName>
    <definedName name="_______ur7" localSheetId="3" hidden="1">{"TAB1",#N/A,TRUE,"GENERAL";"TAB2",#N/A,TRUE,"GENERAL";"TAB3",#N/A,TRUE,"GENERAL";"TAB4",#N/A,TRUE,"GENERAL";"TAB5",#N/A,TRUE,"GENERAL"}</definedName>
    <definedName name="_______ur7" hidden="1">{"TAB1",#N/A,TRUE,"GENERAL";"TAB2",#N/A,TRUE,"GENERAL";"TAB3",#N/A,TRUE,"GENERAL";"TAB4",#N/A,TRUE,"GENERAL";"TAB5",#N/A,TRUE,"GENERAL"}</definedName>
    <definedName name="_______v2" localSheetId="3" hidden="1">{"via1",#N/A,TRUE,"general";"via2",#N/A,TRUE,"general";"via3",#N/A,TRUE,"general"}</definedName>
    <definedName name="_______v2" hidden="1">{"via1",#N/A,TRUE,"general";"via2",#N/A,TRUE,"general";"via3",#N/A,TRUE,"general"}</definedName>
    <definedName name="_______v3" localSheetId="3" hidden="1">{"TAB1",#N/A,TRUE,"GENERAL";"TAB2",#N/A,TRUE,"GENERAL";"TAB3",#N/A,TRUE,"GENERAL";"TAB4",#N/A,TRUE,"GENERAL";"TAB5",#N/A,TRUE,"GENERAL"}</definedName>
    <definedName name="_______v3" hidden="1">{"TAB1",#N/A,TRUE,"GENERAL";"TAB2",#N/A,TRUE,"GENERAL";"TAB3",#N/A,TRUE,"GENERAL";"TAB4",#N/A,TRUE,"GENERAL";"TAB5",#N/A,TRUE,"GENERAL"}</definedName>
    <definedName name="_______v4" localSheetId="3" hidden="1">{"TAB1",#N/A,TRUE,"GENERAL";"TAB2",#N/A,TRUE,"GENERAL";"TAB3",#N/A,TRUE,"GENERAL";"TAB4",#N/A,TRUE,"GENERAL";"TAB5",#N/A,TRUE,"GENERAL"}</definedName>
    <definedName name="_______v4" hidden="1">{"TAB1",#N/A,TRUE,"GENERAL";"TAB2",#N/A,TRUE,"GENERAL";"TAB3",#N/A,TRUE,"GENERAL";"TAB4",#N/A,TRUE,"GENERAL";"TAB5",#N/A,TRUE,"GENERAL"}</definedName>
    <definedName name="_______v5" localSheetId="3" hidden="1">{"TAB1",#N/A,TRUE,"GENERAL";"TAB2",#N/A,TRUE,"GENERAL";"TAB3",#N/A,TRUE,"GENERAL";"TAB4",#N/A,TRUE,"GENERAL";"TAB5",#N/A,TRUE,"GENERAL"}</definedName>
    <definedName name="_______v5" hidden="1">{"TAB1",#N/A,TRUE,"GENERAL";"TAB2",#N/A,TRUE,"GENERAL";"TAB3",#N/A,TRUE,"GENERAL";"TAB4",#N/A,TRUE,"GENERAL";"TAB5",#N/A,TRUE,"GENERAL"}</definedName>
    <definedName name="_______v6" localSheetId="3" hidden="1">{"TAB1",#N/A,TRUE,"GENERAL";"TAB2",#N/A,TRUE,"GENERAL";"TAB3",#N/A,TRUE,"GENERAL";"TAB4",#N/A,TRUE,"GENERAL";"TAB5",#N/A,TRUE,"GENERAL"}</definedName>
    <definedName name="_______v6" hidden="1">{"TAB1",#N/A,TRUE,"GENERAL";"TAB2",#N/A,TRUE,"GENERAL";"TAB3",#N/A,TRUE,"GENERAL";"TAB4",#N/A,TRUE,"GENERAL";"TAB5",#N/A,TRUE,"GENERAL"}</definedName>
    <definedName name="_______v7" localSheetId="3" hidden="1">{"via1",#N/A,TRUE,"general";"via2",#N/A,TRUE,"general";"via3",#N/A,TRUE,"general"}</definedName>
    <definedName name="_______v7" hidden="1">{"via1",#N/A,TRUE,"general";"via2",#N/A,TRUE,"general";"via3",#N/A,TRUE,"general"}</definedName>
    <definedName name="_______v8" localSheetId="3" hidden="1">{"TAB1",#N/A,TRUE,"GENERAL";"TAB2",#N/A,TRUE,"GENERAL";"TAB3",#N/A,TRUE,"GENERAL";"TAB4",#N/A,TRUE,"GENERAL";"TAB5",#N/A,TRUE,"GENERAL"}</definedName>
    <definedName name="_______v8" hidden="1">{"TAB1",#N/A,TRUE,"GENERAL";"TAB2",#N/A,TRUE,"GENERAL";"TAB3",#N/A,TRUE,"GENERAL";"TAB4",#N/A,TRUE,"GENERAL";"TAB5",#N/A,TRUE,"GENERAL"}</definedName>
    <definedName name="_______v9" localSheetId="3" hidden="1">{"TAB1",#N/A,TRUE,"GENERAL";"TAB2",#N/A,TRUE,"GENERAL";"TAB3",#N/A,TRUE,"GENERAL";"TAB4",#N/A,TRUE,"GENERAL";"TAB5",#N/A,TRUE,"GENERAL"}</definedName>
    <definedName name="_______v9" hidden="1">{"TAB1",#N/A,TRUE,"GENERAL";"TAB2",#N/A,TRUE,"GENERAL";"TAB3",#N/A,TRUE,"GENERAL";"TAB4",#N/A,TRUE,"GENERAL";"TAB5",#N/A,TRUE,"GENERAL"}</definedName>
    <definedName name="_______vfv4" localSheetId="3" hidden="1">{"via1",#N/A,TRUE,"general";"via2",#N/A,TRUE,"general";"via3",#N/A,TRUE,"general"}</definedName>
    <definedName name="_______vfv4" hidden="1">{"via1",#N/A,TRUE,"general";"via2",#N/A,TRUE,"general";"via3",#N/A,TRUE,"general"}</definedName>
    <definedName name="_______VPD1">#REF!</definedName>
    <definedName name="_______VPI1">#REF!</definedName>
    <definedName name="_______VRA1">#REF!</definedName>
    <definedName name="_______x1" localSheetId="3" hidden="1">{"TAB1",#N/A,TRUE,"GENERAL";"TAB2",#N/A,TRUE,"GENERAL";"TAB3",#N/A,TRUE,"GENERAL";"TAB4",#N/A,TRUE,"GENERAL";"TAB5",#N/A,TRUE,"GENERAL"}</definedName>
    <definedName name="_______x1" hidden="1">{"TAB1",#N/A,TRUE,"GENERAL";"TAB2",#N/A,TRUE,"GENERAL";"TAB3",#N/A,TRUE,"GENERAL";"TAB4",#N/A,TRUE,"GENERAL";"TAB5",#N/A,TRUE,"GENERAL"}</definedName>
    <definedName name="_______x2" localSheetId="3" hidden="1">{"via1",#N/A,TRUE,"general";"via2",#N/A,TRUE,"general";"via3",#N/A,TRUE,"general"}</definedName>
    <definedName name="_______x2" hidden="1">{"via1",#N/A,TRUE,"general";"via2",#N/A,TRUE,"general";"via3",#N/A,TRUE,"general"}</definedName>
    <definedName name="_______x3" localSheetId="3" hidden="1">{"via1",#N/A,TRUE,"general";"via2",#N/A,TRUE,"general";"via3",#N/A,TRUE,"general"}</definedName>
    <definedName name="_______x3" hidden="1">{"via1",#N/A,TRUE,"general";"via2",#N/A,TRUE,"general";"via3",#N/A,TRUE,"general"}</definedName>
    <definedName name="_______x4" localSheetId="3" hidden="1">{"via1",#N/A,TRUE,"general";"via2",#N/A,TRUE,"general";"via3",#N/A,TRUE,"general"}</definedName>
    <definedName name="_______x4" hidden="1">{"via1",#N/A,TRUE,"general";"via2",#N/A,TRUE,"general";"via3",#N/A,TRUE,"general"}</definedName>
    <definedName name="_______x5" localSheetId="3" hidden="1">{"TAB1",#N/A,TRUE,"GENERAL";"TAB2",#N/A,TRUE,"GENERAL";"TAB3",#N/A,TRUE,"GENERAL";"TAB4",#N/A,TRUE,"GENERAL";"TAB5",#N/A,TRUE,"GENERAL"}</definedName>
    <definedName name="_______x5" hidden="1">{"TAB1",#N/A,TRUE,"GENERAL";"TAB2",#N/A,TRUE,"GENERAL";"TAB3",#N/A,TRUE,"GENERAL";"TAB4",#N/A,TRUE,"GENERAL";"TAB5",#N/A,TRUE,"GENERAL"}</definedName>
    <definedName name="_______x6" localSheetId="3" hidden="1">{"TAB1",#N/A,TRUE,"GENERAL";"TAB2",#N/A,TRUE,"GENERAL";"TAB3",#N/A,TRUE,"GENERAL";"TAB4",#N/A,TRUE,"GENERAL";"TAB5",#N/A,TRUE,"GENERAL"}</definedName>
    <definedName name="_______x6" hidden="1">{"TAB1",#N/A,TRUE,"GENERAL";"TAB2",#N/A,TRUE,"GENERAL";"TAB3",#N/A,TRUE,"GENERAL";"TAB4",#N/A,TRUE,"GENERAL";"TAB5",#N/A,TRUE,"GENERAL"}</definedName>
    <definedName name="_______x7" localSheetId="3" hidden="1">{"TAB1",#N/A,TRUE,"GENERAL";"TAB2",#N/A,TRUE,"GENERAL";"TAB3",#N/A,TRUE,"GENERAL";"TAB4",#N/A,TRUE,"GENERAL";"TAB5",#N/A,TRUE,"GENERAL"}</definedName>
    <definedName name="_______x7" hidden="1">{"TAB1",#N/A,TRUE,"GENERAL";"TAB2",#N/A,TRUE,"GENERAL";"TAB3",#N/A,TRUE,"GENERAL";"TAB4",#N/A,TRUE,"GENERAL";"TAB5",#N/A,TRUE,"GENERAL"}</definedName>
    <definedName name="_______x8" localSheetId="3" hidden="1">{"via1",#N/A,TRUE,"general";"via2",#N/A,TRUE,"general";"via3",#N/A,TRUE,"general"}</definedName>
    <definedName name="_______x8" hidden="1">{"via1",#N/A,TRUE,"general";"via2",#N/A,TRUE,"general";"via3",#N/A,TRUE,"general"}</definedName>
    <definedName name="_______x9" localSheetId="3" hidden="1">{"TAB1",#N/A,TRUE,"GENERAL";"TAB2",#N/A,TRUE,"GENERAL";"TAB3",#N/A,TRUE,"GENERAL";"TAB4",#N/A,TRUE,"GENERAL";"TAB5",#N/A,TRUE,"GENERAL"}</definedName>
    <definedName name="_______x9" hidden="1">{"TAB1",#N/A,TRUE,"GENERAL";"TAB2",#N/A,TRUE,"GENERAL";"TAB3",#N/A,TRUE,"GENERAL";"TAB4",#N/A,TRUE,"GENERAL";"TAB5",#N/A,TRUE,"GENERAL"}</definedName>
    <definedName name="_______y2" localSheetId="3" hidden="1">{"TAB1",#N/A,TRUE,"GENERAL";"TAB2",#N/A,TRUE,"GENERAL";"TAB3",#N/A,TRUE,"GENERAL";"TAB4",#N/A,TRUE,"GENERAL";"TAB5",#N/A,TRUE,"GENERAL"}</definedName>
    <definedName name="_______y2" hidden="1">{"TAB1",#N/A,TRUE,"GENERAL";"TAB2",#N/A,TRUE,"GENERAL";"TAB3",#N/A,TRUE,"GENERAL";"TAB4",#N/A,TRUE,"GENERAL";"TAB5",#N/A,TRUE,"GENERAL"}</definedName>
    <definedName name="_______y3" localSheetId="3" hidden="1">{"via1",#N/A,TRUE,"general";"via2",#N/A,TRUE,"general";"via3",#N/A,TRUE,"general"}</definedName>
    <definedName name="_______y3" hidden="1">{"via1",#N/A,TRUE,"general";"via2",#N/A,TRUE,"general";"via3",#N/A,TRUE,"general"}</definedName>
    <definedName name="_______y4" localSheetId="3" hidden="1">{"via1",#N/A,TRUE,"general";"via2",#N/A,TRUE,"general";"via3",#N/A,TRUE,"general"}</definedName>
    <definedName name="_______y4" hidden="1">{"via1",#N/A,TRUE,"general";"via2",#N/A,TRUE,"general";"via3",#N/A,TRUE,"general"}</definedName>
    <definedName name="_______y5" localSheetId="3" hidden="1">{"TAB1",#N/A,TRUE,"GENERAL";"TAB2",#N/A,TRUE,"GENERAL";"TAB3",#N/A,TRUE,"GENERAL";"TAB4",#N/A,TRUE,"GENERAL";"TAB5",#N/A,TRUE,"GENERAL"}</definedName>
    <definedName name="_______y5" hidden="1">{"TAB1",#N/A,TRUE,"GENERAL";"TAB2",#N/A,TRUE,"GENERAL";"TAB3",#N/A,TRUE,"GENERAL";"TAB4",#N/A,TRUE,"GENERAL";"TAB5",#N/A,TRUE,"GENERAL"}</definedName>
    <definedName name="_______y6" localSheetId="3" hidden="1">{"via1",#N/A,TRUE,"general";"via2",#N/A,TRUE,"general";"via3",#N/A,TRUE,"general"}</definedName>
    <definedName name="_______y6" hidden="1">{"via1",#N/A,TRUE,"general";"via2",#N/A,TRUE,"general";"via3",#N/A,TRUE,"general"}</definedName>
    <definedName name="_______y7" localSheetId="3" hidden="1">{"via1",#N/A,TRUE,"general";"via2",#N/A,TRUE,"general";"via3",#N/A,TRUE,"general"}</definedName>
    <definedName name="_______y7" hidden="1">{"via1",#N/A,TRUE,"general";"via2",#N/A,TRUE,"general";"via3",#N/A,TRUE,"general"}</definedName>
    <definedName name="_______y8" localSheetId="3" hidden="1">{"via1",#N/A,TRUE,"general";"via2",#N/A,TRUE,"general";"via3",#N/A,TRUE,"general"}</definedName>
    <definedName name="_______y8" hidden="1">{"via1",#N/A,TRUE,"general";"via2",#N/A,TRUE,"general";"via3",#N/A,TRUE,"general"}</definedName>
    <definedName name="_______y9" localSheetId="3" hidden="1">{"TAB1",#N/A,TRUE,"GENERAL";"TAB2",#N/A,TRUE,"GENERAL";"TAB3",#N/A,TRUE,"GENERAL";"TAB4",#N/A,TRUE,"GENERAL";"TAB5",#N/A,TRUE,"GENERAL"}</definedName>
    <definedName name="_______y9" hidden="1">{"TAB1",#N/A,TRUE,"GENERAL";"TAB2",#N/A,TRUE,"GENERAL";"TAB3",#N/A,TRUE,"GENERAL";"TAB4",#N/A,TRUE,"GENERAL";"TAB5",#N/A,TRUE,"GENERAL"}</definedName>
    <definedName name="_______z1" localSheetId="3" hidden="1">{"TAB1",#N/A,TRUE,"GENERAL";"TAB2",#N/A,TRUE,"GENERAL";"TAB3",#N/A,TRUE,"GENERAL";"TAB4",#N/A,TRUE,"GENERAL";"TAB5",#N/A,TRUE,"GENERAL"}</definedName>
    <definedName name="_______z1" hidden="1">{"TAB1",#N/A,TRUE,"GENERAL";"TAB2",#N/A,TRUE,"GENERAL";"TAB3",#N/A,TRUE,"GENERAL";"TAB4",#N/A,TRUE,"GENERAL";"TAB5",#N/A,TRUE,"GENERAL"}</definedName>
    <definedName name="_______z2" localSheetId="3" hidden="1">{"via1",#N/A,TRUE,"general";"via2",#N/A,TRUE,"general";"via3",#N/A,TRUE,"general"}</definedName>
    <definedName name="_______z2" hidden="1">{"via1",#N/A,TRUE,"general";"via2",#N/A,TRUE,"general";"via3",#N/A,TRUE,"general"}</definedName>
    <definedName name="_______z3" localSheetId="3" hidden="1">{"via1",#N/A,TRUE,"general";"via2",#N/A,TRUE,"general";"via3",#N/A,TRUE,"general"}</definedName>
    <definedName name="_______z3" hidden="1">{"via1",#N/A,TRUE,"general";"via2",#N/A,TRUE,"general";"via3",#N/A,TRUE,"general"}</definedName>
    <definedName name="_______z4" localSheetId="3" hidden="1">{"TAB1",#N/A,TRUE,"GENERAL";"TAB2",#N/A,TRUE,"GENERAL";"TAB3",#N/A,TRUE,"GENERAL";"TAB4",#N/A,TRUE,"GENERAL";"TAB5",#N/A,TRUE,"GENERAL"}</definedName>
    <definedName name="_______z4" hidden="1">{"TAB1",#N/A,TRUE,"GENERAL";"TAB2",#N/A,TRUE,"GENERAL";"TAB3",#N/A,TRUE,"GENERAL";"TAB4",#N/A,TRUE,"GENERAL";"TAB5",#N/A,TRUE,"GENERAL"}</definedName>
    <definedName name="_______z5" localSheetId="3" hidden="1">{"via1",#N/A,TRUE,"general";"via2",#N/A,TRUE,"general";"via3",#N/A,TRUE,"general"}</definedName>
    <definedName name="_______z5" hidden="1">{"via1",#N/A,TRUE,"general";"via2",#N/A,TRUE,"general";"via3",#N/A,TRUE,"general"}</definedName>
    <definedName name="_______z6" localSheetId="3" hidden="1">{"TAB1",#N/A,TRUE,"GENERAL";"TAB2",#N/A,TRUE,"GENERAL";"TAB3",#N/A,TRUE,"GENERAL";"TAB4",#N/A,TRUE,"GENERAL";"TAB5",#N/A,TRUE,"GENERAL"}</definedName>
    <definedName name="_______z6" hidden="1">{"TAB1",#N/A,TRUE,"GENERAL";"TAB2",#N/A,TRUE,"GENERAL";"TAB3",#N/A,TRUE,"GENERAL";"TAB4",#N/A,TRUE,"GENERAL";"TAB5",#N/A,TRUE,"GENERAL"}</definedName>
    <definedName name="______A1" localSheetId="61">#REF!</definedName>
    <definedName name="______A1">#REF!</definedName>
    <definedName name="______A115042">#REF!</definedName>
    <definedName name="______a3" localSheetId="3"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3" hidden="1">{"via1",#N/A,TRUE,"general";"via2",#N/A,TRUE,"general";"via3",#N/A,TRUE,"general"}</definedName>
    <definedName name="______a4" hidden="1">{"via1",#N/A,TRUE,"general";"via2",#N/A,TRUE,"general";"via3",#N/A,TRUE,"general"}</definedName>
    <definedName name="______a5" localSheetId="3" hidden="1">{"TAB1",#N/A,TRUE,"GENERAL";"TAB2",#N/A,TRUE,"GENERAL";"TAB3",#N/A,TRUE,"GENERAL";"TAB4",#N/A,TRUE,"GENERAL";"TAB5",#N/A,TRUE,"GENERAL"}</definedName>
    <definedName name="______a5" hidden="1">{"TAB1",#N/A,TRUE,"GENERAL";"TAB2",#N/A,TRUE,"GENERAL";"TAB3",#N/A,TRUE,"GENERAL";"TAB4",#N/A,TRUE,"GENERAL";"TAB5",#N/A,TRUE,"GENERAL"}</definedName>
    <definedName name="______a6" localSheetId="3" hidden="1">{"TAB1",#N/A,TRUE,"GENERAL";"TAB2",#N/A,TRUE,"GENERAL";"TAB3",#N/A,TRUE,"GENERAL";"TAB4",#N/A,TRUE,"GENERAL";"TAB5",#N/A,TRUE,"GENERAL"}</definedName>
    <definedName name="______a6" hidden="1">{"TAB1",#N/A,TRUE,"GENERAL";"TAB2",#N/A,TRUE,"GENERAL";"TAB3",#N/A,TRUE,"GENERAL";"TAB4",#N/A,TRUE,"GENERAL";"TAB5",#N/A,TRUE,"GENERAL"}</definedName>
    <definedName name="______Adi2">#REF!</definedName>
    <definedName name="______Adi3">#REF!</definedName>
    <definedName name="______AFC1" localSheetId="61">#REF!</definedName>
    <definedName name="______AFC1" localSheetId="62">#REF!</definedName>
    <definedName name="______AFC1">#REF!</definedName>
    <definedName name="______AFC3" localSheetId="61">#REF!</definedName>
    <definedName name="______AFC3" localSheetId="62">#REF!</definedName>
    <definedName name="______AFC3">#REF!</definedName>
    <definedName name="______AFC5" localSheetId="61">#REF!</definedName>
    <definedName name="______AFC5" localSheetId="62">#REF!</definedName>
    <definedName name="______AFC5">#REF!</definedName>
    <definedName name="______Alt1">#REF!</definedName>
    <definedName name="______Alt2">#REF!</definedName>
    <definedName name="______Alt3">#REF!</definedName>
    <definedName name="______apu1">#REF!</definedName>
    <definedName name="______APU221" localSheetId="61">#REF!</definedName>
    <definedName name="______APU221">#REF!</definedName>
    <definedName name="______APU465">#N/A</definedName>
    <definedName name="______B110111">#REF!</definedName>
    <definedName name="______B114854">#REF!</definedName>
    <definedName name="______b2" localSheetId="3" hidden="1">{"TAB1",#N/A,TRUE,"GENERAL";"TAB2",#N/A,TRUE,"GENERAL";"TAB3",#N/A,TRUE,"GENERAL";"TAB4",#N/A,TRUE,"GENERAL";"TAB5",#N/A,TRUE,"GENERAL"}</definedName>
    <definedName name="______b2" hidden="1">{"TAB1",#N/A,TRUE,"GENERAL";"TAB2",#N/A,TRUE,"GENERAL";"TAB3",#N/A,TRUE,"GENERAL";"TAB4",#N/A,TRUE,"GENERAL";"TAB5",#N/A,TRUE,"GENERAL"}</definedName>
    <definedName name="______b3" localSheetId="3" hidden="1">{"TAB1",#N/A,TRUE,"GENERAL";"TAB2",#N/A,TRUE,"GENERAL";"TAB3",#N/A,TRUE,"GENERAL";"TAB4",#N/A,TRUE,"GENERAL";"TAB5",#N/A,TRUE,"GENERAL"}</definedName>
    <definedName name="______b3" hidden="1">{"TAB1",#N/A,TRUE,"GENERAL";"TAB2",#N/A,TRUE,"GENERAL";"TAB3",#N/A,TRUE,"GENERAL";"TAB4",#N/A,TRUE,"GENERAL";"TAB5",#N/A,TRUE,"GENERAL"}</definedName>
    <definedName name="______b4" localSheetId="3" hidden="1">{"TAB1",#N/A,TRUE,"GENERAL";"TAB2",#N/A,TRUE,"GENERAL";"TAB3",#N/A,TRUE,"GENERAL";"TAB4",#N/A,TRUE,"GENERAL";"TAB5",#N/A,TRUE,"GENERAL"}</definedName>
    <definedName name="______b4" hidden="1">{"TAB1",#N/A,TRUE,"GENERAL";"TAB2",#N/A,TRUE,"GENERAL";"TAB3",#N/A,TRUE,"GENERAL";"TAB4",#N/A,TRUE,"GENERAL";"TAB5",#N/A,TRUE,"GENERAL"}</definedName>
    <definedName name="______b5" localSheetId="3" hidden="1">{"TAB1",#N/A,TRUE,"GENERAL";"TAB2",#N/A,TRUE,"GENERAL";"TAB3",#N/A,TRUE,"GENERAL";"TAB4",#N/A,TRUE,"GENERAL";"TAB5",#N/A,TRUE,"GENERAL"}</definedName>
    <definedName name="______b5" hidden="1">{"TAB1",#N/A,TRUE,"GENERAL";"TAB2",#N/A,TRUE,"GENERAL";"TAB3",#N/A,TRUE,"GENERAL";"TAB4",#N/A,TRUE,"GENERAL";"TAB5",#N/A,TRUE,"GENERAL"}</definedName>
    <definedName name="______b6" localSheetId="3" hidden="1">{"TAB1",#N/A,TRUE,"GENERAL";"TAB2",#N/A,TRUE,"GENERAL";"TAB3",#N/A,TRUE,"GENERAL";"TAB4",#N/A,TRUE,"GENERAL";"TAB5",#N/A,TRUE,"GENERAL"}</definedName>
    <definedName name="______b6" hidden="1">{"TAB1",#N/A,TRUE,"GENERAL";"TAB2",#N/A,TRUE,"GENERAL";"TAB3",#N/A,TRUE,"GENERAL";"TAB4",#N/A,TRUE,"GENERAL";"TAB5",#N/A,TRUE,"GENERAL"}</definedName>
    <definedName name="______b7" localSheetId="3" hidden="1">{"via1",#N/A,TRUE,"general";"via2",#N/A,TRUE,"general";"via3",#N/A,TRUE,"general"}</definedName>
    <definedName name="______b7" hidden="1">{"via1",#N/A,TRUE,"general";"via2",#N/A,TRUE,"general";"via3",#N/A,TRUE,"general"}</definedName>
    <definedName name="______b8" localSheetId="3" hidden="1">{"via1",#N/A,TRUE,"general";"via2",#N/A,TRUE,"general";"via3",#N/A,TRUE,"general"}</definedName>
    <definedName name="______b8" hidden="1">{"via1",#N/A,TRUE,"general";"via2",#N/A,TRUE,"general";"via3",#N/A,TRUE,"general"}</definedName>
    <definedName name="______bb9" localSheetId="3" hidden="1">{"TAB1",#N/A,TRUE,"GENERAL";"TAB2",#N/A,TRUE,"GENERAL";"TAB3",#N/A,TRUE,"GENERAL";"TAB4",#N/A,TRUE,"GENERAL";"TAB5",#N/A,TRUE,"GENERAL"}</definedName>
    <definedName name="______bb9" hidden="1">{"TAB1",#N/A,TRUE,"GENERAL";"TAB2",#N/A,TRUE,"GENERAL";"TAB3",#N/A,TRUE,"GENERAL";"TAB4",#N/A,TRUE,"GENERAL";"TAB5",#N/A,TRUE,"GENERAL"}</definedName>
    <definedName name="______bgb5" localSheetId="3" hidden="1">{"TAB1",#N/A,TRUE,"GENERAL";"TAB2",#N/A,TRUE,"GENERAL";"TAB3",#N/A,TRUE,"GENERAL";"TAB4",#N/A,TRUE,"GENERAL";"TAB5",#N/A,TRUE,"GENERAL"}</definedName>
    <definedName name="______bgb5" hidden="1">{"TAB1",#N/A,TRUE,"GENERAL";"TAB2",#N/A,TRUE,"GENERAL";"TAB3",#N/A,TRUE,"GENERAL";"TAB4",#N/A,TRUE,"GENERAL";"TAB5",#N/A,TRUE,"GENERAL"}</definedName>
    <definedName name="______BGC1" localSheetId="61">#REF!</definedName>
    <definedName name="______BGC1" localSheetId="62">#REF!</definedName>
    <definedName name="______BGC1">#REF!</definedName>
    <definedName name="______BGC3" localSheetId="61">#REF!</definedName>
    <definedName name="______BGC3" localSheetId="62">#REF!</definedName>
    <definedName name="______BGC3">#REF!</definedName>
    <definedName name="______BGC5" localSheetId="61">#REF!</definedName>
    <definedName name="______BGC5" localSheetId="62">#REF!</definedName>
    <definedName name="______BGC5">#REF!</definedName>
    <definedName name="______CAC1" localSheetId="61">#REF!</definedName>
    <definedName name="______CAC1" localSheetId="62">#REF!</definedName>
    <definedName name="______CAC1">#REF!</definedName>
    <definedName name="______CAC3" localSheetId="61">#REF!</definedName>
    <definedName name="______CAC3" localSheetId="62">#REF!</definedName>
    <definedName name="______CAC3">#REF!</definedName>
    <definedName name="______CAC5" localSheetId="61">#REF!</definedName>
    <definedName name="______CAC5" localSheetId="62">#REF!</definedName>
    <definedName name="______CAC5">#REF!</definedName>
    <definedName name="______Cod1">#REF!</definedName>
    <definedName name="______cua1">#REF!</definedName>
    <definedName name="______D177945">#REF!</definedName>
    <definedName name="______DF4" hidden="1">#REF!</definedName>
    <definedName name="______DMD1">#REF!</definedName>
    <definedName name="______E113701">#REF!</definedName>
    <definedName name="______E169000">#REF!</definedName>
    <definedName name="______Epm2">#REF!</definedName>
    <definedName name="______Epm3">#REF!</definedName>
    <definedName name="______EQP1" localSheetId="61">#REF!</definedName>
    <definedName name="______EQP1">#REF!</definedName>
    <definedName name="______EQP10">#REF!</definedName>
    <definedName name="______EQP11">#REF!</definedName>
    <definedName name="______EQP12">#REF!</definedName>
    <definedName name="______EQP13">#REF!</definedName>
    <definedName name="______EQP14">#REF!</definedName>
    <definedName name="______EQP15">#REF!</definedName>
    <definedName name="______EQP16">#REF!</definedName>
    <definedName name="______EQP17">#REF!</definedName>
    <definedName name="______EQP18">#REF!</definedName>
    <definedName name="______EQP19">#REF!</definedName>
    <definedName name="______EQP2">#REF!</definedName>
    <definedName name="______EQP20">#REF!</definedName>
    <definedName name="______eqp27">#REF!</definedName>
    <definedName name="______EQP3">#REF!</definedName>
    <definedName name="______EQP4">#REF!</definedName>
    <definedName name="______EQP5">#REF!</definedName>
    <definedName name="______EQP6">#REF!</definedName>
    <definedName name="______EQP7">#REF!</definedName>
    <definedName name="______EQP8">#REF!</definedName>
    <definedName name="______EQP9">#REF!</definedName>
    <definedName name="______EST1" localSheetId="62">#REF!</definedName>
    <definedName name="______EST1">#REF!</definedName>
    <definedName name="______EST10" localSheetId="62">#REF!</definedName>
    <definedName name="______EST10">#REF!</definedName>
    <definedName name="______EST11" localSheetId="62">#REF!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F">#REF!</definedName>
    <definedName name="______fei1">#REF!</definedName>
    <definedName name="______fei10">#REF!</definedName>
    <definedName name="______fei11">#REF!</definedName>
    <definedName name="______fei12">#REF!</definedName>
    <definedName name="______fei13">#REF!</definedName>
    <definedName name="______fei14">#REF!</definedName>
    <definedName name="______fei15">#REF!</definedName>
    <definedName name="______fei16">#REF!</definedName>
    <definedName name="______fei17">#REF!</definedName>
    <definedName name="______fei18">#REF!</definedName>
    <definedName name="______fei19">#REF!</definedName>
    <definedName name="______fei2">#REF!</definedName>
    <definedName name="______fei3">#REF!</definedName>
    <definedName name="______fei4">#REF!</definedName>
    <definedName name="______fei5">#REF!</definedName>
    <definedName name="______fei6">#REF!</definedName>
    <definedName name="______fei7">#REF!</definedName>
    <definedName name="______fei8">#REF!</definedName>
    <definedName name="______fei9">#REF!</definedName>
    <definedName name="______FS01" localSheetId="3">AIU!ERR</definedName>
    <definedName name="______FS01">[0]!ERR</definedName>
    <definedName name="______G118050">#REF!</definedName>
    <definedName name="______G161484">#REF!</definedName>
    <definedName name="______g2" localSheetId="3" hidden="1">{"TAB1",#N/A,TRUE,"GENERAL";"TAB2",#N/A,TRUE,"GENERAL";"TAB3",#N/A,TRUE,"GENERAL";"TAB4",#N/A,TRUE,"GENERAL";"TAB5",#N/A,TRUE,"GENERAL"}</definedName>
    <definedName name="______g2" hidden="1">{"TAB1",#N/A,TRUE,"GENERAL";"TAB2",#N/A,TRUE,"GENERAL";"TAB3",#N/A,TRUE,"GENERAL";"TAB4",#N/A,TRUE,"GENERAL";"TAB5",#N/A,TRUE,"GENERAL"}</definedName>
    <definedName name="______g3" localSheetId="3" hidden="1">{"via1",#N/A,TRUE,"general";"via2",#N/A,TRUE,"general";"via3",#N/A,TRUE,"general"}</definedName>
    <definedName name="______g3" hidden="1">{"via1",#N/A,TRUE,"general";"via2",#N/A,TRUE,"general";"via3",#N/A,TRUE,"general"}</definedName>
    <definedName name="______g4" localSheetId="3" hidden="1">{"via1",#N/A,TRUE,"general";"via2",#N/A,TRUE,"general";"via3",#N/A,TRUE,"general"}</definedName>
    <definedName name="______g4" hidden="1">{"via1",#N/A,TRUE,"general";"via2",#N/A,TRUE,"general";"via3",#N/A,TRUE,"general"}</definedName>
    <definedName name="______g5" localSheetId="3" hidden="1">{"via1",#N/A,TRUE,"general";"via2",#N/A,TRUE,"general";"via3",#N/A,TRUE,"general"}</definedName>
    <definedName name="______g5" hidden="1">{"via1",#N/A,TRUE,"general";"via2",#N/A,TRUE,"general";"via3",#N/A,TRUE,"general"}</definedName>
    <definedName name="______g6" localSheetId="3" hidden="1">{"via1",#N/A,TRUE,"general";"via2",#N/A,TRUE,"general";"via3",#N/A,TRUE,"general"}</definedName>
    <definedName name="______g6" hidden="1">{"via1",#N/A,TRUE,"general";"via2",#N/A,TRUE,"general";"via3",#N/A,TRUE,"general"}</definedName>
    <definedName name="______g7" localSheetId="3" hidden="1">{"TAB1",#N/A,TRUE,"GENERAL";"TAB2",#N/A,TRUE,"GENERAL";"TAB3",#N/A,TRUE,"GENERAL";"TAB4",#N/A,TRUE,"GENERAL";"TAB5",#N/A,TRUE,"GENERAL"}</definedName>
    <definedName name="______g7" hidden="1">{"TAB1",#N/A,TRUE,"GENERAL";"TAB2",#N/A,TRUE,"GENERAL";"TAB3",#N/A,TRUE,"GENERAL";"TAB4",#N/A,TRUE,"GENERAL";"TAB5",#N/A,TRUE,"GENERAL"}</definedName>
    <definedName name="______GR1" localSheetId="3" hidden="1">{"TAB1",#N/A,TRUE,"GENERAL";"TAB2",#N/A,TRUE,"GENERAL";"TAB3",#N/A,TRUE,"GENERAL";"TAB4",#N/A,TRUE,"GENERAL";"TAB5",#N/A,TRUE,"GENERAL"}</definedName>
    <definedName name="______GR1" hidden="1">{"TAB1",#N/A,TRUE,"GENERAL";"TAB2",#N/A,TRUE,"GENERAL";"TAB3",#N/A,TRUE,"GENERAL";"TAB4",#N/A,TRUE,"GENERAL";"TAB5",#N/A,TRUE,"GENERAL"}</definedName>
    <definedName name="______gtr4" localSheetId="3" hidden="1">{"via1",#N/A,TRUE,"general";"via2",#N/A,TRUE,"general";"via3",#N/A,TRUE,"general"}</definedName>
    <definedName name="______gtr4" hidden="1">{"via1",#N/A,TRUE,"general";"via2",#N/A,TRUE,"general";"via3",#N/A,TRUE,"general"}</definedName>
    <definedName name="______H117562">#REF!</definedName>
    <definedName name="______H191456">#REF!</definedName>
    <definedName name="______h2" localSheetId="3" hidden="1">{"via1",#N/A,TRUE,"general";"via2",#N/A,TRUE,"general";"via3",#N/A,TRUE,"general"}</definedName>
    <definedName name="______h2" hidden="1">{"via1",#N/A,TRUE,"general";"via2",#N/A,TRUE,"general";"via3",#N/A,TRUE,"general"}</definedName>
    <definedName name="______h3" localSheetId="3" hidden="1">{"via1",#N/A,TRUE,"general";"via2",#N/A,TRUE,"general";"via3",#N/A,TRUE,"general"}</definedName>
    <definedName name="______h3" hidden="1">{"via1",#N/A,TRUE,"general";"via2",#N/A,TRUE,"general";"via3",#N/A,TRUE,"general"}</definedName>
    <definedName name="______h4" localSheetId="3" hidden="1">{"TAB1",#N/A,TRUE,"GENERAL";"TAB2",#N/A,TRUE,"GENERAL";"TAB3",#N/A,TRUE,"GENERAL";"TAB4",#N/A,TRUE,"GENERAL";"TAB5",#N/A,TRUE,"GENERAL"}</definedName>
    <definedName name="______h4" hidden="1">{"TAB1",#N/A,TRUE,"GENERAL";"TAB2",#N/A,TRUE,"GENERAL";"TAB3",#N/A,TRUE,"GENERAL";"TAB4",#N/A,TRUE,"GENERAL";"TAB5",#N/A,TRUE,"GENERAL"}</definedName>
    <definedName name="______h5" localSheetId="3" hidden="1">{"TAB1",#N/A,TRUE,"GENERAL";"TAB2",#N/A,TRUE,"GENERAL";"TAB3",#N/A,TRUE,"GENERAL";"TAB4",#N/A,TRUE,"GENERAL";"TAB5",#N/A,TRUE,"GENERAL"}</definedName>
    <definedName name="______h5" hidden="1">{"TAB1",#N/A,TRUE,"GENERAL";"TAB2",#N/A,TRUE,"GENERAL";"TAB3",#N/A,TRUE,"GENERAL";"TAB4",#N/A,TRUE,"GENERAL";"TAB5",#N/A,TRUE,"GENERAL"}</definedName>
    <definedName name="______h6" localSheetId="3" hidden="1">{"via1",#N/A,TRUE,"general";"via2",#N/A,TRUE,"general";"via3",#N/A,TRUE,"general"}</definedName>
    <definedName name="______h6" hidden="1">{"via1",#N/A,TRUE,"general";"via2",#N/A,TRUE,"general";"via3",#N/A,TRUE,"general"}</definedName>
    <definedName name="______h7" localSheetId="3" hidden="1">{"TAB1",#N/A,TRUE,"GENERAL";"TAB2",#N/A,TRUE,"GENERAL";"TAB3",#N/A,TRUE,"GENERAL";"TAB4",#N/A,TRUE,"GENERAL";"TAB5",#N/A,TRUE,"GENERAL"}</definedName>
    <definedName name="______h7" hidden="1">{"TAB1",#N/A,TRUE,"GENERAL";"TAB2",#N/A,TRUE,"GENERAL";"TAB3",#N/A,TRUE,"GENERAL";"TAB4",#N/A,TRUE,"GENERAL";"TAB5",#N/A,TRUE,"GENERAL"}</definedName>
    <definedName name="______h8" localSheetId="3" hidden="1">{"via1",#N/A,TRUE,"general";"via2",#N/A,TRUE,"general";"via3",#N/A,TRUE,"general"}</definedName>
    <definedName name="______h8" hidden="1">{"via1",#N/A,TRUE,"general";"via2",#N/A,TRUE,"general";"via3",#N/A,TRUE,"general"}</definedName>
    <definedName name="______hfh7" localSheetId="3" hidden="1">{"via1",#N/A,TRUE,"general";"via2",#N/A,TRUE,"general";"via3",#N/A,TRUE,"general"}</definedName>
    <definedName name="______hfh7" hidden="1">{"via1",#N/A,TRUE,"general";"via2",#N/A,TRUE,"general";"via3",#N/A,TRUE,"general"}</definedName>
    <definedName name="______i1">#REF!</definedName>
    <definedName name="______i4" localSheetId="3" hidden="1">{"via1",#N/A,TRUE,"general";"via2",#N/A,TRUE,"general";"via3",#N/A,TRUE,"general"}</definedName>
    <definedName name="______i4" hidden="1">{"via1",#N/A,TRUE,"general";"via2",#N/A,TRUE,"general";"via3",#N/A,TRUE,"general"}</definedName>
    <definedName name="______i5" localSheetId="3" hidden="1">{"TAB1",#N/A,TRUE,"GENERAL";"TAB2",#N/A,TRUE,"GENERAL";"TAB3",#N/A,TRUE,"GENERAL";"TAB4",#N/A,TRUE,"GENERAL";"TAB5",#N/A,TRUE,"GENERAL"}</definedName>
    <definedName name="______i5" hidden="1">{"TAB1",#N/A,TRUE,"GENERAL";"TAB2",#N/A,TRUE,"GENERAL";"TAB3",#N/A,TRUE,"GENERAL";"TAB4",#N/A,TRUE,"GENERAL";"TAB5",#N/A,TRUE,"GENERAL"}</definedName>
    <definedName name="______i6" localSheetId="3" hidden="1">{"TAB1",#N/A,TRUE,"GENERAL";"TAB2",#N/A,TRUE,"GENERAL";"TAB3",#N/A,TRUE,"GENERAL";"TAB4",#N/A,TRUE,"GENERAL";"TAB5",#N/A,TRUE,"GENERAL"}</definedName>
    <definedName name="______i6" hidden="1">{"TAB1",#N/A,TRUE,"GENERAL";"TAB2",#N/A,TRUE,"GENERAL";"TAB3",#N/A,TRUE,"GENERAL";"TAB4",#N/A,TRUE,"GENERAL";"TAB5",#N/A,TRUE,"GENERAL"}</definedName>
    <definedName name="______i7" localSheetId="3" hidden="1">{"via1",#N/A,TRUE,"general";"via2",#N/A,TRUE,"general";"via3",#N/A,TRUE,"general"}</definedName>
    <definedName name="______i7" hidden="1">{"via1",#N/A,TRUE,"general";"via2",#N/A,TRUE,"general";"via3",#N/A,TRUE,"general"}</definedName>
    <definedName name="______i77" localSheetId="3" hidden="1">{"TAB1",#N/A,TRUE,"GENERAL";"TAB2",#N/A,TRUE,"GENERAL";"TAB3",#N/A,TRUE,"GENERAL";"TAB4",#N/A,TRUE,"GENERAL";"TAB5",#N/A,TRUE,"GENERAL"}</definedName>
    <definedName name="______i77" hidden="1">{"TAB1",#N/A,TRUE,"GENERAL";"TAB2",#N/A,TRUE,"GENERAL";"TAB3",#N/A,TRUE,"GENERAL";"TAB4",#N/A,TRUE,"GENERAL";"TAB5",#N/A,TRUE,"GENERAL"}</definedName>
    <definedName name="______i8" localSheetId="3" hidden="1">{"via1",#N/A,TRUE,"general";"via2",#N/A,TRUE,"general";"via3",#N/A,TRUE,"general"}</definedName>
    <definedName name="______i8" hidden="1">{"via1",#N/A,TRUE,"general";"via2",#N/A,TRUE,"general";"via3",#N/A,TRUE,"general"}</definedName>
    <definedName name="______i9" localSheetId="3"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yC1">#REF!</definedName>
    <definedName name="______k3" localSheetId="3" hidden="1">{"TAB1",#N/A,TRUE,"GENERAL";"TAB2",#N/A,TRUE,"GENERAL";"TAB3",#N/A,TRUE,"GENERAL";"TAB4",#N/A,TRUE,"GENERAL";"TAB5",#N/A,TRUE,"GENERAL"}</definedName>
    <definedName name="______k3" hidden="1">{"TAB1",#N/A,TRUE,"GENERAL";"TAB2",#N/A,TRUE,"GENERAL";"TAB3",#N/A,TRUE,"GENERAL";"TAB4",#N/A,TRUE,"GENERAL";"TAB5",#N/A,TRUE,"GENERAL"}</definedName>
    <definedName name="______k4" localSheetId="3" hidden="1">{"via1",#N/A,TRUE,"general";"via2",#N/A,TRUE,"general";"via3",#N/A,TRUE,"general"}</definedName>
    <definedName name="______k4" hidden="1">{"via1",#N/A,TRUE,"general";"via2",#N/A,TRUE,"general";"via3",#N/A,TRUE,"general"}</definedName>
    <definedName name="______k5" localSheetId="3" hidden="1">{"via1",#N/A,TRUE,"general";"via2",#N/A,TRUE,"general";"via3",#N/A,TRUE,"general"}</definedName>
    <definedName name="______k5" hidden="1">{"via1",#N/A,TRUE,"general";"via2",#N/A,TRUE,"general";"via3",#N/A,TRUE,"general"}</definedName>
    <definedName name="______k6" localSheetId="3" hidden="1">{"TAB1",#N/A,TRUE,"GENERAL";"TAB2",#N/A,TRUE,"GENERAL";"TAB3",#N/A,TRUE,"GENERAL";"TAB4",#N/A,TRUE,"GENERAL";"TAB5",#N/A,TRUE,"GENERAL"}</definedName>
    <definedName name="______k6" hidden="1">{"TAB1",#N/A,TRUE,"GENERAL";"TAB2",#N/A,TRUE,"GENERAL";"TAB3",#N/A,TRUE,"GENERAL";"TAB4",#N/A,TRUE,"GENERAL";"TAB5",#N/A,TRUE,"GENERAL"}</definedName>
    <definedName name="______k7" localSheetId="3" hidden="1">{"via1",#N/A,TRUE,"general";"via2",#N/A,TRUE,"general";"via3",#N/A,TRUE,"general"}</definedName>
    <definedName name="______k7" hidden="1">{"via1",#N/A,TRUE,"general";"via2",#N/A,TRUE,"general";"via3",#N/A,TRUE,"general"}</definedName>
    <definedName name="______k8" localSheetId="3" hidden="1">{"via1",#N/A,TRUE,"general";"via2",#N/A,TRUE,"general";"via3",#N/A,TRUE,"general"}</definedName>
    <definedName name="______k8" hidden="1">{"via1",#N/A,TRUE,"general";"via2",#N/A,TRUE,"general";"via3",#N/A,TRUE,"general"}</definedName>
    <definedName name="______k9" localSheetId="3" hidden="1">{"TAB1",#N/A,TRUE,"GENERAL";"TAB2",#N/A,TRUE,"GENERAL";"TAB3",#N/A,TRUE,"GENERAL";"TAB4",#N/A,TRUE,"GENERAL";"TAB5",#N/A,TRUE,"GENERAL"}</definedName>
    <definedName name="______k9" hidden="1">{"TAB1",#N/A,TRUE,"GENERAL";"TAB2",#N/A,TRUE,"GENERAL";"TAB3",#N/A,TRUE,"GENERAL";"TAB4",#N/A,TRUE,"GENERAL";"TAB5",#N/A,TRUE,"GENERAL"}</definedName>
    <definedName name="______kjk6" localSheetId="3" hidden="1">{"TAB1",#N/A,TRUE,"GENERAL";"TAB2",#N/A,TRUE,"GENERAL";"TAB3",#N/A,TRUE,"GENERAL";"TAB4",#N/A,TRUE,"GENERAL";"TAB5",#N/A,TRUE,"GENERAL"}</definedName>
    <definedName name="______kjk6" hidden="1">{"TAB1",#N/A,TRUE,"GENERAL";"TAB2",#N/A,TRUE,"GENERAL";"TAB3",#N/A,TRUE,"GENERAL";"TAB4",#N/A,TRUE,"GENERAL";"TAB5",#N/A,TRUE,"GENERAL"}</definedName>
    <definedName name="______l9001">#REF!</definedName>
    <definedName name="______m3" localSheetId="3" hidden="1">{"via1",#N/A,TRUE,"general";"via2",#N/A,TRUE,"general";"via3",#N/A,TRUE,"general"}</definedName>
    <definedName name="______m3" hidden="1">{"via1",#N/A,TRUE,"general";"via2",#N/A,TRUE,"general";"via3",#N/A,TRUE,"general"}</definedName>
    <definedName name="______m4" localSheetId="3" hidden="1">{"TAB1",#N/A,TRUE,"GENERAL";"TAB2",#N/A,TRUE,"GENERAL";"TAB3",#N/A,TRUE,"GENERAL";"TAB4",#N/A,TRUE,"GENERAL";"TAB5",#N/A,TRUE,"GENERAL"}</definedName>
    <definedName name="______m4" hidden="1">{"TAB1",#N/A,TRUE,"GENERAL";"TAB2",#N/A,TRUE,"GENERAL";"TAB3",#N/A,TRUE,"GENERAL";"TAB4",#N/A,TRUE,"GENERAL";"TAB5",#N/A,TRUE,"GENERAL"}</definedName>
    <definedName name="______m5" localSheetId="3" hidden="1">{"via1",#N/A,TRUE,"general";"via2",#N/A,TRUE,"general";"via3",#N/A,TRUE,"general"}</definedName>
    <definedName name="______m5" hidden="1">{"via1",#N/A,TRUE,"general";"via2",#N/A,TRUE,"general";"via3",#N/A,TRUE,"general"}</definedName>
    <definedName name="______m6" localSheetId="3" hidden="1">{"TAB1",#N/A,TRUE,"GENERAL";"TAB2",#N/A,TRUE,"GENERAL";"TAB3",#N/A,TRUE,"GENERAL";"TAB4",#N/A,TRUE,"GENERAL";"TAB5",#N/A,TRUE,"GENERAL"}</definedName>
    <definedName name="______m6" hidden="1">{"TAB1",#N/A,TRUE,"GENERAL";"TAB2",#N/A,TRUE,"GENERAL";"TAB3",#N/A,TRUE,"GENERAL";"TAB4",#N/A,TRUE,"GENERAL";"TAB5",#N/A,TRUE,"GENERAL"}</definedName>
    <definedName name="______m7" localSheetId="3" hidden="1">{"TAB1",#N/A,TRUE,"GENERAL";"TAB2",#N/A,TRUE,"GENERAL";"TAB3",#N/A,TRUE,"GENERAL";"TAB4",#N/A,TRUE,"GENERAL";"TAB5",#N/A,TRUE,"GENERAL"}</definedName>
    <definedName name="______m7" hidden="1">{"TAB1",#N/A,TRUE,"GENERAL";"TAB2",#N/A,TRUE,"GENERAL";"TAB3",#N/A,TRUE,"GENERAL";"TAB4",#N/A,TRUE,"GENERAL";"TAB5",#N/A,TRUE,"GENERAL"}</definedName>
    <definedName name="______m8" localSheetId="3" hidden="1">{"via1",#N/A,TRUE,"general";"via2",#N/A,TRUE,"general";"via3",#N/A,TRUE,"general"}</definedName>
    <definedName name="______m8" hidden="1">{"via1",#N/A,TRUE,"general";"via2",#N/A,TRUE,"general";"via3",#N/A,TRUE,"general"}</definedName>
    <definedName name="______m9" localSheetId="3" hidden="1">{"via1",#N/A,TRUE,"general";"via2",#N/A,TRUE,"general";"via3",#N/A,TRUE,"general"}</definedName>
    <definedName name="______m9" hidden="1">{"via1",#N/A,TRUE,"general";"via2",#N/A,TRUE,"general";"via3",#N/A,TRUE,"general"}</definedName>
    <definedName name="______MA2">#REF!</definedName>
    <definedName name="______MAT1">#REF!</definedName>
    <definedName name="______MAT10">#REF!</definedName>
    <definedName name="______MAT100">#REF!</definedName>
    <definedName name="______MAT101">#REF!</definedName>
    <definedName name="______MAT102">#REF!</definedName>
    <definedName name="______MAT103">#REF!</definedName>
    <definedName name="______MAT104">#REF!</definedName>
    <definedName name="______MAT105">#REF!</definedName>
    <definedName name="______MAT106">#REF!</definedName>
    <definedName name="______MAT107">#REF!</definedName>
    <definedName name="______MAT108">#REF!</definedName>
    <definedName name="______MAT109">#REF!</definedName>
    <definedName name="______MAT11">#REF!</definedName>
    <definedName name="______MAT110">#REF!</definedName>
    <definedName name="______MAT111">#REF!</definedName>
    <definedName name="______MAT112">#REF!</definedName>
    <definedName name="______MAT113">#REF!</definedName>
    <definedName name="______MAT114">#REF!</definedName>
    <definedName name="______MAT115">#REF!</definedName>
    <definedName name="______MAT116">#REF!</definedName>
    <definedName name="______MAT117">#REF!</definedName>
    <definedName name="______MAT118">#REF!</definedName>
    <definedName name="______MAT119">#REF!</definedName>
    <definedName name="______MAT12">#REF!</definedName>
    <definedName name="______MAT120">#REF!</definedName>
    <definedName name="______MAT121">#REF!</definedName>
    <definedName name="______MAT122">#REF!</definedName>
    <definedName name="______MAT123">#REF!</definedName>
    <definedName name="______MAT124">#REF!</definedName>
    <definedName name="______MAT125">#REF!</definedName>
    <definedName name="______MAT126">#REF!</definedName>
    <definedName name="______MAT127">#REF!</definedName>
    <definedName name="______MAT128">#REF!</definedName>
    <definedName name="______MAT129">#REF!</definedName>
    <definedName name="______MAT13">#REF!</definedName>
    <definedName name="______MAT130">#REF!</definedName>
    <definedName name="______MAT131">#REF!</definedName>
    <definedName name="______MAT132">#REF!</definedName>
    <definedName name="______MAT133">#REF!</definedName>
    <definedName name="______MAT134">#REF!</definedName>
    <definedName name="______MAT135">#REF!</definedName>
    <definedName name="______MAT136">#REF!</definedName>
    <definedName name="______MAT137">#REF!</definedName>
    <definedName name="______MAT138">#REF!</definedName>
    <definedName name="______MAT139">#REF!</definedName>
    <definedName name="______MAT14">#REF!</definedName>
    <definedName name="______MAT140">#REF!</definedName>
    <definedName name="______MAT141">#REF!</definedName>
    <definedName name="______MAT142">#REF!</definedName>
    <definedName name="______MAT143">#REF!</definedName>
    <definedName name="______MAT144">#REF!</definedName>
    <definedName name="______MAT145">#REF!</definedName>
    <definedName name="______MAT146">#REF!</definedName>
    <definedName name="______MAT147">#REF!</definedName>
    <definedName name="______MAT148">#REF!</definedName>
    <definedName name="______MAT149">#REF!</definedName>
    <definedName name="______MAT15">#REF!</definedName>
    <definedName name="______MAT150">#REF!</definedName>
    <definedName name="______MAT151">#REF!</definedName>
    <definedName name="______MAT152">#REF!</definedName>
    <definedName name="______MAT153">#REF!</definedName>
    <definedName name="______MAT154">#REF!</definedName>
    <definedName name="______MAT155">#REF!</definedName>
    <definedName name="______MAT156">#REF!</definedName>
    <definedName name="______MAT157">#REF!</definedName>
    <definedName name="______MAT158">#REF!</definedName>
    <definedName name="______MAT159">#REF!</definedName>
    <definedName name="______MAT16">#REF!</definedName>
    <definedName name="______MAT160">#REF!</definedName>
    <definedName name="______MAT161">#REF!</definedName>
    <definedName name="______MAT162">#REF!</definedName>
    <definedName name="______MAT163">#REF!</definedName>
    <definedName name="______MAT164">#REF!</definedName>
    <definedName name="______MAT165">#REF!</definedName>
    <definedName name="______MAT166">#REF!</definedName>
    <definedName name="______MAT17">#REF!</definedName>
    <definedName name="______MAT18">#REF!</definedName>
    <definedName name="______MAT19">#REF!</definedName>
    <definedName name="______MAT2">#REF!</definedName>
    <definedName name="______MAT20">#REF!</definedName>
    <definedName name="______MAT21">#REF!</definedName>
    <definedName name="______MAT22">#REF!</definedName>
    <definedName name="______MAT23">#REF!</definedName>
    <definedName name="______MAT24">#REF!</definedName>
    <definedName name="______MAT25">#REF!</definedName>
    <definedName name="______MAT26">#REF!</definedName>
    <definedName name="______MAT27">#REF!</definedName>
    <definedName name="______MAT28">#REF!</definedName>
    <definedName name="______MAT29">#REF!</definedName>
    <definedName name="______MAT3">#REF!</definedName>
    <definedName name="______MAT30">#REF!</definedName>
    <definedName name="______MAT31">#REF!</definedName>
    <definedName name="______MAT32">#REF!</definedName>
    <definedName name="______MAT33">#REF!</definedName>
    <definedName name="______MAT34">#REF!</definedName>
    <definedName name="______MAT35">#REF!</definedName>
    <definedName name="______MAT36">#REF!</definedName>
    <definedName name="______MAT37">#REF!</definedName>
    <definedName name="______MAT38">#REF!</definedName>
    <definedName name="______MAT39">#REF!</definedName>
    <definedName name="______MAT4">#REF!</definedName>
    <definedName name="______MAT40">#REF!</definedName>
    <definedName name="______MAT41">#REF!</definedName>
    <definedName name="______MAT42">#REF!</definedName>
    <definedName name="______MAT43">#REF!</definedName>
    <definedName name="______MAT44">#REF!</definedName>
    <definedName name="______MAT45">#REF!</definedName>
    <definedName name="______MAT46">#REF!</definedName>
    <definedName name="______MAT47">#REF!</definedName>
    <definedName name="______MAT48">#REF!</definedName>
    <definedName name="______MAT49">#REF!</definedName>
    <definedName name="______MAT5">#REF!</definedName>
    <definedName name="______MAT50">#REF!</definedName>
    <definedName name="______MAT51">#REF!</definedName>
    <definedName name="______MAT52">#REF!</definedName>
    <definedName name="______MAT53">#REF!</definedName>
    <definedName name="______MAT54">#REF!</definedName>
    <definedName name="______MAT55">#REF!</definedName>
    <definedName name="______MAT56">#REF!</definedName>
    <definedName name="______MAT57">#REF!</definedName>
    <definedName name="______MAT58">#REF!</definedName>
    <definedName name="______MAT59">#REF!</definedName>
    <definedName name="______MAT6">#REF!</definedName>
    <definedName name="______MAT60">#REF!</definedName>
    <definedName name="______MAT61">#REF!</definedName>
    <definedName name="______MAT62">#REF!</definedName>
    <definedName name="______MAT63">#REF!</definedName>
    <definedName name="______MAT64">#REF!</definedName>
    <definedName name="______MAT65">#REF!</definedName>
    <definedName name="______MAT66">#REF!</definedName>
    <definedName name="______MAT67">#REF!</definedName>
    <definedName name="______MAT68">#REF!</definedName>
    <definedName name="______MAT69">#REF!</definedName>
    <definedName name="______MAT7">#REF!</definedName>
    <definedName name="______MAT70">#REF!</definedName>
    <definedName name="______MAT71">#REF!</definedName>
    <definedName name="______MAT72">#REF!</definedName>
    <definedName name="______MAT73">#REF!</definedName>
    <definedName name="______MAT74">#REF!</definedName>
    <definedName name="______MAT75">#REF!</definedName>
    <definedName name="______MAT76">#REF!</definedName>
    <definedName name="______MAT77">#REF!</definedName>
    <definedName name="______MAT78">#REF!</definedName>
    <definedName name="______MAT79">#REF!</definedName>
    <definedName name="______MAT8">#REF!</definedName>
    <definedName name="______MAT80">#REF!</definedName>
    <definedName name="______MAT81">#REF!</definedName>
    <definedName name="______MAT82">#REF!</definedName>
    <definedName name="______MAT83">#REF!</definedName>
    <definedName name="______MAT84">#REF!</definedName>
    <definedName name="______MAT85">#REF!</definedName>
    <definedName name="______MAT86">#REF!</definedName>
    <definedName name="______MAT87">#REF!</definedName>
    <definedName name="______MAT88">#REF!</definedName>
    <definedName name="______MAT89">#REF!</definedName>
    <definedName name="______MAT9">#REF!</definedName>
    <definedName name="______MAT90">#REF!</definedName>
    <definedName name="______MAT91">#REF!</definedName>
    <definedName name="______MAT92">#REF!</definedName>
    <definedName name="______MAT93">#REF!</definedName>
    <definedName name="______MAT94">#REF!</definedName>
    <definedName name="______MAT95">#REF!</definedName>
    <definedName name="______MAT96">#REF!</definedName>
    <definedName name="______MAT97">#REF!</definedName>
    <definedName name="______MAT98">#REF!</definedName>
    <definedName name="______MAT99">#REF!</definedName>
    <definedName name="______MB1">#REF!</definedName>
    <definedName name="______MB2">#REF!</definedName>
    <definedName name="______MB3">#REF!</definedName>
    <definedName name="______MO1">#REF!</definedName>
    <definedName name="______MO10">#REF!</definedName>
    <definedName name="______MO2">#REF!</definedName>
    <definedName name="______MO3">#REF!</definedName>
    <definedName name="______MO4">#REF!</definedName>
    <definedName name="______MO5">#REF!</definedName>
    <definedName name="______MO6">#REF!</definedName>
    <definedName name="______MO7">#REF!</definedName>
    <definedName name="______MO8">#REF!</definedName>
    <definedName name="______MO9">#REF!</definedName>
    <definedName name="______MV1">#REF!</definedName>
    <definedName name="______MV10">#REF!</definedName>
    <definedName name="______MV11">#REF!</definedName>
    <definedName name="______MV12">#REF!</definedName>
    <definedName name="______MV13">#REF!</definedName>
    <definedName name="______MV14">#REF!</definedName>
    <definedName name="______MV15">#REF!</definedName>
    <definedName name="______MV16">#REF!</definedName>
    <definedName name="______MV17">#REF!</definedName>
    <definedName name="______MV18">#REF!</definedName>
    <definedName name="______MV19">#REF!</definedName>
    <definedName name="______MV2">#REF!</definedName>
    <definedName name="______MV20">#REF!</definedName>
    <definedName name="______MV3">#REF!</definedName>
    <definedName name="______MV4">#REF!</definedName>
    <definedName name="______MV5">#REF!</definedName>
    <definedName name="______MV6">#REF!</definedName>
    <definedName name="______MV7">#REF!</definedName>
    <definedName name="______MV8">#REF!</definedName>
    <definedName name="______MV9">#REF!</definedName>
    <definedName name="______n3" localSheetId="3" hidden="1">{"TAB1",#N/A,TRUE,"GENERAL";"TAB2",#N/A,TRUE,"GENERAL";"TAB3",#N/A,TRUE,"GENERAL";"TAB4",#N/A,TRUE,"GENERAL";"TAB5",#N/A,TRUE,"GENERAL"}</definedName>
    <definedName name="______n3" hidden="1">{"TAB1",#N/A,TRUE,"GENERAL";"TAB2",#N/A,TRUE,"GENERAL";"TAB3",#N/A,TRUE,"GENERAL";"TAB4",#N/A,TRUE,"GENERAL";"TAB5",#N/A,TRUE,"GENERAL"}</definedName>
    <definedName name="______n4" localSheetId="3" hidden="1">{"via1",#N/A,TRUE,"general";"via2",#N/A,TRUE,"general";"via3",#N/A,TRUE,"general"}</definedName>
    <definedName name="______n4" hidden="1">{"via1",#N/A,TRUE,"general";"via2",#N/A,TRUE,"general";"via3",#N/A,TRUE,"general"}</definedName>
    <definedName name="______n5" localSheetId="3" hidden="1">{"TAB1",#N/A,TRUE,"GENERAL";"TAB2",#N/A,TRUE,"GENERAL";"TAB3",#N/A,TRUE,"GENERAL";"TAB4",#N/A,TRUE,"GENERAL";"TAB5",#N/A,TRUE,"GENERAL"}</definedName>
    <definedName name="______n5" hidden="1">{"TAB1",#N/A,TRUE,"GENERAL";"TAB2",#N/A,TRUE,"GENERAL";"TAB3",#N/A,TRUE,"GENERAL";"TAB4",#N/A,TRUE,"GENERAL";"TAB5",#N/A,TRUE,"GENERAL"}</definedName>
    <definedName name="______nyn7" localSheetId="3" hidden="1">{"via1",#N/A,TRUE,"general";"via2",#N/A,TRUE,"general";"via3",#N/A,TRUE,"general"}</definedName>
    <definedName name="______nyn7" hidden="1">{"via1",#N/A,TRUE,"general";"via2",#N/A,TRUE,"general";"via3",#N/A,TRUE,"general"}</definedName>
    <definedName name="______o1" localSheetId="3" hidden="1">{#N/A,#N/A,FALSE,"SUMMARY";#N/A,#N/A,FALSE,"mcsh";#N/A,#N/A,FALSE,"vol&amp;rev";#N/A,#N/A,FALSE,"wkgcap";#N/A,#N/A,FALSE,"DEPR&amp;DT";#N/A,#N/A,FALSE,"ASSETS";#N/A,#N/A,FALSE,"NI&amp;OTH&amp;DIV";#N/A,#N/A,FALSE,"CASHFLOW";#N/A,#N/A,FALSE,"CAPEMPL";#N/A,#N/A,FALSE,"ROCE"}</definedName>
    <definedName name="______o1" hidden="1">{#N/A,#N/A,FALSE,"SUMMARY";#N/A,#N/A,FALSE,"mcsh";#N/A,#N/A,FALSE,"vol&amp;rev";#N/A,#N/A,FALSE,"wkgcap";#N/A,#N/A,FALSE,"DEPR&amp;DT";#N/A,#N/A,FALSE,"ASSETS";#N/A,#N/A,FALSE,"NI&amp;OTH&amp;DIV";#N/A,#N/A,FALSE,"CASHFLOW";#N/A,#N/A,FALSE,"CAPEMPL";#N/A,#N/A,FALSE,"ROCE"}</definedName>
    <definedName name="______o4" localSheetId="3" hidden="1">{"via1",#N/A,TRUE,"general";"via2",#N/A,TRUE,"general";"via3",#N/A,TRUE,"general"}</definedName>
    <definedName name="______o4" hidden="1">{"via1",#N/A,TRUE,"general";"via2",#N/A,TRUE,"general";"via3",#N/A,TRUE,"general"}</definedName>
    <definedName name="______o5" localSheetId="3" hidden="1">{"TAB1",#N/A,TRUE,"GENERAL";"TAB2",#N/A,TRUE,"GENERAL";"TAB3",#N/A,TRUE,"GENERAL";"TAB4",#N/A,TRUE,"GENERAL";"TAB5",#N/A,TRUE,"GENERAL"}</definedName>
    <definedName name="______o5" hidden="1">{"TAB1",#N/A,TRUE,"GENERAL";"TAB2",#N/A,TRUE,"GENERAL";"TAB3",#N/A,TRUE,"GENERAL";"TAB4",#N/A,TRUE,"GENERAL";"TAB5",#N/A,TRUE,"GENERAL"}</definedName>
    <definedName name="______o6" localSheetId="3" hidden="1">{"TAB1",#N/A,TRUE,"GENERAL";"TAB2",#N/A,TRUE,"GENERAL";"TAB3",#N/A,TRUE,"GENERAL";"TAB4",#N/A,TRUE,"GENERAL";"TAB5",#N/A,TRUE,"GENERAL"}</definedName>
    <definedName name="______o6" hidden="1">{"TAB1",#N/A,TRUE,"GENERAL";"TAB2",#N/A,TRUE,"GENERAL";"TAB3",#N/A,TRUE,"GENERAL";"TAB4",#N/A,TRUE,"GENERAL";"TAB5",#N/A,TRUE,"GENERAL"}</definedName>
    <definedName name="______o7" localSheetId="3" hidden="1">{"TAB1",#N/A,TRUE,"GENERAL";"TAB2",#N/A,TRUE,"GENERAL";"TAB3",#N/A,TRUE,"GENERAL";"TAB4",#N/A,TRUE,"GENERAL";"TAB5",#N/A,TRUE,"GENERAL"}</definedName>
    <definedName name="______o7" hidden="1">{"TAB1",#N/A,TRUE,"GENERAL";"TAB2",#N/A,TRUE,"GENERAL";"TAB3",#N/A,TRUE,"GENERAL";"TAB4",#N/A,TRUE,"GENERAL";"TAB5",#N/A,TRUE,"GENERAL"}</definedName>
    <definedName name="______o8" localSheetId="3" hidden="1">{"via1",#N/A,TRUE,"general";"via2",#N/A,TRUE,"general";"via3",#N/A,TRUE,"general"}</definedName>
    <definedName name="______o8" hidden="1">{"via1",#N/A,TRUE,"general";"via2",#N/A,TRUE,"general";"via3",#N/A,TRUE,"general"}</definedName>
    <definedName name="______o9" localSheetId="3"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oj1">#REF!</definedName>
    <definedName name="______p6" localSheetId="3" hidden="1">{"via1",#N/A,TRUE,"general";"via2",#N/A,TRUE,"general";"via3",#N/A,TRUE,"general"}</definedName>
    <definedName name="______p6" hidden="1">{"via1",#N/A,TRUE,"general";"via2",#N/A,TRUE,"general";"via3",#N/A,TRUE,"general"}</definedName>
    <definedName name="______p7" localSheetId="3" hidden="1">{"via1",#N/A,TRUE,"general";"via2",#N/A,TRUE,"general";"via3",#N/A,TRUE,"general"}</definedName>
    <definedName name="______p7" hidden="1">{"via1",#N/A,TRUE,"general";"via2",#N/A,TRUE,"general";"via3",#N/A,TRUE,"general"}</definedName>
    <definedName name="______p8" localSheetId="3"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#REF!</definedName>
    <definedName name="______pj51" localSheetId="61">#REF!</definedName>
    <definedName name="______pj51">#REF!</definedName>
    <definedName name="______Po2">#REF!</definedName>
    <definedName name="______POR1" localSheetId="61">#REF!</definedName>
    <definedName name="______POR1">#REF!</definedName>
    <definedName name="______POR2">#REF!</definedName>
    <definedName name="______POR3">#REF!</definedName>
    <definedName name="______POR4">#REF!</definedName>
    <definedName name="______POR5">#REF!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3" hidden="1">{"TAB1",#N/A,TRUE,"GENERAL";"TAB2",#N/A,TRUE,"GENERAL";"TAB3",#N/A,TRUE,"GENERAL";"TAB4",#N/A,TRUE,"GENERAL";"TAB5",#N/A,TRUE,"GENERAL"}</definedName>
    <definedName name="______r" hidden="1">{"TAB1",#N/A,TRUE,"GENERAL";"TAB2",#N/A,TRUE,"GENERAL";"TAB3",#N/A,TRUE,"GENERAL";"TAB4",#N/A,TRUE,"GENERAL";"TAB5",#N/A,TRUE,"GENERAL"}</definedName>
    <definedName name="______r4r" localSheetId="3" hidden="1">{"via1",#N/A,TRUE,"general";"via2",#N/A,TRUE,"general";"via3",#N/A,TRUE,"general"}</definedName>
    <definedName name="______r4r" hidden="1">{"via1",#N/A,TRUE,"general";"via2",#N/A,TRUE,"general";"via3",#N/A,TRUE,"general"}</definedName>
    <definedName name="______rc" localSheetId="61">#REF!</definedName>
    <definedName name="______rc">#REF!</definedName>
    <definedName name="______Red1">#REF!</definedName>
    <definedName name="______Red2">#REF!</definedName>
    <definedName name="______Red3">#REF!</definedName>
    <definedName name="______rtu6" localSheetId="3" hidden="1">{"via1",#N/A,TRUE,"general";"via2",#N/A,TRUE,"general";"via3",#N/A,TRUE,"general"}</definedName>
    <definedName name="______rtu6" hidden="1">{"via1",#N/A,TRUE,"general";"via2",#N/A,TRUE,"general";"via3",#N/A,TRUE,"general"}</definedName>
    <definedName name="______s1" localSheetId="3" hidden="1">{"via1",#N/A,TRUE,"general";"via2",#N/A,TRUE,"general";"via3",#N/A,TRUE,"general"}</definedName>
    <definedName name="______s1" hidden="1">{"via1",#N/A,TRUE,"general";"via2",#N/A,TRUE,"general";"via3",#N/A,TRUE,"general"}</definedName>
    <definedName name="______s2" localSheetId="3" hidden="1">{"TAB1",#N/A,TRUE,"GENERAL";"TAB2",#N/A,TRUE,"GENERAL";"TAB3",#N/A,TRUE,"GENERAL";"TAB4",#N/A,TRUE,"GENERAL";"TAB5",#N/A,TRUE,"GENERAL"}</definedName>
    <definedName name="______s2" hidden="1">{"TAB1",#N/A,TRUE,"GENERAL";"TAB2",#N/A,TRUE,"GENERAL";"TAB3",#N/A,TRUE,"GENERAL";"TAB4",#N/A,TRUE,"GENERAL";"TAB5",#N/A,TRUE,"GENERAL"}</definedName>
    <definedName name="______s3" localSheetId="3" hidden="1">{"TAB1",#N/A,TRUE,"GENERAL";"TAB2",#N/A,TRUE,"GENERAL";"TAB3",#N/A,TRUE,"GENERAL";"TAB4",#N/A,TRUE,"GENERAL";"TAB5",#N/A,TRUE,"GENERAL"}</definedName>
    <definedName name="______s3" hidden="1">{"TAB1",#N/A,TRUE,"GENERAL";"TAB2",#N/A,TRUE,"GENERAL";"TAB3",#N/A,TRUE,"GENERAL";"TAB4",#N/A,TRUE,"GENERAL";"TAB5",#N/A,TRUE,"GENERAL"}</definedName>
    <definedName name="______s4" localSheetId="3" hidden="1">{"via1",#N/A,TRUE,"general";"via2",#N/A,TRUE,"general";"via3",#N/A,TRUE,"general"}</definedName>
    <definedName name="______s4" hidden="1">{"via1",#N/A,TRUE,"general";"via2",#N/A,TRUE,"general";"via3",#N/A,TRUE,"general"}</definedName>
    <definedName name="______s5" localSheetId="3" hidden="1">{"via1",#N/A,TRUE,"general";"via2",#N/A,TRUE,"general";"via3",#N/A,TRUE,"general"}</definedName>
    <definedName name="______s5" hidden="1">{"via1",#N/A,TRUE,"general";"via2",#N/A,TRUE,"general";"via3",#N/A,TRUE,"general"}</definedName>
    <definedName name="______s6" localSheetId="3" hidden="1">{"TAB1",#N/A,TRUE,"GENERAL";"TAB2",#N/A,TRUE,"GENERAL";"TAB3",#N/A,TRUE,"GENERAL";"TAB4",#N/A,TRUE,"GENERAL";"TAB5",#N/A,TRUE,"GENERAL"}</definedName>
    <definedName name="______s6" hidden="1">{"TAB1",#N/A,TRUE,"GENERAL";"TAB2",#N/A,TRUE,"GENERAL";"TAB3",#N/A,TRUE,"GENERAL";"TAB4",#N/A,TRUE,"GENERAL";"TAB5",#N/A,TRUE,"GENERAL"}</definedName>
    <definedName name="______s7" localSheetId="3" hidden="1">{"via1",#N/A,TRUE,"general";"via2",#N/A,TRUE,"general";"via3",#N/A,TRUE,"general"}</definedName>
    <definedName name="______s7" hidden="1">{"via1",#N/A,TRUE,"general";"via2",#N/A,TRUE,"general";"via3",#N/A,TRUE,"general"}</definedName>
    <definedName name="______SBC1" localSheetId="61">#REF!</definedName>
    <definedName name="______SBC1" localSheetId="62">#REF!</definedName>
    <definedName name="______SBC1">#REF!</definedName>
    <definedName name="______SBC3" localSheetId="61">#REF!</definedName>
    <definedName name="______SBC3" localSheetId="62">#REF!</definedName>
    <definedName name="______SBC3">#REF!</definedName>
    <definedName name="______SBC5" localSheetId="61">#REF!</definedName>
    <definedName name="______SBC5" localSheetId="62">#REF!</definedName>
    <definedName name="______SBC5">#REF!</definedName>
    <definedName name="______Sum3">#REF!</definedName>
    <definedName name="______t3" localSheetId="3" hidden="1">{"TAB1",#N/A,TRUE,"GENERAL";"TAB2",#N/A,TRUE,"GENERAL";"TAB3",#N/A,TRUE,"GENERAL";"TAB4",#N/A,TRUE,"GENERAL";"TAB5",#N/A,TRUE,"GENERAL"}</definedName>
    <definedName name="______t3" hidden="1">{"TAB1",#N/A,TRUE,"GENERAL";"TAB2",#N/A,TRUE,"GENERAL";"TAB3",#N/A,TRUE,"GENERAL";"TAB4",#N/A,TRUE,"GENERAL";"TAB5",#N/A,TRUE,"GENERAL"}</definedName>
    <definedName name="______t4" localSheetId="3" hidden="1">{"via1",#N/A,TRUE,"general";"via2",#N/A,TRUE,"general";"via3",#N/A,TRUE,"general"}</definedName>
    <definedName name="______t4" hidden="1">{"via1",#N/A,TRUE,"general";"via2",#N/A,TRUE,"general";"via3",#N/A,TRUE,"general"}</definedName>
    <definedName name="______t5" localSheetId="3" hidden="1">{"TAB1",#N/A,TRUE,"GENERAL";"TAB2",#N/A,TRUE,"GENERAL";"TAB3",#N/A,TRUE,"GENERAL";"TAB4",#N/A,TRUE,"GENERAL";"TAB5",#N/A,TRUE,"GENERAL"}</definedName>
    <definedName name="______t5" hidden="1">{"TAB1",#N/A,TRUE,"GENERAL";"TAB2",#N/A,TRUE,"GENERAL";"TAB3",#N/A,TRUE,"GENERAL";"TAB4",#N/A,TRUE,"GENERAL";"TAB5",#N/A,TRUE,"GENERAL"}</definedName>
    <definedName name="______t6" localSheetId="3" hidden="1">{"via1",#N/A,TRUE,"general";"via2",#N/A,TRUE,"general";"via3",#N/A,TRUE,"general"}</definedName>
    <definedName name="______t6" hidden="1">{"via1",#N/A,TRUE,"general";"via2",#N/A,TRUE,"general";"via3",#N/A,TRUE,"general"}</definedName>
    <definedName name="______t66" localSheetId="3" hidden="1">{"TAB1",#N/A,TRUE,"GENERAL";"TAB2",#N/A,TRUE,"GENERAL";"TAB3",#N/A,TRUE,"GENERAL";"TAB4",#N/A,TRUE,"GENERAL";"TAB5",#N/A,TRUE,"GENERAL"}</definedName>
    <definedName name="______t66" hidden="1">{"TAB1",#N/A,TRUE,"GENERAL";"TAB2",#N/A,TRUE,"GENERAL";"TAB3",#N/A,TRUE,"GENERAL";"TAB4",#N/A,TRUE,"GENERAL";"TAB5",#N/A,TRUE,"GENERAL"}</definedName>
    <definedName name="______t7" localSheetId="3" hidden="1">{"via1",#N/A,TRUE,"general";"via2",#N/A,TRUE,"general";"via3",#N/A,TRUE,"general"}</definedName>
    <definedName name="______t7" hidden="1">{"via1",#N/A,TRUE,"general";"via2",#N/A,TRUE,"general";"via3",#N/A,TRUE,"general"}</definedName>
    <definedName name="______t77" localSheetId="3" hidden="1">{"TAB1",#N/A,TRUE,"GENERAL";"TAB2",#N/A,TRUE,"GENERAL";"TAB3",#N/A,TRUE,"GENERAL";"TAB4",#N/A,TRUE,"GENERAL";"TAB5",#N/A,TRUE,"GENERAL"}</definedName>
    <definedName name="______t77" hidden="1">{"TAB1",#N/A,TRUE,"GENERAL";"TAB2",#N/A,TRUE,"GENERAL";"TAB3",#N/A,TRUE,"GENERAL";"TAB4",#N/A,TRUE,"GENERAL";"TAB5",#N/A,TRUE,"GENERAL"}</definedName>
    <definedName name="______t8" localSheetId="3" hidden="1">{"TAB1",#N/A,TRUE,"GENERAL";"TAB2",#N/A,TRUE,"GENERAL";"TAB3",#N/A,TRUE,"GENERAL";"TAB4",#N/A,TRUE,"GENERAL";"TAB5",#N/A,TRUE,"GENERAL"}</definedName>
    <definedName name="______t8" hidden="1">{"TAB1",#N/A,TRUE,"GENERAL";"TAB2",#N/A,TRUE,"GENERAL";"TAB3",#N/A,TRUE,"GENERAL";"TAB4",#N/A,TRUE,"GENERAL";"TAB5",#N/A,TRUE,"GENERAL"}</definedName>
    <definedName name="______t88" localSheetId="3" hidden="1">{"via1",#N/A,TRUE,"general";"via2",#N/A,TRUE,"general";"via3",#N/A,TRUE,"general"}</definedName>
    <definedName name="______t88" hidden="1">{"via1",#N/A,TRUE,"general";"via2",#N/A,TRUE,"general";"via3",#N/A,TRUE,"general"}</definedName>
    <definedName name="______t9" localSheetId="3" hidden="1">{"TAB1",#N/A,TRUE,"GENERAL";"TAB2",#N/A,TRUE,"GENERAL";"TAB3",#N/A,TRUE,"GENERAL";"TAB4",#N/A,TRUE,"GENERAL";"TAB5",#N/A,TRUE,"GENERAL"}</definedName>
    <definedName name="______t9" hidden="1">{"TAB1",#N/A,TRUE,"GENERAL";"TAB2",#N/A,TRUE,"GENERAL";"TAB3",#N/A,TRUE,"GENERAL";"TAB4",#N/A,TRUE,"GENERAL";"TAB5",#N/A,TRUE,"GENERAL"}</definedName>
    <definedName name="______t99" localSheetId="3" hidden="1">{"via1",#N/A,TRUE,"general";"via2",#N/A,TRUE,"general";"via3",#N/A,TRUE,"general"}</definedName>
    <definedName name="______t99" hidden="1">{"via1",#N/A,TRUE,"general";"via2",#N/A,TRUE,"general";"via3",#N/A,TRUE,"general"}</definedName>
    <definedName name="______TD02" localSheetId="3">AIU!ERR</definedName>
    <definedName name="______TD02">[0]!ERR</definedName>
    <definedName name="______Tra1">#REF!</definedName>
    <definedName name="______Tra2">#REF!</definedName>
    <definedName name="______Tra3">#REF!</definedName>
    <definedName name="______u4" localSheetId="3" hidden="1">{"TAB1",#N/A,TRUE,"GENERAL";"TAB2",#N/A,TRUE,"GENERAL";"TAB3",#N/A,TRUE,"GENERAL";"TAB4",#N/A,TRUE,"GENERAL";"TAB5",#N/A,TRUE,"GENERAL"}</definedName>
    <definedName name="______u4" hidden="1">{"TAB1",#N/A,TRUE,"GENERAL";"TAB2",#N/A,TRUE,"GENERAL";"TAB3",#N/A,TRUE,"GENERAL";"TAB4",#N/A,TRUE,"GENERAL";"TAB5",#N/A,TRUE,"GENERAL"}</definedName>
    <definedName name="______u5" localSheetId="3" hidden="1">{"TAB1",#N/A,TRUE,"GENERAL";"TAB2",#N/A,TRUE,"GENERAL";"TAB3",#N/A,TRUE,"GENERAL";"TAB4",#N/A,TRUE,"GENERAL";"TAB5",#N/A,TRUE,"GENERAL"}</definedName>
    <definedName name="______u5" hidden="1">{"TAB1",#N/A,TRUE,"GENERAL";"TAB2",#N/A,TRUE,"GENERAL";"TAB3",#N/A,TRUE,"GENERAL";"TAB4",#N/A,TRUE,"GENERAL";"TAB5",#N/A,TRUE,"GENERAL"}</definedName>
    <definedName name="______u6" localSheetId="3" hidden="1">{"TAB1",#N/A,TRUE,"GENERAL";"TAB2",#N/A,TRUE,"GENERAL";"TAB3",#N/A,TRUE,"GENERAL";"TAB4",#N/A,TRUE,"GENERAL";"TAB5",#N/A,TRUE,"GENERAL"}</definedName>
    <definedName name="______u6" hidden="1">{"TAB1",#N/A,TRUE,"GENERAL";"TAB2",#N/A,TRUE,"GENERAL";"TAB3",#N/A,TRUE,"GENERAL";"TAB4",#N/A,TRUE,"GENERAL";"TAB5",#N/A,TRUE,"GENERAL"}</definedName>
    <definedName name="______u7" localSheetId="3" hidden="1">{"via1",#N/A,TRUE,"general";"via2",#N/A,TRUE,"general";"via3",#N/A,TRUE,"general"}</definedName>
    <definedName name="______u7" hidden="1">{"via1",#N/A,TRUE,"general";"via2",#N/A,TRUE,"general";"via3",#N/A,TRUE,"general"}</definedName>
    <definedName name="______u8" localSheetId="3" hidden="1">{"TAB1",#N/A,TRUE,"GENERAL";"TAB2",#N/A,TRUE,"GENERAL";"TAB3",#N/A,TRUE,"GENERAL";"TAB4",#N/A,TRUE,"GENERAL";"TAB5",#N/A,TRUE,"GENERAL"}</definedName>
    <definedName name="______u8" hidden="1">{"TAB1",#N/A,TRUE,"GENERAL";"TAB2",#N/A,TRUE,"GENERAL";"TAB3",#N/A,TRUE,"GENERAL";"TAB4",#N/A,TRUE,"GENERAL";"TAB5",#N/A,TRUE,"GENERAL"}</definedName>
    <definedName name="______u9" localSheetId="3" hidden="1">{"TAB1",#N/A,TRUE,"GENERAL";"TAB2",#N/A,TRUE,"GENERAL";"TAB3",#N/A,TRUE,"GENERAL";"TAB4",#N/A,TRUE,"GENERAL";"TAB5",#N/A,TRUE,"GENERAL"}</definedName>
    <definedName name="______u9" hidden="1">{"TAB1",#N/A,TRUE,"GENERAL";"TAB2",#N/A,TRUE,"GENERAL";"TAB3",#N/A,TRUE,"GENERAL";"TAB4",#N/A,TRUE,"GENERAL";"TAB5",#N/A,TRUE,"GENERAL"}</definedName>
    <definedName name="______ur7" localSheetId="3" hidden="1">{"TAB1",#N/A,TRUE,"GENERAL";"TAB2",#N/A,TRUE,"GENERAL";"TAB3",#N/A,TRUE,"GENERAL";"TAB4",#N/A,TRUE,"GENERAL";"TAB5",#N/A,TRUE,"GENERAL"}</definedName>
    <definedName name="______ur7" hidden="1">{"TAB1",#N/A,TRUE,"GENERAL";"TAB2",#N/A,TRUE,"GENERAL";"TAB3",#N/A,TRUE,"GENERAL";"TAB4",#N/A,TRUE,"GENERAL";"TAB5",#N/A,TRUE,"GENERAL"}</definedName>
    <definedName name="______v2" localSheetId="3" hidden="1">{"via1",#N/A,TRUE,"general";"via2",#N/A,TRUE,"general";"via3",#N/A,TRUE,"general"}</definedName>
    <definedName name="______v2" hidden="1">{"via1",#N/A,TRUE,"general";"via2",#N/A,TRUE,"general";"via3",#N/A,TRUE,"general"}</definedName>
    <definedName name="______v3" localSheetId="3" hidden="1">{"TAB1",#N/A,TRUE,"GENERAL";"TAB2",#N/A,TRUE,"GENERAL";"TAB3",#N/A,TRUE,"GENERAL";"TAB4",#N/A,TRUE,"GENERAL";"TAB5",#N/A,TRUE,"GENERAL"}</definedName>
    <definedName name="______v3" hidden="1">{"TAB1",#N/A,TRUE,"GENERAL";"TAB2",#N/A,TRUE,"GENERAL";"TAB3",#N/A,TRUE,"GENERAL";"TAB4",#N/A,TRUE,"GENERAL";"TAB5",#N/A,TRUE,"GENERAL"}</definedName>
    <definedName name="______v4" localSheetId="3" hidden="1">{"TAB1",#N/A,TRUE,"GENERAL";"TAB2",#N/A,TRUE,"GENERAL";"TAB3",#N/A,TRUE,"GENERAL";"TAB4",#N/A,TRUE,"GENERAL";"TAB5",#N/A,TRUE,"GENERAL"}</definedName>
    <definedName name="______v4" hidden="1">{"TAB1",#N/A,TRUE,"GENERAL";"TAB2",#N/A,TRUE,"GENERAL";"TAB3",#N/A,TRUE,"GENERAL";"TAB4",#N/A,TRUE,"GENERAL";"TAB5",#N/A,TRUE,"GENERAL"}</definedName>
    <definedName name="______v5" localSheetId="3" hidden="1">{"TAB1",#N/A,TRUE,"GENERAL";"TAB2",#N/A,TRUE,"GENERAL";"TAB3",#N/A,TRUE,"GENERAL";"TAB4",#N/A,TRUE,"GENERAL";"TAB5",#N/A,TRUE,"GENERAL"}</definedName>
    <definedName name="______v5" hidden="1">{"TAB1",#N/A,TRUE,"GENERAL";"TAB2",#N/A,TRUE,"GENERAL";"TAB3",#N/A,TRUE,"GENERAL";"TAB4",#N/A,TRUE,"GENERAL";"TAB5",#N/A,TRUE,"GENERAL"}</definedName>
    <definedName name="______v6" localSheetId="3" hidden="1">{"TAB1",#N/A,TRUE,"GENERAL";"TAB2",#N/A,TRUE,"GENERAL";"TAB3",#N/A,TRUE,"GENERAL";"TAB4",#N/A,TRUE,"GENERAL";"TAB5",#N/A,TRUE,"GENERAL"}</definedName>
    <definedName name="______v6" hidden="1">{"TAB1",#N/A,TRUE,"GENERAL";"TAB2",#N/A,TRUE,"GENERAL";"TAB3",#N/A,TRUE,"GENERAL";"TAB4",#N/A,TRUE,"GENERAL";"TAB5",#N/A,TRUE,"GENERAL"}</definedName>
    <definedName name="______v7" localSheetId="3" hidden="1">{"via1",#N/A,TRUE,"general";"via2",#N/A,TRUE,"general";"via3",#N/A,TRUE,"general"}</definedName>
    <definedName name="______v7" hidden="1">{"via1",#N/A,TRUE,"general";"via2",#N/A,TRUE,"general";"via3",#N/A,TRUE,"general"}</definedName>
    <definedName name="______v8" localSheetId="3" hidden="1">{"TAB1",#N/A,TRUE,"GENERAL";"TAB2",#N/A,TRUE,"GENERAL";"TAB3",#N/A,TRUE,"GENERAL";"TAB4",#N/A,TRUE,"GENERAL";"TAB5",#N/A,TRUE,"GENERAL"}</definedName>
    <definedName name="______v8" hidden="1">{"TAB1",#N/A,TRUE,"GENERAL";"TAB2",#N/A,TRUE,"GENERAL";"TAB3",#N/A,TRUE,"GENERAL";"TAB4",#N/A,TRUE,"GENERAL";"TAB5",#N/A,TRUE,"GENERAL"}</definedName>
    <definedName name="______v9" localSheetId="3" hidden="1">{"TAB1",#N/A,TRUE,"GENERAL";"TAB2",#N/A,TRUE,"GENERAL";"TAB3",#N/A,TRUE,"GENERAL";"TAB4",#N/A,TRUE,"GENERAL";"TAB5",#N/A,TRUE,"GENERAL"}</definedName>
    <definedName name="______v9" hidden="1">{"TAB1",#N/A,TRUE,"GENERAL";"TAB2",#N/A,TRUE,"GENERAL";"TAB3",#N/A,TRUE,"GENERAL";"TAB4",#N/A,TRUE,"GENERAL";"TAB5",#N/A,TRUE,"GENERAL"}</definedName>
    <definedName name="______vfv4" localSheetId="3" hidden="1">{"via1",#N/A,TRUE,"general";"via2",#N/A,TRUE,"general";"via3",#N/A,TRUE,"general"}</definedName>
    <definedName name="______vfv4" hidden="1">{"via1",#N/A,TRUE,"general";"via2",#N/A,TRUE,"general";"via3",#N/A,TRUE,"general"}</definedName>
    <definedName name="______VPD1">#REF!</definedName>
    <definedName name="______VPI1">#REF!</definedName>
    <definedName name="______VRA1">#REF!</definedName>
    <definedName name="______x1" localSheetId="3" hidden="1">{"TAB1",#N/A,TRUE,"GENERAL";"TAB2",#N/A,TRUE,"GENERAL";"TAB3",#N/A,TRUE,"GENERAL";"TAB4",#N/A,TRUE,"GENERAL";"TAB5",#N/A,TRUE,"GENERAL"}</definedName>
    <definedName name="______x1" hidden="1">{"TAB1",#N/A,TRUE,"GENERAL";"TAB2",#N/A,TRUE,"GENERAL";"TAB3",#N/A,TRUE,"GENERAL";"TAB4",#N/A,TRUE,"GENERAL";"TAB5",#N/A,TRUE,"GENERAL"}</definedName>
    <definedName name="______x2" localSheetId="3" hidden="1">{"via1",#N/A,TRUE,"general";"via2",#N/A,TRUE,"general";"via3",#N/A,TRUE,"general"}</definedName>
    <definedName name="______x2" hidden="1">{"via1",#N/A,TRUE,"general";"via2",#N/A,TRUE,"general";"via3",#N/A,TRUE,"general"}</definedName>
    <definedName name="______x3" localSheetId="3" hidden="1">{"via1",#N/A,TRUE,"general";"via2",#N/A,TRUE,"general";"via3",#N/A,TRUE,"general"}</definedName>
    <definedName name="______x3" hidden="1">{"via1",#N/A,TRUE,"general";"via2",#N/A,TRUE,"general";"via3",#N/A,TRUE,"general"}</definedName>
    <definedName name="______x4" localSheetId="3" hidden="1">{"via1",#N/A,TRUE,"general";"via2",#N/A,TRUE,"general";"via3",#N/A,TRUE,"general"}</definedName>
    <definedName name="______x4" hidden="1">{"via1",#N/A,TRUE,"general";"via2",#N/A,TRUE,"general";"via3",#N/A,TRUE,"general"}</definedName>
    <definedName name="______x5" localSheetId="3" hidden="1">{"TAB1",#N/A,TRUE,"GENERAL";"TAB2",#N/A,TRUE,"GENERAL";"TAB3",#N/A,TRUE,"GENERAL";"TAB4",#N/A,TRUE,"GENERAL";"TAB5",#N/A,TRUE,"GENERAL"}</definedName>
    <definedName name="______x5" hidden="1">{"TAB1",#N/A,TRUE,"GENERAL";"TAB2",#N/A,TRUE,"GENERAL";"TAB3",#N/A,TRUE,"GENERAL";"TAB4",#N/A,TRUE,"GENERAL";"TAB5",#N/A,TRUE,"GENERAL"}</definedName>
    <definedName name="______x6" localSheetId="3" hidden="1">{"TAB1",#N/A,TRUE,"GENERAL";"TAB2",#N/A,TRUE,"GENERAL";"TAB3",#N/A,TRUE,"GENERAL";"TAB4",#N/A,TRUE,"GENERAL";"TAB5",#N/A,TRUE,"GENERAL"}</definedName>
    <definedName name="______x6" hidden="1">{"TAB1",#N/A,TRUE,"GENERAL";"TAB2",#N/A,TRUE,"GENERAL";"TAB3",#N/A,TRUE,"GENERAL";"TAB4",#N/A,TRUE,"GENERAL";"TAB5",#N/A,TRUE,"GENERAL"}</definedName>
    <definedName name="______x7" localSheetId="3" hidden="1">{"TAB1",#N/A,TRUE,"GENERAL";"TAB2",#N/A,TRUE,"GENERAL";"TAB3",#N/A,TRUE,"GENERAL";"TAB4",#N/A,TRUE,"GENERAL";"TAB5",#N/A,TRUE,"GENERAL"}</definedName>
    <definedName name="______x7" hidden="1">{"TAB1",#N/A,TRUE,"GENERAL";"TAB2",#N/A,TRUE,"GENERAL";"TAB3",#N/A,TRUE,"GENERAL";"TAB4",#N/A,TRUE,"GENERAL";"TAB5",#N/A,TRUE,"GENERAL"}</definedName>
    <definedName name="______x8" localSheetId="3" hidden="1">{"via1",#N/A,TRUE,"general";"via2",#N/A,TRUE,"general";"via3",#N/A,TRUE,"general"}</definedName>
    <definedName name="______x8" hidden="1">{"via1",#N/A,TRUE,"general";"via2",#N/A,TRUE,"general";"via3",#N/A,TRUE,"general"}</definedName>
    <definedName name="______x9" localSheetId="3" hidden="1">{"TAB1",#N/A,TRUE,"GENERAL";"TAB2",#N/A,TRUE,"GENERAL";"TAB3",#N/A,TRUE,"GENERAL";"TAB4",#N/A,TRUE,"GENERAL";"TAB5",#N/A,TRUE,"GENERAL"}</definedName>
    <definedName name="______x9" hidden="1">{"TAB1",#N/A,TRUE,"GENERAL";"TAB2",#N/A,TRUE,"GENERAL";"TAB3",#N/A,TRUE,"GENERAL";"TAB4",#N/A,TRUE,"GENERAL";"TAB5",#N/A,TRUE,"GENERAL"}</definedName>
    <definedName name="______y2" localSheetId="3" hidden="1">{"TAB1",#N/A,TRUE,"GENERAL";"TAB2",#N/A,TRUE,"GENERAL";"TAB3",#N/A,TRUE,"GENERAL";"TAB4",#N/A,TRUE,"GENERAL";"TAB5",#N/A,TRUE,"GENERAL"}</definedName>
    <definedName name="______y2" hidden="1">{"TAB1",#N/A,TRUE,"GENERAL";"TAB2",#N/A,TRUE,"GENERAL";"TAB3",#N/A,TRUE,"GENERAL";"TAB4",#N/A,TRUE,"GENERAL";"TAB5",#N/A,TRUE,"GENERAL"}</definedName>
    <definedName name="______y3" localSheetId="3" hidden="1">{"via1",#N/A,TRUE,"general";"via2",#N/A,TRUE,"general";"via3",#N/A,TRUE,"general"}</definedName>
    <definedName name="______y3" hidden="1">{"via1",#N/A,TRUE,"general";"via2",#N/A,TRUE,"general";"via3",#N/A,TRUE,"general"}</definedName>
    <definedName name="______y4" localSheetId="3" hidden="1">{"via1",#N/A,TRUE,"general";"via2",#N/A,TRUE,"general";"via3",#N/A,TRUE,"general"}</definedName>
    <definedName name="______y4" hidden="1">{"via1",#N/A,TRUE,"general";"via2",#N/A,TRUE,"general";"via3",#N/A,TRUE,"general"}</definedName>
    <definedName name="______y5" localSheetId="3" hidden="1">{"TAB1",#N/A,TRUE,"GENERAL";"TAB2",#N/A,TRUE,"GENERAL";"TAB3",#N/A,TRUE,"GENERAL";"TAB4",#N/A,TRUE,"GENERAL";"TAB5",#N/A,TRUE,"GENERAL"}</definedName>
    <definedName name="______y5" hidden="1">{"TAB1",#N/A,TRUE,"GENERAL";"TAB2",#N/A,TRUE,"GENERAL";"TAB3",#N/A,TRUE,"GENERAL";"TAB4",#N/A,TRUE,"GENERAL";"TAB5",#N/A,TRUE,"GENERAL"}</definedName>
    <definedName name="______y6" localSheetId="3" hidden="1">{"via1",#N/A,TRUE,"general";"via2",#N/A,TRUE,"general";"via3",#N/A,TRUE,"general"}</definedName>
    <definedName name="______y6" hidden="1">{"via1",#N/A,TRUE,"general";"via2",#N/A,TRUE,"general";"via3",#N/A,TRUE,"general"}</definedName>
    <definedName name="______y7" localSheetId="3" hidden="1">{"via1",#N/A,TRUE,"general";"via2",#N/A,TRUE,"general";"via3",#N/A,TRUE,"general"}</definedName>
    <definedName name="______y7" hidden="1">{"via1",#N/A,TRUE,"general";"via2",#N/A,TRUE,"general";"via3",#N/A,TRUE,"general"}</definedName>
    <definedName name="______y8" localSheetId="3" hidden="1">{"via1",#N/A,TRUE,"general";"via2",#N/A,TRUE,"general";"via3",#N/A,TRUE,"general"}</definedName>
    <definedName name="______y8" hidden="1">{"via1",#N/A,TRUE,"general";"via2",#N/A,TRUE,"general";"via3",#N/A,TRUE,"general"}</definedName>
    <definedName name="______y9" localSheetId="3" hidden="1">{"TAB1",#N/A,TRUE,"GENERAL";"TAB2",#N/A,TRUE,"GENERAL";"TAB3",#N/A,TRUE,"GENERAL";"TAB4",#N/A,TRUE,"GENERAL";"TAB5",#N/A,TRUE,"GENERAL"}</definedName>
    <definedName name="______y9" hidden="1">{"TAB1",#N/A,TRUE,"GENERAL";"TAB2",#N/A,TRUE,"GENERAL";"TAB3",#N/A,TRUE,"GENERAL";"TAB4",#N/A,TRUE,"GENERAL";"TAB5",#N/A,TRUE,"GENERAL"}</definedName>
    <definedName name="______z1" localSheetId="3" hidden="1">{"TAB1",#N/A,TRUE,"GENERAL";"TAB2",#N/A,TRUE,"GENERAL";"TAB3",#N/A,TRUE,"GENERAL";"TAB4",#N/A,TRUE,"GENERAL";"TAB5",#N/A,TRUE,"GENERAL"}</definedName>
    <definedName name="______z1" hidden="1">{"TAB1",#N/A,TRUE,"GENERAL";"TAB2",#N/A,TRUE,"GENERAL";"TAB3",#N/A,TRUE,"GENERAL";"TAB4",#N/A,TRUE,"GENERAL";"TAB5",#N/A,TRUE,"GENERAL"}</definedName>
    <definedName name="______z2" localSheetId="3" hidden="1">{"via1",#N/A,TRUE,"general";"via2",#N/A,TRUE,"general";"via3",#N/A,TRUE,"general"}</definedName>
    <definedName name="______z2" hidden="1">{"via1",#N/A,TRUE,"general";"via2",#N/A,TRUE,"general";"via3",#N/A,TRUE,"general"}</definedName>
    <definedName name="______z3" localSheetId="3" hidden="1">{"via1",#N/A,TRUE,"general";"via2",#N/A,TRUE,"general";"via3",#N/A,TRUE,"general"}</definedName>
    <definedName name="______z3" hidden="1">{"via1",#N/A,TRUE,"general";"via2",#N/A,TRUE,"general";"via3",#N/A,TRUE,"general"}</definedName>
    <definedName name="______z4" localSheetId="3" hidden="1">{"TAB1",#N/A,TRUE,"GENERAL";"TAB2",#N/A,TRUE,"GENERAL";"TAB3",#N/A,TRUE,"GENERAL";"TAB4",#N/A,TRUE,"GENERAL";"TAB5",#N/A,TRUE,"GENERAL"}</definedName>
    <definedName name="______z4" hidden="1">{"TAB1",#N/A,TRUE,"GENERAL";"TAB2",#N/A,TRUE,"GENERAL";"TAB3",#N/A,TRUE,"GENERAL";"TAB4",#N/A,TRUE,"GENERAL";"TAB5",#N/A,TRUE,"GENERAL"}</definedName>
    <definedName name="______z5" localSheetId="3" hidden="1">{"via1",#N/A,TRUE,"general";"via2",#N/A,TRUE,"general";"via3",#N/A,TRUE,"general"}</definedName>
    <definedName name="______z5" hidden="1">{"via1",#N/A,TRUE,"general";"via2",#N/A,TRUE,"general";"via3",#N/A,TRUE,"general"}</definedName>
    <definedName name="______z6" localSheetId="3" hidden="1">{"TAB1",#N/A,TRUE,"GENERAL";"TAB2",#N/A,TRUE,"GENERAL";"TAB3",#N/A,TRUE,"GENERAL";"TAB4",#N/A,TRUE,"GENERAL";"TAB5",#N/A,TRUE,"GENERAL"}</definedName>
    <definedName name="______z6" hidden="1">{"TAB1",#N/A,TRUE,"GENERAL";"TAB2",#N/A,TRUE,"GENERAL";"TAB3",#N/A,TRUE,"GENERAL";"TAB4",#N/A,TRUE,"GENERAL";"TAB5",#N/A,TRUE,"GENERAL"}</definedName>
    <definedName name="_____A1" localSheetId="61">#REF!</definedName>
    <definedName name="_____A1">#REF!</definedName>
    <definedName name="_____A115042">#REF!</definedName>
    <definedName name="_____A17000">#REF!</definedName>
    <definedName name="_____A20000">#REF!</definedName>
    <definedName name="_____a3" localSheetId="3"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3" hidden="1">{"via1",#N/A,TRUE,"general";"via2",#N/A,TRUE,"general";"via3",#N/A,TRUE,"general"}</definedName>
    <definedName name="_____a4" hidden="1">{"via1",#N/A,TRUE,"general";"via2",#N/A,TRUE,"general";"via3",#N/A,TRUE,"general"}</definedName>
    <definedName name="_____a5" localSheetId="3" hidden="1">{"TAB1",#N/A,TRUE,"GENERAL";"TAB2",#N/A,TRUE,"GENERAL";"TAB3",#N/A,TRUE,"GENERAL";"TAB4",#N/A,TRUE,"GENERAL";"TAB5",#N/A,TRUE,"GENERAL"}</definedName>
    <definedName name="_____a5" hidden="1">{"TAB1",#N/A,TRUE,"GENERAL";"TAB2",#N/A,TRUE,"GENERAL";"TAB3",#N/A,TRUE,"GENERAL";"TAB4",#N/A,TRUE,"GENERAL";"TAB5",#N/A,TRUE,"GENERAL"}</definedName>
    <definedName name="_____a6" localSheetId="3" hidden="1">{"TAB1",#N/A,TRUE,"GENERAL";"TAB2",#N/A,TRUE,"GENERAL";"TAB3",#N/A,TRUE,"GENERAL";"TAB4",#N/A,TRUE,"GENERAL";"TAB5",#N/A,TRUE,"GENERAL"}</definedName>
    <definedName name="_____a6" hidden="1">{"TAB1",#N/A,TRUE,"GENERAL";"TAB2",#N/A,TRUE,"GENERAL";"TAB3",#N/A,TRUE,"GENERAL";"TAB4",#N/A,TRUE,"GENERAL";"TAB5",#N/A,TRUE,"GENERAL"}</definedName>
    <definedName name="_____AFC1" localSheetId="61">#REF!</definedName>
    <definedName name="_____AFC1" localSheetId="62">#REF!</definedName>
    <definedName name="_____AFC1">#REF!</definedName>
    <definedName name="_____AFC3" localSheetId="61">#REF!</definedName>
    <definedName name="_____AFC3" localSheetId="62">#REF!</definedName>
    <definedName name="_____AFC3">#REF!</definedName>
    <definedName name="_____AFC5" localSheetId="61">#REF!</definedName>
    <definedName name="_____AFC5" localSheetId="62">#REF!</definedName>
    <definedName name="_____AFC5">#REF!</definedName>
    <definedName name="_____aiu2">#REF!</definedName>
    <definedName name="_____ALL4">#REF!</definedName>
    <definedName name="_____ane7">#REF!</definedName>
    <definedName name="_____ane8">#REF!</definedName>
    <definedName name="_____apu1">#REF!</definedName>
    <definedName name="_____APU221" localSheetId="61">#REF!</definedName>
    <definedName name="_____APU221">#REF!</definedName>
    <definedName name="_____APU465">#N/A</definedName>
    <definedName name="_____Atp2">#REF!</definedName>
    <definedName name="_____AULA" localSheetId="61">#REF!</definedName>
    <definedName name="_____AULA">#REF!</definedName>
    <definedName name="_____B110111">#REF!</definedName>
    <definedName name="_____B114854">#REF!</definedName>
    <definedName name="_____b2" localSheetId="3" hidden="1">{"TAB1",#N/A,TRUE,"GENERAL";"TAB2",#N/A,TRUE,"GENERAL";"TAB3",#N/A,TRUE,"GENERAL";"TAB4",#N/A,TRUE,"GENERAL";"TAB5",#N/A,TRUE,"GENERAL"}</definedName>
    <definedName name="_____b2" hidden="1">{"TAB1",#N/A,TRUE,"GENERAL";"TAB2",#N/A,TRUE,"GENERAL";"TAB3",#N/A,TRUE,"GENERAL";"TAB4",#N/A,TRUE,"GENERAL";"TAB5",#N/A,TRUE,"GENERAL"}</definedName>
    <definedName name="_____b3" localSheetId="3" hidden="1">{"TAB1",#N/A,TRUE,"GENERAL";"TAB2",#N/A,TRUE,"GENERAL";"TAB3",#N/A,TRUE,"GENERAL";"TAB4",#N/A,TRUE,"GENERAL";"TAB5",#N/A,TRUE,"GENERAL"}</definedName>
    <definedName name="_____b3" hidden="1">{"TAB1",#N/A,TRUE,"GENERAL";"TAB2",#N/A,TRUE,"GENERAL";"TAB3",#N/A,TRUE,"GENERAL";"TAB4",#N/A,TRUE,"GENERAL";"TAB5",#N/A,TRUE,"GENERAL"}</definedName>
    <definedName name="_____b4" localSheetId="3" hidden="1">{"TAB1",#N/A,TRUE,"GENERAL";"TAB2",#N/A,TRUE,"GENERAL";"TAB3",#N/A,TRUE,"GENERAL";"TAB4",#N/A,TRUE,"GENERAL";"TAB5",#N/A,TRUE,"GENERAL"}</definedName>
    <definedName name="_____b4" hidden="1">{"TAB1",#N/A,TRUE,"GENERAL";"TAB2",#N/A,TRUE,"GENERAL";"TAB3",#N/A,TRUE,"GENERAL";"TAB4",#N/A,TRUE,"GENERAL";"TAB5",#N/A,TRUE,"GENERAL"}</definedName>
    <definedName name="_____b5" localSheetId="3" hidden="1">{"TAB1",#N/A,TRUE,"GENERAL";"TAB2",#N/A,TRUE,"GENERAL";"TAB3",#N/A,TRUE,"GENERAL";"TAB4",#N/A,TRUE,"GENERAL";"TAB5",#N/A,TRUE,"GENERAL"}</definedName>
    <definedName name="_____b5" hidden="1">{"TAB1",#N/A,TRUE,"GENERAL";"TAB2",#N/A,TRUE,"GENERAL";"TAB3",#N/A,TRUE,"GENERAL";"TAB4",#N/A,TRUE,"GENERAL";"TAB5",#N/A,TRUE,"GENERAL"}</definedName>
    <definedName name="_____b6" localSheetId="3" hidden="1">{"TAB1",#N/A,TRUE,"GENERAL";"TAB2",#N/A,TRUE,"GENERAL";"TAB3",#N/A,TRUE,"GENERAL";"TAB4",#N/A,TRUE,"GENERAL";"TAB5",#N/A,TRUE,"GENERAL"}</definedName>
    <definedName name="_____b6" hidden="1">{"TAB1",#N/A,TRUE,"GENERAL";"TAB2",#N/A,TRUE,"GENERAL";"TAB3",#N/A,TRUE,"GENERAL";"TAB4",#N/A,TRUE,"GENERAL";"TAB5",#N/A,TRUE,"GENERAL"}</definedName>
    <definedName name="_____b7" localSheetId="3" hidden="1">{"via1",#N/A,TRUE,"general";"via2",#N/A,TRUE,"general";"via3",#N/A,TRUE,"general"}</definedName>
    <definedName name="_____b7" hidden="1">{"via1",#N/A,TRUE,"general";"via2",#N/A,TRUE,"general";"via3",#N/A,TRUE,"general"}</definedName>
    <definedName name="_____b8" localSheetId="3" hidden="1">{"via1",#N/A,TRUE,"general";"via2",#N/A,TRUE,"general";"via3",#N/A,TRUE,"general"}</definedName>
    <definedName name="_____b8" hidden="1">{"via1",#N/A,TRUE,"general";"via2",#N/A,TRUE,"general";"via3",#N/A,TRUE,"general"}</definedName>
    <definedName name="_____bb9" localSheetId="3" hidden="1">{"TAB1",#N/A,TRUE,"GENERAL";"TAB2",#N/A,TRUE,"GENERAL";"TAB3",#N/A,TRUE,"GENERAL";"TAB4",#N/A,TRUE,"GENERAL";"TAB5",#N/A,TRUE,"GENERAL"}</definedName>
    <definedName name="_____bb9" hidden="1">{"TAB1",#N/A,TRUE,"GENERAL";"TAB2",#N/A,TRUE,"GENERAL";"TAB3",#N/A,TRUE,"GENERAL";"TAB4",#N/A,TRUE,"GENERAL";"TAB5",#N/A,TRUE,"GENERAL"}</definedName>
    <definedName name="_____bgb5" localSheetId="3" hidden="1">{"TAB1",#N/A,TRUE,"GENERAL";"TAB2",#N/A,TRUE,"GENERAL";"TAB3",#N/A,TRUE,"GENERAL";"TAB4",#N/A,TRUE,"GENERAL";"TAB5",#N/A,TRUE,"GENERAL"}</definedName>
    <definedName name="_____bgb5" hidden="1">{"TAB1",#N/A,TRUE,"GENERAL";"TAB2",#N/A,TRUE,"GENERAL";"TAB3",#N/A,TRUE,"GENERAL";"TAB4",#N/A,TRUE,"GENERAL";"TAB5",#N/A,TRUE,"GENERAL"}</definedName>
    <definedName name="_____BGC1" localSheetId="61">#REF!</definedName>
    <definedName name="_____BGC1" localSheetId="62">#REF!</definedName>
    <definedName name="_____BGC1">#REF!</definedName>
    <definedName name="_____BGC3" localSheetId="61">#REF!</definedName>
    <definedName name="_____BGC3" localSheetId="62">#REF!</definedName>
    <definedName name="_____BGC3">#REF!</definedName>
    <definedName name="_____BGC5" localSheetId="61">#REF!</definedName>
    <definedName name="_____BGC5" localSheetId="62">#REF!</definedName>
    <definedName name="_____BGC5">#REF!</definedName>
    <definedName name="_____CAC1" localSheetId="61">#REF!</definedName>
    <definedName name="_____CAC1" localSheetId="62">#REF!</definedName>
    <definedName name="_____CAC1">#REF!</definedName>
    <definedName name="_____CAC3" localSheetId="61">#REF!</definedName>
    <definedName name="_____CAC3" localSheetId="62">#REF!</definedName>
    <definedName name="_____CAC3">#REF!</definedName>
    <definedName name="_____CAC5" localSheetId="61">#REF!</definedName>
    <definedName name="_____CAC5" localSheetId="62">#REF!</definedName>
    <definedName name="_____CAC5">#REF!</definedName>
    <definedName name="_____CAR1">#REF!</definedName>
    <definedName name="_____CAR2">#REF!</definedName>
    <definedName name="_____CAR3">#REF!</definedName>
    <definedName name="_____Cod1">#REF!</definedName>
    <definedName name="_____CON123" localSheetId="61">#REF!</definedName>
    <definedName name="_____CON123" localSheetId="62">#REF!</definedName>
    <definedName name="_____CON123">#REF!</definedName>
    <definedName name="_____cua1">#REF!</definedName>
    <definedName name="_____D177945">#REF!</definedName>
    <definedName name="_____DCI1">#REF!</definedName>
    <definedName name="_____DDS1">#REF!</definedName>
    <definedName name="_____DES1">#REF!</definedName>
    <definedName name="_____DES2">#REF!</definedName>
    <definedName name="_____DF4" hidden="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113701">#REF!</definedName>
    <definedName name="_____E169000">#REF!</definedName>
    <definedName name="_____ECP1">#REF!</definedName>
    <definedName name="_____EQP1" localSheetId="61">#REF!</definedName>
    <definedName name="_____EQP1" localSheetId="62">#REF!</definedName>
    <definedName name="_____EQP1">#REF!</definedName>
    <definedName name="_____EQP10" localSheetId="62">#REF!</definedName>
    <definedName name="_____EQP10">#REF!</definedName>
    <definedName name="_____EQP11" localSheetId="62">#REF!</definedName>
    <definedName name="_____EQP11">#REF!</definedName>
    <definedName name="_____EQP12" localSheetId="62">#REF!</definedName>
    <definedName name="_____EQP12">#REF!</definedName>
    <definedName name="_____EQP13" localSheetId="62">#REF!</definedName>
    <definedName name="_____EQP13">#REF!</definedName>
    <definedName name="_____EQP14" localSheetId="62">#REF!</definedName>
    <definedName name="_____EQP14">#REF!</definedName>
    <definedName name="_____EQP15" localSheetId="62">#REF!</definedName>
    <definedName name="_____EQP15">#REF!</definedName>
    <definedName name="_____EQP16" localSheetId="62">#REF!</definedName>
    <definedName name="_____EQP16">#REF!</definedName>
    <definedName name="_____EQP17" localSheetId="62">#REF!</definedName>
    <definedName name="_____EQP17">#REF!</definedName>
    <definedName name="_____EQP18" localSheetId="62">#REF!</definedName>
    <definedName name="_____EQP18">#REF!</definedName>
    <definedName name="_____EQP19" localSheetId="62">#REF!</definedName>
    <definedName name="_____EQP19">#REF!</definedName>
    <definedName name="_____EQP2" localSheetId="62">#REF!</definedName>
    <definedName name="_____EQP2">#REF!</definedName>
    <definedName name="_____EQP20" localSheetId="62">#REF!</definedName>
    <definedName name="_____EQP20">#REF!</definedName>
    <definedName name="_____eqp27">#REF!</definedName>
    <definedName name="_____EQP3" localSheetId="62">#REF!</definedName>
    <definedName name="_____EQP3">#REF!</definedName>
    <definedName name="_____EQP4" localSheetId="62">#REF!</definedName>
    <definedName name="_____EQP4">#REF!</definedName>
    <definedName name="_____EQP5" localSheetId="62">#REF!</definedName>
    <definedName name="_____EQP5">#REF!</definedName>
    <definedName name="_____EQP6" localSheetId="62">#REF!</definedName>
    <definedName name="_____EQP6">#REF!</definedName>
    <definedName name="_____EQP7" localSheetId="62">#REF!</definedName>
    <definedName name="_____EQP7">#REF!</definedName>
    <definedName name="_____EQP8" localSheetId="62">#REF!</definedName>
    <definedName name="_____EQP8">#REF!</definedName>
    <definedName name="_____EQP9" localSheetId="62">#REF!</definedName>
    <definedName name="_____EQP9">#REF!</definedName>
    <definedName name="_____EST1" localSheetId="62">#REF!</definedName>
    <definedName name="_____EST1">#REF!</definedName>
    <definedName name="_____EST10" localSheetId="61">#REF!</definedName>
    <definedName name="_____EST10" localSheetId="62">#REF!</definedName>
    <definedName name="_____EST10">#REF!</definedName>
    <definedName name="_____EST11">#REF!</definedName>
    <definedName name="_____EST12" localSheetId="61">#REF!</definedName>
    <definedName name="_____EST12" localSheetId="62">#REF!</definedName>
    <definedName name="_____EST12">#REF!</definedName>
    <definedName name="_____EST13" localSheetId="61">#REF!</definedName>
    <definedName name="_____EST13" localSheetId="62">#REF!</definedName>
    <definedName name="_____EST13">#REF!</definedName>
    <definedName name="_____EST14" localSheetId="61">#REF!</definedName>
    <definedName name="_____EST14" localSheetId="62">#REF!</definedName>
    <definedName name="_____EST14">#REF!</definedName>
    <definedName name="_____EST15" localSheetId="61">#REF!</definedName>
    <definedName name="_____EST15" localSheetId="62">#REF!</definedName>
    <definedName name="_____EST15">#REF!</definedName>
    <definedName name="_____EST16" localSheetId="61">#REF!</definedName>
    <definedName name="_____EST16" localSheetId="62">#REF!</definedName>
    <definedName name="_____EST16">#REF!</definedName>
    <definedName name="_____EST17" localSheetId="61">#REF!</definedName>
    <definedName name="_____EST17" localSheetId="62">#REF!</definedName>
    <definedName name="_____EST17">#REF!</definedName>
    <definedName name="_____EST18" localSheetId="61">#REF!</definedName>
    <definedName name="_____EST18" localSheetId="62">#REF!</definedName>
    <definedName name="_____EST18">#REF!</definedName>
    <definedName name="_____EST19" localSheetId="61">#REF!</definedName>
    <definedName name="_____EST19" localSheetId="62">#REF!</definedName>
    <definedName name="_____EST19">#REF!</definedName>
    <definedName name="_____EST2" localSheetId="61">#REF!</definedName>
    <definedName name="_____EST2" localSheetId="62">#REF!</definedName>
    <definedName name="_____EST2">#REF!</definedName>
    <definedName name="_____EST3" localSheetId="61">#REF!</definedName>
    <definedName name="_____EST3" localSheetId="62">#REF!</definedName>
    <definedName name="_____EST3">#REF!</definedName>
    <definedName name="_____EST4" localSheetId="61">#REF!</definedName>
    <definedName name="_____EST4" localSheetId="62">#REF!</definedName>
    <definedName name="_____EST4">#REF!</definedName>
    <definedName name="_____EST5" localSheetId="61">#REF!</definedName>
    <definedName name="_____EST5" localSheetId="62">#REF!</definedName>
    <definedName name="_____EST5">#REF!</definedName>
    <definedName name="_____EST6" localSheetId="61">#REF!</definedName>
    <definedName name="_____EST6" localSheetId="62">#REF!</definedName>
    <definedName name="_____EST6">#REF!</definedName>
    <definedName name="_____EST7" localSheetId="61">#REF!</definedName>
    <definedName name="_____EST7" localSheetId="62">#REF!</definedName>
    <definedName name="_____EST7">#REF!</definedName>
    <definedName name="_____EST8" localSheetId="61">#REF!</definedName>
    <definedName name="_____EST8" localSheetId="62">#REF!</definedName>
    <definedName name="_____EST8">#REF!</definedName>
    <definedName name="_____EST9" localSheetId="61">#REF!</definedName>
    <definedName name="_____EST9" localSheetId="62">#REF!</definedName>
    <definedName name="_____EST9">#REF!</definedName>
    <definedName name="_____EXC1" localSheetId="61">#REF!</definedName>
    <definedName name="_____EXC1" localSheetId="62">#REF!</definedName>
    <definedName name="_____EXC1">#REF!</definedName>
    <definedName name="_____EXC10" localSheetId="61">#REF!</definedName>
    <definedName name="_____EXC10" localSheetId="62">#REF!</definedName>
    <definedName name="_____EXC10">#REF!</definedName>
    <definedName name="_____EXC11" localSheetId="61">#REF!</definedName>
    <definedName name="_____EXC11" localSheetId="62">#REF!</definedName>
    <definedName name="_____EXC11">#REF!</definedName>
    <definedName name="_____EXC12" localSheetId="61">#REF!</definedName>
    <definedName name="_____EXC12" localSheetId="62">#REF!</definedName>
    <definedName name="_____EXC12">#REF!</definedName>
    <definedName name="_____EXC2" localSheetId="61">#REF!</definedName>
    <definedName name="_____EXC2" localSheetId="62">#REF!</definedName>
    <definedName name="_____EXC2">#REF!</definedName>
    <definedName name="_____EXC3" localSheetId="61">#REF!</definedName>
    <definedName name="_____EXC3" localSheetId="62">#REF!</definedName>
    <definedName name="_____EXC3">#REF!</definedName>
    <definedName name="_____EXC4" localSheetId="61">#REF!</definedName>
    <definedName name="_____EXC4" localSheetId="62">#REF!</definedName>
    <definedName name="_____EXC4">#REF!</definedName>
    <definedName name="_____EXC5" localSheetId="61">#REF!</definedName>
    <definedName name="_____EXC5" localSheetId="62">#REF!</definedName>
    <definedName name="_____EXC5">#REF!</definedName>
    <definedName name="_____EXC6" localSheetId="61">#REF!</definedName>
    <definedName name="_____EXC6" localSheetId="62">#REF!</definedName>
    <definedName name="_____EXC6">#REF!</definedName>
    <definedName name="_____EXC7" localSheetId="61">#REF!</definedName>
    <definedName name="_____EXC7" localSheetId="62">#REF!</definedName>
    <definedName name="_____EXC7">#REF!</definedName>
    <definedName name="_____EXC8" localSheetId="61">#REF!</definedName>
    <definedName name="_____EXC8" localSheetId="62">#REF!</definedName>
    <definedName name="_____EXC8">#REF!</definedName>
    <definedName name="_____EXC9" localSheetId="61">#REF!</definedName>
    <definedName name="_____EXC9" localSheetId="62">#REF!</definedName>
    <definedName name="_____EXC9">#REF!</definedName>
    <definedName name="_____F">#REF!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f2005" localSheetId="3">AIU!ERR</definedName>
    <definedName name="_____ff2005">[0]!ERR</definedName>
    <definedName name="_____FS01">#NAME?</definedName>
    <definedName name="_____G118050">#REF!</definedName>
    <definedName name="_____G161484">#REF!</definedName>
    <definedName name="_____g2" localSheetId="3" hidden="1">{"TAB1",#N/A,TRUE,"GENERAL";"TAB2",#N/A,TRUE,"GENERAL";"TAB3",#N/A,TRUE,"GENERAL";"TAB4",#N/A,TRUE,"GENERAL";"TAB5",#N/A,TRUE,"GENERAL"}</definedName>
    <definedName name="_____g2" hidden="1">{"TAB1",#N/A,TRUE,"GENERAL";"TAB2",#N/A,TRUE,"GENERAL";"TAB3",#N/A,TRUE,"GENERAL";"TAB4",#N/A,TRUE,"GENERAL";"TAB5",#N/A,TRUE,"GENERAL"}</definedName>
    <definedName name="_____g3" localSheetId="3" hidden="1">{"via1",#N/A,TRUE,"general";"via2",#N/A,TRUE,"general";"via3",#N/A,TRUE,"general"}</definedName>
    <definedName name="_____g3" hidden="1">{"via1",#N/A,TRUE,"general";"via2",#N/A,TRUE,"general";"via3",#N/A,TRUE,"general"}</definedName>
    <definedName name="_____g4" localSheetId="3" hidden="1">{"via1",#N/A,TRUE,"general";"via2",#N/A,TRUE,"general";"via3",#N/A,TRUE,"general"}</definedName>
    <definedName name="_____g4" hidden="1">{"via1",#N/A,TRUE,"general";"via2",#N/A,TRUE,"general";"via3",#N/A,TRUE,"general"}</definedName>
    <definedName name="_____g5" localSheetId="3" hidden="1">{"via1",#N/A,TRUE,"general";"via2",#N/A,TRUE,"general";"via3",#N/A,TRUE,"general"}</definedName>
    <definedName name="_____g5" hidden="1">{"via1",#N/A,TRUE,"general";"via2",#N/A,TRUE,"general";"via3",#N/A,TRUE,"general"}</definedName>
    <definedName name="_____g6" localSheetId="3" hidden="1">{"via1",#N/A,TRUE,"general";"via2",#N/A,TRUE,"general";"via3",#N/A,TRUE,"general"}</definedName>
    <definedName name="_____g6" hidden="1">{"via1",#N/A,TRUE,"general";"via2",#N/A,TRUE,"general";"via3",#N/A,TRUE,"general"}</definedName>
    <definedName name="_____g7" localSheetId="3" hidden="1">{"TAB1",#N/A,TRUE,"GENERAL";"TAB2",#N/A,TRUE,"GENERAL";"TAB3",#N/A,TRUE,"GENERAL";"TAB4",#N/A,TRUE,"GENERAL";"TAB5",#N/A,TRUE,"GENERAL"}</definedName>
    <definedName name="_____g7" hidden="1">{"TAB1",#N/A,TRUE,"GENERAL";"TAB2",#N/A,TRUE,"GENERAL";"TAB3",#N/A,TRUE,"GENERAL";"TAB4",#N/A,TRUE,"GENERAL";"TAB5",#N/A,TRUE,"GENERAL"}</definedName>
    <definedName name="_____GR1" localSheetId="3" hidden="1">{"TAB1",#N/A,TRUE,"GENERAL";"TAB2",#N/A,TRUE,"GENERAL";"TAB3",#N/A,TRUE,"GENERAL";"TAB4",#N/A,TRUE,"GENERAL";"TAB5",#N/A,TRUE,"GENERAL"}</definedName>
    <definedName name="_____GR1" hidden="1">{"TAB1",#N/A,TRUE,"GENERAL";"TAB2",#N/A,TRUE,"GENERAL";"TAB3",#N/A,TRUE,"GENERAL";"TAB4",#N/A,TRUE,"GENERAL";"TAB5",#N/A,TRUE,"GENERAL"}</definedName>
    <definedName name="_____gtr4" localSheetId="3" hidden="1">{"via1",#N/A,TRUE,"general";"via2",#N/A,TRUE,"general";"via3",#N/A,TRUE,"general"}</definedName>
    <definedName name="_____gtr4" hidden="1">{"via1",#N/A,TRUE,"general";"via2",#N/A,TRUE,"general";"via3",#N/A,TRUE,"general"}</definedName>
    <definedName name="_____H117562">#REF!</definedName>
    <definedName name="_____H191456">#REF!</definedName>
    <definedName name="_____h2" localSheetId="3" hidden="1">{"via1",#N/A,TRUE,"general";"via2",#N/A,TRUE,"general";"via3",#N/A,TRUE,"general"}</definedName>
    <definedName name="_____h2" hidden="1">{"via1",#N/A,TRUE,"general";"via2",#N/A,TRUE,"general";"via3",#N/A,TRUE,"general"}</definedName>
    <definedName name="_____h3" localSheetId="3" hidden="1">{"via1",#N/A,TRUE,"general";"via2",#N/A,TRUE,"general";"via3",#N/A,TRUE,"general"}</definedName>
    <definedName name="_____h3" hidden="1">{"via1",#N/A,TRUE,"general";"via2",#N/A,TRUE,"general";"via3",#N/A,TRUE,"general"}</definedName>
    <definedName name="_____h4" localSheetId="3" hidden="1">{"TAB1",#N/A,TRUE,"GENERAL";"TAB2",#N/A,TRUE,"GENERAL";"TAB3",#N/A,TRUE,"GENERAL";"TAB4",#N/A,TRUE,"GENERAL";"TAB5",#N/A,TRUE,"GENERAL"}</definedName>
    <definedName name="_____h4" hidden="1">{"TAB1",#N/A,TRUE,"GENERAL";"TAB2",#N/A,TRUE,"GENERAL";"TAB3",#N/A,TRUE,"GENERAL";"TAB4",#N/A,TRUE,"GENERAL";"TAB5",#N/A,TRUE,"GENERAL"}</definedName>
    <definedName name="_____h5" localSheetId="3" hidden="1">{"TAB1",#N/A,TRUE,"GENERAL";"TAB2",#N/A,TRUE,"GENERAL";"TAB3",#N/A,TRUE,"GENERAL";"TAB4",#N/A,TRUE,"GENERAL";"TAB5",#N/A,TRUE,"GENERAL"}</definedName>
    <definedName name="_____h5" hidden="1">{"TAB1",#N/A,TRUE,"GENERAL";"TAB2",#N/A,TRUE,"GENERAL";"TAB3",#N/A,TRUE,"GENERAL";"TAB4",#N/A,TRUE,"GENERAL";"TAB5",#N/A,TRUE,"GENERAL"}</definedName>
    <definedName name="_____h6" localSheetId="3" hidden="1">{"via1",#N/A,TRUE,"general";"via2",#N/A,TRUE,"general";"via3",#N/A,TRUE,"general"}</definedName>
    <definedName name="_____h6" hidden="1">{"via1",#N/A,TRUE,"general";"via2",#N/A,TRUE,"general";"via3",#N/A,TRUE,"general"}</definedName>
    <definedName name="_____h7" localSheetId="3" hidden="1">{"TAB1",#N/A,TRUE,"GENERAL";"TAB2",#N/A,TRUE,"GENERAL";"TAB3",#N/A,TRUE,"GENERAL";"TAB4",#N/A,TRUE,"GENERAL";"TAB5",#N/A,TRUE,"GENERAL"}</definedName>
    <definedName name="_____h7" hidden="1">{"TAB1",#N/A,TRUE,"GENERAL";"TAB2",#N/A,TRUE,"GENERAL";"TAB3",#N/A,TRUE,"GENERAL";"TAB4",#N/A,TRUE,"GENERAL";"TAB5",#N/A,TRUE,"GENERAL"}</definedName>
    <definedName name="_____h8" localSheetId="3" hidden="1">{"via1",#N/A,TRUE,"general";"via2",#N/A,TRUE,"general";"via3",#N/A,TRUE,"general"}</definedName>
    <definedName name="_____h8" hidden="1">{"via1",#N/A,TRUE,"general";"via2",#N/A,TRUE,"general";"via3",#N/A,TRUE,"general"}</definedName>
    <definedName name="_____hfh7" localSheetId="3" hidden="1">{"via1",#N/A,TRUE,"general";"via2",#N/A,TRUE,"general";"via3",#N/A,TRUE,"general"}</definedName>
    <definedName name="_____hfh7" hidden="1">{"via1",#N/A,TRUE,"general";"via2",#N/A,TRUE,"general";"via3",#N/A,TRUE,"general"}</definedName>
    <definedName name="_____i1">#REF!</definedName>
    <definedName name="_____i4" localSheetId="3" hidden="1">{"via1",#N/A,TRUE,"general";"via2",#N/A,TRUE,"general";"via3",#N/A,TRUE,"general"}</definedName>
    <definedName name="_____i4" hidden="1">{"via1",#N/A,TRUE,"general";"via2",#N/A,TRUE,"general";"via3",#N/A,TRUE,"general"}</definedName>
    <definedName name="_____i5" localSheetId="3" hidden="1">{"TAB1",#N/A,TRUE,"GENERAL";"TAB2",#N/A,TRUE,"GENERAL";"TAB3",#N/A,TRUE,"GENERAL";"TAB4",#N/A,TRUE,"GENERAL";"TAB5",#N/A,TRUE,"GENERAL"}</definedName>
    <definedName name="_____i5" hidden="1">{"TAB1",#N/A,TRUE,"GENERAL";"TAB2",#N/A,TRUE,"GENERAL";"TAB3",#N/A,TRUE,"GENERAL";"TAB4",#N/A,TRUE,"GENERAL";"TAB5",#N/A,TRUE,"GENERAL"}</definedName>
    <definedName name="_____i6" localSheetId="3" hidden="1">{"TAB1",#N/A,TRUE,"GENERAL";"TAB2",#N/A,TRUE,"GENERAL";"TAB3",#N/A,TRUE,"GENERAL";"TAB4",#N/A,TRUE,"GENERAL";"TAB5",#N/A,TRUE,"GENERAL"}</definedName>
    <definedName name="_____i6" hidden="1">{"TAB1",#N/A,TRUE,"GENERAL";"TAB2",#N/A,TRUE,"GENERAL";"TAB3",#N/A,TRUE,"GENERAL";"TAB4",#N/A,TRUE,"GENERAL";"TAB5",#N/A,TRUE,"GENERAL"}</definedName>
    <definedName name="_____i7" localSheetId="3" hidden="1">{"via1",#N/A,TRUE,"general";"via2",#N/A,TRUE,"general";"via3",#N/A,TRUE,"general"}</definedName>
    <definedName name="_____i7" hidden="1">{"via1",#N/A,TRUE,"general";"via2",#N/A,TRUE,"general";"via3",#N/A,TRUE,"general"}</definedName>
    <definedName name="_____i77" localSheetId="3" hidden="1">{"TAB1",#N/A,TRUE,"GENERAL";"TAB2",#N/A,TRUE,"GENERAL";"TAB3",#N/A,TRUE,"GENERAL";"TAB4",#N/A,TRUE,"GENERAL";"TAB5",#N/A,TRUE,"GENERAL"}</definedName>
    <definedName name="_____i77" hidden="1">{"TAB1",#N/A,TRUE,"GENERAL";"TAB2",#N/A,TRUE,"GENERAL";"TAB3",#N/A,TRUE,"GENERAL";"TAB4",#N/A,TRUE,"GENERAL";"TAB5",#N/A,TRUE,"GENERAL"}</definedName>
    <definedName name="_____i8" localSheetId="3" hidden="1">{"via1",#N/A,TRUE,"general";"via2",#N/A,TRUE,"general";"via3",#N/A,TRUE,"general"}</definedName>
    <definedName name="_____i8" hidden="1">{"via1",#N/A,TRUE,"general";"via2",#N/A,TRUE,"general";"via3",#N/A,TRUE,"general"}</definedName>
    <definedName name="_____i9" localSheetId="3" hidden="1">{"TAB1",#N/A,TRUE,"GENERAL";"TAB2",#N/A,TRUE,"GENERAL";"TAB3",#N/A,TRUE,"GENERAL";"TAB4",#N/A,TRUE,"GENERAL";"TAB5",#N/A,TRUE,"GENERAL"}</definedName>
    <definedName name="_____i9" hidden="1">{"TAB1",#N/A,TRUE,"GENERAL";"TAB2",#N/A,TRUE,"GENERAL";"TAB3",#N/A,TRUE,"GENERAL";"TAB4",#N/A,TRUE,"GENERAL";"TAB5",#N/A,TRUE,"GENERAL"}</definedName>
    <definedName name="_____ICP1">#REF!</definedName>
    <definedName name="_____INF1">#REF!</definedName>
    <definedName name="_____ITM4">#REF!</definedName>
    <definedName name="_____k3" localSheetId="3" hidden="1">{"TAB1",#N/A,TRUE,"GENERAL";"TAB2",#N/A,TRUE,"GENERAL";"TAB3",#N/A,TRUE,"GENERAL";"TAB4",#N/A,TRUE,"GENERAL";"TAB5",#N/A,TRUE,"GENERAL"}</definedName>
    <definedName name="_____k3" hidden="1">{"TAB1",#N/A,TRUE,"GENERAL";"TAB2",#N/A,TRUE,"GENERAL";"TAB3",#N/A,TRUE,"GENERAL";"TAB4",#N/A,TRUE,"GENERAL";"TAB5",#N/A,TRUE,"GENERAL"}</definedName>
    <definedName name="_____k4" localSheetId="3" hidden="1">{"via1",#N/A,TRUE,"general";"via2",#N/A,TRUE,"general";"via3",#N/A,TRUE,"general"}</definedName>
    <definedName name="_____k4" hidden="1">{"via1",#N/A,TRUE,"general";"via2",#N/A,TRUE,"general";"via3",#N/A,TRUE,"general"}</definedName>
    <definedName name="_____k5" localSheetId="3" hidden="1">{"via1",#N/A,TRUE,"general";"via2",#N/A,TRUE,"general";"via3",#N/A,TRUE,"general"}</definedName>
    <definedName name="_____k5" hidden="1">{"via1",#N/A,TRUE,"general";"via2",#N/A,TRUE,"general";"via3",#N/A,TRUE,"general"}</definedName>
    <definedName name="_____k6" localSheetId="3" hidden="1">{"TAB1",#N/A,TRUE,"GENERAL";"TAB2",#N/A,TRUE,"GENERAL";"TAB3",#N/A,TRUE,"GENERAL";"TAB4",#N/A,TRUE,"GENERAL";"TAB5",#N/A,TRUE,"GENERAL"}</definedName>
    <definedName name="_____k6" hidden="1">{"TAB1",#N/A,TRUE,"GENERAL";"TAB2",#N/A,TRUE,"GENERAL";"TAB3",#N/A,TRUE,"GENERAL";"TAB4",#N/A,TRUE,"GENERAL";"TAB5",#N/A,TRUE,"GENERAL"}</definedName>
    <definedName name="_____k7" localSheetId="3" hidden="1">{"via1",#N/A,TRUE,"general";"via2",#N/A,TRUE,"general";"via3",#N/A,TRUE,"general"}</definedName>
    <definedName name="_____k7" hidden="1">{"via1",#N/A,TRUE,"general";"via2",#N/A,TRUE,"general";"via3",#N/A,TRUE,"general"}</definedName>
    <definedName name="_____k8" localSheetId="3" hidden="1">{"via1",#N/A,TRUE,"general";"via2",#N/A,TRUE,"general";"via3",#N/A,TRUE,"general"}</definedName>
    <definedName name="_____k8" hidden="1">{"via1",#N/A,TRUE,"general";"via2",#N/A,TRUE,"general";"via3",#N/A,TRUE,"general"}</definedName>
    <definedName name="_____k9" localSheetId="3" hidden="1">{"TAB1",#N/A,TRUE,"GENERAL";"TAB2",#N/A,TRUE,"GENERAL";"TAB3",#N/A,TRUE,"GENERAL";"TAB4",#N/A,TRUE,"GENERAL";"TAB5",#N/A,TRUE,"GENERAL"}</definedName>
    <definedName name="_____k9" hidden="1">{"TAB1",#N/A,TRUE,"GENERAL";"TAB2",#N/A,TRUE,"GENERAL";"TAB3",#N/A,TRUE,"GENERAL";"TAB4",#N/A,TRUE,"GENERAL";"TAB5",#N/A,TRUE,"GENERAL"}</definedName>
    <definedName name="_____kjk6" localSheetId="3" hidden="1">{"TAB1",#N/A,TRUE,"GENERAL";"TAB2",#N/A,TRUE,"GENERAL";"TAB3",#N/A,TRUE,"GENERAL";"TAB4",#N/A,TRUE,"GENERAL";"TAB5",#N/A,TRUE,"GENERAL"}</definedName>
    <definedName name="_____kjk6" hidden="1">{"TAB1",#N/A,TRUE,"GENERAL";"TAB2",#N/A,TRUE,"GENERAL";"TAB3",#N/A,TRUE,"GENERAL";"TAB4",#N/A,TRUE,"GENERAL";"TAB5",#N/A,TRUE,"GENERAL"}</definedName>
    <definedName name="_____l9001">#REF!</definedName>
    <definedName name="_____M14" localSheetId="61">#REF!</definedName>
    <definedName name="_____M14" localSheetId="62">#REF!</definedName>
    <definedName name="_____M14">#REF!</definedName>
    <definedName name="_____m3" localSheetId="3" hidden="1">{"via1",#N/A,TRUE,"general";"via2",#N/A,TRUE,"general";"via3",#N/A,TRUE,"general"}</definedName>
    <definedName name="_____m3" hidden="1">{"via1",#N/A,TRUE,"general";"via2",#N/A,TRUE,"general";"via3",#N/A,TRUE,"general"}</definedName>
    <definedName name="_____m4" localSheetId="3" hidden="1">{"TAB1",#N/A,TRUE,"GENERAL";"TAB2",#N/A,TRUE,"GENERAL";"TAB3",#N/A,TRUE,"GENERAL";"TAB4",#N/A,TRUE,"GENERAL";"TAB5",#N/A,TRUE,"GENERAL"}</definedName>
    <definedName name="_____m4" hidden="1">{"TAB1",#N/A,TRUE,"GENERAL";"TAB2",#N/A,TRUE,"GENERAL";"TAB3",#N/A,TRUE,"GENERAL";"TAB4",#N/A,TRUE,"GENERAL";"TAB5",#N/A,TRUE,"GENERAL"}</definedName>
    <definedName name="_____m5" localSheetId="3" hidden="1">{"via1",#N/A,TRUE,"general";"via2",#N/A,TRUE,"general";"via3",#N/A,TRUE,"general"}</definedName>
    <definedName name="_____m5" hidden="1">{"via1",#N/A,TRUE,"general";"via2",#N/A,TRUE,"general";"via3",#N/A,TRUE,"general"}</definedName>
    <definedName name="_____m6" localSheetId="3" hidden="1">{"TAB1",#N/A,TRUE,"GENERAL";"TAB2",#N/A,TRUE,"GENERAL";"TAB3",#N/A,TRUE,"GENERAL";"TAB4",#N/A,TRUE,"GENERAL";"TAB5",#N/A,TRUE,"GENERAL"}</definedName>
    <definedName name="_____m6" hidden="1">{"TAB1",#N/A,TRUE,"GENERAL";"TAB2",#N/A,TRUE,"GENERAL";"TAB3",#N/A,TRUE,"GENERAL";"TAB4",#N/A,TRUE,"GENERAL";"TAB5",#N/A,TRUE,"GENERAL"}</definedName>
    <definedName name="_____m7" localSheetId="3" hidden="1">{"TAB1",#N/A,TRUE,"GENERAL";"TAB2",#N/A,TRUE,"GENERAL";"TAB3",#N/A,TRUE,"GENERAL";"TAB4",#N/A,TRUE,"GENERAL";"TAB5",#N/A,TRUE,"GENERAL"}</definedName>
    <definedName name="_____m7" hidden="1">{"TAB1",#N/A,TRUE,"GENERAL";"TAB2",#N/A,TRUE,"GENERAL";"TAB3",#N/A,TRUE,"GENERAL";"TAB4",#N/A,TRUE,"GENERAL";"TAB5",#N/A,TRUE,"GENERAL"}</definedName>
    <definedName name="_____m8" localSheetId="3" hidden="1">{"via1",#N/A,TRUE,"general";"via2",#N/A,TRUE,"general";"via3",#N/A,TRUE,"general"}</definedName>
    <definedName name="_____m8" hidden="1">{"via1",#N/A,TRUE,"general";"via2",#N/A,TRUE,"general";"via3",#N/A,TRUE,"general"}</definedName>
    <definedName name="_____m9" localSheetId="3" hidden="1">{"via1",#N/A,TRUE,"general";"via2",#N/A,TRUE,"general";"via3",#N/A,TRUE,"general"}</definedName>
    <definedName name="_____m9" hidden="1">{"via1",#N/A,TRUE,"general";"via2",#N/A,TRUE,"general";"via3",#N/A,TRUE,"general"}</definedName>
    <definedName name="_____MA2" localSheetId="62">#REF!</definedName>
    <definedName name="_____MA2">#REF!</definedName>
    <definedName name="_____MAT1" localSheetId="62">#REF!</definedName>
    <definedName name="_____MAT1">#REF!</definedName>
    <definedName name="_____MAT10" localSheetId="62">#REF!</definedName>
    <definedName name="_____MAT10">#REF!</definedName>
    <definedName name="_____MAT100">#REF!</definedName>
    <definedName name="_____MAT101">#REF!</definedName>
    <definedName name="_____MAT102">#REF!</definedName>
    <definedName name="_____MAT103">#REF!</definedName>
    <definedName name="_____MAT104">#REF!</definedName>
    <definedName name="_____MAT105">#REF!</definedName>
    <definedName name="_____MAT106">#REF!</definedName>
    <definedName name="_____MAT107">#REF!</definedName>
    <definedName name="_____MAT108">#REF!</definedName>
    <definedName name="_____MAT109">#REF!</definedName>
    <definedName name="_____MAT11" localSheetId="62">#REF!</definedName>
    <definedName name="_____MAT11">#REF!</definedName>
    <definedName name="_____MAT110">#REF!</definedName>
    <definedName name="_____MAT111">#REF!</definedName>
    <definedName name="_____MAT1111" localSheetId="61">#REF!</definedName>
    <definedName name="_____MAT1111" localSheetId="62">#REF!</definedName>
    <definedName name="_____MAT1111">#REF!</definedName>
    <definedName name="_____MAT112">#REF!</definedName>
    <definedName name="_____MAT113">#REF!</definedName>
    <definedName name="_____MAT114">#REF!</definedName>
    <definedName name="_____MAT115">#REF!</definedName>
    <definedName name="_____MAT116">#REF!</definedName>
    <definedName name="_____MAT117">#REF!</definedName>
    <definedName name="_____MAT118">#REF!</definedName>
    <definedName name="_____MAT119">#REF!</definedName>
    <definedName name="_____MAT12" localSheetId="62">#REF!</definedName>
    <definedName name="_____MAT12">#REF!</definedName>
    <definedName name="_____MAT120">#REF!</definedName>
    <definedName name="_____MAT121">#REF!</definedName>
    <definedName name="_____MAT122">#REF!</definedName>
    <definedName name="_____MAT123">#REF!</definedName>
    <definedName name="_____MAT124">#REF!</definedName>
    <definedName name="_____MAT125">#REF!</definedName>
    <definedName name="_____MAT126">#REF!</definedName>
    <definedName name="_____MAT127">#REF!</definedName>
    <definedName name="_____MAT128">#REF!</definedName>
    <definedName name="_____MAT129">#REF!</definedName>
    <definedName name="_____MAT13" localSheetId="62">#REF!</definedName>
    <definedName name="_____MAT13">#REF!</definedName>
    <definedName name="_____MAT130">#REF!</definedName>
    <definedName name="_____MAT131">#REF!</definedName>
    <definedName name="_____MAT132">#REF!</definedName>
    <definedName name="_____MAT133">#REF!</definedName>
    <definedName name="_____MAT134">#REF!</definedName>
    <definedName name="_____MAT135">#REF!</definedName>
    <definedName name="_____MAT136">#REF!</definedName>
    <definedName name="_____MAT137">#REF!</definedName>
    <definedName name="_____MAT138">#REF!</definedName>
    <definedName name="_____MAT139">#REF!</definedName>
    <definedName name="_____MAT14" localSheetId="62">#REF!</definedName>
    <definedName name="_____MAT14">#REF!</definedName>
    <definedName name="_____MAT140">#REF!</definedName>
    <definedName name="_____MAT141">#REF!</definedName>
    <definedName name="_____MAT142">#REF!</definedName>
    <definedName name="_____MAT143">#REF!</definedName>
    <definedName name="_____MAT144">#REF!</definedName>
    <definedName name="_____MAT145">#REF!</definedName>
    <definedName name="_____MAT146">#REF!</definedName>
    <definedName name="_____MAT147">#REF!</definedName>
    <definedName name="_____MAT148">#REF!</definedName>
    <definedName name="_____MAT149">#REF!</definedName>
    <definedName name="_____MAT15" localSheetId="62">#REF!</definedName>
    <definedName name="_____MAT15">#REF!</definedName>
    <definedName name="_____MAT150">#REF!</definedName>
    <definedName name="_____MAT151">#REF!</definedName>
    <definedName name="_____MAT152">#REF!</definedName>
    <definedName name="_____MAT153">#REF!</definedName>
    <definedName name="_____MAT154">#REF!</definedName>
    <definedName name="_____MAT155">#REF!</definedName>
    <definedName name="_____MAT156">#REF!</definedName>
    <definedName name="_____MAT157">#REF!</definedName>
    <definedName name="_____MAT158">#REF!</definedName>
    <definedName name="_____MAT159">#REF!</definedName>
    <definedName name="_____MAT16" localSheetId="62">#REF!</definedName>
    <definedName name="_____MAT16">#REF!</definedName>
    <definedName name="_____MAT160">#REF!</definedName>
    <definedName name="_____MAT161">#REF!</definedName>
    <definedName name="_____MAT162">#REF!</definedName>
    <definedName name="_____MAT163">#REF!</definedName>
    <definedName name="_____MAT164">#REF!</definedName>
    <definedName name="_____MAT165">#REF!</definedName>
    <definedName name="_____MAT166">#REF!</definedName>
    <definedName name="_____MAT17" localSheetId="62">#REF!</definedName>
    <definedName name="_____MAT17">#REF!</definedName>
    <definedName name="_____MAT170" localSheetId="61">#REF!</definedName>
    <definedName name="_____MAT170" localSheetId="62">#REF!</definedName>
    <definedName name="_____MAT170">#REF!</definedName>
    <definedName name="_____MAT171" localSheetId="61">#REF!</definedName>
    <definedName name="_____MAT171" localSheetId="62">#REF!</definedName>
    <definedName name="_____MAT171">#REF!</definedName>
    <definedName name="_____MAT18" localSheetId="61">#REF!</definedName>
    <definedName name="_____MAT18" localSheetId="62">#REF!</definedName>
    <definedName name="_____MAT18">#REF!</definedName>
    <definedName name="_____MAT19" localSheetId="62">#REF!</definedName>
    <definedName name="_____MAT19">#REF!</definedName>
    <definedName name="_____MAT2" localSheetId="62">#REF!</definedName>
    <definedName name="_____MAT2">#REF!</definedName>
    <definedName name="_____MAT20" localSheetId="62">#REF!</definedName>
    <definedName name="_____MAT20">#REF!</definedName>
    <definedName name="_____MAT21" localSheetId="62">#REF!</definedName>
    <definedName name="_____MAT21">#REF!</definedName>
    <definedName name="_____MAT22" localSheetId="62">#REF!</definedName>
    <definedName name="_____MAT22">#REF!</definedName>
    <definedName name="_____MAT23" localSheetId="62">#REF!</definedName>
    <definedName name="_____MAT23">#REF!</definedName>
    <definedName name="_____MAT24" localSheetId="62">#REF!</definedName>
    <definedName name="_____MAT24">#REF!</definedName>
    <definedName name="_____MAT25" localSheetId="62">#REF!</definedName>
    <definedName name="_____MAT25">#REF!</definedName>
    <definedName name="_____MAT26" localSheetId="62">#REF!</definedName>
    <definedName name="_____MAT26">#REF!</definedName>
    <definedName name="_____MAT27" localSheetId="62">#REF!</definedName>
    <definedName name="_____MAT27">#REF!</definedName>
    <definedName name="_____MAT28" localSheetId="62">#REF!</definedName>
    <definedName name="_____MAT28">#REF!</definedName>
    <definedName name="_____MAT29" localSheetId="62">#REF!</definedName>
    <definedName name="_____MAT29">#REF!</definedName>
    <definedName name="_____MAT3" localSheetId="62">#REF!</definedName>
    <definedName name="_____MAT3">#REF!</definedName>
    <definedName name="_____MAT30" localSheetId="62">#REF!</definedName>
    <definedName name="_____MAT30">#REF!</definedName>
    <definedName name="_____MAT31" localSheetId="62">#REF!</definedName>
    <definedName name="_____MAT31">#REF!</definedName>
    <definedName name="_____MAT32" localSheetId="62">#REF!</definedName>
    <definedName name="_____MAT32">#REF!</definedName>
    <definedName name="_____MAT33" localSheetId="62">#REF!</definedName>
    <definedName name="_____MAT33">#REF!</definedName>
    <definedName name="_____MAT34" localSheetId="62">#REF!</definedName>
    <definedName name="_____MAT34">#REF!</definedName>
    <definedName name="_____MAT35" localSheetId="62">#REF!</definedName>
    <definedName name="_____MAT35">#REF!</definedName>
    <definedName name="_____MAT36" localSheetId="62">#REF!</definedName>
    <definedName name="_____MAT36">#REF!</definedName>
    <definedName name="_____MAT37" localSheetId="62">#REF!</definedName>
    <definedName name="_____MAT37">#REF!</definedName>
    <definedName name="_____MAT38">#REF!</definedName>
    <definedName name="_____MAT39">#REF!</definedName>
    <definedName name="_____MAT4" localSheetId="62">#REF!</definedName>
    <definedName name="_____MAT4">#REF!</definedName>
    <definedName name="_____MAT40">#REF!</definedName>
    <definedName name="_____MAT41">#REF!</definedName>
    <definedName name="_____MAT42">#REF!</definedName>
    <definedName name="_____MAT43">#REF!</definedName>
    <definedName name="_____MAT44">#REF!</definedName>
    <definedName name="_____MAT45">#REF!</definedName>
    <definedName name="_____MAT46">#REF!</definedName>
    <definedName name="_____MAT47">#REF!</definedName>
    <definedName name="_____MAT48">#REF!</definedName>
    <definedName name="_____MAT49">#REF!</definedName>
    <definedName name="_____MAT5" localSheetId="62">#REF!</definedName>
    <definedName name="_____MAT5">#REF!</definedName>
    <definedName name="_____MAT50">#REF!</definedName>
    <definedName name="_____MAT51">#REF!</definedName>
    <definedName name="_____MAT52">#REF!</definedName>
    <definedName name="_____MAT53">#REF!</definedName>
    <definedName name="_____MAT54">#REF!</definedName>
    <definedName name="_____MAT55">#REF!</definedName>
    <definedName name="_____MAT56">#REF!</definedName>
    <definedName name="_____MAT57">#REF!</definedName>
    <definedName name="_____MAT58">#REF!</definedName>
    <definedName name="_____MAT59">#REF!</definedName>
    <definedName name="_____MAT6" localSheetId="62">#REF!</definedName>
    <definedName name="_____MAT6">#REF!</definedName>
    <definedName name="_____MAT60">#REF!</definedName>
    <definedName name="_____MAT61">#REF!</definedName>
    <definedName name="_____MAT62">#REF!</definedName>
    <definedName name="_____MAT63">#REF!</definedName>
    <definedName name="_____MAT64">#REF!</definedName>
    <definedName name="_____MAT65">#REF!</definedName>
    <definedName name="_____MAT66">#REF!</definedName>
    <definedName name="_____MAT67">#REF!</definedName>
    <definedName name="_____MAT68">#REF!</definedName>
    <definedName name="_____MAT69">#REF!</definedName>
    <definedName name="_____MAT7" localSheetId="62">#REF!</definedName>
    <definedName name="_____MAT7">#REF!</definedName>
    <definedName name="_____MAT70">#REF!</definedName>
    <definedName name="_____MAT71">#REF!</definedName>
    <definedName name="_____MAT72">#REF!</definedName>
    <definedName name="_____MAT73">#REF!</definedName>
    <definedName name="_____MAT74">#REF!</definedName>
    <definedName name="_____MAT75">#REF!</definedName>
    <definedName name="_____MAT76">#REF!</definedName>
    <definedName name="_____MAT77">#REF!</definedName>
    <definedName name="_____MAT78">#REF!</definedName>
    <definedName name="_____MAT79">#REF!</definedName>
    <definedName name="_____MAT8" localSheetId="62">#REF!</definedName>
    <definedName name="_____MAT8">#REF!</definedName>
    <definedName name="_____MAT80">#REF!</definedName>
    <definedName name="_____MAT81">#REF!</definedName>
    <definedName name="_____MAT82">#REF!</definedName>
    <definedName name="_____MAT83">#REF!</definedName>
    <definedName name="_____MAT832" localSheetId="61">#REF!</definedName>
    <definedName name="_____MAT832" localSheetId="62">#REF!</definedName>
    <definedName name="_____MAT832">#REF!</definedName>
    <definedName name="_____MAT84" localSheetId="61">#REF!</definedName>
    <definedName name="_____MAT84">#REF!</definedName>
    <definedName name="_____MAT85">#REF!</definedName>
    <definedName name="_____MAT86">#REF!</definedName>
    <definedName name="_____MAT87">#REF!</definedName>
    <definedName name="_____MAT88">#REF!</definedName>
    <definedName name="_____MAT89">#REF!</definedName>
    <definedName name="_____MAT9" localSheetId="62">#REF!</definedName>
    <definedName name="_____MAT9">#REF!</definedName>
    <definedName name="_____MAT90">#REF!</definedName>
    <definedName name="_____MAT91">#REF!</definedName>
    <definedName name="_____MAT92">#REF!</definedName>
    <definedName name="_____MAT93">#REF!</definedName>
    <definedName name="_____MAT94">#REF!</definedName>
    <definedName name="_____MAT95">#REF!</definedName>
    <definedName name="_____MAT96">#REF!</definedName>
    <definedName name="_____MAT97">#REF!</definedName>
    <definedName name="_____MAT98">#REF!</definedName>
    <definedName name="_____MAT99">#REF!</definedName>
    <definedName name="_____MAY88" localSheetId="61">#REF!</definedName>
    <definedName name="_____MAY88" localSheetId="62">#REF!</definedName>
    <definedName name="_____MAY88">#REF!</definedName>
    <definedName name="_____mes1">#REF!</definedName>
    <definedName name="_____Mes2">#REF!</definedName>
    <definedName name="_____Mes3">#REF!</definedName>
    <definedName name="_____MO1" localSheetId="61">#REF!</definedName>
    <definedName name="_____MO1" localSheetId="62">#REF!</definedName>
    <definedName name="_____MO1">#REF!</definedName>
    <definedName name="_____MO10" localSheetId="62">#REF!</definedName>
    <definedName name="_____MO10">#REF!</definedName>
    <definedName name="_____MO2" localSheetId="62">#REF!</definedName>
    <definedName name="_____MO2">#REF!</definedName>
    <definedName name="_____MO3" localSheetId="62">#REF!</definedName>
    <definedName name="_____MO3">#REF!</definedName>
    <definedName name="_____MO4" localSheetId="62">#REF!</definedName>
    <definedName name="_____MO4">#REF!</definedName>
    <definedName name="_____MO5" localSheetId="62">#REF!</definedName>
    <definedName name="_____MO5">#REF!</definedName>
    <definedName name="_____MO6" localSheetId="62">#REF!</definedName>
    <definedName name="_____MO6">#REF!</definedName>
    <definedName name="_____MO7" localSheetId="62">#REF!</definedName>
    <definedName name="_____MO7">#REF!</definedName>
    <definedName name="_____MO8" localSheetId="62">#REF!</definedName>
    <definedName name="_____MO8">#REF!</definedName>
    <definedName name="_____MO9" localSheetId="62">#REF!</definedName>
    <definedName name="_____MO9">#REF!</definedName>
    <definedName name="_____mor15">#REF!</definedName>
    <definedName name="_____MV1" localSheetId="62">#REF!</definedName>
    <definedName name="_____MV1">#REF!</definedName>
    <definedName name="_____MV10" localSheetId="62">#REF!</definedName>
    <definedName name="_____MV10">#REF!</definedName>
    <definedName name="_____MV11" localSheetId="62">#REF!</definedName>
    <definedName name="_____MV11">#REF!</definedName>
    <definedName name="_____MV12" localSheetId="62">#REF!</definedName>
    <definedName name="_____MV12">#REF!</definedName>
    <definedName name="_____MV13" localSheetId="62">#REF!</definedName>
    <definedName name="_____MV13">#REF!</definedName>
    <definedName name="_____MV14" localSheetId="62">#REF!</definedName>
    <definedName name="_____MV14">#REF!</definedName>
    <definedName name="_____MV15" localSheetId="62">#REF!</definedName>
    <definedName name="_____MV15">#REF!</definedName>
    <definedName name="_____MV16" localSheetId="62">#REF!</definedName>
    <definedName name="_____MV16">#REF!</definedName>
    <definedName name="_____MV17" localSheetId="62">#REF!</definedName>
    <definedName name="_____MV17">#REF!</definedName>
    <definedName name="_____MV18" localSheetId="62">#REF!</definedName>
    <definedName name="_____MV18">#REF!</definedName>
    <definedName name="_____MV19" localSheetId="62">#REF!</definedName>
    <definedName name="_____MV19">#REF!</definedName>
    <definedName name="_____MV2" localSheetId="62">#REF!</definedName>
    <definedName name="_____MV2">#REF!</definedName>
    <definedName name="_____MV20" localSheetId="62">#REF!</definedName>
    <definedName name="_____MV20">#REF!</definedName>
    <definedName name="_____MV3" localSheetId="62">#REF!</definedName>
    <definedName name="_____MV3">#REF!</definedName>
    <definedName name="_____MV4">#REF!</definedName>
    <definedName name="_____MV5" localSheetId="62">#REF!</definedName>
    <definedName name="_____MV5">#REF!</definedName>
    <definedName name="_____MV6" localSheetId="62">#REF!</definedName>
    <definedName name="_____MV6">#REF!</definedName>
    <definedName name="_____MV7" localSheetId="62">#REF!</definedName>
    <definedName name="_____MV7">#REF!</definedName>
    <definedName name="_____MV8" localSheetId="62">#REF!</definedName>
    <definedName name="_____MV8">#REF!</definedName>
    <definedName name="_____MV9" localSheetId="62">#REF!</definedName>
    <definedName name="_____MV9">#REF!</definedName>
    <definedName name="_____n3" localSheetId="3" hidden="1">{"TAB1",#N/A,TRUE,"GENERAL";"TAB2",#N/A,TRUE,"GENERAL";"TAB3",#N/A,TRUE,"GENERAL";"TAB4",#N/A,TRUE,"GENERAL";"TAB5",#N/A,TRUE,"GENERAL"}</definedName>
    <definedName name="_____n3" hidden="1">{"TAB1",#N/A,TRUE,"GENERAL";"TAB2",#N/A,TRUE,"GENERAL";"TAB3",#N/A,TRUE,"GENERAL";"TAB4",#N/A,TRUE,"GENERAL";"TAB5",#N/A,TRUE,"GENERAL"}</definedName>
    <definedName name="_____n4" localSheetId="3" hidden="1">{"via1",#N/A,TRUE,"general";"via2",#N/A,TRUE,"general";"via3",#N/A,TRUE,"general"}</definedName>
    <definedName name="_____n4" hidden="1">{"via1",#N/A,TRUE,"general";"via2",#N/A,TRUE,"general";"via3",#N/A,TRUE,"general"}</definedName>
    <definedName name="_____n5" localSheetId="3" hidden="1">{"TAB1",#N/A,TRUE,"GENERAL";"TAB2",#N/A,TRUE,"GENERAL";"TAB3",#N/A,TRUE,"GENERAL";"TAB4",#N/A,TRUE,"GENERAL";"TAB5",#N/A,TRUE,"GENERAL"}</definedName>
    <definedName name="_____n5" hidden="1">{"TAB1",#N/A,TRUE,"GENERAL";"TAB2",#N/A,TRUE,"GENERAL";"TAB3",#N/A,TRUE,"GENERAL";"TAB4",#N/A,TRUE,"GENERAL";"TAB5",#N/A,TRUE,"GENERAL"}</definedName>
    <definedName name="_____NOM01">#REF!</definedName>
    <definedName name="_____NOM02">#REF!</definedName>
    <definedName name="_____NOM03">#REF!</definedName>
    <definedName name="_____NOM1">#REF!</definedName>
    <definedName name="_____NOM2">#REF!</definedName>
    <definedName name="_____NOM3">#REF!</definedName>
    <definedName name="_____nyn7" localSheetId="3" hidden="1">{"via1",#N/A,TRUE,"general";"via2",#N/A,TRUE,"general";"via3",#N/A,TRUE,"general"}</definedName>
    <definedName name="_____nyn7" hidden="1">{"via1",#N/A,TRUE,"general";"via2",#N/A,TRUE,"general";"via3",#N/A,TRUE,"general"}</definedName>
    <definedName name="_____o1" localSheetId="3" hidden="1">{#N/A,#N/A,FALSE,"SUMMARY";#N/A,#N/A,FALSE,"mcsh";#N/A,#N/A,FALSE,"vol&amp;rev";#N/A,#N/A,FALSE,"wkgcap";#N/A,#N/A,FALSE,"DEPR&amp;DT";#N/A,#N/A,FALSE,"ASSETS";#N/A,#N/A,FALSE,"NI&amp;OTH&amp;DIV";#N/A,#N/A,FALSE,"CASHFLOW";#N/A,#N/A,FALSE,"CAPEMPL";#N/A,#N/A,FALSE,"ROCE"}</definedName>
    <definedName name="_____o1" hidden="1">{#N/A,#N/A,FALSE,"SUMMARY";#N/A,#N/A,FALSE,"mcsh";#N/A,#N/A,FALSE,"vol&amp;rev";#N/A,#N/A,FALSE,"wkgcap";#N/A,#N/A,FALSE,"DEPR&amp;DT";#N/A,#N/A,FALSE,"ASSETS";#N/A,#N/A,FALSE,"NI&amp;OTH&amp;DIV";#N/A,#N/A,FALSE,"CASHFLOW";#N/A,#N/A,FALSE,"CAPEMPL";#N/A,#N/A,FALSE,"ROCE"}</definedName>
    <definedName name="_____o4" localSheetId="3" hidden="1">{"via1",#N/A,TRUE,"general";"via2",#N/A,TRUE,"general";"via3",#N/A,TRUE,"general"}</definedName>
    <definedName name="_____o4" hidden="1">{"via1",#N/A,TRUE,"general";"via2",#N/A,TRUE,"general";"via3",#N/A,TRUE,"general"}</definedName>
    <definedName name="_____o5" localSheetId="3" hidden="1">{"TAB1",#N/A,TRUE,"GENERAL";"TAB2",#N/A,TRUE,"GENERAL";"TAB3",#N/A,TRUE,"GENERAL";"TAB4",#N/A,TRUE,"GENERAL";"TAB5",#N/A,TRUE,"GENERAL"}</definedName>
    <definedName name="_____o5" hidden="1">{"TAB1",#N/A,TRUE,"GENERAL";"TAB2",#N/A,TRUE,"GENERAL";"TAB3",#N/A,TRUE,"GENERAL";"TAB4",#N/A,TRUE,"GENERAL";"TAB5",#N/A,TRUE,"GENERAL"}</definedName>
    <definedName name="_____o6" localSheetId="3" hidden="1">{"TAB1",#N/A,TRUE,"GENERAL";"TAB2",#N/A,TRUE,"GENERAL";"TAB3",#N/A,TRUE,"GENERAL";"TAB4",#N/A,TRUE,"GENERAL";"TAB5",#N/A,TRUE,"GENERAL"}</definedName>
    <definedName name="_____o6" hidden="1">{"TAB1",#N/A,TRUE,"GENERAL";"TAB2",#N/A,TRUE,"GENERAL";"TAB3",#N/A,TRUE,"GENERAL";"TAB4",#N/A,TRUE,"GENERAL";"TAB5",#N/A,TRUE,"GENERAL"}</definedName>
    <definedName name="_____o7" localSheetId="3" hidden="1">{"TAB1",#N/A,TRUE,"GENERAL";"TAB2",#N/A,TRUE,"GENERAL";"TAB3",#N/A,TRUE,"GENERAL";"TAB4",#N/A,TRUE,"GENERAL";"TAB5",#N/A,TRUE,"GENERAL"}</definedName>
    <definedName name="_____o7" hidden="1">{"TAB1",#N/A,TRUE,"GENERAL";"TAB2",#N/A,TRUE,"GENERAL";"TAB3",#N/A,TRUE,"GENERAL";"TAB4",#N/A,TRUE,"GENERAL";"TAB5",#N/A,TRUE,"GENERAL"}</definedName>
    <definedName name="_____o8" localSheetId="3" hidden="1">{"via1",#N/A,TRUE,"general";"via2",#N/A,TRUE,"general";"via3",#N/A,TRUE,"general"}</definedName>
    <definedName name="_____o8" hidden="1">{"via1",#N/A,TRUE,"general";"via2",#N/A,TRUE,"general";"via3",#N/A,TRUE,"general"}</definedName>
    <definedName name="_____o9" localSheetId="3"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OCD1">#REF!</definedName>
    <definedName name="_____OCI1">#REF!</definedName>
    <definedName name="_____oj1">#REF!</definedName>
    <definedName name="_____ORO10" localSheetId="62">#REF!</definedName>
    <definedName name="_____ORO10">#REF!</definedName>
    <definedName name="_____ORO11" localSheetId="62">#REF!</definedName>
    <definedName name="_____ORO11">#REF!</definedName>
    <definedName name="_____ORO12" localSheetId="62">#REF!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 localSheetId="3" hidden="1">{"via1",#N/A,TRUE,"general";"via2",#N/A,TRUE,"general";"via3",#N/A,TRUE,"general"}</definedName>
    <definedName name="_____p6" hidden="1">{"via1",#N/A,TRUE,"general";"via2",#N/A,TRUE,"general";"via3",#N/A,TRUE,"general"}</definedName>
    <definedName name="_____p7" localSheetId="3" hidden="1">{"via1",#N/A,TRUE,"general";"via2",#N/A,TRUE,"general";"via3",#N/A,TRUE,"general"}</definedName>
    <definedName name="_____p7" hidden="1">{"via1",#N/A,TRUE,"general";"via2",#N/A,TRUE,"general";"via3",#N/A,TRUE,"general"}</definedName>
    <definedName name="_____p8" localSheetId="3"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J50">#REF!</definedName>
    <definedName name="_____pj51" localSheetId="61">#REF!</definedName>
    <definedName name="_____pj51">#REF!</definedName>
    <definedName name="_____PMT5671" localSheetId="61">#REF!</definedName>
    <definedName name="_____PMT5671" localSheetId="62">#REF!</definedName>
    <definedName name="_____PMT5671">#REF!</definedName>
    <definedName name="_____PMT5805" localSheetId="61">#REF!</definedName>
    <definedName name="_____PMT5805" localSheetId="62">#REF!</definedName>
    <definedName name="_____PMT5805">#REF!</definedName>
    <definedName name="_____PMT5806" localSheetId="61">#REF!</definedName>
    <definedName name="_____PMT5806" localSheetId="62">#REF!</definedName>
    <definedName name="_____PMT5806">#REF!</definedName>
    <definedName name="_____PMT5815" localSheetId="61">#REF!</definedName>
    <definedName name="_____PMT5815" localSheetId="62">#REF!</definedName>
    <definedName name="_____PMT5815">#REF!</definedName>
    <definedName name="_____PMT5820" localSheetId="61">#REF!</definedName>
    <definedName name="_____PMT5820" localSheetId="62">#REF!</definedName>
    <definedName name="_____PMT5820">#REF!</definedName>
    <definedName name="_____Po2">#REF!</definedName>
    <definedName name="_____POR1" localSheetId="61">#REF!</definedName>
    <definedName name="_____POR1">#REF!</definedName>
    <definedName name="_____POR2">#REF!</definedName>
    <definedName name="_____POR3">#REF!</definedName>
    <definedName name="_____POR4">#REF!</definedName>
    <definedName name="_____POR5">#REF!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RE12">#REF!</definedName>
    <definedName name="_____r" localSheetId="61">#REF!</definedName>
    <definedName name="_____r" localSheetId="62">#REF!</definedName>
    <definedName name="_____r">#REF!</definedName>
    <definedName name="_____r4r" localSheetId="3" hidden="1">{"via1",#N/A,TRUE,"general";"via2",#N/A,TRUE,"general";"via3",#N/A,TRUE,"general"}</definedName>
    <definedName name="_____r4r" hidden="1">{"via1",#N/A,TRUE,"general";"via2",#N/A,TRUE,"general";"via3",#N/A,TRUE,"general"}</definedName>
    <definedName name="_____rc" localSheetId="61">#REF!</definedName>
    <definedName name="_____rc">#REF!</definedName>
    <definedName name="_____rtu6" localSheetId="3" hidden="1">{"via1",#N/A,TRUE,"general";"via2",#N/A,TRUE,"general";"via3",#N/A,TRUE,"general"}</definedName>
    <definedName name="_____rtu6" hidden="1">{"via1",#N/A,TRUE,"general";"via2",#N/A,TRUE,"general";"via3",#N/A,TRUE,"general"}</definedName>
    <definedName name="_____s1" localSheetId="3" hidden="1">{"via1",#N/A,TRUE,"general";"via2",#N/A,TRUE,"general";"via3",#N/A,TRUE,"general"}</definedName>
    <definedName name="_____s1" hidden="1">{"via1",#N/A,TRUE,"general";"via2",#N/A,TRUE,"general";"via3",#N/A,TRUE,"general"}</definedName>
    <definedName name="_____s2" localSheetId="3" hidden="1">{"TAB1",#N/A,TRUE,"GENERAL";"TAB2",#N/A,TRUE,"GENERAL";"TAB3",#N/A,TRUE,"GENERAL";"TAB4",#N/A,TRUE,"GENERAL";"TAB5",#N/A,TRUE,"GENERAL"}</definedName>
    <definedName name="_____s2" hidden="1">{"TAB1",#N/A,TRUE,"GENERAL";"TAB2",#N/A,TRUE,"GENERAL";"TAB3",#N/A,TRUE,"GENERAL";"TAB4",#N/A,TRUE,"GENERAL";"TAB5",#N/A,TRUE,"GENERAL"}</definedName>
    <definedName name="_____s3" localSheetId="3" hidden="1">{"TAB1",#N/A,TRUE,"GENERAL";"TAB2",#N/A,TRUE,"GENERAL";"TAB3",#N/A,TRUE,"GENERAL";"TAB4",#N/A,TRUE,"GENERAL";"TAB5",#N/A,TRUE,"GENERAL"}</definedName>
    <definedName name="_____s3" hidden="1">{"TAB1",#N/A,TRUE,"GENERAL";"TAB2",#N/A,TRUE,"GENERAL";"TAB3",#N/A,TRUE,"GENERAL";"TAB4",#N/A,TRUE,"GENERAL";"TAB5",#N/A,TRUE,"GENERAL"}</definedName>
    <definedName name="_____s4" localSheetId="3" hidden="1">{"via1",#N/A,TRUE,"general";"via2",#N/A,TRUE,"general";"via3",#N/A,TRUE,"general"}</definedName>
    <definedName name="_____s4" hidden="1">{"via1",#N/A,TRUE,"general";"via2",#N/A,TRUE,"general";"via3",#N/A,TRUE,"general"}</definedName>
    <definedName name="_____s5" localSheetId="3" hidden="1">{"via1",#N/A,TRUE,"general";"via2",#N/A,TRUE,"general";"via3",#N/A,TRUE,"general"}</definedName>
    <definedName name="_____s5" hidden="1">{"via1",#N/A,TRUE,"general";"via2",#N/A,TRUE,"general";"via3",#N/A,TRUE,"general"}</definedName>
    <definedName name="_____s6" localSheetId="3" hidden="1">{"TAB1",#N/A,TRUE,"GENERAL";"TAB2",#N/A,TRUE,"GENERAL";"TAB3",#N/A,TRUE,"GENERAL";"TAB4",#N/A,TRUE,"GENERAL";"TAB5",#N/A,TRUE,"GENERAL"}</definedName>
    <definedName name="_____s6" hidden="1">{"TAB1",#N/A,TRUE,"GENERAL";"TAB2",#N/A,TRUE,"GENERAL";"TAB3",#N/A,TRUE,"GENERAL";"TAB4",#N/A,TRUE,"GENERAL";"TAB5",#N/A,TRUE,"GENERAL"}</definedName>
    <definedName name="_____s7" localSheetId="3" hidden="1">{"via1",#N/A,TRUE,"general";"via2",#N/A,TRUE,"general";"via3",#N/A,TRUE,"general"}</definedName>
    <definedName name="_____s7" hidden="1">{"via1",#N/A,TRUE,"general";"via2",#N/A,TRUE,"general";"via3",#N/A,TRUE,"general"}</definedName>
    <definedName name="_____SBC1" localSheetId="61">#REF!</definedName>
    <definedName name="_____SBC1" localSheetId="62">#REF!</definedName>
    <definedName name="_____SBC1">#REF!</definedName>
    <definedName name="_____SBC3" localSheetId="61">#REF!</definedName>
    <definedName name="_____SBC3" localSheetId="62">#REF!</definedName>
    <definedName name="_____SBC3">#REF!</definedName>
    <definedName name="_____SBC5" localSheetId="61">#REF!</definedName>
    <definedName name="_____SBC5" localSheetId="62">#REF!</definedName>
    <definedName name="_____SBC5">#REF!</definedName>
    <definedName name="_____SSSS" localSheetId="61">#REF!</definedName>
    <definedName name="_____SSSS">#REF!</definedName>
    <definedName name="_____t3" localSheetId="3" hidden="1">{"TAB1",#N/A,TRUE,"GENERAL";"TAB2",#N/A,TRUE,"GENERAL";"TAB3",#N/A,TRUE,"GENERAL";"TAB4",#N/A,TRUE,"GENERAL";"TAB5",#N/A,TRUE,"GENERAL"}</definedName>
    <definedName name="_____t3" hidden="1">{"TAB1",#N/A,TRUE,"GENERAL";"TAB2",#N/A,TRUE,"GENERAL";"TAB3",#N/A,TRUE,"GENERAL";"TAB4",#N/A,TRUE,"GENERAL";"TAB5",#N/A,TRUE,"GENERAL"}</definedName>
    <definedName name="_____t4" localSheetId="3" hidden="1">{"via1",#N/A,TRUE,"general";"via2",#N/A,TRUE,"general";"via3",#N/A,TRUE,"general"}</definedName>
    <definedName name="_____t4" hidden="1">{"via1",#N/A,TRUE,"general";"via2",#N/A,TRUE,"general";"via3",#N/A,TRUE,"general"}</definedName>
    <definedName name="_____t5" localSheetId="3" hidden="1">{"TAB1",#N/A,TRUE,"GENERAL";"TAB2",#N/A,TRUE,"GENERAL";"TAB3",#N/A,TRUE,"GENERAL";"TAB4",#N/A,TRUE,"GENERAL";"TAB5",#N/A,TRUE,"GENERAL"}</definedName>
    <definedName name="_____t5" hidden="1">{"TAB1",#N/A,TRUE,"GENERAL";"TAB2",#N/A,TRUE,"GENERAL";"TAB3",#N/A,TRUE,"GENERAL";"TAB4",#N/A,TRUE,"GENERAL";"TAB5",#N/A,TRUE,"GENERAL"}</definedName>
    <definedName name="_____t6" localSheetId="3" hidden="1">{"via1",#N/A,TRUE,"general";"via2",#N/A,TRUE,"general";"via3",#N/A,TRUE,"general"}</definedName>
    <definedName name="_____t6" hidden="1">{"via1",#N/A,TRUE,"general";"via2",#N/A,TRUE,"general";"via3",#N/A,TRUE,"general"}</definedName>
    <definedName name="_____t66" localSheetId="3" hidden="1">{"TAB1",#N/A,TRUE,"GENERAL";"TAB2",#N/A,TRUE,"GENERAL";"TAB3",#N/A,TRUE,"GENERAL";"TAB4",#N/A,TRUE,"GENERAL";"TAB5",#N/A,TRUE,"GENERAL"}</definedName>
    <definedName name="_____t66" hidden="1">{"TAB1",#N/A,TRUE,"GENERAL";"TAB2",#N/A,TRUE,"GENERAL";"TAB3",#N/A,TRUE,"GENERAL";"TAB4",#N/A,TRUE,"GENERAL";"TAB5",#N/A,TRUE,"GENERAL"}</definedName>
    <definedName name="_____t7" localSheetId="3" hidden="1">{"via1",#N/A,TRUE,"general";"via2",#N/A,TRUE,"general";"via3",#N/A,TRUE,"general"}</definedName>
    <definedName name="_____t7" hidden="1">{"via1",#N/A,TRUE,"general";"via2",#N/A,TRUE,"general";"via3",#N/A,TRUE,"general"}</definedName>
    <definedName name="_____t77" localSheetId="3" hidden="1">{"TAB1",#N/A,TRUE,"GENERAL";"TAB2",#N/A,TRUE,"GENERAL";"TAB3",#N/A,TRUE,"GENERAL";"TAB4",#N/A,TRUE,"GENERAL";"TAB5",#N/A,TRUE,"GENERAL"}</definedName>
    <definedName name="_____t77" hidden="1">{"TAB1",#N/A,TRUE,"GENERAL";"TAB2",#N/A,TRUE,"GENERAL";"TAB3",#N/A,TRUE,"GENERAL";"TAB4",#N/A,TRUE,"GENERAL";"TAB5",#N/A,TRUE,"GENERAL"}</definedName>
    <definedName name="_____t8" localSheetId="3" hidden="1">{"TAB1",#N/A,TRUE,"GENERAL";"TAB2",#N/A,TRUE,"GENERAL";"TAB3",#N/A,TRUE,"GENERAL";"TAB4",#N/A,TRUE,"GENERAL";"TAB5",#N/A,TRUE,"GENERAL"}</definedName>
    <definedName name="_____t8" hidden="1">{"TAB1",#N/A,TRUE,"GENERAL";"TAB2",#N/A,TRUE,"GENERAL";"TAB3",#N/A,TRUE,"GENERAL";"TAB4",#N/A,TRUE,"GENERAL";"TAB5",#N/A,TRUE,"GENERAL"}</definedName>
    <definedName name="_____t88" localSheetId="3" hidden="1">{"via1",#N/A,TRUE,"general";"via2",#N/A,TRUE,"general";"via3",#N/A,TRUE,"general"}</definedName>
    <definedName name="_____t88" hidden="1">{"via1",#N/A,TRUE,"general";"via2",#N/A,TRUE,"general";"via3",#N/A,TRUE,"general"}</definedName>
    <definedName name="_____t9" localSheetId="3" hidden="1">{"TAB1",#N/A,TRUE,"GENERAL";"TAB2",#N/A,TRUE,"GENERAL";"TAB3",#N/A,TRUE,"GENERAL";"TAB4",#N/A,TRUE,"GENERAL";"TAB5",#N/A,TRUE,"GENERAL"}</definedName>
    <definedName name="_____t9" hidden="1">{"TAB1",#N/A,TRUE,"GENERAL";"TAB2",#N/A,TRUE,"GENERAL";"TAB3",#N/A,TRUE,"GENERAL";"TAB4",#N/A,TRUE,"GENERAL";"TAB5",#N/A,TRUE,"GENERAL"}</definedName>
    <definedName name="_____t99" localSheetId="3" hidden="1">{"via1",#N/A,TRUE,"general";"via2",#N/A,TRUE,"general";"via3",#N/A,TRUE,"general"}</definedName>
    <definedName name="_____t99" hidden="1">{"via1",#N/A,TRUE,"general";"via2",#N/A,TRUE,"general";"via3",#N/A,TRUE,"general"}</definedName>
    <definedName name="_____tab1" localSheetId="62">#REF!</definedName>
    <definedName name="_____tab1">#REF!</definedName>
    <definedName name="_____tab2" localSheetId="62">#REF!</definedName>
    <definedName name="_____tab2">#REF!</definedName>
    <definedName name="_____tab3" localSheetId="62">#REF!</definedName>
    <definedName name="_____tab3">#REF!</definedName>
    <definedName name="_____TAB4">#REF!</definedName>
    <definedName name="_____u4" localSheetId="3" hidden="1">{"TAB1",#N/A,TRUE,"GENERAL";"TAB2",#N/A,TRUE,"GENERAL";"TAB3",#N/A,TRUE,"GENERAL";"TAB4",#N/A,TRUE,"GENERAL";"TAB5",#N/A,TRUE,"GENERAL"}</definedName>
    <definedName name="_____u4" hidden="1">{"TAB1",#N/A,TRUE,"GENERAL";"TAB2",#N/A,TRUE,"GENERAL";"TAB3",#N/A,TRUE,"GENERAL";"TAB4",#N/A,TRUE,"GENERAL";"TAB5",#N/A,TRUE,"GENERAL"}</definedName>
    <definedName name="_____u5" localSheetId="3" hidden="1">{"TAB1",#N/A,TRUE,"GENERAL";"TAB2",#N/A,TRUE,"GENERAL";"TAB3",#N/A,TRUE,"GENERAL";"TAB4",#N/A,TRUE,"GENERAL";"TAB5",#N/A,TRUE,"GENERAL"}</definedName>
    <definedName name="_____u5" hidden="1">{"TAB1",#N/A,TRUE,"GENERAL";"TAB2",#N/A,TRUE,"GENERAL";"TAB3",#N/A,TRUE,"GENERAL";"TAB4",#N/A,TRUE,"GENERAL";"TAB5",#N/A,TRUE,"GENERAL"}</definedName>
    <definedName name="_____u6" localSheetId="3" hidden="1">{"TAB1",#N/A,TRUE,"GENERAL";"TAB2",#N/A,TRUE,"GENERAL";"TAB3",#N/A,TRUE,"GENERAL";"TAB4",#N/A,TRUE,"GENERAL";"TAB5",#N/A,TRUE,"GENERAL"}</definedName>
    <definedName name="_____u6" hidden="1">{"TAB1",#N/A,TRUE,"GENERAL";"TAB2",#N/A,TRUE,"GENERAL";"TAB3",#N/A,TRUE,"GENERAL";"TAB4",#N/A,TRUE,"GENERAL";"TAB5",#N/A,TRUE,"GENERAL"}</definedName>
    <definedName name="_____u7" localSheetId="3" hidden="1">{"via1",#N/A,TRUE,"general";"via2",#N/A,TRUE,"general";"via3",#N/A,TRUE,"general"}</definedName>
    <definedName name="_____u7" hidden="1">{"via1",#N/A,TRUE,"general";"via2",#N/A,TRUE,"general";"via3",#N/A,TRUE,"general"}</definedName>
    <definedName name="_____u8" localSheetId="3" hidden="1">{"TAB1",#N/A,TRUE,"GENERAL";"TAB2",#N/A,TRUE,"GENERAL";"TAB3",#N/A,TRUE,"GENERAL";"TAB4",#N/A,TRUE,"GENERAL";"TAB5",#N/A,TRUE,"GENERAL"}</definedName>
    <definedName name="_____u8" hidden="1">{"TAB1",#N/A,TRUE,"GENERAL";"TAB2",#N/A,TRUE,"GENERAL";"TAB3",#N/A,TRUE,"GENERAL";"TAB4",#N/A,TRUE,"GENERAL";"TAB5",#N/A,TRUE,"GENERAL"}</definedName>
    <definedName name="_____u9" localSheetId="3" hidden="1">{"TAB1",#N/A,TRUE,"GENERAL";"TAB2",#N/A,TRUE,"GENERAL";"TAB3",#N/A,TRUE,"GENERAL";"TAB4",#N/A,TRUE,"GENERAL";"TAB5",#N/A,TRUE,"GENERAL"}</definedName>
    <definedName name="_____u9" hidden="1">{"TAB1",#N/A,TRUE,"GENERAL";"TAB2",#N/A,TRUE,"GENERAL";"TAB3",#N/A,TRUE,"GENERAL";"TAB4",#N/A,TRUE,"GENERAL";"TAB5",#N/A,TRUE,"GENERAL"}</definedName>
    <definedName name="_____ur7" localSheetId="3" hidden="1">{"TAB1",#N/A,TRUE,"GENERAL";"TAB2",#N/A,TRUE,"GENERAL";"TAB3",#N/A,TRUE,"GENERAL";"TAB4",#N/A,TRUE,"GENERAL";"TAB5",#N/A,TRUE,"GENERAL"}</definedName>
    <definedName name="_____ur7" hidden="1">{"TAB1",#N/A,TRUE,"GENERAL";"TAB2",#N/A,TRUE,"GENERAL";"TAB3",#N/A,TRUE,"GENERAL";"TAB4",#N/A,TRUE,"GENERAL";"TAB5",#N/A,TRUE,"GENERAL"}</definedName>
    <definedName name="_____v2" localSheetId="3" hidden="1">{"via1",#N/A,TRUE,"general";"via2",#N/A,TRUE,"general";"via3",#N/A,TRUE,"general"}</definedName>
    <definedName name="_____v2" hidden="1">{"via1",#N/A,TRUE,"general";"via2",#N/A,TRUE,"general";"via3",#N/A,TRUE,"general"}</definedName>
    <definedName name="_____v3" localSheetId="3" hidden="1">{"TAB1",#N/A,TRUE,"GENERAL";"TAB2",#N/A,TRUE,"GENERAL";"TAB3",#N/A,TRUE,"GENERAL";"TAB4",#N/A,TRUE,"GENERAL";"TAB5",#N/A,TRUE,"GENERAL"}</definedName>
    <definedName name="_____v3" hidden="1">{"TAB1",#N/A,TRUE,"GENERAL";"TAB2",#N/A,TRUE,"GENERAL";"TAB3",#N/A,TRUE,"GENERAL";"TAB4",#N/A,TRUE,"GENERAL";"TAB5",#N/A,TRUE,"GENERAL"}</definedName>
    <definedName name="_____v4" localSheetId="3" hidden="1">{"TAB1",#N/A,TRUE,"GENERAL";"TAB2",#N/A,TRUE,"GENERAL";"TAB3",#N/A,TRUE,"GENERAL";"TAB4",#N/A,TRUE,"GENERAL";"TAB5",#N/A,TRUE,"GENERAL"}</definedName>
    <definedName name="_____v4" hidden="1">{"TAB1",#N/A,TRUE,"GENERAL";"TAB2",#N/A,TRUE,"GENERAL";"TAB3",#N/A,TRUE,"GENERAL";"TAB4",#N/A,TRUE,"GENERAL";"TAB5",#N/A,TRUE,"GENERAL"}</definedName>
    <definedName name="_____v5" localSheetId="3" hidden="1">{"TAB1",#N/A,TRUE,"GENERAL";"TAB2",#N/A,TRUE,"GENERAL";"TAB3",#N/A,TRUE,"GENERAL";"TAB4",#N/A,TRUE,"GENERAL";"TAB5",#N/A,TRUE,"GENERAL"}</definedName>
    <definedName name="_____v5" hidden="1">{"TAB1",#N/A,TRUE,"GENERAL";"TAB2",#N/A,TRUE,"GENERAL";"TAB3",#N/A,TRUE,"GENERAL";"TAB4",#N/A,TRUE,"GENERAL";"TAB5",#N/A,TRUE,"GENERAL"}</definedName>
    <definedName name="_____v6" localSheetId="3" hidden="1">{"TAB1",#N/A,TRUE,"GENERAL";"TAB2",#N/A,TRUE,"GENERAL";"TAB3",#N/A,TRUE,"GENERAL";"TAB4",#N/A,TRUE,"GENERAL";"TAB5",#N/A,TRUE,"GENERAL"}</definedName>
    <definedName name="_____v6" hidden="1">{"TAB1",#N/A,TRUE,"GENERAL";"TAB2",#N/A,TRUE,"GENERAL";"TAB3",#N/A,TRUE,"GENERAL";"TAB4",#N/A,TRUE,"GENERAL";"TAB5",#N/A,TRUE,"GENERAL"}</definedName>
    <definedName name="_____v7" localSheetId="3" hidden="1">{"via1",#N/A,TRUE,"general";"via2",#N/A,TRUE,"general";"via3",#N/A,TRUE,"general"}</definedName>
    <definedName name="_____v7" hidden="1">{"via1",#N/A,TRUE,"general";"via2",#N/A,TRUE,"general";"via3",#N/A,TRUE,"general"}</definedName>
    <definedName name="_____v8" localSheetId="3" hidden="1">{"TAB1",#N/A,TRUE,"GENERAL";"TAB2",#N/A,TRUE,"GENERAL";"TAB3",#N/A,TRUE,"GENERAL";"TAB4",#N/A,TRUE,"GENERAL";"TAB5",#N/A,TRUE,"GENERAL"}</definedName>
    <definedName name="_____v8" hidden="1">{"TAB1",#N/A,TRUE,"GENERAL";"TAB2",#N/A,TRUE,"GENERAL";"TAB3",#N/A,TRUE,"GENERAL";"TAB4",#N/A,TRUE,"GENERAL";"TAB5",#N/A,TRUE,"GENERAL"}</definedName>
    <definedName name="_____v9" localSheetId="3" hidden="1">{"TAB1",#N/A,TRUE,"GENERAL";"TAB2",#N/A,TRUE,"GENERAL";"TAB3",#N/A,TRUE,"GENERAL";"TAB4",#N/A,TRUE,"GENERAL";"TAB5",#N/A,TRUE,"GENERAL"}</definedName>
    <definedName name="_____v9" hidden="1">{"TAB1",#N/A,TRUE,"GENERAL";"TAB2",#N/A,TRUE,"GENERAL";"TAB3",#N/A,TRUE,"GENERAL";"TAB4",#N/A,TRUE,"GENERAL";"TAB5",#N/A,TRUE,"GENERAL"}</definedName>
    <definedName name="_____VEX1">#REF!</definedName>
    <definedName name="_____VFA1">#REF!</definedName>
    <definedName name="_____vfv4" localSheetId="3" hidden="1">{"via1",#N/A,TRUE,"general";"via2",#N/A,TRUE,"general";"via3",#N/A,TRUE,"general"}</definedName>
    <definedName name="_____vfv4" hidden="1">{"via1",#N/A,TRUE,"general";"via2",#N/A,TRUE,"general";"via3",#N/A,TRUE,"general"}</definedName>
    <definedName name="_____VIT1">#REF!</definedName>
    <definedName name="_____Vol1" localSheetId="61">#REF!</definedName>
    <definedName name="_____Vol1" localSheetId="62">#REF!</definedName>
    <definedName name="_____Vol1">#REF!</definedName>
    <definedName name="_____VPD1">#REF!</definedName>
    <definedName name="_____VPI1">#REF!</definedName>
    <definedName name="_____VPR1">#REF!</definedName>
    <definedName name="_____VPR2">#REF!</definedName>
    <definedName name="_____VRA1">#REF!</definedName>
    <definedName name="_____VRP1">#REF!</definedName>
    <definedName name="_____VSM1">#REF!</definedName>
    <definedName name="_____x1" localSheetId="3" hidden="1">{"TAB1",#N/A,TRUE,"GENERAL";"TAB2",#N/A,TRUE,"GENERAL";"TAB3",#N/A,TRUE,"GENERAL";"TAB4",#N/A,TRUE,"GENERAL";"TAB5",#N/A,TRUE,"GENERAL"}</definedName>
    <definedName name="_____x1" hidden="1">{"TAB1",#N/A,TRUE,"GENERAL";"TAB2",#N/A,TRUE,"GENERAL";"TAB3",#N/A,TRUE,"GENERAL";"TAB4",#N/A,TRUE,"GENERAL";"TAB5",#N/A,TRUE,"GENERAL"}</definedName>
    <definedName name="_____x2" localSheetId="3" hidden="1">{"via1",#N/A,TRUE,"general";"via2",#N/A,TRUE,"general";"via3",#N/A,TRUE,"general"}</definedName>
    <definedName name="_____x2" hidden="1">{"via1",#N/A,TRUE,"general";"via2",#N/A,TRUE,"general";"via3",#N/A,TRUE,"general"}</definedName>
    <definedName name="_____x3" localSheetId="3" hidden="1">{"via1",#N/A,TRUE,"general";"via2",#N/A,TRUE,"general";"via3",#N/A,TRUE,"general"}</definedName>
    <definedName name="_____x3" hidden="1">{"via1",#N/A,TRUE,"general";"via2",#N/A,TRUE,"general";"via3",#N/A,TRUE,"general"}</definedName>
    <definedName name="_____x4" localSheetId="3" hidden="1">{"via1",#N/A,TRUE,"general";"via2",#N/A,TRUE,"general";"via3",#N/A,TRUE,"general"}</definedName>
    <definedName name="_____x4" hidden="1">{"via1",#N/A,TRUE,"general";"via2",#N/A,TRUE,"general";"via3",#N/A,TRUE,"general"}</definedName>
    <definedName name="_____x5" localSheetId="3" hidden="1">{"TAB1",#N/A,TRUE,"GENERAL";"TAB2",#N/A,TRUE,"GENERAL";"TAB3",#N/A,TRUE,"GENERAL";"TAB4",#N/A,TRUE,"GENERAL";"TAB5",#N/A,TRUE,"GENERAL"}</definedName>
    <definedName name="_____x5" hidden="1">{"TAB1",#N/A,TRUE,"GENERAL";"TAB2",#N/A,TRUE,"GENERAL";"TAB3",#N/A,TRUE,"GENERAL";"TAB4",#N/A,TRUE,"GENERAL";"TAB5",#N/A,TRUE,"GENERAL"}</definedName>
    <definedName name="_____x6" localSheetId="3" hidden="1">{"TAB1",#N/A,TRUE,"GENERAL";"TAB2",#N/A,TRUE,"GENERAL";"TAB3",#N/A,TRUE,"GENERAL";"TAB4",#N/A,TRUE,"GENERAL";"TAB5",#N/A,TRUE,"GENERAL"}</definedName>
    <definedName name="_____x6" hidden="1">{"TAB1",#N/A,TRUE,"GENERAL";"TAB2",#N/A,TRUE,"GENERAL";"TAB3",#N/A,TRUE,"GENERAL";"TAB4",#N/A,TRUE,"GENERAL";"TAB5",#N/A,TRUE,"GENERAL"}</definedName>
    <definedName name="_____x7" localSheetId="3" hidden="1">{"TAB1",#N/A,TRUE,"GENERAL";"TAB2",#N/A,TRUE,"GENERAL";"TAB3",#N/A,TRUE,"GENERAL";"TAB4",#N/A,TRUE,"GENERAL";"TAB5",#N/A,TRUE,"GENERAL"}</definedName>
    <definedName name="_____x7" hidden="1">{"TAB1",#N/A,TRUE,"GENERAL";"TAB2",#N/A,TRUE,"GENERAL";"TAB3",#N/A,TRUE,"GENERAL";"TAB4",#N/A,TRUE,"GENERAL";"TAB5",#N/A,TRUE,"GENERAL"}</definedName>
    <definedName name="_____x8" localSheetId="3" hidden="1">{"via1",#N/A,TRUE,"general";"via2",#N/A,TRUE,"general";"via3",#N/A,TRUE,"general"}</definedName>
    <definedName name="_____x8" hidden="1">{"via1",#N/A,TRUE,"general";"via2",#N/A,TRUE,"general";"via3",#N/A,TRUE,"general"}</definedName>
    <definedName name="_____x9" localSheetId="3" hidden="1">{"TAB1",#N/A,TRUE,"GENERAL";"TAB2",#N/A,TRUE,"GENERAL";"TAB3",#N/A,TRUE,"GENERAL";"TAB4",#N/A,TRUE,"GENERAL";"TAB5",#N/A,TRUE,"GENERAL"}</definedName>
    <definedName name="_____x9" hidden="1">{"TAB1",#N/A,TRUE,"GENERAL";"TAB2",#N/A,TRUE,"GENERAL";"TAB3",#N/A,TRUE,"GENERAL";"TAB4",#N/A,TRUE,"GENERAL";"TAB5",#N/A,TRUE,"GENERAL"}</definedName>
    <definedName name="_____y2" localSheetId="3" hidden="1">{"TAB1",#N/A,TRUE,"GENERAL";"TAB2",#N/A,TRUE,"GENERAL";"TAB3",#N/A,TRUE,"GENERAL";"TAB4",#N/A,TRUE,"GENERAL";"TAB5",#N/A,TRUE,"GENERAL"}</definedName>
    <definedName name="_____y2" hidden="1">{"TAB1",#N/A,TRUE,"GENERAL";"TAB2",#N/A,TRUE,"GENERAL";"TAB3",#N/A,TRUE,"GENERAL";"TAB4",#N/A,TRUE,"GENERAL";"TAB5",#N/A,TRUE,"GENERAL"}</definedName>
    <definedName name="_____y3" localSheetId="3" hidden="1">{"via1",#N/A,TRUE,"general";"via2",#N/A,TRUE,"general";"via3",#N/A,TRUE,"general"}</definedName>
    <definedName name="_____y3" hidden="1">{"via1",#N/A,TRUE,"general";"via2",#N/A,TRUE,"general";"via3",#N/A,TRUE,"general"}</definedName>
    <definedName name="_____y4" localSheetId="3" hidden="1">{"via1",#N/A,TRUE,"general";"via2",#N/A,TRUE,"general";"via3",#N/A,TRUE,"general"}</definedName>
    <definedName name="_____y4" hidden="1">{"via1",#N/A,TRUE,"general";"via2",#N/A,TRUE,"general";"via3",#N/A,TRUE,"general"}</definedName>
    <definedName name="_____y5" localSheetId="3" hidden="1">{"TAB1",#N/A,TRUE,"GENERAL";"TAB2",#N/A,TRUE,"GENERAL";"TAB3",#N/A,TRUE,"GENERAL";"TAB4",#N/A,TRUE,"GENERAL";"TAB5",#N/A,TRUE,"GENERAL"}</definedName>
    <definedName name="_____y5" hidden="1">{"TAB1",#N/A,TRUE,"GENERAL";"TAB2",#N/A,TRUE,"GENERAL";"TAB3",#N/A,TRUE,"GENERAL";"TAB4",#N/A,TRUE,"GENERAL";"TAB5",#N/A,TRUE,"GENERAL"}</definedName>
    <definedName name="_____y6" localSheetId="3" hidden="1">{"via1",#N/A,TRUE,"general";"via2",#N/A,TRUE,"general";"via3",#N/A,TRUE,"general"}</definedName>
    <definedName name="_____y6" hidden="1">{"via1",#N/A,TRUE,"general";"via2",#N/A,TRUE,"general";"via3",#N/A,TRUE,"general"}</definedName>
    <definedName name="_____y7" localSheetId="3" hidden="1">{"via1",#N/A,TRUE,"general";"via2",#N/A,TRUE,"general";"via3",#N/A,TRUE,"general"}</definedName>
    <definedName name="_____y7" hidden="1">{"via1",#N/A,TRUE,"general";"via2",#N/A,TRUE,"general";"via3",#N/A,TRUE,"general"}</definedName>
    <definedName name="_____y8" localSheetId="3" hidden="1">{"via1",#N/A,TRUE,"general";"via2",#N/A,TRUE,"general";"via3",#N/A,TRUE,"general"}</definedName>
    <definedName name="_____y8" hidden="1">{"via1",#N/A,TRUE,"general";"via2",#N/A,TRUE,"general";"via3",#N/A,TRUE,"general"}</definedName>
    <definedName name="_____y9" localSheetId="3" hidden="1">{"TAB1",#N/A,TRUE,"GENERAL";"TAB2",#N/A,TRUE,"GENERAL";"TAB3",#N/A,TRUE,"GENERAL";"TAB4",#N/A,TRUE,"GENERAL";"TAB5",#N/A,TRUE,"GENERAL"}</definedName>
    <definedName name="_____y9" hidden="1">{"TAB1",#N/A,TRUE,"GENERAL";"TAB2",#N/A,TRUE,"GENERAL";"TAB3",#N/A,TRUE,"GENERAL";"TAB4",#N/A,TRUE,"GENERAL";"TAB5",#N/A,TRUE,"GENERAL"}</definedName>
    <definedName name="_____z1" localSheetId="3" hidden="1">{"TAB1",#N/A,TRUE,"GENERAL";"TAB2",#N/A,TRUE,"GENERAL";"TAB3",#N/A,TRUE,"GENERAL";"TAB4",#N/A,TRUE,"GENERAL";"TAB5",#N/A,TRUE,"GENERAL"}</definedName>
    <definedName name="_____z1" hidden="1">{"TAB1",#N/A,TRUE,"GENERAL";"TAB2",#N/A,TRUE,"GENERAL";"TAB3",#N/A,TRUE,"GENERAL";"TAB4",#N/A,TRUE,"GENERAL";"TAB5",#N/A,TRUE,"GENERAL"}</definedName>
    <definedName name="_____z2" localSheetId="3" hidden="1">{"via1",#N/A,TRUE,"general";"via2",#N/A,TRUE,"general";"via3",#N/A,TRUE,"general"}</definedName>
    <definedName name="_____z2" hidden="1">{"via1",#N/A,TRUE,"general";"via2",#N/A,TRUE,"general";"via3",#N/A,TRUE,"general"}</definedName>
    <definedName name="_____z3" localSheetId="3" hidden="1">{"via1",#N/A,TRUE,"general";"via2",#N/A,TRUE,"general";"via3",#N/A,TRUE,"general"}</definedName>
    <definedName name="_____z3" hidden="1">{"via1",#N/A,TRUE,"general";"via2",#N/A,TRUE,"general";"via3",#N/A,TRUE,"general"}</definedName>
    <definedName name="_____z4" localSheetId="3" hidden="1">{"TAB1",#N/A,TRUE,"GENERAL";"TAB2",#N/A,TRUE,"GENERAL";"TAB3",#N/A,TRUE,"GENERAL";"TAB4",#N/A,TRUE,"GENERAL";"TAB5",#N/A,TRUE,"GENERAL"}</definedName>
    <definedName name="_____z4" hidden="1">{"TAB1",#N/A,TRUE,"GENERAL";"TAB2",#N/A,TRUE,"GENERAL";"TAB3",#N/A,TRUE,"GENERAL";"TAB4",#N/A,TRUE,"GENERAL";"TAB5",#N/A,TRUE,"GENERAL"}</definedName>
    <definedName name="_____z5" localSheetId="3" hidden="1">{"via1",#N/A,TRUE,"general";"via2",#N/A,TRUE,"general";"via3",#N/A,TRUE,"general"}</definedName>
    <definedName name="_____z5" hidden="1">{"via1",#N/A,TRUE,"general";"via2",#N/A,TRUE,"general";"via3",#N/A,TRUE,"general"}</definedName>
    <definedName name="_____z6" localSheetId="3" hidden="1">{"TAB1",#N/A,TRUE,"GENERAL";"TAB2",#N/A,TRUE,"GENERAL";"TAB3",#N/A,TRUE,"GENERAL";"TAB4",#N/A,TRUE,"GENERAL";"TAB5",#N/A,TRUE,"GENERAL"}</definedName>
    <definedName name="_____z6" hidden="1">{"TAB1",#N/A,TRUE,"GENERAL";"TAB2",#N/A,TRUE,"GENERAL";"TAB3",#N/A,TRUE,"GENERAL";"TAB4",#N/A,TRUE,"GENERAL";"TAB5",#N/A,TRUE,"GENERAL"}</definedName>
    <definedName name="____A1" localSheetId="61">#REF!</definedName>
    <definedName name="____A1">#REF!</definedName>
    <definedName name="____A115042">#REF!</definedName>
    <definedName name="____A17000">#REF!</definedName>
    <definedName name="____A20000">#REF!</definedName>
    <definedName name="____A251140">#REF!</definedName>
    <definedName name="____A251150">#REF!</definedName>
    <definedName name="____a3" localSheetId="3"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3" hidden="1">{"via1",#N/A,TRUE,"general";"via2",#N/A,TRUE,"general";"via3",#N/A,TRUE,"general"}</definedName>
    <definedName name="____a4" hidden="1">{"via1",#N/A,TRUE,"general";"via2",#N/A,TRUE,"general";"via3",#N/A,TRUE,"general"}</definedName>
    <definedName name="____a5" localSheetId="3" hidden="1">{"TAB1",#N/A,TRUE,"GENERAL";"TAB2",#N/A,TRUE,"GENERAL";"TAB3",#N/A,TRUE,"GENERAL";"TAB4",#N/A,TRUE,"GENERAL";"TAB5",#N/A,TRUE,"GENERAL"}</definedName>
    <definedName name="____a5" hidden="1">{"TAB1",#N/A,TRUE,"GENERAL";"TAB2",#N/A,TRUE,"GENERAL";"TAB3",#N/A,TRUE,"GENERAL";"TAB4",#N/A,TRUE,"GENERAL";"TAB5",#N/A,TRUE,"GENERAL"}</definedName>
    <definedName name="____a6" localSheetId="3" hidden="1">{"TAB1",#N/A,TRUE,"GENERAL";"TAB2",#N/A,TRUE,"GENERAL";"TAB3",#N/A,TRUE,"GENERAL";"TAB4",#N/A,TRUE,"GENERAL";"TAB5",#N/A,TRUE,"GENERAL"}</definedName>
    <definedName name="____a6" hidden="1">{"TAB1",#N/A,TRUE,"GENERAL";"TAB2",#N/A,TRUE,"GENERAL";"TAB3",#N/A,TRUE,"GENERAL";"TAB4",#N/A,TRUE,"GENERAL";"TAB5",#N/A,TRUE,"GENERAL"}</definedName>
    <definedName name="____Adi2">#REF!</definedName>
    <definedName name="____Adi3">#REF!</definedName>
    <definedName name="____AFC1" localSheetId="61">#REF!</definedName>
    <definedName name="____AFC1" localSheetId="62">#REF!</definedName>
    <definedName name="____AFC1">#REF!</definedName>
    <definedName name="____AFC3" localSheetId="61">#REF!</definedName>
    <definedName name="____AFC3" localSheetId="62">#REF!</definedName>
    <definedName name="____AFC3">#REF!</definedName>
    <definedName name="____AFC5" localSheetId="61">#REF!</definedName>
    <definedName name="____AFC5" localSheetId="62">#REF!</definedName>
    <definedName name="____AFC5">#REF!</definedName>
    <definedName name="____aiu2">#REF!</definedName>
    <definedName name="____Alt1">#REF!</definedName>
    <definedName name="____Alt2">#REF!</definedName>
    <definedName name="____Alt3">#REF!</definedName>
    <definedName name="____ane7">#REF!</definedName>
    <definedName name="____ane8">#REF!</definedName>
    <definedName name="____apu1">#REF!</definedName>
    <definedName name="____APU221" localSheetId="61">#REF!</definedName>
    <definedName name="____APU221">#REF!</definedName>
    <definedName name="____APU465">#N/A</definedName>
    <definedName name="____Atp2">#REF!</definedName>
    <definedName name="____B110111">#REF!</definedName>
    <definedName name="____B114854">#REF!</definedName>
    <definedName name="____b2" localSheetId="3" hidden="1">{"TAB1",#N/A,TRUE,"GENERAL";"TAB2",#N/A,TRUE,"GENERAL";"TAB3",#N/A,TRUE,"GENERAL";"TAB4",#N/A,TRUE,"GENERAL";"TAB5",#N/A,TRUE,"GENERAL"}</definedName>
    <definedName name="____b2" hidden="1">{"TAB1",#N/A,TRUE,"GENERAL";"TAB2",#N/A,TRUE,"GENERAL";"TAB3",#N/A,TRUE,"GENERAL";"TAB4",#N/A,TRUE,"GENERAL";"TAB5",#N/A,TRUE,"GENERAL"}</definedName>
    <definedName name="____b3" localSheetId="3" hidden="1">{"TAB1",#N/A,TRUE,"GENERAL";"TAB2",#N/A,TRUE,"GENERAL";"TAB3",#N/A,TRUE,"GENERAL";"TAB4",#N/A,TRUE,"GENERAL";"TAB5",#N/A,TRUE,"GENERAL"}</definedName>
    <definedName name="____b3" hidden="1">{"TAB1",#N/A,TRUE,"GENERAL";"TAB2",#N/A,TRUE,"GENERAL";"TAB3",#N/A,TRUE,"GENERAL";"TAB4",#N/A,TRUE,"GENERAL";"TAB5",#N/A,TRUE,"GENERAL"}</definedName>
    <definedName name="____b4" localSheetId="3" hidden="1">{"TAB1",#N/A,TRUE,"GENERAL";"TAB2",#N/A,TRUE,"GENERAL";"TAB3",#N/A,TRUE,"GENERAL";"TAB4",#N/A,TRUE,"GENERAL";"TAB5",#N/A,TRUE,"GENERAL"}</definedName>
    <definedName name="____b4" hidden="1">{"TAB1",#N/A,TRUE,"GENERAL";"TAB2",#N/A,TRUE,"GENERAL";"TAB3",#N/A,TRUE,"GENERAL";"TAB4",#N/A,TRUE,"GENERAL";"TAB5",#N/A,TRUE,"GENERAL"}</definedName>
    <definedName name="____b5" localSheetId="3" hidden="1">{"TAB1",#N/A,TRUE,"GENERAL";"TAB2",#N/A,TRUE,"GENERAL";"TAB3",#N/A,TRUE,"GENERAL";"TAB4",#N/A,TRUE,"GENERAL";"TAB5",#N/A,TRUE,"GENERAL"}</definedName>
    <definedName name="____b5" hidden="1">{"TAB1",#N/A,TRUE,"GENERAL";"TAB2",#N/A,TRUE,"GENERAL";"TAB3",#N/A,TRUE,"GENERAL";"TAB4",#N/A,TRUE,"GENERAL";"TAB5",#N/A,TRUE,"GENERAL"}</definedName>
    <definedName name="____b6" localSheetId="3" hidden="1">{"TAB1",#N/A,TRUE,"GENERAL";"TAB2",#N/A,TRUE,"GENERAL";"TAB3",#N/A,TRUE,"GENERAL";"TAB4",#N/A,TRUE,"GENERAL";"TAB5",#N/A,TRUE,"GENERAL"}</definedName>
    <definedName name="____b6" hidden="1">{"TAB1",#N/A,TRUE,"GENERAL";"TAB2",#N/A,TRUE,"GENERAL";"TAB3",#N/A,TRUE,"GENERAL";"TAB4",#N/A,TRUE,"GENERAL";"TAB5",#N/A,TRUE,"GENERAL"}</definedName>
    <definedName name="____b7" localSheetId="3" hidden="1">{"via1",#N/A,TRUE,"general";"via2",#N/A,TRUE,"general";"via3",#N/A,TRUE,"general"}</definedName>
    <definedName name="____b7" hidden="1">{"via1",#N/A,TRUE,"general";"via2",#N/A,TRUE,"general";"via3",#N/A,TRUE,"general"}</definedName>
    <definedName name="____b8" localSheetId="3" hidden="1">{"via1",#N/A,TRUE,"general";"via2",#N/A,TRUE,"general";"via3",#N/A,TRUE,"general"}</definedName>
    <definedName name="____b8" hidden="1">{"via1",#N/A,TRUE,"general";"via2",#N/A,TRUE,"general";"via3",#N/A,TRUE,"general"}</definedName>
    <definedName name="____bb9" localSheetId="3" hidden="1">{"TAB1",#N/A,TRUE,"GENERAL";"TAB2",#N/A,TRUE,"GENERAL";"TAB3",#N/A,TRUE,"GENERAL";"TAB4",#N/A,TRUE,"GENERAL";"TAB5",#N/A,TRUE,"GENERAL"}</definedName>
    <definedName name="____bb9" hidden="1">{"TAB1",#N/A,TRUE,"GENERAL";"TAB2",#N/A,TRUE,"GENERAL";"TAB3",#N/A,TRUE,"GENERAL";"TAB4",#N/A,TRUE,"GENERAL";"TAB5",#N/A,TRUE,"GENERAL"}</definedName>
    <definedName name="____bgb5" localSheetId="3" hidden="1">{"TAB1",#N/A,TRUE,"GENERAL";"TAB2",#N/A,TRUE,"GENERAL";"TAB3",#N/A,TRUE,"GENERAL";"TAB4",#N/A,TRUE,"GENERAL";"TAB5",#N/A,TRUE,"GENERAL"}</definedName>
    <definedName name="____bgb5" hidden="1">{"TAB1",#N/A,TRUE,"GENERAL";"TAB2",#N/A,TRUE,"GENERAL";"TAB3",#N/A,TRUE,"GENERAL";"TAB4",#N/A,TRUE,"GENERAL";"TAB5",#N/A,TRUE,"GENERAL"}</definedName>
    <definedName name="____BGC1" localSheetId="61">#REF!</definedName>
    <definedName name="____BGC1" localSheetId="62">#REF!</definedName>
    <definedName name="____BGC1">#REF!</definedName>
    <definedName name="____BGC3" localSheetId="61">#REF!</definedName>
    <definedName name="____BGC3" localSheetId="62">#REF!</definedName>
    <definedName name="____BGC3">#REF!</definedName>
    <definedName name="____BGC5" localSheetId="61">#REF!</definedName>
    <definedName name="____BGC5" localSheetId="62">#REF!</definedName>
    <definedName name="____BGC5">#REF!</definedName>
    <definedName name="____CAC1" localSheetId="61">#REF!</definedName>
    <definedName name="____CAC1" localSheetId="62">#REF!</definedName>
    <definedName name="____CAC1">#REF!</definedName>
    <definedName name="____CAC3" localSheetId="61">#REF!</definedName>
    <definedName name="____CAC3" localSheetId="62">#REF!</definedName>
    <definedName name="____CAC3">#REF!</definedName>
    <definedName name="____CAC5" localSheetId="61">#REF!</definedName>
    <definedName name="____CAC5" localSheetId="62">#REF!</definedName>
    <definedName name="____CAC5">#REF!</definedName>
    <definedName name="____CAR1">#REF!</definedName>
    <definedName name="____CAR2">#REF!</definedName>
    <definedName name="____CAR3">#REF!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 localSheetId="61">#REF!</definedName>
    <definedName name="____CON123" localSheetId="62">#REF!</definedName>
    <definedName name="____CON123">#REF!</definedName>
    <definedName name="____cua1">#REF!</definedName>
    <definedName name="____D177945">#REF!</definedName>
    <definedName name="____DCI1">#REF!</definedName>
    <definedName name="____DDS1">#REF!</definedName>
    <definedName name="____DES1">#REF!</definedName>
    <definedName name="____DES2">#REF!</definedName>
    <definedName name="____DF4" hidden="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113701">#REF!</definedName>
    <definedName name="____E169000">#REF!</definedName>
    <definedName name="____ECP1">#REF!</definedName>
    <definedName name="____Epm2">#REF!</definedName>
    <definedName name="____Epm3">#REF!</definedName>
    <definedName name="____EQP1" localSheetId="61">#REF!</definedName>
    <definedName name="____EQP1" localSheetId="62">#REF!</definedName>
    <definedName name="____EQP1">#REF!</definedName>
    <definedName name="____EQP10" localSheetId="62">#REF!</definedName>
    <definedName name="____EQP10">#REF!</definedName>
    <definedName name="____EQP11" localSheetId="62">#REF!</definedName>
    <definedName name="____EQP11">#REF!</definedName>
    <definedName name="____EQP12" localSheetId="62">#REF!</definedName>
    <definedName name="____EQP12">#REF!</definedName>
    <definedName name="____EQP13" localSheetId="62">#REF!</definedName>
    <definedName name="____EQP13">#REF!</definedName>
    <definedName name="____EQP14" localSheetId="62">#REF!</definedName>
    <definedName name="____EQP14">#REF!</definedName>
    <definedName name="____EQP15" localSheetId="62">#REF!</definedName>
    <definedName name="____EQP15">#REF!</definedName>
    <definedName name="____EQP16" localSheetId="62">#REF!</definedName>
    <definedName name="____EQP16">#REF!</definedName>
    <definedName name="____EQP17" localSheetId="62">#REF!</definedName>
    <definedName name="____EQP17">#REF!</definedName>
    <definedName name="____EQP18" localSheetId="62">#REF!</definedName>
    <definedName name="____EQP18">#REF!</definedName>
    <definedName name="____EQP19" localSheetId="62">#REF!</definedName>
    <definedName name="____EQP19">#REF!</definedName>
    <definedName name="____EQP2" localSheetId="62">#REF!</definedName>
    <definedName name="____EQP2">#REF!</definedName>
    <definedName name="____EQP20" localSheetId="62">#REF!</definedName>
    <definedName name="____EQP20">#REF!</definedName>
    <definedName name="____eqp27">#REF!</definedName>
    <definedName name="____EQP3" localSheetId="62">#REF!</definedName>
    <definedName name="____EQP3">#REF!</definedName>
    <definedName name="____EQP4" localSheetId="62">#REF!</definedName>
    <definedName name="____EQP4">#REF!</definedName>
    <definedName name="____EQP5" localSheetId="62">#REF!</definedName>
    <definedName name="____EQP5">#REF!</definedName>
    <definedName name="____EQP6" localSheetId="62">#REF!</definedName>
    <definedName name="____EQP6">#REF!</definedName>
    <definedName name="____EQP7" localSheetId="62">#REF!</definedName>
    <definedName name="____EQP7">#REF!</definedName>
    <definedName name="____EQP8" localSheetId="62">#REF!</definedName>
    <definedName name="____EQP8">#REF!</definedName>
    <definedName name="____EQP9" localSheetId="62">#REF!</definedName>
    <definedName name="____EQP9">#REF!</definedName>
    <definedName name="____EST1" localSheetId="62">#REF!</definedName>
    <definedName name="____EST1">#REF!</definedName>
    <definedName name="____EST10" localSheetId="62">#REF!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 localSheetId="61">#REF!</definedName>
    <definedName name="____EST3" localSheetId="6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#REF!</definedName>
    <definedName name="____FEC5">#REF!,#REF!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f2005" localSheetId="3">AIU!ERR</definedName>
    <definedName name="____ff2005">[0]!ERR</definedName>
    <definedName name="____FHE7" localSheetId="3" hidden="1">{#N/A,#N/A,FALSE,"masez (10)";#N/A,#N/A,FALSE,"masez (7)";#N/A,#N/A,FALSE,"masez (6)";#N/A,#N/A,FALSE,"masez (5)";#N/A,#N/A,FALSE,"masez (4)";#N/A,#N/A,FALSE,"masez (3)";#N/A,#N/A,FALSE,"masez (2)";#N/A,#N/A,FALSE,"GME";#N/A,#N/A,FALSE,"masez"}</definedName>
    <definedName name="____FHE7" hidden="1">{#N/A,#N/A,FALSE,"masez (10)";#N/A,#N/A,FALSE,"masez (7)";#N/A,#N/A,FALSE,"masez (6)";#N/A,#N/A,FALSE,"masez (5)";#N/A,#N/A,FALSE,"masez (4)";#N/A,#N/A,FALSE,"masez (3)";#N/A,#N/A,FALSE,"masez (2)";#N/A,#N/A,FALSE,"GME";#N/A,#N/A,FALSE,"masez"}</definedName>
    <definedName name="____FS01" localSheetId="3">AIU!ERR</definedName>
    <definedName name="____FS01">[0]!ERR</definedName>
    <definedName name="____G118050">#REF!</definedName>
    <definedName name="____G161484">#REF!</definedName>
    <definedName name="____g2" localSheetId="3" hidden="1">{"TAB1",#N/A,TRUE,"GENERAL";"TAB2",#N/A,TRUE,"GENERAL";"TAB3",#N/A,TRUE,"GENERAL";"TAB4",#N/A,TRUE,"GENERAL";"TAB5",#N/A,TRUE,"GENERAL"}</definedName>
    <definedName name="____g2" hidden="1">{"TAB1",#N/A,TRUE,"GENERAL";"TAB2",#N/A,TRUE,"GENERAL";"TAB3",#N/A,TRUE,"GENERAL";"TAB4",#N/A,TRUE,"GENERAL";"TAB5",#N/A,TRUE,"GENERAL"}</definedName>
    <definedName name="____g3" localSheetId="3" hidden="1">{"via1",#N/A,TRUE,"general";"via2",#N/A,TRUE,"general";"via3",#N/A,TRUE,"general"}</definedName>
    <definedName name="____g3" hidden="1">{"via1",#N/A,TRUE,"general";"via2",#N/A,TRUE,"general";"via3",#N/A,TRUE,"general"}</definedName>
    <definedName name="____g4" localSheetId="3" hidden="1">{"via1",#N/A,TRUE,"general";"via2",#N/A,TRUE,"general";"via3",#N/A,TRUE,"general"}</definedName>
    <definedName name="____g4" hidden="1">{"via1",#N/A,TRUE,"general";"via2",#N/A,TRUE,"general";"via3",#N/A,TRUE,"general"}</definedName>
    <definedName name="____g5" localSheetId="3" hidden="1">{"via1",#N/A,TRUE,"general";"via2",#N/A,TRUE,"general";"via3",#N/A,TRUE,"general"}</definedName>
    <definedName name="____g5" hidden="1">{"via1",#N/A,TRUE,"general";"via2",#N/A,TRUE,"general";"via3",#N/A,TRUE,"general"}</definedName>
    <definedName name="____g6" localSheetId="3" hidden="1">{"via1",#N/A,TRUE,"general";"via2",#N/A,TRUE,"general";"via3",#N/A,TRUE,"general"}</definedName>
    <definedName name="____g6" hidden="1">{"via1",#N/A,TRUE,"general";"via2",#N/A,TRUE,"general";"via3",#N/A,TRUE,"general"}</definedName>
    <definedName name="____g7" localSheetId="3" hidden="1">{"TAB1",#N/A,TRUE,"GENERAL";"TAB2",#N/A,TRUE,"GENERAL";"TAB3",#N/A,TRUE,"GENERAL";"TAB4",#N/A,TRUE,"GENERAL";"TAB5",#N/A,TRUE,"GENERAL"}</definedName>
    <definedName name="____g7" hidden="1">{"TAB1",#N/A,TRUE,"GENERAL";"TAB2",#N/A,TRUE,"GENERAL";"TAB3",#N/A,TRUE,"GENERAL";"TAB4",#N/A,TRUE,"GENERAL";"TAB5",#N/A,TRUE,"GENERAL"}</definedName>
    <definedName name="____GR1" localSheetId="3" hidden="1">{"TAB1",#N/A,TRUE,"GENERAL";"TAB2",#N/A,TRUE,"GENERAL";"TAB3",#N/A,TRUE,"GENERAL";"TAB4",#N/A,TRUE,"GENERAL";"TAB5",#N/A,TRUE,"GENERAL"}</definedName>
    <definedName name="____GR1" hidden="1">{"TAB1",#N/A,TRUE,"GENERAL";"TAB2",#N/A,TRUE,"GENERAL";"TAB3",#N/A,TRUE,"GENERAL";"TAB4",#N/A,TRUE,"GENERAL";"TAB5",#N/A,TRUE,"GENERAL"}</definedName>
    <definedName name="____gtr4" localSheetId="3" hidden="1">{"via1",#N/A,TRUE,"general";"via2",#N/A,TRUE,"general";"via3",#N/A,TRUE,"general"}</definedName>
    <definedName name="____gtr4" hidden="1">{"via1",#N/A,TRUE,"general";"via2",#N/A,TRUE,"general";"via3",#N/A,TRUE,"general"}</definedName>
    <definedName name="____H117562">#REF!</definedName>
    <definedName name="____H191456">#REF!</definedName>
    <definedName name="____h2" localSheetId="3" hidden="1">{"via1",#N/A,TRUE,"general";"via2",#N/A,TRUE,"general";"via3",#N/A,TRUE,"general"}</definedName>
    <definedName name="____h2" hidden="1">{"via1",#N/A,TRUE,"general";"via2",#N/A,TRUE,"general";"via3",#N/A,TRUE,"general"}</definedName>
    <definedName name="____h3" localSheetId="3" hidden="1">{"via1",#N/A,TRUE,"general";"via2",#N/A,TRUE,"general";"via3",#N/A,TRUE,"general"}</definedName>
    <definedName name="____h3" hidden="1">{"via1",#N/A,TRUE,"general";"via2",#N/A,TRUE,"general";"via3",#N/A,TRUE,"general"}</definedName>
    <definedName name="____h4" localSheetId="3" hidden="1">{"TAB1",#N/A,TRUE,"GENERAL";"TAB2",#N/A,TRUE,"GENERAL";"TAB3",#N/A,TRUE,"GENERAL";"TAB4",#N/A,TRUE,"GENERAL";"TAB5",#N/A,TRUE,"GENERAL"}</definedName>
    <definedName name="____h4" hidden="1">{"TAB1",#N/A,TRUE,"GENERAL";"TAB2",#N/A,TRUE,"GENERAL";"TAB3",#N/A,TRUE,"GENERAL";"TAB4",#N/A,TRUE,"GENERAL";"TAB5",#N/A,TRUE,"GENERAL"}</definedName>
    <definedName name="____h5" localSheetId="3" hidden="1">{"TAB1",#N/A,TRUE,"GENERAL";"TAB2",#N/A,TRUE,"GENERAL";"TAB3",#N/A,TRUE,"GENERAL";"TAB4",#N/A,TRUE,"GENERAL";"TAB5",#N/A,TRUE,"GENERAL"}</definedName>
    <definedName name="____h5" hidden="1">{"TAB1",#N/A,TRUE,"GENERAL";"TAB2",#N/A,TRUE,"GENERAL";"TAB3",#N/A,TRUE,"GENERAL";"TAB4",#N/A,TRUE,"GENERAL";"TAB5",#N/A,TRUE,"GENERAL"}</definedName>
    <definedName name="____h6" localSheetId="3" hidden="1">{"via1",#N/A,TRUE,"general";"via2",#N/A,TRUE,"general";"via3",#N/A,TRUE,"general"}</definedName>
    <definedName name="____h6" hidden="1">{"via1",#N/A,TRUE,"general";"via2",#N/A,TRUE,"general";"via3",#N/A,TRUE,"general"}</definedName>
    <definedName name="____h7" localSheetId="3" hidden="1">{"TAB1",#N/A,TRUE,"GENERAL";"TAB2",#N/A,TRUE,"GENERAL";"TAB3",#N/A,TRUE,"GENERAL";"TAB4",#N/A,TRUE,"GENERAL";"TAB5",#N/A,TRUE,"GENERAL"}</definedName>
    <definedName name="____h7" hidden="1">{"TAB1",#N/A,TRUE,"GENERAL";"TAB2",#N/A,TRUE,"GENERAL";"TAB3",#N/A,TRUE,"GENERAL";"TAB4",#N/A,TRUE,"GENERAL";"TAB5",#N/A,TRUE,"GENERAL"}</definedName>
    <definedName name="____h8" localSheetId="3" hidden="1">{"via1",#N/A,TRUE,"general";"via2",#N/A,TRUE,"general";"via3",#N/A,TRUE,"general"}</definedName>
    <definedName name="____h8" hidden="1">{"via1",#N/A,TRUE,"general";"via2",#N/A,TRUE,"general";"via3",#N/A,TRUE,"general"}</definedName>
    <definedName name="____hfh7" localSheetId="3" hidden="1">{"via1",#N/A,TRUE,"general";"via2",#N/A,TRUE,"general";"via3",#N/A,TRUE,"general"}</definedName>
    <definedName name="____hfh7" hidden="1">{"via1",#N/A,TRUE,"general";"via2",#N/A,TRUE,"general";"via3",#N/A,TRUE,"general"}</definedName>
    <definedName name="____HUM1">#REF!</definedName>
    <definedName name="____HUM2">#REF!</definedName>
    <definedName name="____i1">#REF!</definedName>
    <definedName name="____i4" localSheetId="3" hidden="1">{"via1",#N/A,TRUE,"general";"via2",#N/A,TRUE,"general";"via3",#N/A,TRUE,"general"}</definedName>
    <definedName name="____i4" hidden="1">{"via1",#N/A,TRUE,"general";"via2",#N/A,TRUE,"general";"via3",#N/A,TRUE,"general"}</definedName>
    <definedName name="____i5" localSheetId="3" hidden="1">{"TAB1",#N/A,TRUE,"GENERAL";"TAB2",#N/A,TRUE,"GENERAL";"TAB3",#N/A,TRUE,"GENERAL";"TAB4",#N/A,TRUE,"GENERAL";"TAB5",#N/A,TRUE,"GENERAL"}</definedName>
    <definedName name="____i5" hidden="1">{"TAB1",#N/A,TRUE,"GENERAL";"TAB2",#N/A,TRUE,"GENERAL";"TAB3",#N/A,TRUE,"GENERAL";"TAB4",#N/A,TRUE,"GENERAL";"TAB5",#N/A,TRUE,"GENERAL"}</definedName>
    <definedName name="____i6" localSheetId="3" hidden="1">{"TAB1",#N/A,TRUE,"GENERAL";"TAB2",#N/A,TRUE,"GENERAL";"TAB3",#N/A,TRUE,"GENERAL";"TAB4",#N/A,TRUE,"GENERAL";"TAB5",#N/A,TRUE,"GENERAL"}</definedName>
    <definedName name="____i6" hidden="1">{"TAB1",#N/A,TRUE,"GENERAL";"TAB2",#N/A,TRUE,"GENERAL";"TAB3",#N/A,TRUE,"GENERAL";"TAB4",#N/A,TRUE,"GENERAL";"TAB5",#N/A,TRUE,"GENERAL"}</definedName>
    <definedName name="____i7" localSheetId="3" hidden="1">{"via1",#N/A,TRUE,"general";"via2",#N/A,TRUE,"general";"via3",#N/A,TRUE,"general"}</definedName>
    <definedName name="____i7" hidden="1">{"via1",#N/A,TRUE,"general";"via2",#N/A,TRUE,"general";"via3",#N/A,TRUE,"general"}</definedName>
    <definedName name="____i77" localSheetId="3" hidden="1">{"TAB1",#N/A,TRUE,"GENERAL";"TAB2",#N/A,TRUE,"GENERAL";"TAB3",#N/A,TRUE,"GENERAL";"TAB4",#N/A,TRUE,"GENERAL";"TAB5",#N/A,TRUE,"GENERAL"}</definedName>
    <definedName name="____i77" hidden="1">{"TAB1",#N/A,TRUE,"GENERAL";"TAB2",#N/A,TRUE,"GENERAL";"TAB3",#N/A,TRUE,"GENERAL";"TAB4",#N/A,TRUE,"GENERAL";"TAB5",#N/A,TRUE,"GENERAL"}</definedName>
    <definedName name="____i8" localSheetId="3" hidden="1">{"via1",#N/A,TRUE,"general";"via2",#N/A,TRUE,"general";"via3",#N/A,TRUE,"general"}</definedName>
    <definedName name="____i8" hidden="1">{"via1",#N/A,TRUE,"general";"via2",#N/A,TRUE,"general";"via3",#N/A,TRUE,"general"}</definedName>
    <definedName name="____i9" localSheetId="3" hidden="1">{"TAB1",#N/A,TRUE,"GENERAL";"TAB2",#N/A,TRUE,"GENERAL";"TAB3",#N/A,TRUE,"GENERAL";"TAB4",#N/A,TRUE,"GENERAL";"TAB5",#N/A,TRUE,"GENERAL"}</definedName>
    <definedName name="____i9" hidden="1">{"TAB1",#N/A,TRUE,"GENERAL";"TAB2",#N/A,TRUE,"GENERAL";"TAB3",#N/A,TRUE,"GENERAL";"TAB4",#N/A,TRUE,"GENERAL";"TAB5",#N/A,TRUE,"GENERAL"}</definedName>
    <definedName name="____ICP1">#REF!</definedName>
    <definedName name="____INF1">#REF!</definedName>
    <definedName name="____ipc2">#REF!</definedName>
    <definedName name="____ipc3">#REF!</definedName>
    <definedName name="____ipc4">#REF!</definedName>
    <definedName name="____ITM4">#REF!</definedName>
    <definedName name="____IyC1">#REF!</definedName>
    <definedName name="____jy5" localSheetId="3" hidden="1">{#N/A,#N/A,FALSE,"masez (10)";#N/A,#N/A,FALSE,"masez (7)";#N/A,#N/A,FALSE,"masez (6)";#N/A,#N/A,FALSE,"masez (5)";#N/A,#N/A,FALSE,"masez (4)";#N/A,#N/A,FALSE,"masez (3)";#N/A,#N/A,FALSE,"masez (2)";#N/A,#N/A,FALSE,"GME";#N/A,#N/A,FALSE,"masez"}</definedName>
    <definedName name="____jy5" hidden="1">{#N/A,#N/A,FALSE,"masez (10)";#N/A,#N/A,FALSE,"masez (7)";#N/A,#N/A,FALSE,"masez (6)";#N/A,#N/A,FALSE,"masez (5)";#N/A,#N/A,FALSE,"masez (4)";#N/A,#N/A,FALSE,"masez (3)";#N/A,#N/A,FALSE,"masez (2)";#N/A,#N/A,FALSE,"GME";#N/A,#N/A,FALSE,"masez"}</definedName>
    <definedName name="____k3" localSheetId="3" hidden="1">{"TAB1",#N/A,TRUE,"GENERAL";"TAB2",#N/A,TRUE,"GENERAL";"TAB3",#N/A,TRUE,"GENERAL";"TAB4",#N/A,TRUE,"GENERAL";"TAB5",#N/A,TRUE,"GENERAL"}</definedName>
    <definedName name="____k3" hidden="1">{"TAB1",#N/A,TRUE,"GENERAL";"TAB2",#N/A,TRUE,"GENERAL";"TAB3",#N/A,TRUE,"GENERAL";"TAB4",#N/A,TRUE,"GENERAL";"TAB5",#N/A,TRUE,"GENERAL"}</definedName>
    <definedName name="____k4" localSheetId="3" hidden="1">{"via1",#N/A,TRUE,"general";"via2",#N/A,TRUE,"general";"via3",#N/A,TRUE,"general"}</definedName>
    <definedName name="____k4" hidden="1">{"via1",#N/A,TRUE,"general";"via2",#N/A,TRUE,"general";"via3",#N/A,TRUE,"general"}</definedName>
    <definedName name="____k5" localSheetId="3" hidden="1">{"via1",#N/A,TRUE,"general";"via2",#N/A,TRUE,"general";"via3",#N/A,TRUE,"general"}</definedName>
    <definedName name="____k5" hidden="1">{"via1",#N/A,TRUE,"general";"via2",#N/A,TRUE,"general";"via3",#N/A,TRUE,"general"}</definedName>
    <definedName name="____k6" localSheetId="3" hidden="1">{"TAB1",#N/A,TRUE,"GENERAL";"TAB2",#N/A,TRUE,"GENERAL";"TAB3",#N/A,TRUE,"GENERAL";"TAB4",#N/A,TRUE,"GENERAL";"TAB5",#N/A,TRUE,"GENERAL"}</definedName>
    <definedName name="____k6" hidden="1">{"TAB1",#N/A,TRUE,"GENERAL";"TAB2",#N/A,TRUE,"GENERAL";"TAB3",#N/A,TRUE,"GENERAL";"TAB4",#N/A,TRUE,"GENERAL";"TAB5",#N/A,TRUE,"GENERAL"}</definedName>
    <definedName name="____k7" localSheetId="3" hidden="1">{"via1",#N/A,TRUE,"general";"via2",#N/A,TRUE,"general";"via3",#N/A,TRUE,"general"}</definedName>
    <definedName name="____k7" hidden="1">{"via1",#N/A,TRUE,"general";"via2",#N/A,TRUE,"general";"via3",#N/A,TRUE,"general"}</definedName>
    <definedName name="____k8" localSheetId="3" hidden="1">{"via1",#N/A,TRUE,"general";"via2",#N/A,TRUE,"general";"via3",#N/A,TRUE,"general"}</definedName>
    <definedName name="____k8" hidden="1">{"via1",#N/A,TRUE,"general";"via2",#N/A,TRUE,"general";"via3",#N/A,TRUE,"general"}</definedName>
    <definedName name="____k9" localSheetId="3" hidden="1">{"TAB1",#N/A,TRUE,"GENERAL";"TAB2",#N/A,TRUE,"GENERAL";"TAB3",#N/A,TRUE,"GENERAL";"TAB4",#N/A,TRUE,"GENERAL";"TAB5",#N/A,TRUE,"GENERAL"}</definedName>
    <definedName name="____k9" hidden="1">{"TAB1",#N/A,TRUE,"GENERAL";"TAB2",#N/A,TRUE,"GENERAL";"TAB3",#N/A,TRUE,"GENERAL";"TAB4",#N/A,TRUE,"GENERAL";"TAB5",#N/A,TRUE,"GENERAL"}</definedName>
    <definedName name="____kjk6" localSheetId="3" hidden="1">{"TAB1",#N/A,TRUE,"GENERAL";"TAB2",#N/A,TRUE,"GENERAL";"TAB3",#N/A,TRUE,"GENERAL";"TAB4",#N/A,TRUE,"GENERAL";"TAB5",#N/A,TRUE,"GENERAL"}</definedName>
    <definedName name="____kjk6" hidden="1">{"TAB1",#N/A,TRUE,"GENERAL";"TAB2",#N/A,TRUE,"GENERAL";"TAB3",#N/A,TRUE,"GENERAL";"TAB4",#N/A,TRUE,"GENERAL";"TAB5",#N/A,TRUE,"GENERAL"}</definedName>
    <definedName name="____l9001">#REF!</definedName>
    <definedName name="____LEY80">#REF!</definedName>
    <definedName name="____M14" localSheetId="61">#REF!</definedName>
    <definedName name="____M14" localSheetId="62">#REF!</definedName>
    <definedName name="____M14">#REF!</definedName>
    <definedName name="____m3" localSheetId="3" hidden="1">{"via1",#N/A,TRUE,"general";"via2",#N/A,TRUE,"general";"via3",#N/A,TRUE,"general"}</definedName>
    <definedName name="____m3" hidden="1">{"via1",#N/A,TRUE,"general";"via2",#N/A,TRUE,"general";"via3",#N/A,TRUE,"general"}</definedName>
    <definedName name="____m4" localSheetId="3" hidden="1">{"TAB1",#N/A,TRUE,"GENERAL";"TAB2",#N/A,TRUE,"GENERAL";"TAB3",#N/A,TRUE,"GENERAL";"TAB4",#N/A,TRUE,"GENERAL";"TAB5",#N/A,TRUE,"GENERAL"}</definedName>
    <definedName name="____m4" hidden="1">{"TAB1",#N/A,TRUE,"GENERAL";"TAB2",#N/A,TRUE,"GENERAL";"TAB3",#N/A,TRUE,"GENERAL";"TAB4",#N/A,TRUE,"GENERAL";"TAB5",#N/A,TRUE,"GENERAL"}</definedName>
    <definedName name="____m5" localSheetId="3" hidden="1">{"via1",#N/A,TRUE,"general";"via2",#N/A,TRUE,"general";"via3",#N/A,TRUE,"general"}</definedName>
    <definedName name="____m5" hidden="1">{"via1",#N/A,TRUE,"general";"via2",#N/A,TRUE,"general";"via3",#N/A,TRUE,"general"}</definedName>
    <definedName name="____m6" localSheetId="3" hidden="1">{"TAB1",#N/A,TRUE,"GENERAL";"TAB2",#N/A,TRUE,"GENERAL";"TAB3",#N/A,TRUE,"GENERAL";"TAB4",#N/A,TRUE,"GENERAL";"TAB5",#N/A,TRUE,"GENERAL"}</definedName>
    <definedName name="____m6" hidden="1">{"TAB1",#N/A,TRUE,"GENERAL";"TAB2",#N/A,TRUE,"GENERAL";"TAB3",#N/A,TRUE,"GENERAL";"TAB4",#N/A,TRUE,"GENERAL";"TAB5",#N/A,TRUE,"GENERAL"}</definedName>
    <definedName name="____m7" localSheetId="3" hidden="1">{"TAB1",#N/A,TRUE,"GENERAL";"TAB2",#N/A,TRUE,"GENERAL";"TAB3",#N/A,TRUE,"GENERAL";"TAB4",#N/A,TRUE,"GENERAL";"TAB5",#N/A,TRUE,"GENERAL"}</definedName>
    <definedName name="____m7" hidden="1">{"TAB1",#N/A,TRUE,"GENERAL";"TAB2",#N/A,TRUE,"GENERAL";"TAB3",#N/A,TRUE,"GENERAL";"TAB4",#N/A,TRUE,"GENERAL";"TAB5",#N/A,TRUE,"GENERAL"}</definedName>
    <definedName name="____m8" localSheetId="3" hidden="1">{"via1",#N/A,TRUE,"general";"via2",#N/A,TRUE,"general";"via3",#N/A,TRUE,"general"}</definedName>
    <definedName name="____m8" hidden="1">{"via1",#N/A,TRUE,"general";"via2",#N/A,TRUE,"general";"via3",#N/A,TRUE,"general"}</definedName>
    <definedName name="____m9" localSheetId="3" hidden="1">{"via1",#N/A,TRUE,"general";"via2",#N/A,TRUE,"general";"via3",#N/A,TRUE,"general"}</definedName>
    <definedName name="____m9" hidden="1">{"via1",#N/A,TRUE,"general";"via2",#N/A,TRUE,"general";"via3",#N/A,TRUE,"general"}</definedName>
    <definedName name="____MA2" localSheetId="62">#REF!</definedName>
    <definedName name="____MA2">#REF!</definedName>
    <definedName name="____MAT1" localSheetId="62">#REF!</definedName>
    <definedName name="____MAT1">#REF!</definedName>
    <definedName name="____MAT10" localSheetId="62">#REF!</definedName>
    <definedName name="____MAT10">#REF!</definedName>
    <definedName name="____MAT100">#REF!</definedName>
    <definedName name="____MAT101">#REF!</definedName>
    <definedName name="____MAT102">#REF!</definedName>
    <definedName name="____MAT103">#REF!</definedName>
    <definedName name="____MAT104">#REF!</definedName>
    <definedName name="____MAT105">#REF!</definedName>
    <definedName name="____MAT106">#REF!</definedName>
    <definedName name="____MAT107">#REF!</definedName>
    <definedName name="____MAT108">#REF!</definedName>
    <definedName name="____MAT109">#REF!</definedName>
    <definedName name="____MAT11" localSheetId="62">#REF!</definedName>
    <definedName name="____MAT11">#REF!</definedName>
    <definedName name="____MAT110">#REF!</definedName>
    <definedName name="____MAT111">#REF!</definedName>
    <definedName name="____MAT1111" localSheetId="61">#REF!</definedName>
    <definedName name="____MAT1111" localSheetId="62">#REF!</definedName>
    <definedName name="____MAT1111">#REF!</definedName>
    <definedName name="____MAT112" localSheetId="61">#REF!</definedName>
    <definedName name="____MAT112">#REF!</definedName>
    <definedName name="____MAT113">#REF!</definedName>
    <definedName name="____MAT114">#REF!</definedName>
    <definedName name="____MAT115">#REF!</definedName>
    <definedName name="____MAT116">#REF!</definedName>
    <definedName name="____MAT117">#REF!</definedName>
    <definedName name="____MAT118">#REF!</definedName>
    <definedName name="____MAT119">#REF!</definedName>
    <definedName name="____MAT12" localSheetId="62">#REF!</definedName>
    <definedName name="____MAT12">#REF!</definedName>
    <definedName name="____MAT120">#REF!</definedName>
    <definedName name="____MAT121">#REF!</definedName>
    <definedName name="____MAT122">#REF!</definedName>
    <definedName name="____MAT123">#REF!</definedName>
    <definedName name="____MAT124">#REF!</definedName>
    <definedName name="____MAT125">#REF!</definedName>
    <definedName name="____MAT126">#REF!</definedName>
    <definedName name="____MAT127">#REF!</definedName>
    <definedName name="____MAT128">#REF!</definedName>
    <definedName name="____MAT129">#REF!</definedName>
    <definedName name="____MAT13" localSheetId="62">#REF!</definedName>
    <definedName name="____MAT13">#REF!</definedName>
    <definedName name="____MAT130">#REF!</definedName>
    <definedName name="____MAT131">#REF!</definedName>
    <definedName name="____MAT132">#REF!</definedName>
    <definedName name="____MAT133">#REF!</definedName>
    <definedName name="____MAT134">#REF!</definedName>
    <definedName name="____MAT135">#REF!</definedName>
    <definedName name="____MAT136">#REF!</definedName>
    <definedName name="____MAT137">#REF!</definedName>
    <definedName name="____MAT138">#REF!</definedName>
    <definedName name="____MAT139">#REF!</definedName>
    <definedName name="____MAT14" localSheetId="62">#REF!</definedName>
    <definedName name="____MAT14">#REF!</definedName>
    <definedName name="____MAT140">#REF!</definedName>
    <definedName name="____MAT141">#REF!</definedName>
    <definedName name="____MAT142">#REF!</definedName>
    <definedName name="____MAT143">#REF!</definedName>
    <definedName name="____MAT144">#REF!</definedName>
    <definedName name="____MAT145">#REF!</definedName>
    <definedName name="____MAT146">#REF!</definedName>
    <definedName name="____MAT147">#REF!</definedName>
    <definedName name="____MAT148">#REF!</definedName>
    <definedName name="____MAT149">#REF!</definedName>
    <definedName name="____MAT15" localSheetId="62">#REF!</definedName>
    <definedName name="____MAT15">#REF!</definedName>
    <definedName name="____MAT150">#REF!</definedName>
    <definedName name="____MAT151">#REF!</definedName>
    <definedName name="____MAT152">#REF!</definedName>
    <definedName name="____MAT153">#REF!</definedName>
    <definedName name="____MAT154">#REF!</definedName>
    <definedName name="____MAT155">#REF!</definedName>
    <definedName name="____MAT156">#REF!</definedName>
    <definedName name="____MAT157">#REF!</definedName>
    <definedName name="____MAT158">#REF!</definedName>
    <definedName name="____MAT159">#REF!</definedName>
    <definedName name="____MAT16" localSheetId="62">#REF!</definedName>
    <definedName name="____MAT16">#REF!</definedName>
    <definedName name="____MAT160">#REF!</definedName>
    <definedName name="____MAT161">#REF!</definedName>
    <definedName name="____MAT162">#REF!</definedName>
    <definedName name="____MAT163">#REF!</definedName>
    <definedName name="____MAT164">#REF!</definedName>
    <definedName name="____MAT165">#REF!</definedName>
    <definedName name="____MAT166">#REF!</definedName>
    <definedName name="____MAT17" localSheetId="62">#REF!</definedName>
    <definedName name="____MAT17">#REF!</definedName>
    <definedName name="____MAT170" localSheetId="61">#REF!</definedName>
    <definedName name="____MAT170" localSheetId="62">#REF!</definedName>
    <definedName name="____MAT170">#REF!</definedName>
    <definedName name="____MAT171" localSheetId="61">#REF!</definedName>
    <definedName name="____MAT171" localSheetId="62">#REF!</definedName>
    <definedName name="____MAT171">#REF!</definedName>
    <definedName name="____MAT18" localSheetId="61">#REF!</definedName>
    <definedName name="____MAT18" localSheetId="62">#REF!</definedName>
    <definedName name="____MAT18">#REF!</definedName>
    <definedName name="____MAT19" localSheetId="62">#REF!</definedName>
    <definedName name="____MAT19">#REF!</definedName>
    <definedName name="____MAT2" localSheetId="62">#REF!</definedName>
    <definedName name="____MAT2">#REF!</definedName>
    <definedName name="____MAT20" localSheetId="62">#REF!</definedName>
    <definedName name="____MAT20">#REF!</definedName>
    <definedName name="____MAT21" localSheetId="62">#REF!</definedName>
    <definedName name="____MAT21">#REF!</definedName>
    <definedName name="____MAT22" localSheetId="62">#REF!</definedName>
    <definedName name="____MAT22">#REF!</definedName>
    <definedName name="____MAT23" localSheetId="62">#REF!</definedName>
    <definedName name="____MAT23">#REF!</definedName>
    <definedName name="____MAT24" localSheetId="62">#REF!</definedName>
    <definedName name="____MAT24">#REF!</definedName>
    <definedName name="____MAT25" localSheetId="62">#REF!</definedName>
    <definedName name="____MAT25">#REF!</definedName>
    <definedName name="____MAT26" localSheetId="62">#REF!</definedName>
    <definedName name="____MAT26">#REF!</definedName>
    <definedName name="____MAT27" localSheetId="62">#REF!</definedName>
    <definedName name="____MAT27">#REF!</definedName>
    <definedName name="____MAT28" localSheetId="62">#REF!</definedName>
    <definedName name="____MAT28">#REF!</definedName>
    <definedName name="____MAT29" localSheetId="62">#REF!</definedName>
    <definedName name="____MAT29">#REF!</definedName>
    <definedName name="____MAT3" localSheetId="62">#REF!</definedName>
    <definedName name="____MAT3">#REF!</definedName>
    <definedName name="____MAT30" localSheetId="62">#REF!</definedName>
    <definedName name="____MAT30">#REF!</definedName>
    <definedName name="____MAT31" localSheetId="62">#REF!</definedName>
    <definedName name="____MAT31">#REF!</definedName>
    <definedName name="____MAT32" localSheetId="62">#REF!</definedName>
    <definedName name="____MAT32">#REF!</definedName>
    <definedName name="____MAT33" localSheetId="62">#REF!</definedName>
    <definedName name="____MAT33">#REF!</definedName>
    <definedName name="____MAT34" localSheetId="62">#REF!</definedName>
    <definedName name="____MAT34">#REF!</definedName>
    <definedName name="____MAT35" localSheetId="62">#REF!</definedName>
    <definedName name="____MAT35">#REF!</definedName>
    <definedName name="____MAT36" localSheetId="62">#REF!</definedName>
    <definedName name="____MAT36">#REF!</definedName>
    <definedName name="____MAT37" localSheetId="62">#REF!</definedName>
    <definedName name="____MAT37">#REF!</definedName>
    <definedName name="____MAT38">#REF!</definedName>
    <definedName name="____MAT39">#REF!</definedName>
    <definedName name="____MAT4" localSheetId="62">#REF!</definedName>
    <definedName name="____MAT4">#REF!</definedName>
    <definedName name="____MAT40">#REF!</definedName>
    <definedName name="____MAT41">#REF!</definedName>
    <definedName name="____MAT42">#REF!</definedName>
    <definedName name="____MAT43">#REF!</definedName>
    <definedName name="____MAT44">#REF!</definedName>
    <definedName name="____MAT45">#REF!</definedName>
    <definedName name="____MAT46">#REF!</definedName>
    <definedName name="____MAT47">#REF!</definedName>
    <definedName name="____MAT48">#REF!</definedName>
    <definedName name="____MAT49">#REF!</definedName>
    <definedName name="____MAT5" localSheetId="62">#REF!</definedName>
    <definedName name="____MAT5">#REF!</definedName>
    <definedName name="____MAT50">#REF!</definedName>
    <definedName name="____MAT51">#REF!</definedName>
    <definedName name="____MAT52">#REF!</definedName>
    <definedName name="____MAT53">#REF!</definedName>
    <definedName name="____MAT54">#REF!</definedName>
    <definedName name="____MAT55">#REF!</definedName>
    <definedName name="____MAT56">#REF!</definedName>
    <definedName name="____MAT57">#REF!</definedName>
    <definedName name="____MAT58">#REF!</definedName>
    <definedName name="____MAT59">#REF!</definedName>
    <definedName name="____MAT6" localSheetId="62">#REF!</definedName>
    <definedName name="____MAT6">#REF!</definedName>
    <definedName name="____MAT60">#REF!</definedName>
    <definedName name="____MAT61">#REF!</definedName>
    <definedName name="____MAT62">#REF!</definedName>
    <definedName name="____MAT63">#REF!</definedName>
    <definedName name="____MAT64">#REF!</definedName>
    <definedName name="____MAT65">#REF!</definedName>
    <definedName name="____MAT66">#REF!</definedName>
    <definedName name="____MAT67">#REF!</definedName>
    <definedName name="____MAT68">#REF!</definedName>
    <definedName name="____MAT69">#REF!</definedName>
    <definedName name="____MAT7" localSheetId="62">#REF!</definedName>
    <definedName name="____MAT7">#REF!</definedName>
    <definedName name="____MAT70">#REF!</definedName>
    <definedName name="____MAT71">#REF!</definedName>
    <definedName name="____MAT72">#REF!</definedName>
    <definedName name="____MAT73">#REF!</definedName>
    <definedName name="____MAT74">#REF!</definedName>
    <definedName name="____MAT75">#REF!</definedName>
    <definedName name="____MAT76">#REF!</definedName>
    <definedName name="____MAT77">#REF!</definedName>
    <definedName name="____MAT78">#REF!</definedName>
    <definedName name="____MAT79">#REF!</definedName>
    <definedName name="____MAT8" localSheetId="62">#REF!</definedName>
    <definedName name="____MAT8">#REF!</definedName>
    <definedName name="____MAT80">#REF!</definedName>
    <definedName name="____MAT81">#REF!</definedName>
    <definedName name="____MAT82">#REF!</definedName>
    <definedName name="____MAT83">#REF!</definedName>
    <definedName name="____MAT832" localSheetId="61">#REF!</definedName>
    <definedName name="____MAT832" localSheetId="62">#REF!</definedName>
    <definedName name="____MAT832">#REF!</definedName>
    <definedName name="____MAT84" localSheetId="61">#REF!</definedName>
    <definedName name="____MAT84">#REF!</definedName>
    <definedName name="____MAT85">#REF!</definedName>
    <definedName name="____MAT86">#REF!</definedName>
    <definedName name="____MAT87">#REF!</definedName>
    <definedName name="____MAT88">#REF!</definedName>
    <definedName name="____MAT89">#REF!</definedName>
    <definedName name="____MAT9" localSheetId="62">#REF!</definedName>
    <definedName name="____MAT9">#REF!</definedName>
    <definedName name="____MAT90">#REF!</definedName>
    <definedName name="____MAT91">#REF!</definedName>
    <definedName name="____MAT92">#REF!</definedName>
    <definedName name="____MAT93">#REF!</definedName>
    <definedName name="____MAT94">#REF!</definedName>
    <definedName name="____MAT95">#REF!</definedName>
    <definedName name="____MAT96">#REF!</definedName>
    <definedName name="____MAT97">#REF!</definedName>
    <definedName name="____MAT98">#REF!</definedName>
    <definedName name="____MAT99">#REF!</definedName>
    <definedName name="____MAY88" localSheetId="61">#REF!</definedName>
    <definedName name="____MAY88" localSheetId="62">#REF!</definedName>
    <definedName name="____MAY88">#REF!</definedName>
    <definedName name="____MB1">#REF!</definedName>
    <definedName name="____MB2">#REF!</definedName>
    <definedName name="____MB3">#REF!</definedName>
    <definedName name="____mes1">#REF!</definedName>
    <definedName name="____Mes2">#REF!</definedName>
    <definedName name="____Mes3">#REF!</definedName>
    <definedName name="____mmm" localSheetId="61">#REF!</definedName>
    <definedName name="____mmm">#REF!</definedName>
    <definedName name="____MO1" localSheetId="62">#REF!</definedName>
    <definedName name="____MO1">#REF!</definedName>
    <definedName name="____MO10" localSheetId="62">#REF!</definedName>
    <definedName name="____MO10">#REF!</definedName>
    <definedName name="____MO2" localSheetId="62">#REF!</definedName>
    <definedName name="____MO2">#REF!</definedName>
    <definedName name="____MO3" localSheetId="62">#REF!</definedName>
    <definedName name="____MO3">#REF!</definedName>
    <definedName name="____MO4" localSheetId="62">#REF!</definedName>
    <definedName name="____MO4">#REF!</definedName>
    <definedName name="____MO5" localSheetId="62">#REF!</definedName>
    <definedName name="____MO5">#REF!</definedName>
    <definedName name="____MO6" localSheetId="62">#REF!</definedName>
    <definedName name="____MO6">#REF!</definedName>
    <definedName name="____MO7" localSheetId="62">#REF!</definedName>
    <definedName name="____MO7">#REF!</definedName>
    <definedName name="____MO8" localSheetId="62">#REF!</definedName>
    <definedName name="____MO8">#REF!</definedName>
    <definedName name="____MO9" localSheetId="62">#REF!</definedName>
    <definedName name="____MO9">#REF!</definedName>
    <definedName name="____MV1" localSheetId="62">#REF!</definedName>
    <definedName name="____MV1">#REF!</definedName>
    <definedName name="____MV10" localSheetId="62">#REF!</definedName>
    <definedName name="____MV10">#REF!</definedName>
    <definedName name="____MV11" localSheetId="62">#REF!</definedName>
    <definedName name="____MV11">#REF!</definedName>
    <definedName name="____MV12" localSheetId="62">#REF!</definedName>
    <definedName name="____MV12">#REF!</definedName>
    <definedName name="____MV13" localSheetId="62">#REF!</definedName>
    <definedName name="____MV13">#REF!</definedName>
    <definedName name="____MV14" localSheetId="62">#REF!</definedName>
    <definedName name="____MV14">#REF!</definedName>
    <definedName name="____MV15" localSheetId="62">#REF!</definedName>
    <definedName name="____MV15">#REF!</definedName>
    <definedName name="____MV16" localSheetId="62">#REF!</definedName>
    <definedName name="____MV16">#REF!</definedName>
    <definedName name="____MV17" localSheetId="62">#REF!</definedName>
    <definedName name="____MV17">#REF!</definedName>
    <definedName name="____MV18" localSheetId="62">#REF!</definedName>
    <definedName name="____MV18">#REF!</definedName>
    <definedName name="____MV19" localSheetId="62">#REF!</definedName>
    <definedName name="____MV19">#REF!</definedName>
    <definedName name="____MV2" localSheetId="62">#REF!</definedName>
    <definedName name="____MV2">#REF!</definedName>
    <definedName name="____MV20" localSheetId="62">#REF!</definedName>
    <definedName name="____MV20">#REF!</definedName>
    <definedName name="____MV3" localSheetId="62">#REF!</definedName>
    <definedName name="____MV3">#REF!</definedName>
    <definedName name="____MV4">#REF!</definedName>
    <definedName name="____MV5" localSheetId="62">#REF!</definedName>
    <definedName name="____MV5">#REF!</definedName>
    <definedName name="____MV6" localSheetId="62">#REF!</definedName>
    <definedName name="____MV6">#REF!</definedName>
    <definedName name="____MV7" localSheetId="62">#REF!</definedName>
    <definedName name="____MV7">#REF!</definedName>
    <definedName name="____MV8" localSheetId="62">#REF!</definedName>
    <definedName name="____MV8">#REF!</definedName>
    <definedName name="____MV9" localSheetId="62">#REF!</definedName>
    <definedName name="____MV9">#REF!</definedName>
    <definedName name="____n3" localSheetId="3" hidden="1">{"TAB1",#N/A,TRUE,"GENERAL";"TAB2",#N/A,TRUE,"GENERAL";"TAB3",#N/A,TRUE,"GENERAL";"TAB4",#N/A,TRUE,"GENERAL";"TAB5",#N/A,TRUE,"GENERAL"}</definedName>
    <definedName name="____n3" hidden="1">{"TAB1",#N/A,TRUE,"GENERAL";"TAB2",#N/A,TRUE,"GENERAL";"TAB3",#N/A,TRUE,"GENERAL";"TAB4",#N/A,TRUE,"GENERAL";"TAB5",#N/A,TRUE,"GENERAL"}</definedName>
    <definedName name="____n4" localSheetId="3" hidden="1">{"via1",#N/A,TRUE,"general";"via2",#N/A,TRUE,"general";"via3",#N/A,TRUE,"general"}</definedName>
    <definedName name="____n4" hidden="1">{"via1",#N/A,TRUE,"general";"via2",#N/A,TRUE,"general";"via3",#N/A,TRUE,"general"}</definedName>
    <definedName name="____n5" localSheetId="3" hidden="1">{"TAB1",#N/A,TRUE,"GENERAL";"TAB2",#N/A,TRUE,"GENERAL";"TAB3",#N/A,TRUE,"GENERAL";"TAB4",#N/A,TRUE,"GENERAL";"TAB5",#N/A,TRUE,"GENERAL"}</definedName>
    <definedName name="____n5" hidden="1">{"TAB1",#N/A,TRUE,"GENERAL";"TAB2",#N/A,TRUE,"GENERAL";"TAB3",#N/A,TRUE,"GENERAL";"TAB4",#N/A,TRUE,"GENERAL";"TAB5",#N/A,TRUE,"GENERAL"}</definedName>
    <definedName name="____NOM01">#REF!</definedName>
    <definedName name="____NOM02">#REF!</definedName>
    <definedName name="____NOM03">#REF!</definedName>
    <definedName name="____NOM1">#REF!</definedName>
    <definedName name="____NOM2">#REF!</definedName>
    <definedName name="____NOM3">#REF!</definedName>
    <definedName name="____nyn7" localSheetId="3" hidden="1">{"via1",#N/A,TRUE,"general";"via2",#N/A,TRUE,"general";"via3",#N/A,TRUE,"general"}</definedName>
    <definedName name="____nyn7" hidden="1">{"via1",#N/A,TRUE,"general";"via2",#N/A,TRUE,"general";"via3",#N/A,TRUE,"general"}</definedName>
    <definedName name="____o1" localSheetId="3" hidden="1">{#N/A,#N/A,FALSE,"SUMMARY";#N/A,#N/A,FALSE,"mcsh";#N/A,#N/A,FALSE,"vol&amp;rev";#N/A,#N/A,FALSE,"wkgcap";#N/A,#N/A,FALSE,"DEPR&amp;DT";#N/A,#N/A,FALSE,"ASSETS";#N/A,#N/A,FALSE,"NI&amp;OTH&amp;DIV";#N/A,#N/A,FALSE,"CASHFLOW";#N/A,#N/A,FALSE,"CAPEMPL";#N/A,#N/A,FALSE,"ROCE"}</definedName>
    <definedName name="____o1" hidden="1">{#N/A,#N/A,FALSE,"SUMMARY";#N/A,#N/A,FALSE,"mcsh";#N/A,#N/A,FALSE,"vol&amp;rev";#N/A,#N/A,FALSE,"wkgcap";#N/A,#N/A,FALSE,"DEPR&amp;DT";#N/A,#N/A,FALSE,"ASSETS";#N/A,#N/A,FALSE,"NI&amp;OTH&amp;DIV";#N/A,#N/A,FALSE,"CASHFLOW";#N/A,#N/A,FALSE,"CAPEMPL";#N/A,#N/A,FALSE,"ROCE"}</definedName>
    <definedName name="____o4" localSheetId="3" hidden="1">{"via1",#N/A,TRUE,"general";"via2",#N/A,TRUE,"general";"via3",#N/A,TRUE,"general"}</definedName>
    <definedName name="____o4" hidden="1">{"via1",#N/A,TRUE,"general";"via2",#N/A,TRUE,"general";"via3",#N/A,TRUE,"general"}</definedName>
    <definedName name="____o5" localSheetId="3" hidden="1">{"TAB1",#N/A,TRUE,"GENERAL";"TAB2",#N/A,TRUE,"GENERAL";"TAB3",#N/A,TRUE,"GENERAL";"TAB4",#N/A,TRUE,"GENERAL";"TAB5",#N/A,TRUE,"GENERAL"}</definedName>
    <definedName name="____o5" hidden="1">{"TAB1",#N/A,TRUE,"GENERAL";"TAB2",#N/A,TRUE,"GENERAL";"TAB3",#N/A,TRUE,"GENERAL";"TAB4",#N/A,TRUE,"GENERAL";"TAB5",#N/A,TRUE,"GENERAL"}</definedName>
    <definedName name="____o6" localSheetId="3" hidden="1">{"TAB1",#N/A,TRUE,"GENERAL";"TAB2",#N/A,TRUE,"GENERAL";"TAB3",#N/A,TRUE,"GENERAL";"TAB4",#N/A,TRUE,"GENERAL";"TAB5",#N/A,TRUE,"GENERAL"}</definedName>
    <definedName name="____o6" hidden="1">{"TAB1",#N/A,TRUE,"GENERAL";"TAB2",#N/A,TRUE,"GENERAL";"TAB3",#N/A,TRUE,"GENERAL";"TAB4",#N/A,TRUE,"GENERAL";"TAB5",#N/A,TRUE,"GENERAL"}</definedName>
    <definedName name="____o7" localSheetId="3" hidden="1">{"TAB1",#N/A,TRUE,"GENERAL";"TAB2",#N/A,TRUE,"GENERAL";"TAB3",#N/A,TRUE,"GENERAL";"TAB4",#N/A,TRUE,"GENERAL";"TAB5",#N/A,TRUE,"GENERAL"}</definedName>
    <definedName name="____o7" hidden="1">{"TAB1",#N/A,TRUE,"GENERAL";"TAB2",#N/A,TRUE,"GENERAL";"TAB3",#N/A,TRUE,"GENERAL";"TAB4",#N/A,TRUE,"GENERAL";"TAB5",#N/A,TRUE,"GENERAL"}</definedName>
    <definedName name="____o8" localSheetId="3" hidden="1">{"via1",#N/A,TRUE,"general";"via2",#N/A,TRUE,"general";"via3",#N/A,TRUE,"general"}</definedName>
    <definedName name="____o8" hidden="1">{"via1",#N/A,TRUE,"general";"via2",#N/A,TRUE,"general";"via3",#N/A,TRUE,"general"}</definedName>
    <definedName name="____o9" localSheetId="3"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OCD1">#REF!</definedName>
    <definedName name="____OCI1">#REF!</definedName>
    <definedName name="____oj1">#REF!</definedName>
    <definedName name="____ORO10" localSheetId="62">#REF!</definedName>
    <definedName name="____ORO10">#REF!</definedName>
    <definedName name="____ORO11" localSheetId="62">#REF!</definedName>
    <definedName name="____ORO11">#REF!</definedName>
    <definedName name="____ORO12" localSheetId="62">#REF!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 localSheetId="3" hidden="1">{"via1",#N/A,TRUE,"general";"via2",#N/A,TRUE,"general";"via3",#N/A,TRUE,"general"}</definedName>
    <definedName name="____p6" hidden="1">{"via1",#N/A,TRUE,"general";"via2",#N/A,TRUE,"general";"via3",#N/A,TRUE,"general"}</definedName>
    <definedName name="____p7" localSheetId="3" hidden="1">{"via1",#N/A,TRUE,"general";"via2",#N/A,TRUE,"general";"via3",#N/A,TRUE,"general"}</definedName>
    <definedName name="____p7" hidden="1">{"via1",#N/A,TRUE,"general";"via2",#N/A,TRUE,"general";"via3",#N/A,TRUE,"general"}</definedName>
    <definedName name="____p8" localSheetId="3"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J50">#REF!</definedName>
    <definedName name="____pj51" localSheetId="61">#REF!</definedName>
    <definedName name="____pj51" localSheetId="62">#REF!</definedName>
    <definedName name="____pj51">#REF!</definedName>
    <definedName name="____PMT5671" localSheetId="61">#REF!</definedName>
    <definedName name="____PMT5671" localSheetId="62">#REF!</definedName>
    <definedName name="____PMT5671">#REF!</definedName>
    <definedName name="____PMT5805" localSheetId="61">#REF!</definedName>
    <definedName name="____PMT5805" localSheetId="62">#REF!</definedName>
    <definedName name="____PMT5805">#REF!</definedName>
    <definedName name="____PMT5806" localSheetId="61">#REF!</definedName>
    <definedName name="____PMT5806" localSheetId="62">#REF!</definedName>
    <definedName name="____PMT5806">#REF!</definedName>
    <definedName name="____PMT5815" localSheetId="61">#REF!</definedName>
    <definedName name="____PMT5815" localSheetId="62">#REF!</definedName>
    <definedName name="____PMT5815">#REF!</definedName>
    <definedName name="____PMT5820" localSheetId="61">#REF!</definedName>
    <definedName name="____PMT5820" localSheetId="62">#REF!</definedName>
    <definedName name="____PMT5820">#REF!</definedName>
    <definedName name="____Po2">#REF!</definedName>
    <definedName name="____Po3">#REF!</definedName>
    <definedName name="____POR1" localSheetId="61">#REF!</definedName>
    <definedName name="____POR1">#REF!</definedName>
    <definedName name="____POR2">#REF!</definedName>
    <definedName name="____POR3">#REF!</definedName>
    <definedName name="____POR4">#REF!</definedName>
    <definedName name="____POR5">#REF!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61">#REF!</definedName>
    <definedName name="____r" localSheetId="62">#REF!</definedName>
    <definedName name="____r">#REF!</definedName>
    <definedName name="____r4r" localSheetId="3" hidden="1">{"via1",#N/A,TRUE,"general";"via2",#N/A,TRUE,"general";"via3",#N/A,TRUE,"general"}</definedName>
    <definedName name="____r4r" hidden="1">{"via1",#N/A,TRUE,"general";"via2",#N/A,TRUE,"general";"via3",#N/A,TRUE,"general"}</definedName>
    <definedName name="____rc" localSheetId="61">#REF!</definedName>
    <definedName name="____rc">#REF!</definedName>
    <definedName name="____Red1">#REF!</definedName>
    <definedName name="____Red2">#REF!</definedName>
    <definedName name="____Red3">#REF!</definedName>
    <definedName name="____rtu6" localSheetId="3" hidden="1">{"via1",#N/A,TRUE,"general";"via2",#N/A,TRUE,"general";"via3",#N/A,TRUE,"general"}</definedName>
    <definedName name="____rtu6" hidden="1">{"via1",#N/A,TRUE,"general";"via2",#N/A,TRUE,"general";"via3",#N/A,TRUE,"general"}</definedName>
    <definedName name="____s1" localSheetId="3" hidden="1">{"via1",#N/A,TRUE,"general";"via2",#N/A,TRUE,"general";"via3",#N/A,TRUE,"general"}</definedName>
    <definedName name="____s1" hidden="1">{"via1",#N/A,TRUE,"general";"via2",#N/A,TRUE,"general";"via3",#N/A,TRUE,"general"}</definedName>
    <definedName name="____s2" localSheetId="3" hidden="1">{"TAB1",#N/A,TRUE,"GENERAL";"TAB2",#N/A,TRUE,"GENERAL";"TAB3",#N/A,TRUE,"GENERAL";"TAB4",#N/A,TRUE,"GENERAL";"TAB5",#N/A,TRUE,"GENERAL"}</definedName>
    <definedName name="____s2" hidden="1">{"TAB1",#N/A,TRUE,"GENERAL";"TAB2",#N/A,TRUE,"GENERAL";"TAB3",#N/A,TRUE,"GENERAL";"TAB4",#N/A,TRUE,"GENERAL";"TAB5",#N/A,TRUE,"GENERAL"}</definedName>
    <definedName name="____s3" localSheetId="3" hidden="1">{"TAB1",#N/A,TRUE,"GENERAL";"TAB2",#N/A,TRUE,"GENERAL";"TAB3",#N/A,TRUE,"GENERAL";"TAB4",#N/A,TRUE,"GENERAL";"TAB5",#N/A,TRUE,"GENERAL"}</definedName>
    <definedName name="____s3" hidden="1">{"TAB1",#N/A,TRUE,"GENERAL";"TAB2",#N/A,TRUE,"GENERAL";"TAB3",#N/A,TRUE,"GENERAL";"TAB4",#N/A,TRUE,"GENERAL";"TAB5",#N/A,TRUE,"GENERAL"}</definedName>
    <definedName name="____s4" localSheetId="3" hidden="1">{"via1",#N/A,TRUE,"general";"via2",#N/A,TRUE,"general";"via3",#N/A,TRUE,"general"}</definedName>
    <definedName name="____s4" hidden="1">{"via1",#N/A,TRUE,"general";"via2",#N/A,TRUE,"general";"via3",#N/A,TRUE,"general"}</definedName>
    <definedName name="____s5" localSheetId="3" hidden="1">{"via1",#N/A,TRUE,"general";"via2",#N/A,TRUE,"general";"via3",#N/A,TRUE,"general"}</definedName>
    <definedName name="____s5" hidden="1">{"via1",#N/A,TRUE,"general";"via2",#N/A,TRUE,"general";"via3",#N/A,TRUE,"general"}</definedName>
    <definedName name="____s6" localSheetId="3" hidden="1">{"TAB1",#N/A,TRUE,"GENERAL";"TAB2",#N/A,TRUE,"GENERAL";"TAB3",#N/A,TRUE,"GENERAL";"TAB4",#N/A,TRUE,"GENERAL";"TAB5",#N/A,TRUE,"GENERAL"}</definedName>
    <definedName name="____s6" hidden="1">{"TAB1",#N/A,TRUE,"GENERAL";"TAB2",#N/A,TRUE,"GENERAL";"TAB3",#N/A,TRUE,"GENERAL";"TAB4",#N/A,TRUE,"GENERAL";"TAB5",#N/A,TRUE,"GENERAL"}</definedName>
    <definedName name="____s7" localSheetId="3" hidden="1">{"via1",#N/A,TRUE,"general";"via2",#N/A,TRUE,"general";"via3",#N/A,TRUE,"general"}</definedName>
    <definedName name="____s7" hidden="1">{"via1",#N/A,TRUE,"general";"via2",#N/A,TRUE,"general";"via3",#N/A,TRUE,"general"}</definedName>
    <definedName name="____SAC1">#REF!</definedName>
    <definedName name="____SAL1" localSheetId="61">#REF!</definedName>
    <definedName name="____SAL1">#REF!</definedName>
    <definedName name="____SBC1" localSheetId="61">#REF!</definedName>
    <definedName name="____SBC1" localSheetId="62">#REF!</definedName>
    <definedName name="____SBC1">#REF!</definedName>
    <definedName name="____SBC3" localSheetId="61">#REF!</definedName>
    <definedName name="____SBC3" localSheetId="62">#REF!</definedName>
    <definedName name="____SBC3">#REF!</definedName>
    <definedName name="____SBC5" localSheetId="61">#REF!</definedName>
    <definedName name="____SBC5" localSheetId="62">#REF!</definedName>
    <definedName name="____SBC5">#REF!</definedName>
    <definedName name="____Sum3">#REF!</definedName>
    <definedName name="____t3" localSheetId="3" hidden="1">{"TAB1",#N/A,TRUE,"GENERAL";"TAB2",#N/A,TRUE,"GENERAL";"TAB3",#N/A,TRUE,"GENERAL";"TAB4",#N/A,TRUE,"GENERAL";"TAB5",#N/A,TRUE,"GENERAL"}</definedName>
    <definedName name="____t3" hidden="1">{"TAB1",#N/A,TRUE,"GENERAL";"TAB2",#N/A,TRUE,"GENERAL";"TAB3",#N/A,TRUE,"GENERAL";"TAB4",#N/A,TRUE,"GENERAL";"TAB5",#N/A,TRUE,"GENERAL"}</definedName>
    <definedName name="____t4" localSheetId="3" hidden="1">{"via1",#N/A,TRUE,"general";"via2",#N/A,TRUE,"general";"via3",#N/A,TRUE,"general"}</definedName>
    <definedName name="____t4" hidden="1">{"via1",#N/A,TRUE,"general";"via2",#N/A,TRUE,"general";"via3",#N/A,TRUE,"general"}</definedName>
    <definedName name="____t5" localSheetId="3" hidden="1">{"TAB1",#N/A,TRUE,"GENERAL";"TAB2",#N/A,TRUE,"GENERAL";"TAB3",#N/A,TRUE,"GENERAL";"TAB4",#N/A,TRUE,"GENERAL";"TAB5",#N/A,TRUE,"GENERAL"}</definedName>
    <definedName name="____t5" hidden="1">{"TAB1",#N/A,TRUE,"GENERAL";"TAB2",#N/A,TRUE,"GENERAL";"TAB3",#N/A,TRUE,"GENERAL";"TAB4",#N/A,TRUE,"GENERAL";"TAB5",#N/A,TRUE,"GENERAL"}</definedName>
    <definedName name="____t6" localSheetId="3" hidden="1">{"via1",#N/A,TRUE,"general";"via2",#N/A,TRUE,"general";"via3",#N/A,TRUE,"general"}</definedName>
    <definedName name="____t6" hidden="1">{"via1",#N/A,TRUE,"general";"via2",#N/A,TRUE,"general";"via3",#N/A,TRUE,"general"}</definedName>
    <definedName name="____t66" localSheetId="3" hidden="1">{"TAB1",#N/A,TRUE,"GENERAL";"TAB2",#N/A,TRUE,"GENERAL";"TAB3",#N/A,TRUE,"GENERAL";"TAB4",#N/A,TRUE,"GENERAL";"TAB5",#N/A,TRUE,"GENERAL"}</definedName>
    <definedName name="____t66" hidden="1">{"TAB1",#N/A,TRUE,"GENERAL";"TAB2",#N/A,TRUE,"GENERAL";"TAB3",#N/A,TRUE,"GENERAL";"TAB4",#N/A,TRUE,"GENERAL";"TAB5",#N/A,TRUE,"GENERAL"}</definedName>
    <definedName name="____t7" localSheetId="3" hidden="1">{"via1",#N/A,TRUE,"general";"via2",#N/A,TRUE,"general";"via3",#N/A,TRUE,"general"}</definedName>
    <definedName name="____t7" hidden="1">{"via1",#N/A,TRUE,"general";"via2",#N/A,TRUE,"general";"via3",#N/A,TRUE,"general"}</definedName>
    <definedName name="____t77" localSheetId="3" hidden="1">{"TAB1",#N/A,TRUE,"GENERAL";"TAB2",#N/A,TRUE,"GENERAL";"TAB3",#N/A,TRUE,"GENERAL";"TAB4",#N/A,TRUE,"GENERAL";"TAB5",#N/A,TRUE,"GENERAL"}</definedName>
    <definedName name="____t77" hidden="1">{"TAB1",#N/A,TRUE,"GENERAL";"TAB2",#N/A,TRUE,"GENERAL";"TAB3",#N/A,TRUE,"GENERAL";"TAB4",#N/A,TRUE,"GENERAL";"TAB5",#N/A,TRUE,"GENERAL"}</definedName>
    <definedName name="____t8" localSheetId="3" hidden="1">{"TAB1",#N/A,TRUE,"GENERAL";"TAB2",#N/A,TRUE,"GENERAL";"TAB3",#N/A,TRUE,"GENERAL";"TAB4",#N/A,TRUE,"GENERAL";"TAB5",#N/A,TRUE,"GENERAL"}</definedName>
    <definedName name="____t8" hidden="1">{"TAB1",#N/A,TRUE,"GENERAL";"TAB2",#N/A,TRUE,"GENERAL";"TAB3",#N/A,TRUE,"GENERAL";"TAB4",#N/A,TRUE,"GENERAL";"TAB5",#N/A,TRUE,"GENERAL"}</definedName>
    <definedName name="____t88" localSheetId="3" hidden="1">{"via1",#N/A,TRUE,"general";"via2",#N/A,TRUE,"general";"via3",#N/A,TRUE,"general"}</definedName>
    <definedName name="____t88" hidden="1">{"via1",#N/A,TRUE,"general";"via2",#N/A,TRUE,"general";"via3",#N/A,TRUE,"general"}</definedName>
    <definedName name="____t9" localSheetId="3" hidden="1">{"TAB1",#N/A,TRUE,"GENERAL";"TAB2",#N/A,TRUE,"GENERAL";"TAB3",#N/A,TRUE,"GENERAL";"TAB4",#N/A,TRUE,"GENERAL";"TAB5",#N/A,TRUE,"GENERAL"}</definedName>
    <definedName name="____t9" hidden="1">{"TAB1",#N/A,TRUE,"GENERAL";"TAB2",#N/A,TRUE,"GENERAL";"TAB3",#N/A,TRUE,"GENERAL";"TAB4",#N/A,TRUE,"GENERAL";"TAB5",#N/A,TRUE,"GENERAL"}</definedName>
    <definedName name="____t99" localSheetId="3" hidden="1">{"via1",#N/A,TRUE,"general";"via2",#N/A,TRUE,"general";"via3",#N/A,TRUE,"general"}</definedName>
    <definedName name="____t99" hidden="1">{"via1",#N/A,TRUE,"general";"via2",#N/A,TRUE,"general";"via3",#N/A,TRUE,"general"}</definedName>
    <definedName name="____TA1">#REF!</definedName>
    <definedName name="____TA2">#REF!</definedName>
    <definedName name="____TA3">#REF!</definedName>
    <definedName name="____TA4">#REF!</definedName>
    <definedName name="____TA5">#REF!</definedName>
    <definedName name="____TA6">#REF!</definedName>
    <definedName name="____TA7">#REF!</definedName>
    <definedName name="____TA8">#REF!</definedName>
    <definedName name="____TA9">#REF!</definedName>
    <definedName name="____tab1" localSheetId="61">#REF!</definedName>
    <definedName name="____tab1" localSheetId="62">#REF!</definedName>
    <definedName name="____tab1">#REF!</definedName>
    <definedName name="____tab2" localSheetId="62">#REF!</definedName>
    <definedName name="____tab2">#REF!</definedName>
    <definedName name="____tab3" localSheetId="62">#REF!</definedName>
    <definedName name="____tab3">#REF!</definedName>
    <definedName name="____TAB4">#REF!</definedName>
    <definedName name="____TC212">#REF!</definedName>
    <definedName name="____TD02" localSheetId="3">AIU!ERR</definedName>
    <definedName name="____TD02">[0]!ERR</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t1">#REF!</definedName>
    <definedName name="____Tpt2">#REF!</definedName>
    <definedName name="____Tra1">#REF!</definedName>
    <definedName name="____Tra2">#REF!</definedName>
    <definedName name="____Tra3">#REF!</definedName>
    <definedName name="____tyl2" localSheetId="3" hidden="1">{#N/A,#N/A,FALSE,"masez (10)";#N/A,#N/A,FALSE,"masez (7)";#N/A,#N/A,FALSE,"masez (6)";#N/A,#N/A,FALSE,"masez (5)";#N/A,#N/A,FALSE,"masez (4)";#N/A,#N/A,FALSE,"masez (3)";#N/A,#N/A,FALSE,"masez (2)";#N/A,#N/A,FALSE,"GME";#N/A,#N/A,FALSE,"masez"}</definedName>
    <definedName name="____tyl2" hidden="1">{#N/A,#N/A,FALSE,"masez (10)";#N/A,#N/A,FALSE,"masez (7)";#N/A,#N/A,FALSE,"masez (6)";#N/A,#N/A,FALSE,"masez (5)";#N/A,#N/A,FALSE,"masez (4)";#N/A,#N/A,FALSE,"masez (3)";#N/A,#N/A,FALSE,"masez (2)";#N/A,#N/A,FALSE,"GME";#N/A,#N/A,FALSE,"masez"}</definedName>
    <definedName name="____u4" localSheetId="3" hidden="1">{"TAB1",#N/A,TRUE,"GENERAL";"TAB2",#N/A,TRUE,"GENERAL";"TAB3",#N/A,TRUE,"GENERAL";"TAB4",#N/A,TRUE,"GENERAL";"TAB5",#N/A,TRUE,"GENERAL"}</definedName>
    <definedName name="____u4" hidden="1">{"TAB1",#N/A,TRUE,"GENERAL";"TAB2",#N/A,TRUE,"GENERAL";"TAB3",#N/A,TRUE,"GENERAL";"TAB4",#N/A,TRUE,"GENERAL";"TAB5",#N/A,TRUE,"GENERAL"}</definedName>
    <definedName name="____u5" localSheetId="3" hidden="1">{"TAB1",#N/A,TRUE,"GENERAL";"TAB2",#N/A,TRUE,"GENERAL";"TAB3",#N/A,TRUE,"GENERAL";"TAB4",#N/A,TRUE,"GENERAL";"TAB5",#N/A,TRUE,"GENERAL"}</definedName>
    <definedName name="____u5" hidden="1">{"TAB1",#N/A,TRUE,"GENERAL";"TAB2",#N/A,TRUE,"GENERAL";"TAB3",#N/A,TRUE,"GENERAL";"TAB4",#N/A,TRUE,"GENERAL";"TAB5",#N/A,TRUE,"GENERAL"}</definedName>
    <definedName name="____u6" localSheetId="3" hidden="1">{"TAB1",#N/A,TRUE,"GENERAL";"TAB2",#N/A,TRUE,"GENERAL";"TAB3",#N/A,TRUE,"GENERAL";"TAB4",#N/A,TRUE,"GENERAL";"TAB5",#N/A,TRUE,"GENERAL"}</definedName>
    <definedName name="____u6" hidden="1">{"TAB1",#N/A,TRUE,"GENERAL";"TAB2",#N/A,TRUE,"GENERAL";"TAB3",#N/A,TRUE,"GENERAL";"TAB4",#N/A,TRUE,"GENERAL";"TAB5",#N/A,TRUE,"GENERAL"}</definedName>
    <definedName name="____u7" localSheetId="3" hidden="1">{"via1",#N/A,TRUE,"general";"via2",#N/A,TRUE,"general";"via3",#N/A,TRUE,"general"}</definedName>
    <definedName name="____u7" hidden="1">{"via1",#N/A,TRUE,"general";"via2",#N/A,TRUE,"general";"via3",#N/A,TRUE,"general"}</definedName>
    <definedName name="____u8" localSheetId="3" hidden="1">{"TAB1",#N/A,TRUE,"GENERAL";"TAB2",#N/A,TRUE,"GENERAL";"TAB3",#N/A,TRUE,"GENERAL";"TAB4",#N/A,TRUE,"GENERAL";"TAB5",#N/A,TRUE,"GENERAL"}</definedName>
    <definedName name="____u8" hidden="1">{"TAB1",#N/A,TRUE,"GENERAL";"TAB2",#N/A,TRUE,"GENERAL";"TAB3",#N/A,TRUE,"GENERAL";"TAB4",#N/A,TRUE,"GENERAL";"TAB5",#N/A,TRUE,"GENERAL"}</definedName>
    <definedName name="____u9" localSheetId="3" hidden="1">{"TAB1",#N/A,TRUE,"GENERAL";"TAB2",#N/A,TRUE,"GENERAL";"TAB3",#N/A,TRUE,"GENERAL";"TAB4",#N/A,TRUE,"GENERAL";"TAB5",#N/A,TRUE,"GENERAL"}</definedName>
    <definedName name="____u9" hidden="1">{"TAB1",#N/A,TRUE,"GENERAL";"TAB2",#N/A,TRUE,"GENERAL";"TAB3",#N/A,TRUE,"GENERAL";"TAB4",#N/A,TRUE,"GENERAL";"TAB5",#N/A,TRUE,"GENERAL"}</definedName>
    <definedName name="____ur7" localSheetId="3" hidden="1">{"TAB1",#N/A,TRUE,"GENERAL";"TAB2",#N/A,TRUE,"GENERAL";"TAB3",#N/A,TRUE,"GENERAL";"TAB4",#N/A,TRUE,"GENERAL";"TAB5",#N/A,TRUE,"GENERAL"}</definedName>
    <definedName name="____ur7" hidden="1">{"TAB1",#N/A,TRUE,"GENERAL";"TAB2",#N/A,TRUE,"GENERAL";"TAB3",#N/A,TRUE,"GENERAL";"TAB4",#N/A,TRUE,"GENERAL";"TAB5",#N/A,TRUE,"GENERAL"}</definedName>
    <definedName name="____V1">#REF!</definedName>
    <definedName name="____v2" localSheetId="3" hidden="1">{"via1",#N/A,TRUE,"general";"via2",#N/A,TRUE,"general";"via3",#N/A,TRUE,"general"}</definedName>
    <definedName name="____v2" hidden="1">{"via1",#N/A,TRUE,"general";"via2",#N/A,TRUE,"general";"via3",#N/A,TRUE,"general"}</definedName>
    <definedName name="____v3" localSheetId="3" hidden="1">{"TAB1",#N/A,TRUE,"GENERAL";"TAB2",#N/A,TRUE,"GENERAL";"TAB3",#N/A,TRUE,"GENERAL";"TAB4",#N/A,TRUE,"GENERAL";"TAB5",#N/A,TRUE,"GENERAL"}</definedName>
    <definedName name="____v3" hidden="1">{"TAB1",#N/A,TRUE,"GENERAL";"TAB2",#N/A,TRUE,"GENERAL";"TAB3",#N/A,TRUE,"GENERAL";"TAB4",#N/A,TRUE,"GENERAL";"TAB5",#N/A,TRUE,"GENERAL"}</definedName>
    <definedName name="____v4" localSheetId="3" hidden="1">{"TAB1",#N/A,TRUE,"GENERAL";"TAB2",#N/A,TRUE,"GENERAL";"TAB3",#N/A,TRUE,"GENERAL";"TAB4",#N/A,TRUE,"GENERAL";"TAB5",#N/A,TRUE,"GENERAL"}</definedName>
    <definedName name="____v4" hidden="1">{"TAB1",#N/A,TRUE,"GENERAL";"TAB2",#N/A,TRUE,"GENERAL";"TAB3",#N/A,TRUE,"GENERAL";"TAB4",#N/A,TRUE,"GENERAL";"TAB5",#N/A,TRUE,"GENERAL"}</definedName>
    <definedName name="____v5" localSheetId="3" hidden="1">{"TAB1",#N/A,TRUE,"GENERAL";"TAB2",#N/A,TRUE,"GENERAL";"TAB3",#N/A,TRUE,"GENERAL";"TAB4",#N/A,TRUE,"GENERAL";"TAB5",#N/A,TRUE,"GENERAL"}</definedName>
    <definedName name="____v5" hidden="1">{"TAB1",#N/A,TRUE,"GENERAL";"TAB2",#N/A,TRUE,"GENERAL";"TAB3",#N/A,TRUE,"GENERAL";"TAB4",#N/A,TRUE,"GENERAL";"TAB5",#N/A,TRUE,"GENERAL"}</definedName>
    <definedName name="____v6" localSheetId="3" hidden="1">{"TAB1",#N/A,TRUE,"GENERAL";"TAB2",#N/A,TRUE,"GENERAL";"TAB3",#N/A,TRUE,"GENERAL";"TAB4",#N/A,TRUE,"GENERAL";"TAB5",#N/A,TRUE,"GENERAL"}</definedName>
    <definedName name="____v6" hidden="1">{"TAB1",#N/A,TRUE,"GENERAL";"TAB2",#N/A,TRUE,"GENERAL";"TAB3",#N/A,TRUE,"GENERAL";"TAB4",#N/A,TRUE,"GENERAL";"TAB5",#N/A,TRUE,"GENERAL"}</definedName>
    <definedName name="____v7" localSheetId="3" hidden="1">{"via1",#N/A,TRUE,"general";"via2",#N/A,TRUE,"general";"via3",#N/A,TRUE,"general"}</definedName>
    <definedName name="____v7" hidden="1">{"via1",#N/A,TRUE,"general";"via2",#N/A,TRUE,"general";"via3",#N/A,TRUE,"general"}</definedName>
    <definedName name="____v8" localSheetId="3" hidden="1">{"TAB1",#N/A,TRUE,"GENERAL";"TAB2",#N/A,TRUE,"GENERAL";"TAB3",#N/A,TRUE,"GENERAL";"TAB4",#N/A,TRUE,"GENERAL";"TAB5",#N/A,TRUE,"GENERAL"}</definedName>
    <definedName name="____v8" hidden="1">{"TAB1",#N/A,TRUE,"GENERAL";"TAB2",#N/A,TRUE,"GENERAL";"TAB3",#N/A,TRUE,"GENERAL";"TAB4",#N/A,TRUE,"GENERAL";"TAB5",#N/A,TRUE,"GENERAL"}</definedName>
    <definedName name="____v9" localSheetId="3" hidden="1">{"TAB1",#N/A,TRUE,"GENERAL";"TAB2",#N/A,TRUE,"GENERAL";"TAB3",#N/A,TRUE,"GENERAL";"TAB4",#N/A,TRUE,"GENERAL";"TAB5",#N/A,TRUE,"GENERAL"}</definedName>
    <definedName name="____v9" hidden="1">{"TAB1",#N/A,TRUE,"GENERAL";"TAB2",#N/A,TRUE,"GENERAL";"TAB3",#N/A,TRUE,"GENERAL";"TAB4",#N/A,TRUE,"GENERAL";"TAB5",#N/A,TRUE,"GENERAL"}</definedName>
    <definedName name="____VEX1">#REF!</definedName>
    <definedName name="____VFA1">#REF!</definedName>
    <definedName name="____vfv4" localSheetId="3" hidden="1">{"via1",#N/A,TRUE,"general";"via2",#N/A,TRUE,"general";"via3",#N/A,TRUE,"general"}</definedName>
    <definedName name="____vfv4" hidden="1">{"via1",#N/A,TRUE,"general";"via2",#N/A,TRUE,"general";"via3",#N/A,TRUE,"general"}</definedName>
    <definedName name="____VIT1">#REF!</definedName>
    <definedName name="____Vol1" localSheetId="61">#REF!</definedName>
    <definedName name="____Vol1" localSheetId="62">#REF!</definedName>
    <definedName name="____Vol1">#REF!</definedName>
    <definedName name="____VPD1">#REF!</definedName>
    <definedName name="____VPI1">#REF!</definedName>
    <definedName name="____VPR1">#REF!</definedName>
    <definedName name="____VPR2">#REF!</definedName>
    <definedName name="____VRA1">#REF!</definedName>
    <definedName name="____VRP1">#REF!</definedName>
    <definedName name="____VSM1">#REF!</definedName>
    <definedName name="____x1" localSheetId="3" hidden="1">{"TAB1",#N/A,TRUE,"GENERAL";"TAB2",#N/A,TRUE,"GENERAL";"TAB3",#N/A,TRUE,"GENERAL";"TAB4",#N/A,TRUE,"GENERAL";"TAB5",#N/A,TRUE,"GENERAL"}</definedName>
    <definedName name="____x1" hidden="1">{"TAB1",#N/A,TRUE,"GENERAL";"TAB2",#N/A,TRUE,"GENERAL";"TAB3",#N/A,TRUE,"GENERAL";"TAB4",#N/A,TRUE,"GENERAL";"TAB5",#N/A,TRUE,"GENERAL"}</definedName>
    <definedName name="____x2" localSheetId="3" hidden="1">{"via1",#N/A,TRUE,"general";"via2",#N/A,TRUE,"general";"via3",#N/A,TRUE,"general"}</definedName>
    <definedName name="____x2" hidden="1">{"via1",#N/A,TRUE,"general";"via2",#N/A,TRUE,"general";"via3",#N/A,TRUE,"general"}</definedName>
    <definedName name="____x3" localSheetId="3" hidden="1">{"via1",#N/A,TRUE,"general";"via2",#N/A,TRUE,"general";"via3",#N/A,TRUE,"general"}</definedName>
    <definedName name="____x3" hidden="1">{"via1",#N/A,TRUE,"general";"via2",#N/A,TRUE,"general";"via3",#N/A,TRUE,"general"}</definedName>
    <definedName name="____x4" localSheetId="3" hidden="1">{"via1",#N/A,TRUE,"general";"via2",#N/A,TRUE,"general";"via3",#N/A,TRUE,"general"}</definedName>
    <definedName name="____x4" hidden="1">{"via1",#N/A,TRUE,"general";"via2",#N/A,TRUE,"general";"via3",#N/A,TRUE,"general"}</definedName>
    <definedName name="____x5" localSheetId="3" hidden="1">{"TAB1",#N/A,TRUE,"GENERAL";"TAB2",#N/A,TRUE,"GENERAL";"TAB3",#N/A,TRUE,"GENERAL";"TAB4",#N/A,TRUE,"GENERAL";"TAB5",#N/A,TRUE,"GENERAL"}</definedName>
    <definedName name="____x5" hidden="1">{"TAB1",#N/A,TRUE,"GENERAL";"TAB2",#N/A,TRUE,"GENERAL";"TAB3",#N/A,TRUE,"GENERAL";"TAB4",#N/A,TRUE,"GENERAL";"TAB5",#N/A,TRUE,"GENERAL"}</definedName>
    <definedName name="____x6" localSheetId="3" hidden="1">{"TAB1",#N/A,TRUE,"GENERAL";"TAB2",#N/A,TRUE,"GENERAL";"TAB3",#N/A,TRUE,"GENERAL";"TAB4",#N/A,TRUE,"GENERAL";"TAB5",#N/A,TRUE,"GENERAL"}</definedName>
    <definedName name="____x6" hidden="1">{"TAB1",#N/A,TRUE,"GENERAL";"TAB2",#N/A,TRUE,"GENERAL";"TAB3",#N/A,TRUE,"GENERAL";"TAB4",#N/A,TRUE,"GENERAL";"TAB5",#N/A,TRUE,"GENERAL"}</definedName>
    <definedName name="____x7" localSheetId="3" hidden="1">{"TAB1",#N/A,TRUE,"GENERAL";"TAB2",#N/A,TRUE,"GENERAL";"TAB3",#N/A,TRUE,"GENERAL";"TAB4",#N/A,TRUE,"GENERAL";"TAB5",#N/A,TRUE,"GENERAL"}</definedName>
    <definedName name="____x7" hidden="1">{"TAB1",#N/A,TRUE,"GENERAL";"TAB2",#N/A,TRUE,"GENERAL";"TAB3",#N/A,TRUE,"GENERAL";"TAB4",#N/A,TRUE,"GENERAL";"TAB5",#N/A,TRUE,"GENERAL"}</definedName>
    <definedName name="____x8" localSheetId="3" hidden="1">{"via1",#N/A,TRUE,"general";"via2",#N/A,TRUE,"general";"via3",#N/A,TRUE,"general"}</definedName>
    <definedName name="____x8" hidden="1">{"via1",#N/A,TRUE,"general";"via2",#N/A,TRUE,"general";"via3",#N/A,TRUE,"general"}</definedName>
    <definedName name="____x9" localSheetId="3"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2" localSheetId="3" hidden="1">{"TAB1",#N/A,TRUE,"GENERAL";"TAB2",#N/A,TRUE,"GENERAL";"TAB3",#N/A,TRUE,"GENERAL";"TAB4",#N/A,TRUE,"GENERAL";"TAB5",#N/A,TRUE,"GENERAL"}</definedName>
    <definedName name="____y2" hidden="1">{"TAB1",#N/A,TRUE,"GENERAL";"TAB2",#N/A,TRUE,"GENERAL";"TAB3",#N/A,TRUE,"GENERAL";"TAB4",#N/A,TRUE,"GENERAL";"TAB5",#N/A,TRUE,"GENERAL"}</definedName>
    <definedName name="____y3" localSheetId="3" hidden="1">{"via1",#N/A,TRUE,"general";"via2",#N/A,TRUE,"general";"via3",#N/A,TRUE,"general"}</definedName>
    <definedName name="____y3" hidden="1">{"via1",#N/A,TRUE,"general";"via2",#N/A,TRUE,"general";"via3",#N/A,TRUE,"general"}</definedName>
    <definedName name="____y4" localSheetId="3" hidden="1">{"via1",#N/A,TRUE,"general";"via2",#N/A,TRUE,"general";"via3",#N/A,TRUE,"general"}</definedName>
    <definedName name="____y4" hidden="1">{"via1",#N/A,TRUE,"general";"via2",#N/A,TRUE,"general";"via3",#N/A,TRUE,"general"}</definedName>
    <definedName name="____y5" localSheetId="3" hidden="1">{"TAB1",#N/A,TRUE,"GENERAL";"TAB2",#N/A,TRUE,"GENERAL";"TAB3",#N/A,TRUE,"GENERAL";"TAB4",#N/A,TRUE,"GENERAL";"TAB5",#N/A,TRUE,"GENERAL"}</definedName>
    <definedName name="____y5" hidden="1">{"TAB1",#N/A,TRUE,"GENERAL";"TAB2",#N/A,TRUE,"GENERAL";"TAB3",#N/A,TRUE,"GENERAL";"TAB4",#N/A,TRUE,"GENERAL";"TAB5",#N/A,TRUE,"GENERAL"}</definedName>
    <definedName name="____y6" localSheetId="3" hidden="1">{"via1",#N/A,TRUE,"general";"via2",#N/A,TRUE,"general";"via3",#N/A,TRUE,"general"}</definedName>
    <definedName name="____y6" hidden="1">{"via1",#N/A,TRUE,"general";"via2",#N/A,TRUE,"general";"via3",#N/A,TRUE,"general"}</definedName>
    <definedName name="____y7" localSheetId="3" hidden="1">{"via1",#N/A,TRUE,"general";"via2",#N/A,TRUE,"general";"via3",#N/A,TRUE,"general"}</definedName>
    <definedName name="____y7" hidden="1">{"via1",#N/A,TRUE,"general";"via2",#N/A,TRUE,"general";"via3",#N/A,TRUE,"general"}</definedName>
    <definedName name="____y8" localSheetId="3" hidden="1">{"via1",#N/A,TRUE,"general";"via2",#N/A,TRUE,"general";"via3",#N/A,TRUE,"general"}</definedName>
    <definedName name="____y8" hidden="1">{"via1",#N/A,TRUE,"general";"via2",#N/A,TRUE,"general";"via3",#N/A,TRUE,"general"}</definedName>
    <definedName name="____y9" localSheetId="3" hidden="1">{"TAB1",#N/A,TRUE,"GENERAL";"TAB2",#N/A,TRUE,"GENERAL";"TAB3",#N/A,TRUE,"GENERAL";"TAB4",#N/A,TRUE,"GENERAL";"TAB5",#N/A,TRUE,"GENERAL"}</definedName>
    <definedName name="____y9" hidden="1">{"TAB1",#N/A,TRUE,"GENERAL";"TAB2",#N/A,TRUE,"GENERAL";"TAB3",#N/A,TRUE,"GENERAL";"TAB4",#N/A,TRUE,"GENERAL";"TAB5",#N/A,TRUE,"GENERAL"}</definedName>
    <definedName name="____z1" localSheetId="3" hidden="1">{"TAB1",#N/A,TRUE,"GENERAL";"TAB2",#N/A,TRUE,"GENERAL";"TAB3",#N/A,TRUE,"GENERAL";"TAB4",#N/A,TRUE,"GENERAL";"TAB5",#N/A,TRUE,"GENERAL"}</definedName>
    <definedName name="____z1" hidden="1">{"TAB1",#N/A,TRUE,"GENERAL";"TAB2",#N/A,TRUE,"GENERAL";"TAB3",#N/A,TRUE,"GENERAL";"TAB4",#N/A,TRUE,"GENERAL";"TAB5",#N/A,TRUE,"GENERAL"}</definedName>
    <definedName name="____z2" localSheetId="3" hidden="1">{"via1",#N/A,TRUE,"general";"via2",#N/A,TRUE,"general";"via3",#N/A,TRUE,"general"}</definedName>
    <definedName name="____z2" hidden="1">{"via1",#N/A,TRUE,"general";"via2",#N/A,TRUE,"general";"via3",#N/A,TRUE,"general"}</definedName>
    <definedName name="____z3" localSheetId="3" hidden="1">{"via1",#N/A,TRUE,"general";"via2",#N/A,TRUE,"general";"via3",#N/A,TRUE,"general"}</definedName>
    <definedName name="____z3" hidden="1">{"via1",#N/A,TRUE,"general";"via2",#N/A,TRUE,"general";"via3",#N/A,TRUE,"general"}</definedName>
    <definedName name="____z4" localSheetId="3" hidden="1">{"TAB1",#N/A,TRUE,"GENERAL";"TAB2",#N/A,TRUE,"GENERAL";"TAB3",#N/A,TRUE,"GENERAL";"TAB4",#N/A,TRUE,"GENERAL";"TAB5",#N/A,TRUE,"GENERAL"}</definedName>
    <definedName name="____z4" hidden="1">{"TAB1",#N/A,TRUE,"GENERAL";"TAB2",#N/A,TRUE,"GENERAL";"TAB3",#N/A,TRUE,"GENERAL";"TAB4",#N/A,TRUE,"GENERAL";"TAB5",#N/A,TRUE,"GENERAL"}</definedName>
    <definedName name="____z5" localSheetId="3" hidden="1">{"via1",#N/A,TRUE,"general";"via2",#N/A,TRUE,"general";"via3",#N/A,TRUE,"general"}</definedName>
    <definedName name="____z5" hidden="1">{"via1",#N/A,TRUE,"general";"via2",#N/A,TRUE,"general";"via3",#N/A,TRUE,"general"}</definedName>
    <definedName name="____z6" localSheetId="3" hidden="1">{"TAB1",#N/A,TRUE,"GENERAL";"TAB2",#N/A,TRUE,"GENERAL";"TAB3",#N/A,TRUE,"GENERAL";"TAB4",#N/A,TRUE,"GENERAL";"TAB5",#N/A,TRUE,"GENERAL"}</definedName>
    <definedName name="____z6" hidden="1">{"TAB1",#N/A,TRUE,"GENERAL";"TAB2",#N/A,TRUE,"GENERAL";"TAB3",#N/A,TRUE,"GENERAL";"TAB4",#N/A,TRUE,"GENERAL";"TAB5",#N/A,TRUE,"GENERAL"}</definedName>
    <definedName name="____zx2" localSheetId="3" hidden="1">{#N/A,#N/A,FALSE,"masez (10)";#N/A,#N/A,FALSE,"masez (7)";#N/A,#N/A,FALSE,"masez (6)";#N/A,#N/A,FALSE,"masez (5)";#N/A,#N/A,FALSE,"masez (4)";#N/A,#N/A,FALSE,"masez (3)";#N/A,#N/A,FALSE,"masez (2)";#N/A,#N/A,FALSE,"GME";#N/A,#N/A,FALSE,"masez"}</definedName>
    <definedName name="____zx2" hidden="1">{#N/A,#N/A,FALSE,"masez (10)";#N/A,#N/A,FALSE,"masez (7)";#N/A,#N/A,FALSE,"masez (6)";#N/A,#N/A,FALSE,"masez (5)";#N/A,#N/A,FALSE,"masez (4)";#N/A,#N/A,FALSE,"masez (3)";#N/A,#N/A,FALSE,"masez (2)";#N/A,#N/A,FALSE,"GME";#N/A,#N/A,FALSE,"masez"}</definedName>
    <definedName name="___A1" localSheetId="61">#REF!</definedName>
    <definedName name="___A1">#REF!</definedName>
    <definedName name="___A115042">#REF!</definedName>
    <definedName name="___A17000">#REF!</definedName>
    <definedName name="___A20000">#REF!</definedName>
    <definedName name="___a3" localSheetId="3"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3" hidden="1">{"via1",#N/A,TRUE,"general";"via2",#N/A,TRUE,"general";"via3",#N/A,TRUE,"general"}</definedName>
    <definedName name="___a4" hidden="1">{"via1",#N/A,TRUE,"general";"via2",#N/A,TRUE,"general";"via3",#N/A,TRUE,"general"}</definedName>
    <definedName name="___a5" localSheetId="3" hidden="1">{"TAB1",#N/A,TRUE,"GENERAL";"TAB2",#N/A,TRUE,"GENERAL";"TAB3",#N/A,TRUE,"GENERAL";"TAB4",#N/A,TRUE,"GENERAL";"TAB5",#N/A,TRUE,"GENERAL"}</definedName>
    <definedName name="___a5" hidden="1">{"TAB1",#N/A,TRUE,"GENERAL";"TAB2",#N/A,TRUE,"GENERAL";"TAB3",#N/A,TRUE,"GENERAL";"TAB4",#N/A,TRUE,"GENERAL";"TAB5",#N/A,TRUE,"GENERAL"}</definedName>
    <definedName name="___a6" localSheetId="3" hidden="1">{"TAB1",#N/A,TRUE,"GENERAL";"TAB2",#N/A,TRUE,"GENERAL";"TAB3",#N/A,TRUE,"GENERAL";"TAB4",#N/A,TRUE,"GENERAL";"TAB5",#N/A,TRUE,"GENERAL"}</definedName>
    <definedName name="___a6" hidden="1">{"TAB1",#N/A,TRUE,"GENERAL";"TAB2",#N/A,TRUE,"GENERAL";"TAB3",#N/A,TRUE,"GENERAL";"TAB4",#N/A,TRUE,"GENERAL";"TAB5",#N/A,TRUE,"GENERAL"}</definedName>
    <definedName name="___Adi2" localSheetId="61">#REF!</definedName>
    <definedName name="___Adi2">#REF!</definedName>
    <definedName name="___Adi3" localSheetId="61">#REF!</definedName>
    <definedName name="___Adi3">#REF!</definedName>
    <definedName name="___Ady1" localSheetId="61">#REF!</definedName>
    <definedName name="___Ady1">#REF!</definedName>
    <definedName name="___Ady2" localSheetId="61">#REF!</definedName>
    <definedName name="___Ady2">#REF!</definedName>
    <definedName name="___Ady3" localSheetId="61">#REF!</definedName>
    <definedName name="___Ady3">#REF!</definedName>
    <definedName name="___AFC1" localSheetId="61">#REF!</definedName>
    <definedName name="___AFC1" localSheetId="62">#REF!</definedName>
    <definedName name="___AFC1">#REF!</definedName>
    <definedName name="___AFC3" localSheetId="61">#REF!</definedName>
    <definedName name="___AFC3" localSheetId="62">#REF!</definedName>
    <definedName name="___AFC3">#REF!</definedName>
    <definedName name="___AFC5" localSheetId="61">#REF!</definedName>
    <definedName name="___AFC5" localSheetId="62">#REF!</definedName>
    <definedName name="___AFC5">#REF!</definedName>
    <definedName name="___aiu2">#REF!</definedName>
    <definedName name="___ALL4">#REF!</definedName>
    <definedName name="___Alt1">#REF!</definedName>
    <definedName name="___Alt2" localSheetId="61">#REF!</definedName>
    <definedName name="___Alt2">#REF!</definedName>
    <definedName name="___Alt3" localSheetId="61">#REF!</definedName>
    <definedName name="___Alt3">#REF!</definedName>
    <definedName name="___Amm1">#REF!</definedName>
    <definedName name="___Amm2">#REF!</definedName>
    <definedName name="___And1">#REF!</definedName>
    <definedName name="___And2">#REF!</definedName>
    <definedName name="___And3">#REF!</definedName>
    <definedName name="___ane7">#REF!</definedName>
    <definedName name="___ane8">#REF!</definedName>
    <definedName name="___Ant2" localSheetId="61">#REF!</definedName>
    <definedName name="___Ant2">#REF!</definedName>
    <definedName name="___Ant3" localSheetId="61">#REF!</definedName>
    <definedName name="___Ant3">#REF!</definedName>
    <definedName name="___apu1">#REF!</definedName>
    <definedName name="___APU221" localSheetId="61">#REF!</definedName>
    <definedName name="___APU221">#REF!</definedName>
    <definedName name="___APU465">#N/A</definedName>
    <definedName name="___Atp2">#REF!</definedName>
    <definedName name="___B104067">#REF!</definedName>
    <definedName name="___B110111">#REF!</definedName>
    <definedName name="___B114854">#REF!</definedName>
    <definedName name="___B136044">#REF!</definedName>
    <definedName name="___B150019">#REF!</definedName>
    <definedName name="___B195381">#REF!</definedName>
    <definedName name="___b2" localSheetId="3" hidden="1">{"TAB1",#N/A,TRUE,"GENERAL";"TAB2",#N/A,TRUE,"GENERAL";"TAB3",#N/A,TRUE,"GENERAL";"TAB4",#N/A,TRUE,"GENERAL";"TAB5",#N/A,TRUE,"GENERAL"}</definedName>
    <definedName name="___b2" hidden="1">{"TAB1",#N/A,TRUE,"GENERAL";"TAB2",#N/A,TRUE,"GENERAL";"TAB3",#N/A,TRUE,"GENERAL";"TAB4",#N/A,TRUE,"GENERAL";"TAB5",#N/A,TRUE,"GENERAL"}</definedName>
    <definedName name="___b3" localSheetId="3" hidden="1">{"TAB1",#N/A,TRUE,"GENERAL";"TAB2",#N/A,TRUE,"GENERAL";"TAB3",#N/A,TRUE,"GENERAL";"TAB4",#N/A,TRUE,"GENERAL";"TAB5",#N/A,TRUE,"GENERAL"}</definedName>
    <definedName name="___b3" hidden="1">{"TAB1",#N/A,TRUE,"GENERAL";"TAB2",#N/A,TRUE,"GENERAL";"TAB3",#N/A,TRUE,"GENERAL";"TAB4",#N/A,TRUE,"GENERAL";"TAB5",#N/A,TRUE,"GENERAL"}</definedName>
    <definedName name="___b4" localSheetId="3" hidden="1">{"TAB1",#N/A,TRUE,"GENERAL";"TAB2",#N/A,TRUE,"GENERAL";"TAB3",#N/A,TRUE,"GENERAL";"TAB4",#N/A,TRUE,"GENERAL";"TAB5",#N/A,TRUE,"GENERAL"}</definedName>
    <definedName name="___b4" hidden="1">{"TAB1",#N/A,TRUE,"GENERAL";"TAB2",#N/A,TRUE,"GENERAL";"TAB3",#N/A,TRUE,"GENERAL";"TAB4",#N/A,TRUE,"GENERAL";"TAB5",#N/A,TRUE,"GENERAL"}</definedName>
    <definedName name="___b5" localSheetId="3" hidden="1">{"TAB1",#N/A,TRUE,"GENERAL";"TAB2",#N/A,TRUE,"GENERAL";"TAB3",#N/A,TRUE,"GENERAL";"TAB4",#N/A,TRUE,"GENERAL";"TAB5",#N/A,TRUE,"GENERAL"}</definedName>
    <definedName name="___b5" hidden="1">{"TAB1",#N/A,TRUE,"GENERAL";"TAB2",#N/A,TRUE,"GENERAL";"TAB3",#N/A,TRUE,"GENERAL";"TAB4",#N/A,TRUE,"GENERAL";"TAB5",#N/A,TRUE,"GENERAL"}</definedName>
    <definedName name="___b6" localSheetId="3" hidden="1">{"TAB1",#N/A,TRUE,"GENERAL";"TAB2",#N/A,TRUE,"GENERAL";"TAB3",#N/A,TRUE,"GENERAL";"TAB4",#N/A,TRUE,"GENERAL";"TAB5",#N/A,TRUE,"GENERAL"}</definedName>
    <definedName name="___b6" hidden="1">{"TAB1",#N/A,TRUE,"GENERAL";"TAB2",#N/A,TRUE,"GENERAL";"TAB3",#N/A,TRUE,"GENERAL";"TAB4",#N/A,TRUE,"GENERAL";"TAB5",#N/A,TRUE,"GENERAL"}</definedName>
    <definedName name="___b7" localSheetId="3" hidden="1">{"via1",#N/A,TRUE,"general";"via2",#N/A,TRUE,"general";"via3",#N/A,TRUE,"general"}</definedName>
    <definedName name="___b7" hidden="1">{"via1",#N/A,TRUE,"general";"via2",#N/A,TRUE,"general";"via3",#N/A,TRUE,"general"}</definedName>
    <definedName name="___b8" localSheetId="3" hidden="1">{"via1",#N/A,TRUE,"general";"via2",#N/A,TRUE,"general";"via3",#N/A,TRUE,"general"}</definedName>
    <definedName name="___b8" hidden="1">{"via1",#N/A,TRUE,"general";"via2",#N/A,TRUE,"general";"via3",#N/A,TRUE,"general"}</definedName>
    <definedName name="___B93008">#REF!</definedName>
    <definedName name="___bb9" localSheetId="3" hidden="1">{"TAB1",#N/A,TRUE,"GENERAL";"TAB2",#N/A,TRUE,"GENERAL";"TAB3",#N/A,TRUE,"GENERAL";"TAB4",#N/A,TRUE,"GENERAL";"TAB5",#N/A,TRUE,"GENERAL"}</definedName>
    <definedName name="___bb9" hidden="1">{"TAB1",#N/A,TRUE,"GENERAL";"TAB2",#N/A,TRUE,"GENERAL";"TAB3",#N/A,TRUE,"GENERAL";"TAB4",#N/A,TRUE,"GENERAL";"TAB5",#N/A,TRUE,"GENERAL"}</definedName>
    <definedName name="___bgb5" localSheetId="3" hidden="1">{"TAB1",#N/A,TRUE,"GENERAL";"TAB2",#N/A,TRUE,"GENERAL";"TAB3",#N/A,TRUE,"GENERAL";"TAB4",#N/A,TRUE,"GENERAL";"TAB5",#N/A,TRUE,"GENERAL"}</definedName>
    <definedName name="___bgb5" hidden="1">{"TAB1",#N/A,TRUE,"GENERAL";"TAB2",#N/A,TRUE,"GENERAL";"TAB3",#N/A,TRUE,"GENERAL";"TAB4",#N/A,TRUE,"GENERAL";"TAB5",#N/A,TRUE,"GENERAL"}</definedName>
    <definedName name="___BGC1" localSheetId="61">#REF!</definedName>
    <definedName name="___BGC1" localSheetId="62">#REF!</definedName>
    <definedName name="___BGC1">#REF!</definedName>
    <definedName name="___BGC3" localSheetId="61">#REF!</definedName>
    <definedName name="___BGC3" localSheetId="62">#REF!</definedName>
    <definedName name="___BGC3">#REF!</definedName>
    <definedName name="___BGC5" localSheetId="61">#REF!</definedName>
    <definedName name="___BGC5" localSheetId="62">#REF!</definedName>
    <definedName name="___BGC5">#REF!</definedName>
    <definedName name="___CAC1" localSheetId="61">#REF!</definedName>
    <definedName name="___CAC1" localSheetId="62">#REF!</definedName>
    <definedName name="___CAC1">#REF!</definedName>
    <definedName name="___CAC3" localSheetId="61">#REF!</definedName>
    <definedName name="___CAC3" localSheetId="62">#REF!</definedName>
    <definedName name="___CAC3">#REF!</definedName>
    <definedName name="___CAC5" localSheetId="61">#REF!</definedName>
    <definedName name="___CAC5" localSheetId="62">#REF!</definedName>
    <definedName name="___CAC5">#REF!</definedName>
    <definedName name="___CAR1">#REF!</definedName>
    <definedName name="___CAR2">#REF!</definedName>
    <definedName name="___CAR3">#REF!</definedName>
    <definedName name="___CD">#REF!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 localSheetId="61">#REF!</definedName>
    <definedName name="___Con1">#REF!</definedName>
    <definedName name="___CON123" localSheetId="61">#REF!</definedName>
    <definedName name="___CON123" localSheetId="62">#REF!</definedName>
    <definedName name="___Con2" localSheetId="61">#REF!</definedName>
    <definedName name="___Con2">#REF!</definedName>
    <definedName name="___Con3">#REF!</definedName>
    <definedName name="___CRL1">#REF!</definedName>
    <definedName name="___cua1">#REF!</definedName>
    <definedName name="___D119353">#REF!</definedName>
    <definedName name="___D128899">#REF!</definedName>
    <definedName name="___D151661">#REF!</definedName>
    <definedName name="___D177945">#REF!</definedName>
    <definedName name="___D77032">#REF!</definedName>
    <definedName name="___DCF2">#REF!</definedName>
    <definedName name="___DCI1">#REF!</definedName>
    <definedName name="___DDS1">#REF!</definedName>
    <definedName name="___DES1">#REF!</definedName>
    <definedName name="___DES2">#REF!</definedName>
    <definedName name="___DF4" hidden="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113701">#REF!</definedName>
    <definedName name="___E169000">#REF!</definedName>
    <definedName name="___ECP1">#REF!</definedName>
    <definedName name="___Ega2">#REF!</definedName>
    <definedName name="___Ega3">#REF!</definedName>
    <definedName name="___Ele2">#REF!</definedName>
    <definedName name="___Ele3">#REF!</definedName>
    <definedName name="___Epm2">#REF!</definedName>
    <definedName name="___Epm3">#REF!</definedName>
    <definedName name="___EQP1" localSheetId="61">#REF!</definedName>
    <definedName name="___EQP1" localSheetId="62">#REF!</definedName>
    <definedName name="___EQP1">#REF!</definedName>
    <definedName name="___EQP10" localSheetId="62">#REF!</definedName>
    <definedName name="___EQP10">#REF!</definedName>
    <definedName name="___EQP11" localSheetId="62">#REF!</definedName>
    <definedName name="___EQP11">#REF!</definedName>
    <definedName name="___EQP12" localSheetId="62">#REF!</definedName>
    <definedName name="___EQP12">#REF!</definedName>
    <definedName name="___EQP13" localSheetId="62">#REF!</definedName>
    <definedName name="___EQP13">#REF!</definedName>
    <definedName name="___EQP14" localSheetId="62">#REF!</definedName>
    <definedName name="___EQP14">#REF!</definedName>
    <definedName name="___EQP15" localSheetId="62">#REF!</definedName>
    <definedName name="___EQP15">#REF!</definedName>
    <definedName name="___EQP16" localSheetId="62">#REF!</definedName>
    <definedName name="___EQP16">#REF!</definedName>
    <definedName name="___EQP17" localSheetId="62">#REF!</definedName>
    <definedName name="___EQP17">#REF!</definedName>
    <definedName name="___EQP18" localSheetId="62">#REF!</definedName>
    <definedName name="___EQP18">#REF!</definedName>
    <definedName name="___EQP19" localSheetId="62">#REF!</definedName>
    <definedName name="___EQP19">#REF!</definedName>
    <definedName name="___EQP2" localSheetId="62">#REF!</definedName>
    <definedName name="___EQP2">#REF!</definedName>
    <definedName name="___EQP20" localSheetId="62">#REF!</definedName>
    <definedName name="___EQP20">#REF!</definedName>
    <definedName name="___eqp27">#REF!</definedName>
    <definedName name="___EQP3" localSheetId="62">#REF!</definedName>
    <definedName name="___EQP3">#REF!</definedName>
    <definedName name="___EQP4" localSheetId="62">#REF!</definedName>
    <definedName name="___EQP4">#REF!</definedName>
    <definedName name="___EQP5" localSheetId="62">#REF!</definedName>
    <definedName name="___EQP5">#REF!</definedName>
    <definedName name="___EQP6" localSheetId="62">#REF!</definedName>
    <definedName name="___EQP6">#REF!</definedName>
    <definedName name="___EQP7" localSheetId="62">#REF!</definedName>
    <definedName name="___EQP7">#REF!</definedName>
    <definedName name="___EQP8" localSheetId="62">#REF!</definedName>
    <definedName name="___EQP8">#REF!</definedName>
    <definedName name="___EQP9" localSheetId="62">#REF!</definedName>
    <definedName name="___EQP9">#REF!</definedName>
    <definedName name="___EST1" localSheetId="61">#REF!</definedName>
    <definedName name="___EST1" localSheetId="62">#REF!</definedName>
    <definedName name="___EST1">#REF!</definedName>
    <definedName name="___EST10" localSheetId="62">#REF!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 localSheetId="61">#REF!</definedName>
    <definedName name="___EXC1" localSheetId="62">#REF!</definedName>
    <definedName name="___EXC1">#REF!</definedName>
    <definedName name="___EXC10">#REF!</definedName>
    <definedName name="___EXC11">#REF!</definedName>
    <definedName name="___EXC12">#REF!</definedName>
    <definedName name="___EXC2" localSheetId="61">#REF!</definedName>
    <definedName name="___EXC2" localSheetId="62">#REF!</definedName>
    <definedName name="___EXC2">#REF!</definedName>
    <definedName name="___EXC3" localSheetId="61">#REF!</definedName>
    <definedName name="___EXC3" localSheetId="6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206218">#REF!</definedName>
    <definedName name="___f211166">#REF!</definedName>
    <definedName name="___FEC5">#REF!,#REF!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f2005">#N/A</definedName>
    <definedName name="___FS01">#NAME?</definedName>
    <definedName name="___G1">#N/A</definedName>
    <definedName name="___G118050">#REF!</definedName>
    <definedName name="___G161484">#REF!</definedName>
    <definedName name="___g2" localSheetId="3" hidden="1">{"TAB1",#N/A,TRUE,"GENERAL";"TAB2",#N/A,TRUE,"GENERAL";"TAB3",#N/A,TRUE,"GENERAL";"TAB4",#N/A,TRUE,"GENERAL";"TAB5",#N/A,TRUE,"GENERAL"}</definedName>
    <definedName name="___g2" hidden="1">{"TAB1",#N/A,TRUE,"GENERAL";"TAB2",#N/A,TRUE,"GENERAL";"TAB3",#N/A,TRUE,"GENERAL";"TAB4",#N/A,TRUE,"GENERAL";"TAB5",#N/A,TRUE,"GENERAL"}</definedName>
    <definedName name="___g3" localSheetId="3" hidden="1">{"via1",#N/A,TRUE,"general";"via2",#N/A,TRUE,"general";"via3",#N/A,TRUE,"general"}</definedName>
    <definedName name="___g3" hidden="1">{"via1",#N/A,TRUE,"general";"via2",#N/A,TRUE,"general";"via3",#N/A,TRUE,"general"}</definedName>
    <definedName name="___g4" localSheetId="3" hidden="1">{"via1",#N/A,TRUE,"general";"via2",#N/A,TRUE,"general";"via3",#N/A,TRUE,"general"}</definedName>
    <definedName name="___g4" hidden="1">{"via1",#N/A,TRUE,"general";"via2",#N/A,TRUE,"general";"via3",#N/A,TRUE,"general"}</definedName>
    <definedName name="___g5" localSheetId="3" hidden="1">{"via1",#N/A,TRUE,"general";"via2",#N/A,TRUE,"general";"via3",#N/A,TRUE,"general"}</definedName>
    <definedName name="___g5" hidden="1">{"via1",#N/A,TRUE,"general";"via2",#N/A,TRUE,"general";"via3",#N/A,TRUE,"general"}</definedName>
    <definedName name="___g6" localSheetId="3" hidden="1">{"via1",#N/A,TRUE,"general";"via2",#N/A,TRUE,"general";"via3",#N/A,TRUE,"general"}</definedName>
    <definedName name="___g6" hidden="1">{"via1",#N/A,TRUE,"general";"via2",#N/A,TRUE,"general";"via3",#N/A,TRUE,"general"}</definedName>
    <definedName name="___g7" localSheetId="3" hidden="1">{"TAB1",#N/A,TRUE,"GENERAL";"TAB2",#N/A,TRUE,"GENERAL";"TAB3",#N/A,TRUE,"GENERAL";"TAB4",#N/A,TRUE,"GENERAL";"TAB5",#N/A,TRUE,"GENERAL"}</definedName>
    <definedName name="___g7" hidden="1">{"TAB1",#N/A,TRUE,"GENERAL";"TAB2",#N/A,TRUE,"GENERAL";"TAB3",#N/A,TRUE,"GENERAL";"TAB4",#N/A,TRUE,"GENERAL";"TAB5",#N/A,TRUE,"GENERAL"}</definedName>
    <definedName name="___GR1" localSheetId="3" hidden="1">{"TAB1",#N/A,TRUE,"GENERAL";"TAB2",#N/A,TRUE,"GENERAL";"TAB3",#N/A,TRUE,"GENERAL";"TAB4",#N/A,TRUE,"GENERAL";"TAB5",#N/A,TRUE,"GENERAL"}</definedName>
    <definedName name="___GR1" hidden="1">{"TAB1",#N/A,TRUE,"GENERAL";"TAB2",#N/A,TRUE,"GENERAL";"TAB3",#N/A,TRUE,"GENERAL";"TAB4",#N/A,TRUE,"GENERAL";"TAB5",#N/A,TRUE,"GENERAL"}</definedName>
    <definedName name="___gtr4" localSheetId="3" hidden="1">{"via1",#N/A,TRUE,"general";"via2",#N/A,TRUE,"general";"via3",#N/A,TRUE,"general"}</definedName>
    <definedName name="___gtr4" hidden="1">{"via1",#N/A,TRUE,"general";"via2",#N/A,TRUE,"general";"via3",#N/A,TRUE,"general"}</definedName>
    <definedName name="___H117562">#REF!</definedName>
    <definedName name="___H191456">#REF!</definedName>
    <definedName name="___h2" localSheetId="3" hidden="1">{"via1",#N/A,TRUE,"general";"via2",#N/A,TRUE,"general";"via3",#N/A,TRUE,"general"}</definedName>
    <definedName name="___h2" hidden="1">{"via1",#N/A,TRUE,"general";"via2",#N/A,TRUE,"general";"via3",#N/A,TRUE,"general"}</definedName>
    <definedName name="___h3" localSheetId="3" hidden="1">{"via1",#N/A,TRUE,"general";"via2",#N/A,TRUE,"general";"via3",#N/A,TRUE,"general"}</definedName>
    <definedName name="___h3" hidden="1">{"via1",#N/A,TRUE,"general";"via2",#N/A,TRUE,"general";"via3",#N/A,TRUE,"general"}</definedName>
    <definedName name="___h4" localSheetId="3" hidden="1">{"TAB1",#N/A,TRUE,"GENERAL";"TAB2",#N/A,TRUE,"GENERAL";"TAB3",#N/A,TRUE,"GENERAL";"TAB4",#N/A,TRUE,"GENERAL";"TAB5",#N/A,TRUE,"GENERAL"}</definedName>
    <definedName name="___h4" hidden="1">{"TAB1",#N/A,TRUE,"GENERAL";"TAB2",#N/A,TRUE,"GENERAL";"TAB3",#N/A,TRUE,"GENERAL";"TAB4",#N/A,TRUE,"GENERAL";"TAB5",#N/A,TRUE,"GENERAL"}</definedName>
    <definedName name="___h5" localSheetId="3" hidden="1">{"TAB1",#N/A,TRUE,"GENERAL";"TAB2",#N/A,TRUE,"GENERAL";"TAB3",#N/A,TRUE,"GENERAL";"TAB4",#N/A,TRUE,"GENERAL";"TAB5",#N/A,TRUE,"GENERAL"}</definedName>
    <definedName name="___h5" hidden="1">{"TAB1",#N/A,TRUE,"GENERAL";"TAB2",#N/A,TRUE,"GENERAL";"TAB3",#N/A,TRUE,"GENERAL";"TAB4",#N/A,TRUE,"GENERAL";"TAB5",#N/A,TRUE,"GENERAL"}</definedName>
    <definedName name="___h6" localSheetId="3" hidden="1">{"via1",#N/A,TRUE,"general";"via2",#N/A,TRUE,"general";"via3",#N/A,TRUE,"general"}</definedName>
    <definedName name="___h6" hidden="1">{"via1",#N/A,TRUE,"general";"via2",#N/A,TRUE,"general";"via3",#N/A,TRUE,"general"}</definedName>
    <definedName name="___h7" localSheetId="3" hidden="1">{"TAB1",#N/A,TRUE,"GENERAL";"TAB2",#N/A,TRUE,"GENERAL";"TAB3",#N/A,TRUE,"GENERAL";"TAB4",#N/A,TRUE,"GENERAL";"TAB5",#N/A,TRUE,"GENERAL"}</definedName>
    <definedName name="___h7" hidden="1">{"TAB1",#N/A,TRUE,"GENERAL";"TAB2",#N/A,TRUE,"GENERAL";"TAB3",#N/A,TRUE,"GENERAL";"TAB4",#N/A,TRUE,"GENERAL";"TAB5",#N/A,TRUE,"GENERAL"}</definedName>
    <definedName name="___h8" localSheetId="3" hidden="1">{"via1",#N/A,TRUE,"general";"via2",#N/A,TRUE,"general";"via3",#N/A,TRUE,"general"}</definedName>
    <definedName name="___h8" hidden="1">{"via1",#N/A,TRUE,"general";"via2",#N/A,TRUE,"general";"via3",#N/A,TRUE,"general"}</definedName>
    <definedName name="___hfh7" localSheetId="3" hidden="1">{"via1",#N/A,TRUE,"general";"via2",#N/A,TRUE,"general";"via3",#N/A,TRUE,"general"}</definedName>
    <definedName name="___hfh7" hidden="1">{"via1",#N/A,TRUE,"general";"via2",#N/A,TRUE,"general";"via3",#N/A,TRUE,"general"}</definedName>
    <definedName name="___HUM1">#REF!</definedName>
    <definedName name="___HUM2">#REF!</definedName>
    <definedName name="___i1">#REF!</definedName>
    <definedName name="___i4" localSheetId="3" hidden="1">{"via1",#N/A,TRUE,"general";"via2",#N/A,TRUE,"general";"via3",#N/A,TRUE,"general"}</definedName>
    <definedName name="___i4" hidden="1">{"via1",#N/A,TRUE,"general";"via2",#N/A,TRUE,"general";"via3",#N/A,TRUE,"general"}</definedName>
    <definedName name="___i5" localSheetId="3" hidden="1">{"TAB1",#N/A,TRUE,"GENERAL";"TAB2",#N/A,TRUE,"GENERAL";"TAB3",#N/A,TRUE,"GENERAL";"TAB4",#N/A,TRUE,"GENERAL";"TAB5",#N/A,TRUE,"GENERAL"}</definedName>
    <definedName name="___i5" hidden="1">{"TAB1",#N/A,TRUE,"GENERAL";"TAB2",#N/A,TRUE,"GENERAL";"TAB3",#N/A,TRUE,"GENERAL";"TAB4",#N/A,TRUE,"GENERAL";"TAB5",#N/A,TRUE,"GENERAL"}</definedName>
    <definedName name="___i6" localSheetId="3" hidden="1">{"TAB1",#N/A,TRUE,"GENERAL";"TAB2",#N/A,TRUE,"GENERAL";"TAB3",#N/A,TRUE,"GENERAL";"TAB4",#N/A,TRUE,"GENERAL";"TAB5",#N/A,TRUE,"GENERAL"}</definedName>
    <definedName name="___i6" hidden="1">{"TAB1",#N/A,TRUE,"GENERAL";"TAB2",#N/A,TRUE,"GENERAL";"TAB3",#N/A,TRUE,"GENERAL";"TAB4",#N/A,TRUE,"GENERAL";"TAB5",#N/A,TRUE,"GENERAL"}</definedName>
    <definedName name="___i7" localSheetId="3" hidden="1">{"via1",#N/A,TRUE,"general";"via2",#N/A,TRUE,"general";"via3",#N/A,TRUE,"general"}</definedName>
    <definedName name="___i7" hidden="1">{"via1",#N/A,TRUE,"general";"via2",#N/A,TRUE,"general";"via3",#N/A,TRUE,"general"}</definedName>
    <definedName name="___i77" localSheetId="3" hidden="1">{"TAB1",#N/A,TRUE,"GENERAL";"TAB2",#N/A,TRUE,"GENERAL";"TAB3",#N/A,TRUE,"GENERAL";"TAB4",#N/A,TRUE,"GENERAL";"TAB5",#N/A,TRUE,"GENERAL"}</definedName>
    <definedName name="___i77" hidden="1">{"TAB1",#N/A,TRUE,"GENERAL";"TAB2",#N/A,TRUE,"GENERAL";"TAB3",#N/A,TRUE,"GENERAL";"TAB4",#N/A,TRUE,"GENERAL";"TAB5",#N/A,TRUE,"GENERAL"}</definedName>
    <definedName name="___i8" localSheetId="3" hidden="1">{"via1",#N/A,TRUE,"general";"via2",#N/A,TRUE,"general";"via3",#N/A,TRUE,"general"}</definedName>
    <definedName name="___i8" hidden="1">{"via1",#N/A,TRUE,"general";"via2",#N/A,TRUE,"general";"via3",#N/A,TRUE,"general"}</definedName>
    <definedName name="___i9" localSheetId="3" hidden="1">{"TAB1",#N/A,TRUE,"GENERAL";"TAB2",#N/A,TRUE,"GENERAL";"TAB3",#N/A,TRUE,"GENERAL";"TAB4",#N/A,TRUE,"GENERAL";"TAB5",#N/A,TRUE,"GENERAL"}</definedName>
    <definedName name="___i9" hidden="1">{"TAB1",#N/A,TRUE,"GENERAL";"TAB2",#N/A,TRUE,"GENERAL";"TAB3",#N/A,TRUE,"GENERAL";"TAB4",#N/A,TRUE,"GENERAL";"TAB5",#N/A,TRUE,"GENERAL"}</definedName>
    <definedName name="___ICP1">#REF!</definedName>
    <definedName name="___Inc1">#REF!</definedName>
    <definedName name="___Inc2">#REF!</definedName>
    <definedName name="___Inc3">#REF!</definedName>
    <definedName name="___INF1">#REF!</definedName>
    <definedName name="___Ing1">#REF!</definedName>
    <definedName name="___Ing2">#REF!</definedName>
    <definedName name="___Ing3">#REF!</definedName>
    <definedName name="___ipc1">#REF!</definedName>
    <definedName name="___IPC2002">#REF!</definedName>
    <definedName name="___ITM4">#REF!</definedName>
    <definedName name="___IyC1">#REF!</definedName>
    <definedName name="___Jai1">#REF!</definedName>
    <definedName name="___Jai2">#REF!</definedName>
    <definedName name="___Jai3">#REF!</definedName>
    <definedName name="___k3" localSheetId="3" hidden="1">{"TAB1",#N/A,TRUE,"GENERAL";"TAB2",#N/A,TRUE,"GENERAL";"TAB3",#N/A,TRUE,"GENERAL";"TAB4",#N/A,TRUE,"GENERAL";"TAB5",#N/A,TRUE,"GENERAL"}</definedName>
    <definedName name="___k3" hidden="1">{"TAB1",#N/A,TRUE,"GENERAL";"TAB2",#N/A,TRUE,"GENERAL";"TAB3",#N/A,TRUE,"GENERAL";"TAB4",#N/A,TRUE,"GENERAL";"TAB5",#N/A,TRUE,"GENERAL"}</definedName>
    <definedName name="___k4" localSheetId="3" hidden="1">{"via1",#N/A,TRUE,"general";"via2",#N/A,TRUE,"general";"via3",#N/A,TRUE,"general"}</definedName>
    <definedName name="___k4" hidden="1">{"via1",#N/A,TRUE,"general";"via2",#N/A,TRUE,"general";"via3",#N/A,TRUE,"general"}</definedName>
    <definedName name="___k5" localSheetId="3" hidden="1">{"via1",#N/A,TRUE,"general";"via2",#N/A,TRUE,"general";"via3",#N/A,TRUE,"general"}</definedName>
    <definedName name="___k5" hidden="1">{"via1",#N/A,TRUE,"general";"via2",#N/A,TRUE,"general";"via3",#N/A,TRUE,"general"}</definedName>
    <definedName name="___k6" localSheetId="3" hidden="1">{"TAB1",#N/A,TRUE,"GENERAL";"TAB2",#N/A,TRUE,"GENERAL";"TAB3",#N/A,TRUE,"GENERAL";"TAB4",#N/A,TRUE,"GENERAL";"TAB5",#N/A,TRUE,"GENERAL"}</definedName>
    <definedName name="___k6" hidden="1">{"TAB1",#N/A,TRUE,"GENERAL";"TAB2",#N/A,TRUE,"GENERAL";"TAB3",#N/A,TRUE,"GENERAL";"TAB4",#N/A,TRUE,"GENERAL";"TAB5",#N/A,TRUE,"GENERAL"}</definedName>
    <definedName name="___k7" localSheetId="3" hidden="1">{"via1",#N/A,TRUE,"general";"via2",#N/A,TRUE,"general";"via3",#N/A,TRUE,"general"}</definedName>
    <definedName name="___k7" hidden="1">{"via1",#N/A,TRUE,"general";"via2",#N/A,TRUE,"general";"via3",#N/A,TRUE,"general"}</definedName>
    <definedName name="___k8" localSheetId="3" hidden="1">{"via1",#N/A,TRUE,"general";"via2",#N/A,TRUE,"general";"via3",#N/A,TRUE,"general"}</definedName>
    <definedName name="___k8" hidden="1">{"via1",#N/A,TRUE,"general";"via2",#N/A,TRUE,"general";"via3",#N/A,TRUE,"general"}</definedName>
    <definedName name="___k9" localSheetId="3" hidden="1">{"TAB1",#N/A,TRUE,"GENERAL";"TAB2",#N/A,TRUE,"GENERAL";"TAB3",#N/A,TRUE,"GENERAL";"TAB4",#N/A,TRUE,"GENERAL";"TAB5",#N/A,TRUE,"GENERAL"}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localSheetId="3" hidden="1">{"TAB1",#N/A,TRUE,"GENERAL";"TAB2",#N/A,TRUE,"GENERAL";"TAB3",#N/A,TRUE,"GENERAL";"TAB4",#N/A,TRUE,"GENERAL";"TAB5",#N/A,TRUE,"GENERAL"}</definedName>
    <definedName name="___kjk6" hidden="1">{"TAB1",#N/A,TRUE,"GENERAL";"TAB2",#N/A,TRUE,"GENERAL";"TAB3",#N/A,TRUE,"GENERAL";"TAB4",#N/A,TRUE,"GENERAL";"TAB5",#N/A,TRUE,"GENERAL"}</definedName>
    <definedName name="___l9001">#REF!</definedName>
    <definedName name="___LEY80">#REF!</definedName>
    <definedName name="___lina" localSheetId="61">#REF!</definedName>
    <definedName name="___lina">#REF!</definedName>
    <definedName name="___M14" localSheetId="61">#REF!</definedName>
    <definedName name="___M14" localSheetId="62">#REF!</definedName>
    <definedName name="___M14">#REF!</definedName>
    <definedName name="___m3" localSheetId="3" hidden="1">{"via1",#N/A,TRUE,"general";"via2",#N/A,TRUE,"general";"via3",#N/A,TRUE,"general"}</definedName>
    <definedName name="___m3" hidden="1">{"via1",#N/A,TRUE,"general";"via2",#N/A,TRUE,"general";"via3",#N/A,TRUE,"general"}</definedName>
    <definedName name="___m4" localSheetId="3" hidden="1">{"TAB1",#N/A,TRUE,"GENERAL";"TAB2",#N/A,TRUE,"GENERAL";"TAB3",#N/A,TRUE,"GENERAL";"TAB4",#N/A,TRUE,"GENERAL";"TAB5",#N/A,TRUE,"GENERAL"}</definedName>
    <definedName name="___m4" hidden="1">{"TAB1",#N/A,TRUE,"GENERAL";"TAB2",#N/A,TRUE,"GENERAL";"TAB3",#N/A,TRUE,"GENERAL";"TAB4",#N/A,TRUE,"GENERAL";"TAB5",#N/A,TRUE,"GENERAL"}</definedName>
    <definedName name="___m5" localSheetId="3" hidden="1">{"via1",#N/A,TRUE,"general";"via2",#N/A,TRUE,"general";"via3",#N/A,TRUE,"general"}</definedName>
    <definedName name="___m5" hidden="1">{"via1",#N/A,TRUE,"general";"via2",#N/A,TRUE,"general";"via3",#N/A,TRUE,"general"}</definedName>
    <definedName name="___m6" localSheetId="3" hidden="1">{"TAB1",#N/A,TRUE,"GENERAL";"TAB2",#N/A,TRUE,"GENERAL";"TAB3",#N/A,TRUE,"GENERAL";"TAB4",#N/A,TRUE,"GENERAL";"TAB5",#N/A,TRUE,"GENERAL"}</definedName>
    <definedName name="___m6" hidden="1">{"TAB1",#N/A,TRUE,"GENERAL";"TAB2",#N/A,TRUE,"GENERAL";"TAB3",#N/A,TRUE,"GENERAL";"TAB4",#N/A,TRUE,"GENERAL";"TAB5",#N/A,TRUE,"GENERAL"}</definedName>
    <definedName name="___m7" localSheetId="3" hidden="1">{"TAB1",#N/A,TRUE,"GENERAL";"TAB2",#N/A,TRUE,"GENERAL";"TAB3",#N/A,TRUE,"GENERAL";"TAB4",#N/A,TRUE,"GENERAL";"TAB5",#N/A,TRUE,"GENERAL"}</definedName>
    <definedName name="___m7" hidden="1">{"TAB1",#N/A,TRUE,"GENERAL";"TAB2",#N/A,TRUE,"GENERAL";"TAB3",#N/A,TRUE,"GENERAL";"TAB4",#N/A,TRUE,"GENERAL";"TAB5",#N/A,TRUE,"GENERAL"}</definedName>
    <definedName name="___m8" localSheetId="3" hidden="1">{"via1",#N/A,TRUE,"general";"via2",#N/A,TRUE,"general";"via3",#N/A,TRUE,"general"}</definedName>
    <definedName name="___m8" hidden="1">{"via1",#N/A,TRUE,"general";"via2",#N/A,TRUE,"general";"via3",#N/A,TRUE,"general"}</definedName>
    <definedName name="___m9" localSheetId="3" hidden="1">{"via1",#N/A,TRUE,"general";"via2",#N/A,TRUE,"general";"via3",#N/A,TRUE,"general"}</definedName>
    <definedName name="___m9" hidden="1">{"via1",#N/A,TRUE,"general";"via2",#N/A,TRUE,"general";"via3",#N/A,TRUE,"general"}</definedName>
    <definedName name="___MA2" localSheetId="62">#REF!</definedName>
    <definedName name="___MA2">#REF!</definedName>
    <definedName name="___MAMAM">#REF!</definedName>
    <definedName name="___MAT1" localSheetId="62">#REF!</definedName>
    <definedName name="___MAT1">#REF!</definedName>
    <definedName name="___MAT10" localSheetId="62">#REF!</definedName>
    <definedName name="___MAT10">#REF!</definedName>
    <definedName name="___MAT100">#REF!</definedName>
    <definedName name="___MAT101">#REF!</definedName>
    <definedName name="___MAT102">#REF!</definedName>
    <definedName name="___MAT103">#REF!</definedName>
    <definedName name="___MAT104">#REF!</definedName>
    <definedName name="___MAT105">#REF!</definedName>
    <definedName name="___MAT106">#REF!</definedName>
    <definedName name="___MAT107">#REF!</definedName>
    <definedName name="___MAT108">#REF!</definedName>
    <definedName name="___MAT109">#REF!</definedName>
    <definedName name="___MAT11" localSheetId="62">#REF!</definedName>
    <definedName name="___MAT11">#REF!</definedName>
    <definedName name="___MAT110">#REF!</definedName>
    <definedName name="___MAT111">#REF!</definedName>
    <definedName name="___MAT1111" localSheetId="61">#REF!</definedName>
    <definedName name="___MAT1111" localSheetId="62">#REF!</definedName>
    <definedName name="___MAT1111">#REF!</definedName>
    <definedName name="___MAT112" localSheetId="61">#REF!</definedName>
    <definedName name="___MAT112">#REF!</definedName>
    <definedName name="___MAT113">#REF!</definedName>
    <definedName name="___MAT114">#REF!</definedName>
    <definedName name="___MAT115">#REF!</definedName>
    <definedName name="___MAT116">#REF!</definedName>
    <definedName name="___MAT117">#REF!</definedName>
    <definedName name="___MAT118">#REF!</definedName>
    <definedName name="___MAT119">#REF!</definedName>
    <definedName name="___MAT12" localSheetId="62">#REF!</definedName>
    <definedName name="___MAT12">#REF!</definedName>
    <definedName name="___MAT120">#REF!</definedName>
    <definedName name="___MAT121">#REF!</definedName>
    <definedName name="___MAT122">#REF!</definedName>
    <definedName name="___MAT123">#REF!</definedName>
    <definedName name="___MAT124">#REF!</definedName>
    <definedName name="___MAT125">#REF!</definedName>
    <definedName name="___MAT126">#REF!</definedName>
    <definedName name="___MAT127">#REF!</definedName>
    <definedName name="___MAT128">#REF!</definedName>
    <definedName name="___MAT129">#REF!</definedName>
    <definedName name="___MAT13" localSheetId="62">#REF!</definedName>
    <definedName name="___MAT13">#REF!</definedName>
    <definedName name="___MAT130">#REF!</definedName>
    <definedName name="___MAT131">#REF!</definedName>
    <definedName name="___MAT132">#REF!</definedName>
    <definedName name="___MAT133">#REF!</definedName>
    <definedName name="___MAT134">#REF!</definedName>
    <definedName name="___MAT135">#REF!</definedName>
    <definedName name="___MAT136">#REF!</definedName>
    <definedName name="___MAT137">#REF!</definedName>
    <definedName name="___MAT138">#REF!</definedName>
    <definedName name="___MAT139">#REF!</definedName>
    <definedName name="___MAT14" localSheetId="62">#REF!</definedName>
    <definedName name="___MAT14">#REF!</definedName>
    <definedName name="___MAT140">#REF!</definedName>
    <definedName name="___MAT141">#REF!</definedName>
    <definedName name="___MAT142">#REF!</definedName>
    <definedName name="___MAT143">#REF!</definedName>
    <definedName name="___MAT144">#REF!</definedName>
    <definedName name="___MAT145">#REF!</definedName>
    <definedName name="___MAT146">#REF!</definedName>
    <definedName name="___MAT147">#REF!</definedName>
    <definedName name="___MAT148">#REF!</definedName>
    <definedName name="___MAT149">#REF!</definedName>
    <definedName name="___MAT15" localSheetId="62">#REF!</definedName>
    <definedName name="___MAT15">#REF!</definedName>
    <definedName name="___MAT150">#REF!</definedName>
    <definedName name="___MAT151">#REF!</definedName>
    <definedName name="___MAT152">#REF!</definedName>
    <definedName name="___MAT153">#REF!</definedName>
    <definedName name="___MAT154">#REF!</definedName>
    <definedName name="___MAT155">#REF!</definedName>
    <definedName name="___MAT156">#REF!</definedName>
    <definedName name="___MAT157">#REF!</definedName>
    <definedName name="___MAT158">#REF!</definedName>
    <definedName name="___MAT159">#REF!</definedName>
    <definedName name="___MAT16" localSheetId="62">#REF!</definedName>
    <definedName name="___MAT16">#REF!</definedName>
    <definedName name="___MAT160">#REF!</definedName>
    <definedName name="___MAT161">#REF!</definedName>
    <definedName name="___MAT162">#REF!</definedName>
    <definedName name="___MAT163">#REF!</definedName>
    <definedName name="___MAT164">#REF!</definedName>
    <definedName name="___MAT165">#REF!</definedName>
    <definedName name="___MAT166">#REF!</definedName>
    <definedName name="___MAT17" localSheetId="62">#REF!</definedName>
    <definedName name="___MAT17">#REF!</definedName>
    <definedName name="___MAT170" localSheetId="61">#REF!</definedName>
    <definedName name="___MAT170" localSheetId="62">#REF!</definedName>
    <definedName name="___MAT170">#REF!</definedName>
    <definedName name="___MAT171" localSheetId="61">#REF!</definedName>
    <definedName name="___MAT171" localSheetId="62">#REF!</definedName>
    <definedName name="___MAT171">#REF!</definedName>
    <definedName name="___MAT18" localSheetId="61">#REF!</definedName>
    <definedName name="___MAT18" localSheetId="62">#REF!</definedName>
    <definedName name="___MAT18">#REF!</definedName>
    <definedName name="___MAT19" localSheetId="62">#REF!</definedName>
    <definedName name="___MAT19">#REF!</definedName>
    <definedName name="___MAT2" localSheetId="62">#REF!</definedName>
    <definedName name="___MAT2">#REF!</definedName>
    <definedName name="___MAT20" localSheetId="62">#REF!</definedName>
    <definedName name="___MAT20">#REF!</definedName>
    <definedName name="___MAT21" localSheetId="62">#REF!</definedName>
    <definedName name="___MAT21">#REF!</definedName>
    <definedName name="___MAT22" localSheetId="62">#REF!</definedName>
    <definedName name="___MAT22">#REF!</definedName>
    <definedName name="___MAT23" localSheetId="62">#REF!</definedName>
    <definedName name="___MAT23">#REF!</definedName>
    <definedName name="___MAT24" localSheetId="62">#REF!</definedName>
    <definedName name="___MAT24">#REF!</definedName>
    <definedName name="___MAT25" localSheetId="62">#REF!</definedName>
    <definedName name="___MAT25">#REF!</definedName>
    <definedName name="___MAT26" localSheetId="62">#REF!</definedName>
    <definedName name="___MAT26">#REF!</definedName>
    <definedName name="___MAT27" localSheetId="62">#REF!</definedName>
    <definedName name="___MAT27">#REF!</definedName>
    <definedName name="___MAT28" localSheetId="62">#REF!</definedName>
    <definedName name="___MAT28">#REF!</definedName>
    <definedName name="___MAT29" localSheetId="62">#REF!</definedName>
    <definedName name="___MAT29">#REF!</definedName>
    <definedName name="___MAT3" localSheetId="62">#REF!</definedName>
    <definedName name="___MAT3">#REF!</definedName>
    <definedName name="___MAT30" localSheetId="62">#REF!</definedName>
    <definedName name="___MAT30">#REF!</definedName>
    <definedName name="___MAT31" localSheetId="62">#REF!</definedName>
    <definedName name="___MAT31">#REF!</definedName>
    <definedName name="___MAT32" localSheetId="62">#REF!</definedName>
    <definedName name="___MAT32">#REF!</definedName>
    <definedName name="___MAT33" localSheetId="62">#REF!</definedName>
    <definedName name="___MAT33">#REF!</definedName>
    <definedName name="___MAT34" localSheetId="62">#REF!</definedName>
    <definedName name="___MAT34">#REF!</definedName>
    <definedName name="___MAT35" localSheetId="62">#REF!</definedName>
    <definedName name="___MAT35">#REF!</definedName>
    <definedName name="___MAT36" localSheetId="62">#REF!</definedName>
    <definedName name="___MAT36">#REF!</definedName>
    <definedName name="___MAT37" localSheetId="62">#REF!</definedName>
    <definedName name="___MAT37">#REF!</definedName>
    <definedName name="___MAT38">#REF!</definedName>
    <definedName name="___MAT39">#REF!</definedName>
    <definedName name="___MAT4" localSheetId="62">#REF!</definedName>
    <definedName name="___MAT4">#REF!</definedName>
    <definedName name="___MAT40">#REF!</definedName>
    <definedName name="___MAT41">#REF!</definedName>
    <definedName name="___MAT42">#REF!</definedName>
    <definedName name="___MAT43">#REF!</definedName>
    <definedName name="___MAT44">#REF!</definedName>
    <definedName name="___MAT45">#REF!</definedName>
    <definedName name="___MAT46">#REF!</definedName>
    <definedName name="___MAT47">#REF!</definedName>
    <definedName name="___MAT48">#REF!</definedName>
    <definedName name="___MAT49">#REF!</definedName>
    <definedName name="___MAT5" localSheetId="62">#REF!</definedName>
    <definedName name="___MAT5">#REF!</definedName>
    <definedName name="___MAT50">#REF!</definedName>
    <definedName name="___MAT51">#REF!</definedName>
    <definedName name="___MAT52">#REF!</definedName>
    <definedName name="___MAT53">#REF!</definedName>
    <definedName name="___MAT54">#REF!</definedName>
    <definedName name="___MAT55">#REF!</definedName>
    <definedName name="___MAT56">#REF!</definedName>
    <definedName name="___MAT57">#REF!</definedName>
    <definedName name="___MAT58">#REF!</definedName>
    <definedName name="___MAT59">#REF!</definedName>
    <definedName name="___MAT6" localSheetId="62">#REF!</definedName>
    <definedName name="___MAT6">#REF!</definedName>
    <definedName name="___MAT60">#REF!</definedName>
    <definedName name="___MAT61">#REF!</definedName>
    <definedName name="___MAT62">#REF!</definedName>
    <definedName name="___MAT63">#REF!</definedName>
    <definedName name="___MAT64">#REF!</definedName>
    <definedName name="___MAT65">#REF!</definedName>
    <definedName name="___MAT66">#REF!</definedName>
    <definedName name="___MAT67">#REF!</definedName>
    <definedName name="___MAT68">#REF!</definedName>
    <definedName name="___MAT69">#REF!</definedName>
    <definedName name="___MAT7" localSheetId="62">#REF!</definedName>
    <definedName name="___MAT7">#REF!</definedName>
    <definedName name="___MAT70">#REF!</definedName>
    <definedName name="___MAT71">#REF!</definedName>
    <definedName name="___MAT72">#REF!</definedName>
    <definedName name="___MAT73">#REF!</definedName>
    <definedName name="___MAT74">#REF!</definedName>
    <definedName name="___MAT75">#REF!</definedName>
    <definedName name="___MAT76">#REF!</definedName>
    <definedName name="___MAT77">#REF!</definedName>
    <definedName name="___MAT78">#REF!</definedName>
    <definedName name="___MAT79">#REF!</definedName>
    <definedName name="___MAT8" localSheetId="62">#REF!</definedName>
    <definedName name="___MAT8">#REF!</definedName>
    <definedName name="___MAT80">#REF!</definedName>
    <definedName name="___MAT81">#REF!</definedName>
    <definedName name="___MAT82">#REF!</definedName>
    <definedName name="___MAT83">#REF!</definedName>
    <definedName name="___MAT832" localSheetId="61">#REF!</definedName>
    <definedName name="___MAT832" localSheetId="62">#REF!</definedName>
    <definedName name="___MAT832">#REF!</definedName>
    <definedName name="___MAT84" localSheetId="61">#REF!</definedName>
    <definedName name="___MAT84">#REF!</definedName>
    <definedName name="___MAT85">#REF!</definedName>
    <definedName name="___MAT86">#REF!</definedName>
    <definedName name="___MAT87">#REF!</definedName>
    <definedName name="___MAT88">#REF!</definedName>
    <definedName name="___MAT89">#REF!</definedName>
    <definedName name="___MAT9" localSheetId="62">#REF!</definedName>
    <definedName name="___MAT9">#REF!</definedName>
    <definedName name="___MAT90">#REF!</definedName>
    <definedName name="___MAT91">#REF!</definedName>
    <definedName name="___MAT92">#REF!</definedName>
    <definedName name="___MAT93">#REF!</definedName>
    <definedName name="___MAT94">#REF!</definedName>
    <definedName name="___MAT95">#REF!</definedName>
    <definedName name="___MAT96">#REF!</definedName>
    <definedName name="___MAT97">#REF!</definedName>
    <definedName name="___MAT98">#REF!</definedName>
    <definedName name="___MAT99">#REF!</definedName>
    <definedName name="___MAY88" localSheetId="61">#REF!</definedName>
    <definedName name="___MAY88" localSheetId="62">#REF!</definedName>
    <definedName name="___MAY88">#REF!</definedName>
    <definedName name="___MB1" localSheetId="61">#REF!</definedName>
    <definedName name="___MB1">#REF!</definedName>
    <definedName name="___MB2">#REF!</definedName>
    <definedName name="___MB3">#REF!</definedName>
    <definedName name="___MDC2">#REF!</definedName>
    <definedName name="___mes1">#REF!</definedName>
    <definedName name="___Mes2">#REF!</definedName>
    <definedName name="___Mes3">#REF!</definedName>
    <definedName name="___MO1" localSheetId="61">#REF!</definedName>
    <definedName name="___MO1" localSheetId="62">#REF!</definedName>
    <definedName name="___MO1">#REF!</definedName>
    <definedName name="___MO10" localSheetId="62">#REF!</definedName>
    <definedName name="___MO10">#REF!</definedName>
    <definedName name="___MO2" localSheetId="62">#REF!</definedName>
    <definedName name="___MO2">#REF!</definedName>
    <definedName name="___MO3" localSheetId="62">#REF!</definedName>
    <definedName name="___MO3">#REF!</definedName>
    <definedName name="___MO4" localSheetId="62">#REF!</definedName>
    <definedName name="___MO4">#REF!</definedName>
    <definedName name="___MO5" localSheetId="62">#REF!</definedName>
    <definedName name="___MO5">#REF!</definedName>
    <definedName name="___MO6" localSheetId="62">#REF!</definedName>
    <definedName name="___MO6">#REF!</definedName>
    <definedName name="___MO7" localSheetId="62">#REF!</definedName>
    <definedName name="___MO7">#REF!</definedName>
    <definedName name="___MO8" localSheetId="62">#REF!</definedName>
    <definedName name="___MO8">#REF!</definedName>
    <definedName name="___MO9" localSheetId="62">#REF!</definedName>
    <definedName name="___MO9">#REF!</definedName>
    <definedName name="___mor15">#REF!</definedName>
    <definedName name="___MSC1">#REF!</definedName>
    <definedName name="___MV1" localSheetId="62">#REF!</definedName>
    <definedName name="___MV1">#REF!</definedName>
    <definedName name="___MV10" localSheetId="62">#REF!</definedName>
    <definedName name="___MV10">#REF!</definedName>
    <definedName name="___MV11" localSheetId="62">#REF!</definedName>
    <definedName name="___MV11">#REF!</definedName>
    <definedName name="___MV12" localSheetId="62">#REF!</definedName>
    <definedName name="___MV12">#REF!</definedName>
    <definedName name="___MV13" localSheetId="62">#REF!</definedName>
    <definedName name="___MV13">#REF!</definedName>
    <definedName name="___MV14" localSheetId="62">#REF!</definedName>
    <definedName name="___MV14">#REF!</definedName>
    <definedName name="___MV15" localSheetId="62">#REF!</definedName>
    <definedName name="___MV15">#REF!</definedName>
    <definedName name="___MV16" localSheetId="62">#REF!</definedName>
    <definedName name="___MV16">#REF!</definedName>
    <definedName name="___MV17" localSheetId="62">#REF!</definedName>
    <definedName name="___MV17">#REF!</definedName>
    <definedName name="___MV18" localSheetId="62">#REF!</definedName>
    <definedName name="___MV18">#REF!</definedName>
    <definedName name="___MV19" localSheetId="62">#REF!</definedName>
    <definedName name="___MV19">#REF!</definedName>
    <definedName name="___MV2" localSheetId="62">#REF!</definedName>
    <definedName name="___MV2">#REF!</definedName>
    <definedName name="___MV20" localSheetId="62">#REF!</definedName>
    <definedName name="___MV20">#REF!</definedName>
    <definedName name="___MV3" localSheetId="62">#REF!</definedName>
    <definedName name="___MV3">#REF!</definedName>
    <definedName name="___MV4">#REF!</definedName>
    <definedName name="___MV5" localSheetId="62">#REF!</definedName>
    <definedName name="___MV5">#REF!</definedName>
    <definedName name="___MV6" localSheetId="62">#REF!</definedName>
    <definedName name="___MV6">#REF!</definedName>
    <definedName name="___MV7" localSheetId="62">#REF!</definedName>
    <definedName name="___MV7">#REF!</definedName>
    <definedName name="___MV8" localSheetId="62">#REF!</definedName>
    <definedName name="___MV8">#REF!</definedName>
    <definedName name="___MV9" localSheetId="62">#REF!</definedName>
    <definedName name="___MV9">#REF!</definedName>
    <definedName name="___n3" localSheetId="3" hidden="1">{"TAB1",#N/A,TRUE,"GENERAL";"TAB2",#N/A,TRUE,"GENERAL";"TAB3",#N/A,TRUE,"GENERAL";"TAB4",#N/A,TRUE,"GENERAL";"TAB5",#N/A,TRUE,"GENERAL"}</definedName>
    <definedName name="___n3" hidden="1">{"TAB1",#N/A,TRUE,"GENERAL";"TAB2",#N/A,TRUE,"GENERAL";"TAB3",#N/A,TRUE,"GENERAL";"TAB4",#N/A,TRUE,"GENERAL";"TAB5",#N/A,TRUE,"GENERAL"}</definedName>
    <definedName name="___n4" localSheetId="3" hidden="1">{"via1",#N/A,TRUE,"general";"via2",#N/A,TRUE,"general";"via3",#N/A,TRUE,"general"}</definedName>
    <definedName name="___n4" hidden="1">{"via1",#N/A,TRUE,"general";"via2",#N/A,TRUE,"general";"via3",#N/A,TRUE,"general"}</definedName>
    <definedName name="___n5" localSheetId="3" hidden="1">{"TAB1",#N/A,TRUE,"GENERAL";"TAB2",#N/A,TRUE,"GENERAL";"TAB3",#N/A,TRUE,"GENERAL";"TAB4",#N/A,TRUE,"GENERAL";"TAB5",#N/A,TRUE,"GENERAL"}</definedName>
    <definedName name="___n5" hidden="1">{"TAB1",#N/A,TRUE,"GENERAL";"TAB2",#N/A,TRUE,"GENERAL";"TAB3",#N/A,TRUE,"GENERAL";"TAB4",#N/A,TRUE,"GENERAL";"TAB5",#N/A,TRUE,"GENERAL"}</definedName>
    <definedName name="___NOM01">#REF!</definedName>
    <definedName name="___NOM02">#REF!</definedName>
    <definedName name="___NOM03">#REF!</definedName>
    <definedName name="___NOM1">#REF!</definedName>
    <definedName name="___NOM2">#REF!</definedName>
    <definedName name="___NOM3">#REF!</definedName>
    <definedName name="___nyn7" localSheetId="3" hidden="1">{"via1",#N/A,TRUE,"general";"via2",#N/A,TRUE,"general";"via3",#N/A,TRUE,"general"}</definedName>
    <definedName name="___nyn7" hidden="1">{"via1",#N/A,TRUE,"general";"via2",#N/A,TRUE,"general";"via3",#N/A,TRUE,"general"}</definedName>
    <definedName name="___o1" localSheetId="3" hidden="1">{#N/A,#N/A,FALSE,"SUMMARY";#N/A,#N/A,FALSE,"mcsh";#N/A,#N/A,FALSE,"vol&amp;rev";#N/A,#N/A,FALSE,"wkgcap";#N/A,#N/A,FALSE,"DEPR&amp;DT";#N/A,#N/A,FALSE,"ASSETS";#N/A,#N/A,FALSE,"NI&amp;OTH&amp;DIV";#N/A,#N/A,FALSE,"CASHFLOW";#N/A,#N/A,FALSE,"CAPEMPL";#N/A,#N/A,FALSE,"ROCE"}</definedName>
    <definedName name="___o1" hidden="1">{#N/A,#N/A,FALSE,"SUMMARY";#N/A,#N/A,FALSE,"mcsh";#N/A,#N/A,FALSE,"vol&amp;rev";#N/A,#N/A,FALSE,"wkgcap";#N/A,#N/A,FALSE,"DEPR&amp;DT";#N/A,#N/A,FALSE,"ASSETS";#N/A,#N/A,FALSE,"NI&amp;OTH&amp;DIV";#N/A,#N/A,FALSE,"CASHFLOW";#N/A,#N/A,FALSE,"CAPEMPL";#N/A,#N/A,FALSE,"ROCE"}</definedName>
    <definedName name="___o4" localSheetId="3" hidden="1">{"via1",#N/A,TRUE,"general";"via2",#N/A,TRUE,"general";"via3",#N/A,TRUE,"general"}</definedName>
    <definedName name="___o4" hidden="1">{"via1",#N/A,TRUE,"general";"via2",#N/A,TRUE,"general";"via3",#N/A,TRUE,"general"}</definedName>
    <definedName name="___o5" localSheetId="3" hidden="1">{"TAB1",#N/A,TRUE,"GENERAL";"TAB2",#N/A,TRUE,"GENERAL";"TAB3",#N/A,TRUE,"GENERAL";"TAB4",#N/A,TRUE,"GENERAL";"TAB5",#N/A,TRUE,"GENERAL"}</definedName>
    <definedName name="___o5" hidden="1">{"TAB1",#N/A,TRUE,"GENERAL";"TAB2",#N/A,TRUE,"GENERAL";"TAB3",#N/A,TRUE,"GENERAL";"TAB4",#N/A,TRUE,"GENERAL";"TAB5",#N/A,TRUE,"GENERAL"}</definedName>
    <definedName name="___o6" localSheetId="3" hidden="1">{"TAB1",#N/A,TRUE,"GENERAL";"TAB2",#N/A,TRUE,"GENERAL";"TAB3",#N/A,TRUE,"GENERAL";"TAB4",#N/A,TRUE,"GENERAL";"TAB5",#N/A,TRUE,"GENERAL"}</definedName>
    <definedName name="___o6" hidden="1">{"TAB1",#N/A,TRUE,"GENERAL";"TAB2",#N/A,TRUE,"GENERAL";"TAB3",#N/A,TRUE,"GENERAL";"TAB4",#N/A,TRUE,"GENERAL";"TAB5",#N/A,TRUE,"GENERAL"}</definedName>
    <definedName name="___o7" localSheetId="3" hidden="1">{"TAB1",#N/A,TRUE,"GENERAL";"TAB2",#N/A,TRUE,"GENERAL";"TAB3",#N/A,TRUE,"GENERAL";"TAB4",#N/A,TRUE,"GENERAL";"TAB5",#N/A,TRUE,"GENERAL"}</definedName>
    <definedName name="___o7" hidden="1">{"TAB1",#N/A,TRUE,"GENERAL";"TAB2",#N/A,TRUE,"GENERAL";"TAB3",#N/A,TRUE,"GENERAL";"TAB4",#N/A,TRUE,"GENERAL";"TAB5",#N/A,TRUE,"GENERAL"}</definedName>
    <definedName name="___o8" localSheetId="3" hidden="1">{"via1",#N/A,TRUE,"general";"via2",#N/A,TRUE,"general";"via3",#N/A,TRUE,"general"}</definedName>
    <definedName name="___o8" hidden="1">{"via1",#N/A,TRUE,"general";"via2",#N/A,TRUE,"general";"via3",#N/A,TRUE,"general"}</definedName>
    <definedName name="___o9" localSheetId="3"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D1">#REF!</definedName>
    <definedName name="___OCI1">#REF!</definedName>
    <definedName name="___oj1">#REF!</definedName>
    <definedName name="___Ope1">#REF!</definedName>
    <definedName name="___Ope2">#REF!</definedName>
    <definedName name="___Ope3">#REF!</definedName>
    <definedName name="___ORO10" localSheetId="61">#REF!</definedName>
    <definedName name="___ORO10" localSheetId="62">#REF!</definedName>
    <definedName name="___ORO10">#REF!</definedName>
    <definedName name="___ORO11" localSheetId="62">#REF!</definedName>
    <definedName name="___ORO11">#REF!</definedName>
    <definedName name="___ORO12" localSheetId="62">#REF!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 localSheetId="3" hidden="1">{"via1",#N/A,TRUE,"general";"via2",#N/A,TRUE,"general";"via3",#N/A,TRUE,"general"}</definedName>
    <definedName name="___p6" hidden="1">{"via1",#N/A,TRUE,"general";"via2",#N/A,TRUE,"general";"via3",#N/A,TRUE,"general"}</definedName>
    <definedName name="___p7" localSheetId="3" hidden="1">{"via1",#N/A,TRUE,"general";"via2",#N/A,TRUE,"general";"via3",#N/A,TRUE,"general"}</definedName>
    <definedName name="___p7" hidden="1">{"via1",#N/A,TRUE,"general";"via2",#N/A,TRUE,"general";"via3",#N/A,TRUE,"general"}</definedName>
    <definedName name="___p8" localSheetId="3"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e1">#REF!</definedName>
    <definedName name="___Pae2">#REF!</definedName>
    <definedName name="___Pae3">#REF!</definedName>
    <definedName name="___PJ50">#REF!</definedName>
    <definedName name="___pj51" localSheetId="61">#REF!</definedName>
    <definedName name="___pj51" localSheetId="62">#REF!</definedName>
    <definedName name="___pj51">#REF!</definedName>
    <definedName name="___PMT5671" localSheetId="61">#REF!</definedName>
    <definedName name="___PMT5671" localSheetId="62">#REF!</definedName>
    <definedName name="___PMT5671">#REF!</definedName>
    <definedName name="___PMT5805" localSheetId="61">#REF!</definedName>
    <definedName name="___PMT5805" localSheetId="62">#REF!</definedName>
    <definedName name="___PMT5805">#REF!</definedName>
    <definedName name="___PMT5806" localSheetId="61">#REF!</definedName>
    <definedName name="___PMT5806" localSheetId="62">#REF!</definedName>
    <definedName name="___PMT5806">#REF!</definedName>
    <definedName name="___PMT5815" localSheetId="61">#REF!</definedName>
    <definedName name="___PMT5815" localSheetId="62">#REF!</definedName>
    <definedName name="___PMT5815">#REF!</definedName>
    <definedName name="___PMT5820" localSheetId="61">#REF!</definedName>
    <definedName name="___PMT5820" localSheetId="62">#REF!</definedName>
    <definedName name="___PMT5820">#REF!</definedName>
    <definedName name="___Po2">#REF!</definedName>
    <definedName name="___Po3">#REF!</definedName>
    <definedName name="___POR1" localSheetId="61">#REF!</definedName>
    <definedName name="___POR1">#REF!</definedName>
    <definedName name="___POR2">#REF!</definedName>
    <definedName name="___POR3">#REF!</definedName>
    <definedName name="___POR4">#REF!</definedName>
    <definedName name="___POR5">#REF!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RE1">#REF!</definedName>
    <definedName name="___PRE12">#REF!</definedName>
    <definedName name="___r" localSheetId="61">#REF!</definedName>
    <definedName name="___r" localSheetId="62">#REF!</definedName>
    <definedName name="___r">#REF!</definedName>
    <definedName name="___r4r" localSheetId="3" hidden="1">{"via1",#N/A,TRUE,"general";"via2",#N/A,TRUE,"general";"via3",#N/A,TRUE,"general"}</definedName>
    <definedName name="___r4r" hidden="1">{"via1",#N/A,TRUE,"general";"via2",#N/A,TRUE,"general";"via3",#N/A,TRUE,"general"}</definedName>
    <definedName name="___rc" localSheetId="61">#REF!</definedName>
    <definedName name="___rc">#REF!</definedName>
    <definedName name="___Red1" localSheetId="61">#REF!</definedName>
    <definedName name="___Red1">#REF!</definedName>
    <definedName name="___Red2" localSheetId="61">#REF!</definedName>
    <definedName name="___Red2">#REF!</definedName>
    <definedName name="___Red3">#REF!</definedName>
    <definedName name="___rig25">#REF!</definedName>
    <definedName name="___rtu6" localSheetId="3" hidden="1">{"via1",#N/A,TRUE,"general";"via2",#N/A,TRUE,"general";"via3",#N/A,TRUE,"general"}</definedName>
    <definedName name="___rtu6" hidden="1">{"via1",#N/A,TRUE,"general";"via2",#N/A,TRUE,"general";"via3",#N/A,TRUE,"general"}</definedName>
    <definedName name="___s1" localSheetId="3" hidden="1">{"via1",#N/A,TRUE,"general";"via2",#N/A,TRUE,"general";"via3",#N/A,TRUE,"general"}</definedName>
    <definedName name="___s1" hidden="1">{"via1",#N/A,TRUE,"general";"via2",#N/A,TRUE,"general";"via3",#N/A,TRUE,"general"}</definedName>
    <definedName name="___s2" localSheetId="3" hidden="1">{"TAB1",#N/A,TRUE,"GENERAL";"TAB2",#N/A,TRUE,"GENERAL";"TAB3",#N/A,TRUE,"GENERAL";"TAB4",#N/A,TRUE,"GENERAL";"TAB5",#N/A,TRUE,"GENERAL"}</definedName>
    <definedName name="___s2" hidden="1">{"TAB1",#N/A,TRUE,"GENERAL";"TAB2",#N/A,TRUE,"GENERAL";"TAB3",#N/A,TRUE,"GENERAL";"TAB4",#N/A,TRUE,"GENERAL";"TAB5",#N/A,TRUE,"GENERAL"}</definedName>
    <definedName name="___s3" localSheetId="3" hidden="1">{"TAB1",#N/A,TRUE,"GENERAL";"TAB2",#N/A,TRUE,"GENERAL";"TAB3",#N/A,TRUE,"GENERAL";"TAB4",#N/A,TRUE,"GENERAL";"TAB5",#N/A,TRUE,"GENERAL"}</definedName>
    <definedName name="___s3" hidden="1">{"TAB1",#N/A,TRUE,"GENERAL";"TAB2",#N/A,TRUE,"GENERAL";"TAB3",#N/A,TRUE,"GENERAL";"TAB4",#N/A,TRUE,"GENERAL";"TAB5",#N/A,TRUE,"GENERAL"}</definedName>
    <definedName name="___s4" localSheetId="3" hidden="1">{"via1",#N/A,TRUE,"general";"via2",#N/A,TRUE,"general";"via3",#N/A,TRUE,"general"}</definedName>
    <definedName name="___s4" hidden="1">{"via1",#N/A,TRUE,"general";"via2",#N/A,TRUE,"general";"via3",#N/A,TRUE,"general"}</definedName>
    <definedName name="___s5" localSheetId="3" hidden="1">{"via1",#N/A,TRUE,"general";"via2",#N/A,TRUE,"general";"via3",#N/A,TRUE,"general"}</definedName>
    <definedName name="___s5" hidden="1">{"via1",#N/A,TRUE,"general";"via2",#N/A,TRUE,"general";"via3",#N/A,TRUE,"general"}</definedName>
    <definedName name="___s6" localSheetId="3" hidden="1">{"TAB1",#N/A,TRUE,"GENERAL";"TAB2",#N/A,TRUE,"GENERAL";"TAB3",#N/A,TRUE,"GENERAL";"TAB4",#N/A,TRUE,"GENERAL";"TAB5",#N/A,TRUE,"GENERAL"}</definedName>
    <definedName name="___s6" hidden="1">{"TAB1",#N/A,TRUE,"GENERAL";"TAB2",#N/A,TRUE,"GENERAL";"TAB3",#N/A,TRUE,"GENERAL";"TAB4",#N/A,TRUE,"GENERAL";"TAB5",#N/A,TRUE,"GENERAL"}</definedName>
    <definedName name="___s7" localSheetId="3" hidden="1">{"via1",#N/A,TRUE,"general";"via2",#N/A,TRUE,"general";"via3",#N/A,TRUE,"general"}</definedName>
    <definedName name="___s7" hidden="1">{"via1",#N/A,TRUE,"general";"via2",#N/A,TRUE,"general";"via3",#N/A,TRUE,"general"}</definedName>
    <definedName name="___SBC1" localSheetId="61">#REF!</definedName>
    <definedName name="___SBC1" localSheetId="62">#REF!</definedName>
    <definedName name="___SBC1">#REF!</definedName>
    <definedName name="___SBC3" localSheetId="61">#REF!</definedName>
    <definedName name="___SBC3" localSheetId="62">#REF!</definedName>
    <definedName name="___SBC3">#REF!</definedName>
    <definedName name="___SBC5" localSheetId="61">#REF!</definedName>
    <definedName name="___SBC5" localSheetId="62">#REF!</definedName>
    <definedName name="___SBC5">#REF!</definedName>
    <definedName name="___Sum3" localSheetId="61">#REF!</definedName>
    <definedName name="___Sum3">#REF!</definedName>
    <definedName name="___t3" localSheetId="3" hidden="1">{"TAB1",#N/A,TRUE,"GENERAL";"TAB2",#N/A,TRUE,"GENERAL";"TAB3",#N/A,TRUE,"GENERAL";"TAB4",#N/A,TRUE,"GENERAL";"TAB5",#N/A,TRUE,"GENERAL"}</definedName>
    <definedName name="___t3" hidden="1">{"TAB1",#N/A,TRUE,"GENERAL";"TAB2",#N/A,TRUE,"GENERAL";"TAB3",#N/A,TRUE,"GENERAL";"TAB4",#N/A,TRUE,"GENERAL";"TAB5",#N/A,TRUE,"GENERAL"}</definedName>
    <definedName name="___t4" localSheetId="3" hidden="1">{"via1",#N/A,TRUE,"general";"via2",#N/A,TRUE,"general";"via3",#N/A,TRUE,"general"}</definedName>
    <definedName name="___t4" hidden="1">{"via1",#N/A,TRUE,"general";"via2",#N/A,TRUE,"general";"via3",#N/A,TRUE,"general"}</definedName>
    <definedName name="___t5" localSheetId="3" hidden="1">{"TAB1",#N/A,TRUE,"GENERAL";"TAB2",#N/A,TRUE,"GENERAL";"TAB3",#N/A,TRUE,"GENERAL";"TAB4",#N/A,TRUE,"GENERAL";"TAB5",#N/A,TRUE,"GENERAL"}</definedName>
    <definedName name="___t5" hidden="1">{"TAB1",#N/A,TRUE,"GENERAL";"TAB2",#N/A,TRUE,"GENERAL";"TAB3",#N/A,TRUE,"GENERAL";"TAB4",#N/A,TRUE,"GENERAL";"TAB5",#N/A,TRUE,"GENERAL"}</definedName>
    <definedName name="___t6" localSheetId="3" hidden="1">{"via1",#N/A,TRUE,"general";"via2",#N/A,TRUE,"general";"via3",#N/A,TRUE,"general"}</definedName>
    <definedName name="___t6" hidden="1">{"via1",#N/A,TRUE,"general";"via2",#N/A,TRUE,"general";"via3",#N/A,TRUE,"general"}</definedName>
    <definedName name="___t66" localSheetId="3" hidden="1">{"TAB1",#N/A,TRUE,"GENERAL";"TAB2",#N/A,TRUE,"GENERAL";"TAB3",#N/A,TRUE,"GENERAL";"TAB4",#N/A,TRUE,"GENERAL";"TAB5",#N/A,TRUE,"GENERAL"}</definedName>
    <definedName name="___t66" hidden="1">{"TAB1",#N/A,TRUE,"GENERAL";"TAB2",#N/A,TRUE,"GENERAL";"TAB3",#N/A,TRUE,"GENERAL";"TAB4",#N/A,TRUE,"GENERAL";"TAB5",#N/A,TRUE,"GENERAL"}</definedName>
    <definedName name="___t7" localSheetId="3" hidden="1">{"via1",#N/A,TRUE,"general";"via2",#N/A,TRUE,"general";"via3",#N/A,TRUE,"general"}</definedName>
    <definedName name="___t7" hidden="1">{"via1",#N/A,TRUE,"general";"via2",#N/A,TRUE,"general";"via3",#N/A,TRUE,"general"}</definedName>
    <definedName name="___t77" localSheetId="3" hidden="1">{"TAB1",#N/A,TRUE,"GENERAL";"TAB2",#N/A,TRUE,"GENERAL";"TAB3",#N/A,TRUE,"GENERAL";"TAB4",#N/A,TRUE,"GENERAL";"TAB5",#N/A,TRUE,"GENERAL"}</definedName>
    <definedName name="___t77" hidden="1">{"TAB1",#N/A,TRUE,"GENERAL";"TAB2",#N/A,TRUE,"GENERAL";"TAB3",#N/A,TRUE,"GENERAL";"TAB4",#N/A,TRUE,"GENERAL";"TAB5",#N/A,TRUE,"GENERAL"}</definedName>
    <definedName name="___t8" localSheetId="3" hidden="1">{"TAB1",#N/A,TRUE,"GENERAL";"TAB2",#N/A,TRUE,"GENERAL";"TAB3",#N/A,TRUE,"GENERAL";"TAB4",#N/A,TRUE,"GENERAL";"TAB5",#N/A,TRUE,"GENERAL"}</definedName>
    <definedName name="___t8" hidden="1">{"TAB1",#N/A,TRUE,"GENERAL";"TAB2",#N/A,TRUE,"GENERAL";"TAB3",#N/A,TRUE,"GENERAL";"TAB4",#N/A,TRUE,"GENERAL";"TAB5",#N/A,TRUE,"GENERAL"}</definedName>
    <definedName name="___t88" localSheetId="3" hidden="1">{"via1",#N/A,TRUE,"general";"via2",#N/A,TRUE,"general";"via3",#N/A,TRUE,"general"}</definedName>
    <definedName name="___t88" hidden="1">{"via1",#N/A,TRUE,"general";"via2",#N/A,TRUE,"general";"via3",#N/A,TRUE,"general"}</definedName>
    <definedName name="___t9" localSheetId="3" hidden="1">{"TAB1",#N/A,TRUE,"GENERAL";"TAB2",#N/A,TRUE,"GENERAL";"TAB3",#N/A,TRUE,"GENERAL";"TAB4",#N/A,TRUE,"GENERAL";"TAB5",#N/A,TRUE,"GENERAL"}</definedName>
    <definedName name="___t9" hidden="1">{"TAB1",#N/A,TRUE,"GENERAL";"TAB2",#N/A,TRUE,"GENERAL";"TAB3",#N/A,TRUE,"GENERAL";"TAB4",#N/A,TRUE,"GENERAL";"TAB5",#N/A,TRUE,"GENERAL"}</definedName>
    <definedName name="___t99" localSheetId="3" hidden="1">{"via1",#N/A,TRUE,"general";"via2",#N/A,TRUE,"general";"via3",#N/A,TRUE,"general"}</definedName>
    <definedName name="___t99" hidden="1">{"via1",#N/A,TRUE,"general";"via2",#N/A,TRUE,"general";"via3",#N/A,TRUE,"general"}</definedName>
    <definedName name="___TA1">#REF!</definedName>
    <definedName name="___TA2">#REF!</definedName>
    <definedName name="___TA3">#REF!</definedName>
    <definedName name="___TA4">#REF!</definedName>
    <definedName name="___TA5">#REF!</definedName>
    <definedName name="___TA6">#REF!</definedName>
    <definedName name="___TA7">#REF!</definedName>
    <definedName name="___TA8">#REF!</definedName>
    <definedName name="___TA9">#REF!</definedName>
    <definedName name="___tab1" localSheetId="61">#REF!</definedName>
    <definedName name="___tab1" localSheetId="62">#REF!</definedName>
    <definedName name="___tab1">#REF!</definedName>
    <definedName name="___tab2" localSheetId="62">#REF!</definedName>
    <definedName name="___tab2">#REF!</definedName>
    <definedName name="___tab3" localSheetId="62">#REF!</definedName>
    <definedName name="___tab3">#REF!</definedName>
    <definedName name="___TAB4">#REF!</definedName>
    <definedName name="___Tab5">#REF!</definedName>
    <definedName name="___TD02">#N/A</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ra1">#REF!</definedName>
    <definedName name="___Tra2">#REF!</definedName>
    <definedName name="___Tra3">#REF!</definedName>
    <definedName name="___u4" localSheetId="3" hidden="1">{"TAB1",#N/A,TRUE,"GENERAL";"TAB2",#N/A,TRUE,"GENERAL";"TAB3",#N/A,TRUE,"GENERAL";"TAB4",#N/A,TRUE,"GENERAL";"TAB5",#N/A,TRUE,"GENERAL"}</definedName>
    <definedName name="___u4" hidden="1">{"TAB1",#N/A,TRUE,"GENERAL";"TAB2",#N/A,TRUE,"GENERAL";"TAB3",#N/A,TRUE,"GENERAL";"TAB4",#N/A,TRUE,"GENERAL";"TAB5",#N/A,TRUE,"GENERAL"}</definedName>
    <definedName name="___u5" localSheetId="3" hidden="1">{"TAB1",#N/A,TRUE,"GENERAL";"TAB2",#N/A,TRUE,"GENERAL";"TAB3",#N/A,TRUE,"GENERAL";"TAB4",#N/A,TRUE,"GENERAL";"TAB5",#N/A,TRUE,"GENERAL"}</definedName>
    <definedName name="___u5" hidden="1">{"TAB1",#N/A,TRUE,"GENERAL";"TAB2",#N/A,TRUE,"GENERAL";"TAB3",#N/A,TRUE,"GENERAL";"TAB4",#N/A,TRUE,"GENERAL";"TAB5",#N/A,TRUE,"GENERAL"}</definedName>
    <definedName name="___u6" localSheetId="3" hidden="1">{"TAB1",#N/A,TRUE,"GENERAL";"TAB2",#N/A,TRUE,"GENERAL";"TAB3",#N/A,TRUE,"GENERAL";"TAB4",#N/A,TRUE,"GENERAL";"TAB5",#N/A,TRUE,"GENERAL"}</definedName>
    <definedName name="___u6" hidden="1">{"TAB1",#N/A,TRUE,"GENERAL";"TAB2",#N/A,TRUE,"GENERAL";"TAB3",#N/A,TRUE,"GENERAL";"TAB4",#N/A,TRUE,"GENERAL";"TAB5",#N/A,TRUE,"GENERAL"}</definedName>
    <definedName name="___u7" localSheetId="3" hidden="1">{"via1",#N/A,TRUE,"general";"via2",#N/A,TRUE,"general";"via3",#N/A,TRUE,"general"}</definedName>
    <definedName name="___u7" hidden="1">{"via1",#N/A,TRUE,"general";"via2",#N/A,TRUE,"general";"via3",#N/A,TRUE,"general"}</definedName>
    <definedName name="___u8" localSheetId="3" hidden="1">{"TAB1",#N/A,TRUE,"GENERAL";"TAB2",#N/A,TRUE,"GENERAL";"TAB3",#N/A,TRUE,"GENERAL";"TAB4",#N/A,TRUE,"GENERAL";"TAB5",#N/A,TRUE,"GENERAL"}</definedName>
    <definedName name="___u8" hidden="1">{"TAB1",#N/A,TRUE,"GENERAL";"TAB2",#N/A,TRUE,"GENERAL";"TAB3",#N/A,TRUE,"GENERAL";"TAB4",#N/A,TRUE,"GENERAL";"TAB5",#N/A,TRUE,"GENERAL"}</definedName>
    <definedName name="___u9" localSheetId="3" hidden="1">{"TAB1",#N/A,TRUE,"GENERAL";"TAB2",#N/A,TRUE,"GENERAL";"TAB3",#N/A,TRUE,"GENERAL";"TAB4",#N/A,TRUE,"GENERAL";"TAB5",#N/A,TRUE,"GENERAL"}</definedName>
    <definedName name="___u9" hidden="1">{"TAB1",#N/A,TRUE,"GENERAL";"TAB2",#N/A,TRUE,"GENERAL";"TAB3",#N/A,TRUE,"GENERAL";"TAB4",#N/A,TRUE,"GENERAL";"TAB5",#N/A,TRUE,"GENERAL"}</definedName>
    <definedName name="___ur7" localSheetId="3"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3" hidden="1">{"via1",#N/A,TRUE,"general";"via2",#N/A,TRUE,"general";"via3",#N/A,TRUE,"general"}</definedName>
    <definedName name="___v2" hidden="1">{"via1",#N/A,TRUE,"general";"via2",#N/A,TRUE,"general";"via3",#N/A,TRUE,"general"}</definedName>
    <definedName name="___v3" localSheetId="3" hidden="1">{"TAB1",#N/A,TRUE,"GENERAL";"TAB2",#N/A,TRUE,"GENERAL";"TAB3",#N/A,TRUE,"GENERAL";"TAB4",#N/A,TRUE,"GENERAL";"TAB5",#N/A,TRUE,"GENERAL"}</definedName>
    <definedName name="___v3" hidden="1">{"TAB1",#N/A,TRUE,"GENERAL";"TAB2",#N/A,TRUE,"GENERAL";"TAB3",#N/A,TRUE,"GENERAL";"TAB4",#N/A,TRUE,"GENERAL";"TAB5",#N/A,TRUE,"GENERAL"}</definedName>
    <definedName name="___v4" localSheetId="3" hidden="1">{"TAB1",#N/A,TRUE,"GENERAL";"TAB2",#N/A,TRUE,"GENERAL";"TAB3",#N/A,TRUE,"GENERAL";"TAB4",#N/A,TRUE,"GENERAL";"TAB5",#N/A,TRUE,"GENERAL"}</definedName>
    <definedName name="___v4" hidden="1">{"TAB1",#N/A,TRUE,"GENERAL";"TAB2",#N/A,TRUE,"GENERAL";"TAB3",#N/A,TRUE,"GENERAL";"TAB4",#N/A,TRUE,"GENERAL";"TAB5",#N/A,TRUE,"GENERAL"}</definedName>
    <definedName name="___v5" localSheetId="3" hidden="1">{"TAB1",#N/A,TRUE,"GENERAL";"TAB2",#N/A,TRUE,"GENERAL";"TAB3",#N/A,TRUE,"GENERAL";"TAB4",#N/A,TRUE,"GENERAL";"TAB5",#N/A,TRUE,"GENERAL"}</definedName>
    <definedName name="___v5" hidden="1">{"TAB1",#N/A,TRUE,"GENERAL";"TAB2",#N/A,TRUE,"GENERAL";"TAB3",#N/A,TRUE,"GENERAL";"TAB4",#N/A,TRUE,"GENERAL";"TAB5",#N/A,TRUE,"GENERAL"}</definedName>
    <definedName name="___v6" localSheetId="3" hidden="1">{"TAB1",#N/A,TRUE,"GENERAL";"TAB2",#N/A,TRUE,"GENERAL";"TAB3",#N/A,TRUE,"GENERAL";"TAB4",#N/A,TRUE,"GENERAL";"TAB5",#N/A,TRUE,"GENERAL"}</definedName>
    <definedName name="___v6" hidden="1">{"TAB1",#N/A,TRUE,"GENERAL";"TAB2",#N/A,TRUE,"GENERAL";"TAB3",#N/A,TRUE,"GENERAL";"TAB4",#N/A,TRUE,"GENERAL";"TAB5",#N/A,TRUE,"GENERAL"}</definedName>
    <definedName name="___v7" localSheetId="3" hidden="1">{"via1",#N/A,TRUE,"general";"via2",#N/A,TRUE,"general";"via3",#N/A,TRUE,"general"}</definedName>
    <definedName name="___v7" hidden="1">{"via1",#N/A,TRUE,"general";"via2",#N/A,TRUE,"general";"via3",#N/A,TRUE,"general"}</definedName>
    <definedName name="___v8" localSheetId="3" hidden="1">{"TAB1",#N/A,TRUE,"GENERAL";"TAB2",#N/A,TRUE,"GENERAL";"TAB3",#N/A,TRUE,"GENERAL";"TAB4",#N/A,TRUE,"GENERAL";"TAB5",#N/A,TRUE,"GENERAL"}</definedName>
    <definedName name="___v8" hidden="1">{"TAB1",#N/A,TRUE,"GENERAL";"TAB2",#N/A,TRUE,"GENERAL";"TAB3",#N/A,TRUE,"GENERAL";"TAB4",#N/A,TRUE,"GENERAL";"TAB5",#N/A,TRUE,"GENERAL"}</definedName>
    <definedName name="___v9" localSheetId="3" hidden="1">{"TAB1",#N/A,TRUE,"GENERAL";"TAB2",#N/A,TRUE,"GENERAL";"TAB3",#N/A,TRUE,"GENERAL";"TAB4",#N/A,TRUE,"GENERAL";"TAB5",#N/A,TRUE,"GENERAL"}</definedName>
    <definedName name="___v9" hidden="1">{"TAB1",#N/A,TRUE,"GENERAL";"TAB2",#N/A,TRUE,"GENERAL";"TAB3",#N/A,TRUE,"GENERAL";"TAB4",#N/A,TRUE,"GENERAL";"TAB5",#N/A,TRUE,"GENERAL"}</definedName>
    <definedName name="___var1">#REF!</definedName>
    <definedName name="___var3">#REF!</definedName>
    <definedName name="___var4">#REF!,#REF!,#REF!</definedName>
    <definedName name="___VEX1">#REF!</definedName>
    <definedName name="___VFA1">#REF!</definedName>
    <definedName name="___vfv4" localSheetId="3" hidden="1">{"via1",#N/A,TRUE,"general";"via2",#N/A,TRUE,"general";"via3",#N/A,TRUE,"general"}</definedName>
    <definedName name="___vfv4" hidden="1">{"via1",#N/A,TRUE,"general";"via2",#N/A,TRUE,"general";"via3",#N/A,TRUE,"general"}</definedName>
    <definedName name="___VIT1">#REF!</definedName>
    <definedName name="___Vol1" localSheetId="61">#REF!</definedName>
    <definedName name="___Vol1" localSheetId="62">#REF!</definedName>
    <definedName name="___Vol1">#REF!</definedName>
    <definedName name="___VPD1">#REF!</definedName>
    <definedName name="___VPI1">#REF!</definedName>
    <definedName name="___VPR1">#REF!</definedName>
    <definedName name="___VPR2">#REF!</definedName>
    <definedName name="___VRA1">#REF!</definedName>
    <definedName name="___VRP1">#REF!</definedName>
    <definedName name="___VSM1">#REF!</definedName>
    <definedName name="___w1">#N/A</definedName>
    <definedName name="___w2">#N/A</definedName>
    <definedName name="___w3">#N/A</definedName>
    <definedName name="___w4">#N/A</definedName>
    <definedName name="___w5">#N/A</definedName>
    <definedName name="___w6" localSheetId="3">Scheduled_Payment+Extra_Payment</definedName>
    <definedName name="___w6" localSheetId="58">Scheduled_Payment+Extra_Payment</definedName>
    <definedName name="___w6" localSheetId="59">Scheduled_Payment+Extra_Payment</definedName>
    <definedName name="___w6" localSheetId="12">Scheduled_Payment+Extra_Payment</definedName>
    <definedName name="___w6" localSheetId="19">Scheduled_Payment+Extra_Payment</definedName>
    <definedName name="___w6" localSheetId="20">Scheduled_Payment+Extra_Payment</definedName>
    <definedName name="___w6" localSheetId="22">Scheduled_Payment+Extra_Payment</definedName>
    <definedName name="___w6" localSheetId="23">Scheduled_Payment+Extra_Payment</definedName>
    <definedName name="___w6" localSheetId="24">Scheduled_Payment+Extra_Payment</definedName>
    <definedName name="___w6" localSheetId="25">Scheduled_Payment+Extra_Payment</definedName>
    <definedName name="___w6" localSheetId="26">Scheduled_Payment+Extra_Payment</definedName>
    <definedName name="___w6" localSheetId="27">Scheduled_Payment+Extra_Payment</definedName>
    <definedName name="___w6" localSheetId="28">Scheduled_Payment+Extra_Payment</definedName>
    <definedName name="___w6" localSheetId="29">Scheduled_Payment+Extra_Payment</definedName>
    <definedName name="___w6" localSheetId="30">Scheduled_Payment+Extra_Payment</definedName>
    <definedName name="___w6" localSheetId="31">Scheduled_Payment+Extra_Payment</definedName>
    <definedName name="___w6" localSheetId="32">Scheduled_Payment+Extra_Payment</definedName>
    <definedName name="___w6" localSheetId="33">Scheduled_Payment+Extra_Payment</definedName>
    <definedName name="___w6" localSheetId="42">Scheduled_Payment+Extra_Payment</definedName>
    <definedName name="___w6" localSheetId="72">Scheduled_Payment+Extra_Payment</definedName>
    <definedName name="___w6" localSheetId="43">Scheduled_Payment+Extra_Payment</definedName>
    <definedName name="___w6" localSheetId="44">Scheduled_Payment+Extra_Payment</definedName>
    <definedName name="___w6" localSheetId="34">Scheduled_Payment+Extra_Payment</definedName>
    <definedName name="___w6" localSheetId="35">Scheduled_Payment+Extra_Payment</definedName>
    <definedName name="___w6" localSheetId="36">Scheduled_Payment+Extra_Payment</definedName>
    <definedName name="___w6" localSheetId="37">Scheduled_Payment+Extra_Payment</definedName>
    <definedName name="___w6" localSheetId="38">Scheduled_Payment+Extra_Payment</definedName>
    <definedName name="___w6" localSheetId="39">Scheduled_Payment+Extra_Payment</definedName>
    <definedName name="___w6" localSheetId="40">Scheduled_Payment+Extra_Payment</definedName>
    <definedName name="___w6" localSheetId="41">Scheduled_Payment+Extra_Payment</definedName>
    <definedName name="___w6" localSheetId="45">Scheduled_Payment+Extra_Payment</definedName>
    <definedName name="___w6" localSheetId="54">Scheduled_Payment+Extra_Payment</definedName>
    <definedName name="___w6" localSheetId="55">Scheduled_Payment+Extra_Payment</definedName>
    <definedName name="___w6" localSheetId="56">Scheduled_Payment+Extra_Payment</definedName>
    <definedName name="___w6" localSheetId="57">Scheduled_Payment+Extra_Payment</definedName>
    <definedName name="___w6" localSheetId="46">Scheduled_Payment+Extra_Payment</definedName>
    <definedName name="___w6" localSheetId="47">Scheduled_Payment+Extra_Payment</definedName>
    <definedName name="___w6" localSheetId="48">Scheduled_Payment+Extra_Payment</definedName>
    <definedName name="___w6" localSheetId="49">Scheduled_Payment+Extra_Payment</definedName>
    <definedName name="___w6" localSheetId="50">Scheduled_Payment+Extra_Payment</definedName>
    <definedName name="___w6" localSheetId="51">Scheduled_Payment+Extra_Payment</definedName>
    <definedName name="___w6" localSheetId="52">Scheduled_Payment+Extra_Payment</definedName>
    <definedName name="___w6" localSheetId="53">Scheduled_Payment+Extra_Payment</definedName>
    <definedName name="___w6" localSheetId="6">Scheduled_Payment+Extra_Payment</definedName>
    <definedName name="___w6" localSheetId="8">Scheduled_Payment+Extra_Payment</definedName>
    <definedName name="___w6" localSheetId="10">Scheduled_Payment+Extra_Payment</definedName>
    <definedName name="___w6" localSheetId="13">Scheduled_Payment+Extra_Payment</definedName>
    <definedName name="___w6" localSheetId="14">Scheduled_Payment+Extra_Payment</definedName>
    <definedName name="___w6" localSheetId="15">Scheduled_Payment+Extra_Payment</definedName>
    <definedName name="___w6" localSheetId="16">Scheduled_Payment+Extra_Payment</definedName>
    <definedName name="___w6" localSheetId="17">Scheduled_Payment+Extra_Payment</definedName>
    <definedName name="___w6" localSheetId="60">Scheduled_Payment+Extra_Payment</definedName>
    <definedName name="___w6" localSheetId="9">Scheduled_Payment+Extra_Payment</definedName>
    <definedName name="___w6" localSheetId="11">Scheduled_Payment+Extra_Payment</definedName>
    <definedName name="___w6" localSheetId="18">Scheduled_Payment+Extra_Payment</definedName>
    <definedName name="___w6" localSheetId="1">Scheduled_Payment+Extra_Payment</definedName>
    <definedName name="___w6">Scheduled_Payment+Extra_Payment</definedName>
    <definedName name="___w7">#N/A</definedName>
    <definedName name="___wrn1" localSheetId="3" hidden="1">{#N/A,#N/A,TRUE,"Est. de Fact.";#N/A,#N/A,TRUE,"Capitulo 19";#N/A,#N/A,TRUE,"Proyecto P855"}</definedName>
    <definedName name="___wrn1" hidden="1">{#N/A,#N/A,TRUE,"Est. de Fact.";#N/A,#N/A,TRUE,"Capitulo 19";#N/A,#N/A,TRUE,"Proyecto P855"}</definedName>
    <definedName name="___Wt27">#REF!</definedName>
    <definedName name="___x1" localSheetId="3" hidden="1">{"TAB1",#N/A,TRUE,"GENERAL";"TAB2",#N/A,TRUE,"GENERAL";"TAB3",#N/A,TRUE,"GENERAL";"TAB4",#N/A,TRUE,"GENERAL";"TAB5",#N/A,TRUE,"GENERAL"}</definedName>
    <definedName name="___x1" hidden="1">{"TAB1",#N/A,TRUE,"GENERAL";"TAB2",#N/A,TRUE,"GENERAL";"TAB3",#N/A,TRUE,"GENERAL";"TAB4",#N/A,TRUE,"GENERAL";"TAB5",#N/A,TRUE,"GENERAL"}</definedName>
    <definedName name="___x2" localSheetId="3" hidden="1">{"via1",#N/A,TRUE,"general";"via2",#N/A,TRUE,"general";"via3",#N/A,TRUE,"general"}</definedName>
    <definedName name="___x2" hidden="1">{"via1",#N/A,TRUE,"general";"via2",#N/A,TRUE,"general";"via3",#N/A,TRUE,"general"}</definedName>
    <definedName name="___x3" localSheetId="3" hidden="1">{"via1",#N/A,TRUE,"general";"via2",#N/A,TRUE,"general";"via3",#N/A,TRUE,"general"}</definedName>
    <definedName name="___x3" hidden="1">{"via1",#N/A,TRUE,"general";"via2",#N/A,TRUE,"general";"via3",#N/A,TRUE,"general"}</definedName>
    <definedName name="___x4" localSheetId="3" hidden="1">{"via1",#N/A,TRUE,"general";"via2",#N/A,TRUE,"general";"via3",#N/A,TRUE,"general"}</definedName>
    <definedName name="___x4" hidden="1">{"via1",#N/A,TRUE,"general";"via2",#N/A,TRUE,"general";"via3",#N/A,TRUE,"general"}</definedName>
    <definedName name="___x5" localSheetId="3" hidden="1">{"TAB1",#N/A,TRUE,"GENERAL";"TAB2",#N/A,TRUE,"GENERAL";"TAB3",#N/A,TRUE,"GENERAL";"TAB4",#N/A,TRUE,"GENERAL";"TAB5",#N/A,TRUE,"GENERAL"}</definedName>
    <definedName name="___x5" hidden="1">{"TAB1",#N/A,TRUE,"GENERAL";"TAB2",#N/A,TRUE,"GENERAL";"TAB3",#N/A,TRUE,"GENERAL";"TAB4",#N/A,TRUE,"GENERAL";"TAB5",#N/A,TRUE,"GENERAL"}</definedName>
    <definedName name="___x6" localSheetId="3" hidden="1">{"TAB1",#N/A,TRUE,"GENERAL";"TAB2",#N/A,TRUE,"GENERAL";"TAB3",#N/A,TRUE,"GENERAL";"TAB4",#N/A,TRUE,"GENERAL";"TAB5",#N/A,TRUE,"GENERAL"}</definedName>
    <definedName name="___x6" hidden="1">{"TAB1",#N/A,TRUE,"GENERAL";"TAB2",#N/A,TRUE,"GENERAL";"TAB3",#N/A,TRUE,"GENERAL";"TAB4",#N/A,TRUE,"GENERAL";"TAB5",#N/A,TRUE,"GENERAL"}</definedName>
    <definedName name="___x7" localSheetId="3" hidden="1">{"TAB1",#N/A,TRUE,"GENERAL";"TAB2",#N/A,TRUE,"GENERAL";"TAB3",#N/A,TRUE,"GENERAL";"TAB4",#N/A,TRUE,"GENERAL";"TAB5",#N/A,TRUE,"GENERAL"}</definedName>
    <definedName name="___x7" hidden="1">{"TAB1",#N/A,TRUE,"GENERAL";"TAB2",#N/A,TRUE,"GENERAL";"TAB3",#N/A,TRUE,"GENERAL";"TAB4",#N/A,TRUE,"GENERAL";"TAB5",#N/A,TRUE,"GENERAL"}</definedName>
    <definedName name="___x8" localSheetId="3" hidden="1">{"via1",#N/A,TRUE,"general";"via2",#N/A,TRUE,"general";"via3",#N/A,TRUE,"general"}</definedName>
    <definedName name="___x8" hidden="1">{"via1",#N/A,TRUE,"general";"via2",#N/A,TRUE,"general";"via3",#N/A,TRUE,"general"}</definedName>
    <definedName name="___x9" localSheetId="3"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3" hidden="1">{"TAB1",#N/A,TRUE,"GENERAL";"TAB2",#N/A,TRUE,"GENERAL";"TAB3",#N/A,TRUE,"GENERAL";"TAB4",#N/A,TRUE,"GENERAL";"TAB5",#N/A,TRUE,"GENERAL"}</definedName>
    <definedName name="___y2" hidden="1">{"TAB1",#N/A,TRUE,"GENERAL";"TAB2",#N/A,TRUE,"GENERAL";"TAB3",#N/A,TRUE,"GENERAL";"TAB4",#N/A,TRUE,"GENERAL";"TAB5",#N/A,TRUE,"GENERAL"}</definedName>
    <definedName name="___y3" localSheetId="3" hidden="1">{"via1",#N/A,TRUE,"general";"via2",#N/A,TRUE,"general";"via3",#N/A,TRUE,"general"}</definedName>
    <definedName name="___y3" hidden="1">{"via1",#N/A,TRUE,"general";"via2",#N/A,TRUE,"general";"via3",#N/A,TRUE,"general"}</definedName>
    <definedName name="___y4" localSheetId="3" hidden="1">{"via1",#N/A,TRUE,"general";"via2",#N/A,TRUE,"general";"via3",#N/A,TRUE,"general"}</definedName>
    <definedName name="___y4" hidden="1">{"via1",#N/A,TRUE,"general";"via2",#N/A,TRUE,"general";"via3",#N/A,TRUE,"general"}</definedName>
    <definedName name="___y5" localSheetId="3" hidden="1">{"TAB1",#N/A,TRUE,"GENERAL";"TAB2",#N/A,TRUE,"GENERAL";"TAB3",#N/A,TRUE,"GENERAL";"TAB4",#N/A,TRUE,"GENERAL";"TAB5",#N/A,TRUE,"GENERAL"}</definedName>
    <definedName name="___y5" hidden="1">{"TAB1",#N/A,TRUE,"GENERAL";"TAB2",#N/A,TRUE,"GENERAL";"TAB3",#N/A,TRUE,"GENERAL";"TAB4",#N/A,TRUE,"GENERAL";"TAB5",#N/A,TRUE,"GENERAL"}</definedName>
    <definedName name="___y6" localSheetId="3" hidden="1">{"via1",#N/A,TRUE,"general";"via2",#N/A,TRUE,"general";"via3",#N/A,TRUE,"general"}</definedName>
    <definedName name="___y6" hidden="1">{"via1",#N/A,TRUE,"general";"via2",#N/A,TRUE,"general";"via3",#N/A,TRUE,"general"}</definedName>
    <definedName name="___y7" localSheetId="3" hidden="1">{"via1",#N/A,TRUE,"general";"via2",#N/A,TRUE,"general";"via3",#N/A,TRUE,"general"}</definedName>
    <definedName name="___y7" hidden="1">{"via1",#N/A,TRUE,"general";"via2",#N/A,TRUE,"general";"via3",#N/A,TRUE,"general"}</definedName>
    <definedName name="___y8" localSheetId="3" hidden="1">{"via1",#N/A,TRUE,"general";"via2",#N/A,TRUE,"general";"via3",#N/A,TRUE,"general"}</definedName>
    <definedName name="___y8" hidden="1">{"via1",#N/A,TRUE,"general";"via2",#N/A,TRUE,"general";"via3",#N/A,TRUE,"general"}</definedName>
    <definedName name="___y9" localSheetId="3" hidden="1">{"TAB1",#N/A,TRUE,"GENERAL";"TAB2",#N/A,TRUE,"GENERAL";"TAB3",#N/A,TRUE,"GENERAL";"TAB4",#N/A,TRUE,"GENERAL";"TAB5",#N/A,TRUE,"GENERAL"}</definedName>
    <definedName name="___y9" hidden="1">{"TAB1",#N/A,TRUE,"GENERAL";"TAB2",#N/A,TRUE,"GENERAL";"TAB3",#N/A,TRUE,"GENERAL";"TAB4",#N/A,TRUE,"GENERAL";"TAB5",#N/A,TRUE,"GENERAL"}</definedName>
    <definedName name="___z1" localSheetId="3" hidden="1">{"TAB1",#N/A,TRUE,"GENERAL";"TAB2",#N/A,TRUE,"GENERAL";"TAB3",#N/A,TRUE,"GENERAL";"TAB4",#N/A,TRUE,"GENERAL";"TAB5",#N/A,TRUE,"GENERAL"}</definedName>
    <definedName name="___z1" hidden="1">{"TAB1",#N/A,TRUE,"GENERAL";"TAB2",#N/A,TRUE,"GENERAL";"TAB3",#N/A,TRUE,"GENERAL";"TAB4",#N/A,TRUE,"GENERAL";"TAB5",#N/A,TRUE,"GENERAL"}</definedName>
    <definedName name="___z2" localSheetId="3" hidden="1">{"via1",#N/A,TRUE,"general";"via2",#N/A,TRUE,"general";"via3",#N/A,TRUE,"general"}</definedName>
    <definedName name="___z2" hidden="1">{"via1",#N/A,TRUE,"general";"via2",#N/A,TRUE,"general";"via3",#N/A,TRUE,"general"}</definedName>
    <definedName name="___z3" localSheetId="3" hidden="1">{"via1",#N/A,TRUE,"general";"via2",#N/A,TRUE,"general";"via3",#N/A,TRUE,"general"}</definedName>
    <definedName name="___z3" hidden="1">{"via1",#N/A,TRUE,"general";"via2",#N/A,TRUE,"general";"via3",#N/A,TRUE,"general"}</definedName>
    <definedName name="___z4" localSheetId="3" hidden="1">{"TAB1",#N/A,TRUE,"GENERAL";"TAB2",#N/A,TRUE,"GENERAL";"TAB3",#N/A,TRUE,"GENERAL";"TAB4",#N/A,TRUE,"GENERAL";"TAB5",#N/A,TRUE,"GENERAL"}</definedName>
    <definedName name="___z4" hidden="1">{"TAB1",#N/A,TRUE,"GENERAL";"TAB2",#N/A,TRUE,"GENERAL";"TAB3",#N/A,TRUE,"GENERAL";"TAB4",#N/A,TRUE,"GENERAL";"TAB5",#N/A,TRUE,"GENERAL"}</definedName>
    <definedName name="___z5" localSheetId="3" hidden="1">{"via1",#N/A,TRUE,"general";"via2",#N/A,TRUE,"general";"via3",#N/A,TRUE,"general"}</definedName>
    <definedName name="___z5" hidden="1">{"via1",#N/A,TRUE,"general";"via2",#N/A,TRUE,"general";"via3",#N/A,TRUE,"general"}</definedName>
    <definedName name="___z6" localSheetId="3" hidden="1">{"TAB1",#N/A,TRUE,"GENERAL";"TAB2",#N/A,TRUE,"GENERAL";"TAB3",#N/A,TRUE,"GENERAL";"TAB4",#N/A,TRUE,"GENERAL";"TAB5",#N/A,TRUE,"GENERAL"}</definedName>
    <definedName name="___z6" hidden="1">{"TAB1",#N/A,TRUE,"GENERAL";"TAB2",#N/A,TRUE,"GENERAL";"TAB3",#N/A,TRUE,"GENERAL";"TAB4",#N/A,TRUE,"GENERAL";"TAB5",#N/A,TRUE,"GENERAL"}</definedName>
    <definedName name="___z7">#N/A</definedName>
    <definedName name="__1__123Graph_A__200__BPF" hidden="1">#REF!</definedName>
    <definedName name="__10__123Graph_C__200__D50" hidden="1">#REF!</definedName>
    <definedName name="__11__123Graph_CGRANULOMETRIA_1" hidden="1">#REF!</definedName>
    <definedName name="__12__123Graph_D__200__BPF"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localSheetId="61" hidden="1">#REF!</definedName>
    <definedName name="__123Graph_AMAIN" localSheetId="6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localSheetId="61" hidden="1">#REF!</definedName>
    <definedName name="__123Graph_BMAIN" localSheetId="62" hidden="1">#REF!</definedName>
    <definedName name="__123Graph_BMAIN" hidden="1">#REF!</definedName>
    <definedName name="__123Graph_C" hidden="1">#REF!</definedName>
    <definedName name="__123Graph_Ccaja" hidden="1">#REF!</definedName>
    <definedName name="__123Graph_CCart_AnticAdic" hidden="1">#REF!</definedName>
    <definedName name="__123Graph_D" hidden="1">#REF!</definedName>
    <definedName name="__123Graph_Dcaja" hidden="1">#REF!</definedName>
    <definedName name="__123Graph_DCart_AnticAdic" hidden="1">#REF!</definedName>
    <definedName name="__123Graph_E" hidden="1">#REF!</definedName>
    <definedName name="__123Graph_ECart_AnticAdic" hidden="1">#REF!</definedName>
    <definedName name="__123Graph_F"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localSheetId="61" hidden="1">#REF!</definedName>
    <definedName name="__123Graph_XMAIN" localSheetId="62" hidden="1">#REF!</definedName>
    <definedName name="__123Graph_XMAIN" hidden="1">#REF!</definedName>
    <definedName name="__13__123Graph_D__200__D50" hidden="1">#REF!</definedName>
    <definedName name="__14__123Graph_E__200__BPF" hidden="1">#REF!</definedName>
    <definedName name="__15__123Graph_E__200__D50" hidden="1">#REF!</definedName>
    <definedName name="__16__123Graph_F__200__BPF" hidden="1">#REF!</definedName>
    <definedName name="__17__123Graph_F__200__D50" hidden="1">#REF!</definedName>
    <definedName name="__18__123Graph_X__200__BPF" hidden="1">#REF!</definedName>
    <definedName name="__19__123Graph_X__200__D50" hidden="1">#REF!</definedName>
    <definedName name="__1Excel_BuiltIn_Print_Area_1_1_1" localSheetId="61">#REF!</definedName>
    <definedName name="__1Excel_BuiltIn_Print_Area_1_1_1" localSheetId="62">#REF!</definedName>
    <definedName name="__1Excel_BuiltIn_Print_Area_1_1_1">#REF!</definedName>
    <definedName name="__1Sin_nombre" localSheetId="61">#REF!</definedName>
    <definedName name="__1Sin_nombre">#REF!</definedName>
    <definedName name="__2__123Graph_A__200__D50" hidden="1">#REF!</definedName>
    <definedName name="__20__123Graph_XEFICIENCIA_1" hidden="1">#REF!</definedName>
    <definedName name="__2008_Database">#REF!</definedName>
    <definedName name="__21__123Graph_XGRANULOMETRIA_1" hidden="1">#REF!</definedName>
    <definedName name="__2Excel_BuiltIn_Print_Titles_1_1_1_1">#REF!</definedName>
    <definedName name="__3__123Graph_AEFICIENCIA_1" hidden="1">#REF!</definedName>
    <definedName name="__4__123Graph_AGRANULOMETRIA_1" hidden="1">#REF!</definedName>
    <definedName name="__5__123Graph_B__200__BPF" hidden="1">#REF!</definedName>
    <definedName name="__6__123Graph_B__200__D50" hidden="1">#REF!</definedName>
    <definedName name="__7__123Graph_BEFICIENCIA_1" hidden="1">#REF!</definedName>
    <definedName name="__8__123Graph_BGRANULOMETRIA_1" hidden="1">#REF!</definedName>
    <definedName name="__9__123Graph_C__200__BPF" hidden="1">#REF!</definedName>
    <definedName name="__a1" localSheetId="3" hidden="1">{"TAB1",#N/A,TRUE,"GENERAL";"TAB2",#N/A,TRUE,"GENERAL";"TAB3",#N/A,TRUE,"GENERAL";"TAB4",#N/A,TRUE,"GENERAL";"TAB5",#N/A,TRUE,"GENERAL"}</definedName>
    <definedName name="__A1" localSheetId="61">#REF!</definedName>
    <definedName name="__A1" localSheetId="62">#REF!</definedName>
    <definedName name="__a1" hidden="1">{"TAB1",#N/A,TRUE,"GENERAL";"TAB2",#N/A,TRUE,"GENERAL";"TAB3",#N/A,TRUE,"GENERAL";"TAB4",#N/A,TRUE,"GENERAL";"TAB5",#N/A,TRUE,"GENERAL"}</definedName>
    <definedName name="__A115042">#REF!</definedName>
    <definedName name="__A17000">#REF!</definedName>
    <definedName name="__A20000">#REF!</definedName>
    <definedName name="__a3" localSheetId="3"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3" hidden="1">{"via1",#N/A,TRUE,"general";"via2",#N/A,TRUE,"general";"via3",#N/A,TRUE,"general"}</definedName>
    <definedName name="__a4" hidden="1">{"via1",#N/A,TRUE,"general";"via2",#N/A,TRUE,"general";"via3",#N/A,TRUE,"general"}</definedName>
    <definedName name="__a5" localSheetId="3" hidden="1">{"TAB1",#N/A,TRUE,"GENERAL";"TAB2",#N/A,TRUE,"GENERAL";"TAB3",#N/A,TRUE,"GENERAL";"TAB4",#N/A,TRUE,"GENERAL";"TAB5",#N/A,TRUE,"GENERAL"}</definedName>
    <definedName name="__a5" hidden="1">{"TAB1",#N/A,TRUE,"GENERAL";"TAB2",#N/A,TRUE,"GENERAL";"TAB3",#N/A,TRUE,"GENERAL";"TAB4",#N/A,TRUE,"GENERAL";"TAB5",#N/A,TRUE,"GENERAL"}</definedName>
    <definedName name="__a6" localSheetId="3" hidden="1">{"TAB1",#N/A,TRUE,"GENERAL";"TAB2",#N/A,TRUE,"GENERAL";"TAB3",#N/A,TRUE,"GENERAL";"TAB4",#N/A,TRUE,"GENERAL";"TAB5",#N/A,TRUE,"GENERAL"}</definedName>
    <definedName name="__a6" hidden="1">{"TAB1",#N/A,TRUE,"GENERAL";"TAB2",#N/A,TRUE,"GENERAL";"TAB3",#N/A,TRUE,"GENERAL";"TAB4",#N/A,TRUE,"GENERAL";"TAB5",#N/A,TRUE,"GENERAL"}</definedName>
    <definedName name="__abr01">#REF!</definedName>
    <definedName name="__abr06">#REF!</definedName>
    <definedName name="__abr97">#REF!</definedName>
    <definedName name="__abr98">#REF!</definedName>
    <definedName name="__abr99">#REF!</definedName>
    <definedName name="__adi1">#REF!</definedName>
    <definedName name="__adi2">#REF!</definedName>
    <definedName name="__Adi3">#REF!</definedName>
    <definedName name="__AFC1" localSheetId="61">#REF!</definedName>
    <definedName name="__AFC1" localSheetId="62">#REF!</definedName>
    <definedName name="__AFC1">#REF!</definedName>
    <definedName name="__AFC3" localSheetId="61">#REF!</definedName>
    <definedName name="__AFC3" localSheetId="62">#REF!</definedName>
    <definedName name="__AFC3">#REF!</definedName>
    <definedName name="__AFC5" localSheetId="61">#REF!</definedName>
    <definedName name="__AFC5" localSheetId="62">#REF!</definedName>
    <definedName name="__AFC5">#REF!</definedName>
    <definedName name="__Afe1">#REF!,#REF!</definedName>
    <definedName name="__ago01">#REF!</definedName>
    <definedName name="__ago06">#REF!</definedName>
    <definedName name="__ago97">#REF!</definedName>
    <definedName name="__ago98">#REF!</definedName>
    <definedName name="__ago99">#REF!</definedName>
    <definedName name="__aiu2" localSheetId="61">#REF!</definedName>
    <definedName name="__aiu2" localSheetId="62">#REF!</definedName>
    <definedName name="__aiu2">#REF!</definedName>
    <definedName name="__ALL4">#REF!</definedName>
    <definedName name="__Alt1">#REF!</definedName>
    <definedName name="__Alt2">#REF!</definedName>
    <definedName name="__Alt3">#REF!</definedName>
    <definedName name="__Alt4">#REF!</definedName>
    <definedName name="__Amm1">#REF!</definedName>
    <definedName name="__Amm2">#REF!</definedName>
    <definedName name="__ane7">#REF!</definedName>
    <definedName name="__ane8">#REF!</definedName>
    <definedName name="__apu1">#REF!</definedName>
    <definedName name="__APU221" localSheetId="61">#REF!</definedName>
    <definedName name="__APU221">#REF!</definedName>
    <definedName name="__APU465">#N/A</definedName>
    <definedName name="__Atp2">#REF!</definedName>
    <definedName name="__B104067" localSheetId="61">#REF!</definedName>
    <definedName name="__B104067">#REF!</definedName>
    <definedName name="__B110111">#REF!</definedName>
    <definedName name="__B114854">#REF!</definedName>
    <definedName name="__B136044">#REF!</definedName>
    <definedName name="__B150019">#REF!</definedName>
    <definedName name="__B195381">#REF!</definedName>
    <definedName name="__b2" localSheetId="3" hidden="1">{"TAB1",#N/A,TRUE,"GENERAL";"TAB2",#N/A,TRUE,"GENERAL";"TAB3",#N/A,TRUE,"GENERAL";"TAB4",#N/A,TRUE,"GENERAL";"TAB5",#N/A,TRUE,"GENERAL"}</definedName>
    <definedName name="__b2" hidden="1">{"TAB1",#N/A,TRUE,"GENERAL";"TAB2",#N/A,TRUE,"GENERAL";"TAB3",#N/A,TRUE,"GENERAL";"TAB4",#N/A,TRUE,"GENERAL";"TAB5",#N/A,TRUE,"GENERAL"}</definedName>
    <definedName name="__b3" localSheetId="3" hidden="1">{"TAB1",#N/A,TRUE,"GENERAL";"TAB2",#N/A,TRUE,"GENERAL";"TAB3",#N/A,TRUE,"GENERAL";"TAB4",#N/A,TRUE,"GENERAL";"TAB5",#N/A,TRUE,"GENERAL"}</definedName>
    <definedName name="__b3" hidden="1">{"TAB1",#N/A,TRUE,"GENERAL";"TAB2",#N/A,TRUE,"GENERAL";"TAB3",#N/A,TRUE,"GENERAL";"TAB4",#N/A,TRUE,"GENERAL";"TAB5",#N/A,TRUE,"GENERAL"}</definedName>
    <definedName name="__b4" localSheetId="3" hidden="1">{"TAB1",#N/A,TRUE,"GENERAL";"TAB2",#N/A,TRUE,"GENERAL";"TAB3",#N/A,TRUE,"GENERAL";"TAB4",#N/A,TRUE,"GENERAL";"TAB5",#N/A,TRUE,"GENERAL"}</definedName>
    <definedName name="__b4" hidden="1">{"TAB1",#N/A,TRUE,"GENERAL";"TAB2",#N/A,TRUE,"GENERAL";"TAB3",#N/A,TRUE,"GENERAL";"TAB4",#N/A,TRUE,"GENERAL";"TAB5",#N/A,TRUE,"GENERAL"}</definedName>
    <definedName name="__b5" localSheetId="3" hidden="1">{"TAB1",#N/A,TRUE,"GENERAL";"TAB2",#N/A,TRUE,"GENERAL";"TAB3",#N/A,TRUE,"GENERAL";"TAB4",#N/A,TRUE,"GENERAL";"TAB5",#N/A,TRUE,"GENERAL"}</definedName>
    <definedName name="__b5" hidden="1">{"TAB1",#N/A,TRUE,"GENERAL";"TAB2",#N/A,TRUE,"GENERAL";"TAB3",#N/A,TRUE,"GENERAL";"TAB4",#N/A,TRUE,"GENERAL";"TAB5",#N/A,TRUE,"GENERAL"}</definedName>
    <definedName name="__b6" localSheetId="3" hidden="1">{"TAB1",#N/A,TRUE,"GENERAL";"TAB2",#N/A,TRUE,"GENERAL";"TAB3",#N/A,TRUE,"GENERAL";"TAB4",#N/A,TRUE,"GENERAL";"TAB5",#N/A,TRUE,"GENERAL"}</definedName>
    <definedName name="__b6" hidden="1">{"TAB1",#N/A,TRUE,"GENERAL";"TAB2",#N/A,TRUE,"GENERAL";"TAB3",#N/A,TRUE,"GENERAL";"TAB4",#N/A,TRUE,"GENERAL";"TAB5",#N/A,TRUE,"GENERAL"}</definedName>
    <definedName name="__b7" localSheetId="3" hidden="1">{"via1",#N/A,TRUE,"general";"via2",#N/A,TRUE,"general";"via3",#N/A,TRUE,"general"}</definedName>
    <definedName name="__b7" hidden="1">{"via1",#N/A,TRUE,"general";"via2",#N/A,TRUE,"general";"via3",#N/A,TRUE,"general"}</definedName>
    <definedName name="__b8" localSheetId="3" hidden="1">{"via1",#N/A,TRUE,"general";"via2",#N/A,TRUE,"general";"via3",#N/A,TRUE,"general"}</definedName>
    <definedName name="__b8" hidden="1">{"via1",#N/A,TRUE,"general";"via2",#N/A,TRUE,"general";"via3",#N/A,TRUE,"general"}</definedName>
    <definedName name="__B93008" localSheetId="61">#REF!</definedName>
    <definedName name="__B93008">#REF!</definedName>
    <definedName name="__bb9" localSheetId="3" hidden="1">{"TAB1",#N/A,TRUE,"GENERAL";"TAB2",#N/A,TRUE,"GENERAL";"TAB3",#N/A,TRUE,"GENERAL";"TAB4",#N/A,TRUE,"GENERAL";"TAB5",#N/A,TRUE,"GENERAL"}</definedName>
    <definedName name="__bb9" hidden="1">{"TAB1",#N/A,TRUE,"GENERAL";"TAB2",#N/A,TRUE,"GENERAL";"TAB3",#N/A,TRUE,"GENERAL";"TAB4",#N/A,TRUE,"GENERAL";"TAB5",#N/A,TRUE,"GENERAL"}</definedName>
    <definedName name="__bgb5" localSheetId="3" hidden="1">{"TAB1",#N/A,TRUE,"GENERAL";"TAB2",#N/A,TRUE,"GENERAL";"TAB3",#N/A,TRUE,"GENERAL";"TAB4",#N/A,TRUE,"GENERAL";"TAB5",#N/A,TRUE,"GENERAL"}</definedName>
    <definedName name="__bgb5" hidden="1">{"TAB1",#N/A,TRUE,"GENERAL";"TAB2",#N/A,TRUE,"GENERAL";"TAB3",#N/A,TRUE,"GENERAL";"TAB4",#N/A,TRUE,"GENERAL";"TAB5",#N/A,TRUE,"GENERAL"}</definedName>
    <definedName name="__BGC1" localSheetId="61">#REF!</definedName>
    <definedName name="__BGC1" localSheetId="62">#REF!</definedName>
    <definedName name="__BGC1">#REF!</definedName>
    <definedName name="__BGC3" localSheetId="61">#REF!</definedName>
    <definedName name="__BGC3" localSheetId="62">#REF!</definedName>
    <definedName name="__BGC3">#REF!</definedName>
    <definedName name="__BGC5" localSheetId="61">#REF!</definedName>
    <definedName name="__BGC5" localSheetId="62">#REF!</definedName>
    <definedName name="__BGC5">#REF!</definedName>
    <definedName name="__Bid1">#REF!</definedName>
    <definedName name="__Bid2">#REF!</definedName>
    <definedName name="__Bid3">#REF!</definedName>
    <definedName name="__Bid4">#REF!</definedName>
    <definedName name="__CAC1" localSheetId="61">#REF!</definedName>
    <definedName name="__CAC1" localSheetId="62">#REF!</definedName>
    <definedName name="__CAC1">#REF!</definedName>
    <definedName name="__CAC3" localSheetId="61">#REF!</definedName>
    <definedName name="__CAC3" localSheetId="62">#REF!</definedName>
    <definedName name="__CAC3">#REF!</definedName>
    <definedName name="__CAC5" localSheetId="61">#REF!</definedName>
    <definedName name="__CAC5" localSheetId="62">#REF!</definedName>
    <definedName name="__CAC5">#REF!</definedName>
    <definedName name="__CAR1">#REF!</definedName>
    <definedName name="__CAR2">#REF!</definedName>
    <definedName name="__CAR3">#REF!</definedName>
    <definedName name="__CMU005" hidden="1">#REF!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 localSheetId="61">#REF!</definedName>
    <definedName name="__CON123" localSheetId="62">#REF!</definedName>
    <definedName name="__CON123">#REF!</definedName>
    <definedName name="__CON2200">#REF!</definedName>
    <definedName name="__CON220011">#REF!</definedName>
    <definedName name="__CON2500">#REF!</definedName>
    <definedName name="__con3000">#REF!</definedName>
    <definedName name="__CRL1">#REF!</definedName>
    <definedName name="__cua1">#REF!</definedName>
    <definedName name="__D119353">#REF!</definedName>
    <definedName name="__D128899" localSheetId="61">#REF!</definedName>
    <definedName name="__D128899">#REF!</definedName>
    <definedName name="__D151661">#REF!</definedName>
    <definedName name="__D177945">#REF!</definedName>
    <definedName name="__D77032" localSheetId="61">#REF!</definedName>
    <definedName name="__D77032">#REF!</definedName>
    <definedName name="__DAT1">#REF!</definedName>
    <definedName name="__DAT2">#REF!</definedName>
    <definedName name="__DAT3">#REF!</definedName>
    <definedName name="__DAT4">#REF!</definedName>
    <definedName name="__DCF2">#REF!</definedName>
    <definedName name="__DCI1">#REF!</definedName>
    <definedName name="__DDS1">#REF!</definedName>
    <definedName name="__DEC1">#REF!</definedName>
    <definedName name="__DEC12">#REF!</definedName>
    <definedName name="__DES1">#REF!</definedName>
    <definedName name="__DES2">#REF!</definedName>
    <definedName name="__DF4" hidden="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113701">#REF!</definedName>
    <definedName name="__E169000">#REF!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pm2">#REF!</definedName>
    <definedName name="__Epm3">#REF!</definedName>
    <definedName name="__EQP1" localSheetId="61">#REF!</definedName>
    <definedName name="__EQP1" localSheetId="62">#REF!</definedName>
    <definedName name="__EQP1">#REF!</definedName>
    <definedName name="__EQP10" localSheetId="62">#REF!</definedName>
    <definedName name="__EQP10">#REF!</definedName>
    <definedName name="__EQP11" localSheetId="62">#REF!</definedName>
    <definedName name="__EQP11">#REF!</definedName>
    <definedName name="__EQP12" localSheetId="62">#REF!</definedName>
    <definedName name="__EQP12">#REF!</definedName>
    <definedName name="__EQP13" localSheetId="62">#REF!</definedName>
    <definedName name="__EQP13">#REF!</definedName>
    <definedName name="__EQP14" localSheetId="62">#REF!</definedName>
    <definedName name="__EQP14">#REF!</definedName>
    <definedName name="__EQP15" localSheetId="62">#REF!</definedName>
    <definedName name="__EQP15">#REF!</definedName>
    <definedName name="__EQP16" localSheetId="62">#REF!</definedName>
    <definedName name="__EQP16">#REF!</definedName>
    <definedName name="__EQP17" localSheetId="62">#REF!</definedName>
    <definedName name="__EQP17">#REF!</definedName>
    <definedName name="__EQP18" localSheetId="62">#REF!</definedName>
    <definedName name="__EQP18">#REF!</definedName>
    <definedName name="__EQP19" localSheetId="62">#REF!</definedName>
    <definedName name="__EQP19">#REF!</definedName>
    <definedName name="__EQP2" localSheetId="62">#REF!</definedName>
    <definedName name="__EQP2">#REF!</definedName>
    <definedName name="__EQP20" localSheetId="62">#REF!</definedName>
    <definedName name="__EQP20">#REF!</definedName>
    <definedName name="__eqp27">#REF!</definedName>
    <definedName name="__EQP3" localSheetId="62">#REF!</definedName>
    <definedName name="__EQP3">#REF!</definedName>
    <definedName name="__EQP4" localSheetId="62">#REF!</definedName>
    <definedName name="__EQP4">#REF!</definedName>
    <definedName name="__EQP5" localSheetId="62">#REF!</definedName>
    <definedName name="__EQP5">#REF!</definedName>
    <definedName name="__EQP6" localSheetId="62">#REF!</definedName>
    <definedName name="__EQP6">#REF!</definedName>
    <definedName name="__EQP7" localSheetId="62">#REF!</definedName>
    <definedName name="__EQP7">#REF!</definedName>
    <definedName name="__EQP8" localSheetId="62">#REF!</definedName>
    <definedName name="__EQP8">#REF!</definedName>
    <definedName name="__EQP9" localSheetId="62">#REF!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#N/A</definedName>
    <definedName name="__F150411">#REF!</definedName>
    <definedName name="__f191212">#REF!</definedName>
    <definedName name="__F206218">#REF!</definedName>
    <definedName name="__f211166">#REF!</definedName>
    <definedName name="__F222320">#REF!</definedName>
    <definedName name="__Fc">#REF!</definedName>
    <definedName name="__FDS_HYPERLINK_TOGGLE_STATE__" hidden="1">"ON"</definedName>
    <definedName name="__feb01">#REF!</definedName>
    <definedName name="__feb06">#REF!</definedName>
    <definedName name="__feb97">#REF!</definedName>
    <definedName name="__feb98">#REF!</definedName>
    <definedName name="__feb99">#REF!</definedName>
    <definedName name="__FEC5">#REF!,#REF!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f2005" localSheetId="3">AIU!ERR</definedName>
    <definedName name="__ff2005">[0]!ERR</definedName>
    <definedName name="__FHE7" localSheetId="3" hidden="1">{#N/A,#N/A,FALSE,"masez (10)";#N/A,#N/A,FALSE,"masez (7)";#N/A,#N/A,FALSE,"masez (6)";#N/A,#N/A,FALSE,"masez (5)";#N/A,#N/A,FALSE,"masez (4)";#N/A,#N/A,FALSE,"masez (3)";#N/A,#N/A,FALSE,"masez (2)";#N/A,#N/A,FALSE,"GME";#N/A,#N/A,FALSE,"masez"}</definedName>
    <definedName name="__FHE7" hidden="1">{#N/A,#N/A,FALSE,"masez (10)";#N/A,#N/A,FALSE,"masez (7)";#N/A,#N/A,FALSE,"masez (6)";#N/A,#N/A,FALSE,"masez (5)";#N/A,#N/A,FALSE,"masez (4)";#N/A,#N/A,FALSE,"masez (3)";#N/A,#N/A,FALSE,"masez (2)";#N/A,#N/A,FALSE,"GME";#N/A,#N/A,FALSE,"masez"}</definedName>
    <definedName name="__FS01">#N/A</definedName>
    <definedName name="__G1">#N/A</definedName>
    <definedName name="__G118050">#REF!</definedName>
    <definedName name="__G161484">#REF!</definedName>
    <definedName name="__g2" localSheetId="3" hidden="1">{"TAB1",#N/A,TRUE,"GENERAL";"TAB2",#N/A,TRUE,"GENERAL";"TAB3",#N/A,TRUE,"GENERAL";"TAB4",#N/A,TRUE,"GENERAL";"TAB5",#N/A,TRUE,"GENERAL"}</definedName>
    <definedName name="__g2" hidden="1">{"TAB1",#N/A,TRUE,"GENERAL";"TAB2",#N/A,TRUE,"GENERAL";"TAB3",#N/A,TRUE,"GENERAL";"TAB4",#N/A,TRUE,"GENERAL";"TAB5",#N/A,TRUE,"GENERAL"}</definedName>
    <definedName name="__g3" localSheetId="3" hidden="1">{"via1",#N/A,TRUE,"general";"via2",#N/A,TRUE,"general";"via3",#N/A,TRUE,"general"}</definedName>
    <definedName name="__g3" hidden="1">{"via1",#N/A,TRUE,"general";"via2",#N/A,TRUE,"general";"via3",#N/A,TRUE,"general"}</definedName>
    <definedName name="__g4" localSheetId="3" hidden="1">{"via1",#N/A,TRUE,"general";"via2",#N/A,TRUE,"general";"via3",#N/A,TRUE,"general"}</definedName>
    <definedName name="__g4" hidden="1">{"via1",#N/A,TRUE,"general";"via2",#N/A,TRUE,"general";"via3",#N/A,TRUE,"general"}</definedName>
    <definedName name="__g5" localSheetId="3" hidden="1">{"via1",#N/A,TRUE,"general";"via2",#N/A,TRUE,"general";"via3",#N/A,TRUE,"general"}</definedName>
    <definedName name="__g5" hidden="1">{"via1",#N/A,TRUE,"general";"via2",#N/A,TRUE,"general";"via3",#N/A,TRUE,"general"}</definedName>
    <definedName name="__g6" localSheetId="3" hidden="1">{"via1",#N/A,TRUE,"general";"via2",#N/A,TRUE,"general";"via3",#N/A,TRUE,"general"}</definedName>
    <definedName name="__g6" hidden="1">{"via1",#N/A,TRUE,"general";"via2",#N/A,TRUE,"general";"via3",#N/A,TRUE,"general"}</definedName>
    <definedName name="__g7" localSheetId="3" hidden="1">{"TAB1",#N/A,TRUE,"GENERAL";"TAB2",#N/A,TRUE,"GENERAL";"TAB3",#N/A,TRUE,"GENERAL";"TAB4",#N/A,TRUE,"GENERAL";"TAB5",#N/A,TRUE,"GENERAL"}</definedName>
    <definedName name="__g7" hidden="1">{"TAB1",#N/A,TRUE,"GENERAL";"TAB2",#N/A,TRUE,"GENERAL";"TAB3",#N/A,TRUE,"GENERAL";"TAB4",#N/A,TRUE,"GENERAL";"TAB5",#N/A,TRUE,"GENERAL"}</definedName>
    <definedName name="__GR1" localSheetId="3" hidden="1">{"TAB1",#N/A,TRUE,"GENERAL";"TAB2",#N/A,TRUE,"GENERAL";"TAB3",#N/A,TRUE,"GENERAL";"TAB4",#N/A,TRUE,"GENERAL";"TAB5",#N/A,TRUE,"GENERAL"}</definedName>
    <definedName name="__GR1" hidden="1">{"TAB1",#N/A,TRUE,"GENERAL";"TAB2",#N/A,TRUE,"GENERAL";"TAB3",#N/A,TRUE,"GENERAL";"TAB4",#N/A,TRUE,"GENERAL";"TAB5",#N/A,TRUE,"GENERAL"}</definedName>
    <definedName name="__gtr4" localSheetId="3" hidden="1">{"via1",#N/A,TRUE,"general";"via2",#N/A,TRUE,"general";"via3",#N/A,TRUE,"general"}</definedName>
    <definedName name="__gtr4" hidden="1">{"via1",#N/A,TRUE,"general";"via2",#N/A,TRUE,"general";"via3",#N/A,TRUE,"general"}</definedName>
    <definedName name="__H117562">#REF!</definedName>
    <definedName name="__H191456">#REF!</definedName>
    <definedName name="__h2" localSheetId="3" hidden="1">{"via1",#N/A,TRUE,"general";"via2",#N/A,TRUE,"general";"via3",#N/A,TRUE,"general"}</definedName>
    <definedName name="__h2" hidden="1">{"via1",#N/A,TRUE,"general";"via2",#N/A,TRUE,"general";"via3",#N/A,TRUE,"general"}</definedName>
    <definedName name="__h3" localSheetId="3" hidden="1">{"via1",#N/A,TRUE,"general";"via2",#N/A,TRUE,"general";"via3",#N/A,TRUE,"general"}</definedName>
    <definedName name="__h3" hidden="1">{"via1",#N/A,TRUE,"general";"via2",#N/A,TRUE,"general";"via3",#N/A,TRUE,"general"}</definedName>
    <definedName name="__h4" localSheetId="3" hidden="1">{"TAB1",#N/A,TRUE,"GENERAL";"TAB2",#N/A,TRUE,"GENERAL";"TAB3",#N/A,TRUE,"GENERAL";"TAB4",#N/A,TRUE,"GENERAL";"TAB5",#N/A,TRUE,"GENERAL"}</definedName>
    <definedName name="__h4" hidden="1">{"TAB1",#N/A,TRUE,"GENERAL";"TAB2",#N/A,TRUE,"GENERAL";"TAB3",#N/A,TRUE,"GENERAL";"TAB4",#N/A,TRUE,"GENERAL";"TAB5",#N/A,TRUE,"GENERAL"}</definedName>
    <definedName name="__h5" localSheetId="3" hidden="1">{"TAB1",#N/A,TRUE,"GENERAL";"TAB2",#N/A,TRUE,"GENERAL";"TAB3",#N/A,TRUE,"GENERAL";"TAB4",#N/A,TRUE,"GENERAL";"TAB5",#N/A,TRUE,"GENERAL"}</definedName>
    <definedName name="__h5" hidden="1">{"TAB1",#N/A,TRUE,"GENERAL";"TAB2",#N/A,TRUE,"GENERAL";"TAB3",#N/A,TRUE,"GENERAL";"TAB4",#N/A,TRUE,"GENERAL";"TAB5",#N/A,TRUE,"GENERAL"}</definedName>
    <definedName name="__h6" localSheetId="3" hidden="1">{"via1",#N/A,TRUE,"general";"via2",#N/A,TRUE,"general";"via3",#N/A,TRUE,"general"}</definedName>
    <definedName name="__h6" hidden="1">{"via1",#N/A,TRUE,"general";"via2",#N/A,TRUE,"general";"via3",#N/A,TRUE,"general"}</definedName>
    <definedName name="__h7" localSheetId="3" hidden="1">{"TAB1",#N/A,TRUE,"GENERAL";"TAB2",#N/A,TRUE,"GENERAL";"TAB3",#N/A,TRUE,"GENERAL";"TAB4",#N/A,TRUE,"GENERAL";"TAB5",#N/A,TRUE,"GENERAL"}</definedName>
    <definedName name="__h7" hidden="1">{"TAB1",#N/A,TRUE,"GENERAL";"TAB2",#N/A,TRUE,"GENERAL";"TAB3",#N/A,TRUE,"GENERAL";"TAB4",#N/A,TRUE,"GENERAL";"TAB5",#N/A,TRUE,"GENERAL"}</definedName>
    <definedName name="__h8" localSheetId="3" hidden="1">{"via1",#N/A,TRUE,"general";"via2",#N/A,TRUE,"general";"via3",#N/A,TRUE,"general"}</definedName>
    <definedName name="__h8" hidden="1">{"via1",#N/A,TRUE,"general";"via2",#N/A,TRUE,"general";"via3",#N/A,TRUE,"general"}</definedName>
    <definedName name="__hfh7" localSheetId="3" hidden="1">{"via1",#N/A,TRUE,"general";"via2",#N/A,TRUE,"general";"via3",#N/A,TRUE,"general"}</definedName>
    <definedName name="__hfh7" hidden="1">{"via1",#N/A,TRUE,"general";"via2",#N/A,TRUE,"general";"via3",#N/A,TRUE,"general"}</definedName>
    <definedName name="__HUM1">#REF!</definedName>
    <definedName name="__HUM2">#REF!</definedName>
    <definedName name="__i1">#REF!</definedName>
    <definedName name="__i4" localSheetId="3" hidden="1">{"via1",#N/A,TRUE,"general";"via2",#N/A,TRUE,"general";"via3",#N/A,TRUE,"general"}</definedName>
    <definedName name="__i4" hidden="1">{"via1",#N/A,TRUE,"general";"via2",#N/A,TRUE,"general";"via3",#N/A,TRUE,"general"}</definedName>
    <definedName name="__i5" localSheetId="3" hidden="1">{"TAB1",#N/A,TRUE,"GENERAL";"TAB2",#N/A,TRUE,"GENERAL";"TAB3",#N/A,TRUE,"GENERAL";"TAB4",#N/A,TRUE,"GENERAL";"TAB5",#N/A,TRUE,"GENERAL"}</definedName>
    <definedName name="__i5" hidden="1">{"TAB1",#N/A,TRUE,"GENERAL";"TAB2",#N/A,TRUE,"GENERAL";"TAB3",#N/A,TRUE,"GENERAL";"TAB4",#N/A,TRUE,"GENERAL";"TAB5",#N/A,TRUE,"GENERAL"}</definedName>
    <definedName name="__i6" localSheetId="3" hidden="1">{"TAB1",#N/A,TRUE,"GENERAL";"TAB2",#N/A,TRUE,"GENERAL";"TAB3",#N/A,TRUE,"GENERAL";"TAB4",#N/A,TRUE,"GENERAL";"TAB5",#N/A,TRUE,"GENERAL"}</definedName>
    <definedName name="__i6" hidden="1">{"TAB1",#N/A,TRUE,"GENERAL";"TAB2",#N/A,TRUE,"GENERAL";"TAB3",#N/A,TRUE,"GENERAL";"TAB4",#N/A,TRUE,"GENERAL";"TAB5",#N/A,TRUE,"GENERAL"}</definedName>
    <definedName name="__i7" localSheetId="3" hidden="1">{"via1",#N/A,TRUE,"general";"via2",#N/A,TRUE,"general";"via3",#N/A,TRUE,"general"}</definedName>
    <definedName name="__i7" hidden="1">{"via1",#N/A,TRUE,"general";"via2",#N/A,TRUE,"general";"via3",#N/A,TRUE,"general"}</definedName>
    <definedName name="__i77" localSheetId="3" hidden="1">{"TAB1",#N/A,TRUE,"GENERAL";"TAB2",#N/A,TRUE,"GENERAL";"TAB3",#N/A,TRUE,"GENERAL";"TAB4",#N/A,TRUE,"GENERAL";"TAB5",#N/A,TRUE,"GENERAL"}</definedName>
    <definedName name="__i77" hidden="1">{"TAB1",#N/A,TRUE,"GENERAL";"TAB2",#N/A,TRUE,"GENERAL";"TAB3",#N/A,TRUE,"GENERAL";"TAB4",#N/A,TRUE,"GENERAL";"TAB5",#N/A,TRUE,"GENERAL"}</definedName>
    <definedName name="__i8" localSheetId="3" hidden="1">{"via1",#N/A,TRUE,"general";"via2",#N/A,TRUE,"general";"via3",#N/A,TRUE,"general"}</definedName>
    <definedName name="__i8" hidden="1">{"via1",#N/A,TRUE,"general";"via2",#N/A,TRUE,"general";"via3",#N/A,TRUE,"general"}</definedName>
    <definedName name="__i9" localSheetId="3"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 localSheetId="61">#REF!</definedName>
    <definedName name="__inf1">#REF!</definedName>
    <definedName name="__ipc1">#REF!</definedName>
    <definedName name="__ipc2">#REF!</definedName>
    <definedName name="__IPC2002">#REF!</definedName>
    <definedName name="__ipc3">#REF!</definedName>
    <definedName name="__ipc4">#REF!</definedName>
    <definedName name="__ITM4">#REF!</definedName>
    <definedName name="__IyC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3" hidden="1">{"TAB1",#N/A,TRUE,"GENERAL";"TAB2",#N/A,TRUE,"GENERAL";"TAB3",#N/A,TRUE,"GENERAL";"TAB4",#N/A,TRUE,"GENERAL";"TAB5",#N/A,TRUE,"GENERAL"}</definedName>
    <definedName name="__k3" hidden="1">{"TAB1",#N/A,TRUE,"GENERAL";"TAB2",#N/A,TRUE,"GENERAL";"TAB3",#N/A,TRUE,"GENERAL";"TAB4",#N/A,TRUE,"GENERAL";"TAB5",#N/A,TRUE,"GENERAL"}</definedName>
    <definedName name="__k4" localSheetId="3" hidden="1">{"via1",#N/A,TRUE,"general";"via2",#N/A,TRUE,"general";"via3",#N/A,TRUE,"general"}</definedName>
    <definedName name="__k4" hidden="1">{"via1",#N/A,TRUE,"general";"via2",#N/A,TRUE,"general";"via3",#N/A,TRUE,"general"}</definedName>
    <definedName name="__k5" localSheetId="3" hidden="1">{"via1",#N/A,TRUE,"general";"via2",#N/A,TRUE,"general";"via3",#N/A,TRUE,"general"}</definedName>
    <definedName name="__k5" hidden="1">{"via1",#N/A,TRUE,"general";"via2",#N/A,TRUE,"general";"via3",#N/A,TRUE,"general"}</definedName>
    <definedName name="__k6" localSheetId="3" hidden="1">{"TAB1",#N/A,TRUE,"GENERAL";"TAB2",#N/A,TRUE,"GENERAL";"TAB3",#N/A,TRUE,"GENERAL";"TAB4",#N/A,TRUE,"GENERAL";"TAB5",#N/A,TRUE,"GENERAL"}</definedName>
    <definedName name="__k6" hidden="1">{"TAB1",#N/A,TRUE,"GENERAL";"TAB2",#N/A,TRUE,"GENERAL";"TAB3",#N/A,TRUE,"GENERAL";"TAB4",#N/A,TRUE,"GENERAL";"TAB5",#N/A,TRUE,"GENERAL"}</definedName>
    <definedName name="__k7" localSheetId="3" hidden="1">{"via1",#N/A,TRUE,"general";"via2",#N/A,TRUE,"general";"via3",#N/A,TRUE,"general"}</definedName>
    <definedName name="__k7" hidden="1">{"via1",#N/A,TRUE,"general";"via2",#N/A,TRUE,"general";"via3",#N/A,TRUE,"general"}</definedName>
    <definedName name="__k8" localSheetId="3" hidden="1">{"via1",#N/A,TRUE,"general";"via2",#N/A,TRUE,"general";"via3",#N/A,TRUE,"general"}</definedName>
    <definedName name="__k8" hidden="1">{"via1",#N/A,TRUE,"general";"via2",#N/A,TRUE,"general";"via3",#N/A,TRUE,"general"}</definedName>
    <definedName name="__k9" localSheetId="3"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3" hidden="1">{"TAB1",#N/A,TRUE,"GENERAL";"TAB2",#N/A,TRUE,"GENERAL";"TAB3",#N/A,TRUE,"GENERAL";"TAB4",#N/A,TRUE,"GENERAL";"TAB5",#N/A,TRUE,"GENERAL"}</definedName>
    <definedName name="__kjk6" hidden="1">{"TAB1",#N/A,TRUE,"GENERAL";"TAB2",#N/A,TRUE,"GENERAL";"TAB3",#N/A,TRUE,"GENERAL";"TAB4",#N/A,TRUE,"GENERAL";"TAB5",#N/A,TRUE,"GENERAL"}</definedName>
    <definedName name="__l9001">#REF!</definedName>
    <definedName name="__l9001_1">#REF!</definedName>
    <definedName name="__l9001_2">#REF!</definedName>
    <definedName name="__l9001_4">#REF!</definedName>
    <definedName name="__LB">#N/A</definedName>
    <definedName name="__LEY80">#REF!</definedName>
    <definedName name="__lgc1">#REF!</definedName>
    <definedName name="__lgc2">#REF!</definedName>
    <definedName name="__lgc3">#REF!</definedName>
    <definedName name="__LMO1">#REF!</definedName>
    <definedName name="__M14" localSheetId="61">#REF!</definedName>
    <definedName name="__M14" localSheetId="62">#REF!</definedName>
    <definedName name="__M14">#REF!</definedName>
    <definedName name="__m3" localSheetId="3" hidden="1">{"via1",#N/A,TRUE,"general";"via2",#N/A,TRUE,"general";"via3",#N/A,TRUE,"general"}</definedName>
    <definedName name="__m3" hidden="1">{"via1",#N/A,TRUE,"general";"via2",#N/A,TRUE,"general";"via3",#N/A,TRUE,"general"}</definedName>
    <definedName name="__m4" localSheetId="3" hidden="1">{"TAB1",#N/A,TRUE,"GENERAL";"TAB2",#N/A,TRUE,"GENERAL";"TAB3",#N/A,TRUE,"GENERAL";"TAB4",#N/A,TRUE,"GENERAL";"TAB5",#N/A,TRUE,"GENERAL"}</definedName>
    <definedName name="__m4" hidden="1">{"TAB1",#N/A,TRUE,"GENERAL";"TAB2",#N/A,TRUE,"GENERAL";"TAB3",#N/A,TRUE,"GENERAL";"TAB4",#N/A,TRUE,"GENERAL";"TAB5",#N/A,TRUE,"GENERAL"}</definedName>
    <definedName name="__m5" localSheetId="3" hidden="1">{"via1",#N/A,TRUE,"general";"via2",#N/A,TRUE,"general";"via3",#N/A,TRUE,"general"}</definedName>
    <definedName name="__m5" hidden="1">{"via1",#N/A,TRUE,"general";"via2",#N/A,TRUE,"general";"via3",#N/A,TRUE,"general"}</definedName>
    <definedName name="__m6" localSheetId="3" hidden="1">{"TAB1",#N/A,TRUE,"GENERAL";"TAB2",#N/A,TRUE,"GENERAL";"TAB3",#N/A,TRUE,"GENERAL";"TAB4",#N/A,TRUE,"GENERAL";"TAB5",#N/A,TRUE,"GENERAL"}</definedName>
    <definedName name="__m6" hidden="1">{"TAB1",#N/A,TRUE,"GENERAL";"TAB2",#N/A,TRUE,"GENERAL";"TAB3",#N/A,TRUE,"GENERAL";"TAB4",#N/A,TRUE,"GENERAL";"TAB5",#N/A,TRUE,"GENERAL"}</definedName>
    <definedName name="__m7" localSheetId="3" hidden="1">{"TAB1",#N/A,TRUE,"GENERAL";"TAB2",#N/A,TRUE,"GENERAL";"TAB3",#N/A,TRUE,"GENERAL";"TAB4",#N/A,TRUE,"GENERAL";"TAB5",#N/A,TRUE,"GENERAL"}</definedName>
    <definedName name="__m7" hidden="1">{"TAB1",#N/A,TRUE,"GENERAL";"TAB2",#N/A,TRUE,"GENERAL";"TAB3",#N/A,TRUE,"GENERAL";"TAB4",#N/A,TRUE,"GENERAL";"TAB5",#N/A,TRUE,"GENERAL"}</definedName>
    <definedName name="__m8" localSheetId="3" hidden="1">{"via1",#N/A,TRUE,"general";"via2",#N/A,TRUE,"general";"via3",#N/A,TRUE,"general"}</definedName>
    <definedName name="__m8" hidden="1">{"via1",#N/A,TRUE,"general";"via2",#N/A,TRUE,"general";"via3",#N/A,TRUE,"general"}</definedName>
    <definedName name="__m9" localSheetId="3" hidden="1">{"via1",#N/A,TRUE,"general";"via2",#N/A,TRUE,"general";"via3",#N/A,TRUE,"general"}</definedName>
    <definedName name="__m9" hidden="1">{"via1",#N/A,TRUE,"general";"via2",#N/A,TRUE,"general";"via3",#N/A,TRUE,"general"}</definedName>
    <definedName name="__MA2" localSheetId="62">#REF!</definedName>
    <definedName name="__MA2">#REF!</definedName>
    <definedName name="__mar01">#REF!</definedName>
    <definedName name="__mar06">#REF!</definedName>
    <definedName name="__mar97">#REF!</definedName>
    <definedName name="__mar98">#REF!</definedName>
    <definedName name="__mar99">#REF!</definedName>
    <definedName name="__MAT1" localSheetId="62">#REF!</definedName>
    <definedName name="__MAT1">#REF!</definedName>
    <definedName name="__MAT10" localSheetId="62">#REF!</definedName>
    <definedName name="__MAT10">#REF!</definedName>
    <definedName name="__MAT100">#REF!</definedName>
    <definedName name="__MAT101">#REF!</definedName>
    <definedName name="__MAT102">#REF!</definedName>
    <definedName name="__MAT103">#REF!</definedName>
    <definedName name="__MAT104">#REF!</definedName>
    <definedName name="__MAT105">#REF!</definedName>
    <definedName name="__MAT106">#REF!</definedName>
    <definedName name="__MAT107">#REF!</definedName>
    <definedName name="__MAT108">#REF!</definedName>
    <definedName name="__MAT109">#REF!</definedName>
    <definedName name="__MAT11" localSheetId="62">#REF!</definedName>
    <definedName name="__MAT11">#REF!</definedName>
    <definedName name="__MAT110">#REF!</definedName>
    <definedName name="__MAT111">#REF!</definedName>
    <definedName name="__MAT1111" localSheetId="61">#REF!</definedName>
    <definedName name="__MAT1111" localSheetId="62">#REF!</definedName>
    <definedName name="__MAT1111">#REF!</definedName>
    <definedName name="__MAT112" localSheetId="61">#REF!</definedName>
    <definedName name="__MAT112">#REF!</definedName>
    <definedName name="__MAT113">#REF!</definedName>
    <definedName name="__MAT114">#REF!</definedName>
    <definedName name="__MAT115">#REF!</definedName>
    <definedName name="__MAT116">#REF!</definedName>
    <definedName name="__MAT117">#REF!</definedName>
    <definedName name="__MAT118">#REF!</definedName>
    <definedName name="__MAT119">#REF!</definedName>
    <definedName name="__MAT12" localSheetId="62">#REF!</definedName>
    <definedName name="__MAT12">#REF!</definedName>
    <definedName name="__MAT120">#REF!</definedName>
    <definedName name="__MAT121">#REF!</definedName>
    <definedName name="__MAT122">#REF!</definedName>
    <definedName name="__MAT123">#REF!</definedName>
    <definedName name="__MAT124">#REF!</definedName>
    <definedName name="__MAT125">#REF!</definedName>
    <definedName name="__MAT126">#REF!</definedName>
    <definedName name="__MAT127">#REF!</definedName>
    <definedName name="__MAT128">#REF!</definedName>
    <definedName name="__MAT129">#REF!</definedName>
    <definedName name="__MAT13" localSheetId="62">#REF!</definedName>
    <definedName name="__MAT13">#REF!</definedName>
    <definedName name="__MAT130">#REF!</definedName>
    <definedName name="__MAT131">#REF!</definedName>
    <definedName name="__MAT132">#REF!</definedName>
    <definedName name="__MAT133">#REF!</definedName>
    <definedName name="__MAT134">#REF!</definedName>
    <definedName name="__MAT135">#REF!</definedName>
    <definedName name="__MAT136">#REF!</definedName>
    <definedName name="__MAT137">#REF!</definedName>
    <definedName name="__MAT138">#REF!</definedName>
    <definedName name="__MAT139">#REF!</definedName>
    <definedName name="__MAT14" localSheetId="62">#REF!</definedName>
    <definedName name="__MAT14">#REF!</definedName>
    <definedName name="__MAT140">#REF!</definedName>
    <definedName name="__MAT141">#REF!</definedName>
    <definedName name="__MAT142">#REF!</definedName>
    <definedName name="__MAT143">#REF!</definedName>
    <definedName name="__MAT144">#REF!</definedName>
    <definedName name="__MAT145">#REF!</definedName>
    <definedName name="__MAT146">#REF!</definedName>
    <definedName name="__MAT147">#REF!</definedName>
    <definedName name="__MAT148">#REF!</definedName>
    <definedName name="__MAT149">#REF!</definedName>
    <definedName name="__MAT15" localSheetId="62">#REF!</definedName>
    <definedName name="__MAT15">#REF!</definedName>
    <definedName name="__MAT150">#REF!</definedName>
    <definedName name="__MAT151">#REF!</definedName>
    <definedName name="__MAT152">#REF!</definedName>
    <definedName name="__MAT153">#REF!</definedName>
    <definedName name="__MAT154">#REF!</definedName>
    <definedName name="__MAT155">#REF!</definedName>
    <definedName name="__MAT156">#REF!</definedName>
    <definedName name="__MAT157">#REF!</definedName>
    <definedName name="__MAT158">#REF!</definedName>
    <definedName name="__MAT159">#REF!</definedName>
    <definedName name="__MAT16" localSheetId="62">#REF!</definedName>
    <definedName name="__MAT16">#REF!</definedName>
    <definedName name="__MAT160">#REF!</definedName>
    <definedName name="__MAT161">#REF!</definedName>
    <definedName name="__MAT162">#REF!</definedName>
    <definedName name="__MAT163">#REF!</definedName>
    <definedName name="__MAT164">#REF!</definedName>
    <definedName name="__MAT165">#REF!</definedName>
    <definedName name="__MAT166">#REF!</definedName>
    <definedName name="__MAT17" localSheetId="62">#REF!</definedName>
    <definedName name="__MAT17">#REF!</definedName>
    <definedName name="__MAT170" localSheetId="61">#REF!</definedName>
    <definedName name="__MAT170" localSheetId="62">#REF!</definedName>
    <definedName name="__MAT170">#REF!</definedName>
    <definedName name="__MAT171" localSheetId="61">#REF!</definedName>
    <definedName name="__MAT171" localSheetId="62">#REF!</definedName>
    <definedName name="__MAT171">#REF!</definedName>
    <definedName name="__MAT18" localSheetId="61">#REF!</definedName>
    <definedName name="__MAT18" localSheetId="62">#REF!</definedName>
    <definedName name="__MAT18">#REF!</definedName>
    <definedName name="__MAT19" localSheetId="62">#REF!</definedName>
    <definedName name="__MAT19">#REF!</definedName>
    <definedName name="__MAT2" localSheetId="62">#REF!</definedName>
    <definedName name="__MAT2">#REF!</definedName>
    <definedName name="__MAT20" localSheetId="62">#REF!</definedName>
    <definedName name="__MAT20">#REF!</definedName>
    <definedName name="__MAT21" localSheetId="62">#REF!</definedName>
    <definedName name="__MAT21">#REF!</definedName>
    <definedName name="__MAT22" localSheetId="62">#REF!</definedName>
    <definedName name="__MAT22">#REF!</definedName>
    <definedName name="__MAT23" localSheetId="62">#REF!</definedName>
    <definedName name="__MAT23">#REF!</definedName>
    <definedName name="__MAT24" localSheetId="62">#REF!</definedName>
    <definedName name="__MAT24">#REF!</definedName>
    <definedName name="__MAT25" localSheetId="62">#REF!</definedName>
    <definedName name="__MAT25">#REF!</definedName>
    <definedName name="__MAT26" localSheetId="62">#REF!</definedName>
    <definedName name="__MAT26">#REF!</definedName>
    <definedName name="__MAT27" localSheetId="62">#REF!</definedName>
    <definedName name="__MAT27">#REF!</definedName>
    <definedName name="__MAT28" localSheetId="62">#REF!</definedName>
    <definedName name="__MAT28">#REF!</definedName>
    <definedName name="__MAT29" localSheetId="62">#REF!</definedName>
    <definedName name="__MAT29">#REF!</definedName>
    <definedName name="__MAT3" localSheetId="62">#REF!</definedName>
    <definedName name="__MAT3">#REF!</definedName>
    <definedName name="__MAT30" localSheetId="62">#REF!</definedName>
    <definedName name="__MAT30">#REF!</definedName>
    <definedName name="__MAT31" localSheetId="62">#REF!</definedName>
    <definedName name="__MAT31">#REF!</definedName>
    <definedName name="__MAT32" localSheetId="62">#REF!</definedName>
    <definedName name="__MAT32">#REF!</definedName>
    <definedName name="__MAT33" localSheetId="62">#REF!</definedName>
    <definedName name="__MAT33">#REF!</definedName>
    <definedName name="__MAT34" localSheetId="62">#REF!</definedName>
    <definedName name="__MAT34">#REF!</definedName>
    <definedName name="__MAT35" localSheetId="62">#REF!</definedName>
    <definedName name="__MAT35">#REF!</definedName>
    <definedName name="__MAT36" localSheetId="62">#REF!</definedName>
    <definedName name="__MAT36">#REF!</definedName>
    <definedName name="__MAT37" localSheetId="62">#REF!</definedName>
    <definedName name="__MAT37">#REF!</definedName>
    <definedName name="__MAT38">#REF!</definedName>
    <definedName name="__MAT39">#REF!</definedName>
    <definedName name="__MAT4" localSheetId="62">#REF!</definedName>
    <definedName name="__MAT4">#REF!</definedName>
    <definedName name="__MAT40">#REF!</definedName>
    <definedName name="__MAT41">#REF!</definedName>
    <definedName name="__MAT42">#REF!</definedName>
    <definedName name="__MAT43">#REF!</definedName>
    <definedName name="__MAT44">#REF!</definedName>
    <definedName name="__MAT45">#REF!</definedName>
    <definedName name="__MAT46">#REF!</definedName>
    <definedName name="__MAT47">#REF!</definedName>
    <definedName name="__MAT48">#REF!</definedName>
    <definedName name="__MAT49">#REF!</definedName>
    <definedName name="__MAT5" localSheetId="62">#REF!</definedName>
    <definedName name="__MAT5">#REF!</definedName>
    <definedName name="__MAT50">#REF!</definedName>
    <definedName name="__MAT51">#REF!</definedName>
    <definedName name="__MAT52">#REF!</definedName>
    <definedName name="__MAT53">#REF!</definedName>
    <definedName name="__MAT54">#REF!</definedName>
    <definedName name="__MAT55">#REF!</definedName>
    <definedName name="__MAT56">#REF!</definedName>
    <definedName name="__MAT57">#REF!</definedName>
    <definedName name="__MAT58">#REF!</definedName>
    <definedName name="__MAT59">#REF!</definedName>
    <definedName name="__MAT6" localSheetId="62">#REF!</definedName>
    <definedName name="__MAT6">#REF!</definedName>
    <definedName name="__MAT60">#REF!</definedName>
    <definedName name="__MAT61">#REF!</definedName>
    <definedName name="__MAT62">#REF!</definedName>
    <definedName name="__MAT63">#REF!</definedName>
    <definedName name="__MAT64">#REF!</definedName>
    <definedName name="__MAT65">#REF!</definedName>
    <definedName name="__MAT66">#REF!</definedName>
    <definedName name="__MAT67">#REF!</definedName>
    <definedName name="__MAT68">#REF!</definedName>
    <definedName name="__MAT69">#REF!</definedName>
    <definedName name="__MAT7" localSheetId="62">#REF!</definedName>
    <definedName name="__MAT7">#REF!</definedName>
    <definedName name="__MAT70">#REF!</definedName>
    <definedName name="__MAT71">#REF!</definedName>
    <definedName name="__MAT72">#REF!</definedName>
    <definedName name="__MAT73" localSheetId="61">#REF!</definedName>
    <definedName name="__MAT73">#REF!</definedName>
    <definedName name="__MAT74">#REF!</definedName>
    <definedName name="__MAT75">#REF!</definedName>
    <definedName name="__MAT76">#REF!</definedName>
    <definedName name="__MAT77">#REF!</definedName>
    <definedName name="__MAT78">#REF!</definedName>
    <definedName name="__MAT79">#REF!</definedName>
    <definedName name="__MAT8" localSheetId="62">#REF!</definedName>
    <definedName name="__MAT8">#REF!</definedName>
    <definedName name="__MAT80">#REF!</definedName>
    <definedName name="__MAT81">#REF!</definedName>
    <definedName name="__MAT82">#REF!</definedName>
    <definedName name="__MAT83">#REF!</definedName>
    <definedName name="__MAT832" localSheetId="61">#REF!</definedName>
    <definedName name="__MAT832" localSheetId="62">#REF!</definedName>
    <definedName name="__MAT832">#REF!</definedName>
    <definedName name="__MAT84" localSheetId="61">#REF!</definedName>
    <definedName name="__MAT84">#REF!</definedName>
    <definedName name="__MAT85">#REF!</definedName>
    <definedName name="__MAT86">#REF!</definedName>
    <definedName name="__MAT87">#REF!</definedName>
    <definedName name="__MAT88">#REF!</definedName>
    <definedName name="__MAT89">#REF!</definedName>
    <definedName name="__MAT9" localSheetId="62">#REF!</definedName>
    <definedName name="__MAT9">#REF!</definedName>
    <definedName name="__MAT90">#REF!</definedName>
    <definedName name="__MAT91">#REF!</definedName>
    <definedName name="__MAT92">#REF!</definedName>
    <definedName name="__MAT93">#REF!</definedName>
    <definedName name="__MAT94">#REF!</definedName>
    <definedName name="__MAT95">#REF!</definedName>
    <definedName name="__MAT96">#REF!</definedName>
    <definedName name="__MAT97">#REF!</definedName>
    <definedName name="__MAT98">#REF!</definedName>
    <definedName name="__MAT99">#REF!</definedName>
    <definedName name="__may01">#REF!</definedName>
    <definedName name="__may06">#REF!</definedName>
    <definedName name="__MAY88" localSheetId="61">#REF!</definedName>
    <definedName name="__MAY88" localSheetId="62">#REF!</definedName>
    <definedName name="__MAY88">#REF!</definedName>
    <definedName name="__may97">#REF!</definedName>
    <definedName name="__may98">#REF!</definedName>
    <definedName name="__may99">#REF!</definedName>
    <definedName name="__MB1">#REF!</definedName>
    <definedName name="__MB2">#REF!</definedName>
    <definedName name="__MB3">#REF!</definedName>
    <definedName name="__MDC2">#REF!</definedName>
    <definedName name="__mes1">#REF!</definedName>
    <definedName name="__Mes2">#REF!</definedName>
    <definedName name="__Mes3">#REF!</definedName>
    <definedName name="__MO1" localSheetId="61">#REF!</definedName>
    <definedName name="__MO1" localSheetId="62">#REF!</definedName>
    <definedName name="__MO1">#REF!</definedName>
    <definedName name="__MO10" localSheetId="62">#REF!</definedName>
    <definedName name="__MO10">#REF!</definedName>
    <definedName name="__MO2" localSheetId="62">#REF!</definedName>
    <definedName name="__MO2">#REF!</definedName>
    <definedName name="__MO3" localSheetId="62">#REF!</definedName>
    <definedName name="__MO3">#REF!</definedName>
    <definedName name="__MO4" localSheetId="62">#REF!</definedName>
    <definedName name="__MO4">#REF!</definedName>
    <definedName name="__MO5" localSheetId="62">#REF!</definedName>
    <definedName name="__MO5">#REF!</definedName>
    <definedName name="__MO6" localSheetId="62">#REF!</definedName>
    <definedName name="__MO6">#REF!</definedName>
    <definedName name="__MO7" localSheetId="62">#REF!</definedName>
    <definedName name="__MO7">#REF!</definedName>
    <definedName name="__MO8" localSheetId="62">#REF!</definedName>
    <definedName name="__MO8">#REF!</definedName>
    <definedName name="__MO9" localSheetId="62">#REF!</definedName>
    <definedName name="__MO9">#REF!</definedName>
    <definedName name="__mor15">#REF!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MV1" localSheetId="62">#REF!</definedName>
    <definedName name="__MV1">#REF!</definedName>
    <definedName name="__MV10" localSheetId="62">#REF!</definedName>
    <definedName name="__MV10">#REF!</definedName>
    <definedName name="__MV11" localSheetId="62">#REF!</definedName>
    <definedName name="__MV11">#REF!</definedName>
    <definedName name="__MV12" localSheetId="62">#REF!</definedName>
    <definedName name="__MV12">#REF!</definedName>
    <definedName name="__MV13" localSheetId="62">#REF!</definedName>
    <definedName name="__MV13">#REF!</definedName>
    <definedName name="__MV14" localSheetId="62">#REF!</definedName>
    <definedName name="__MV14">#REF!</definedName>
    <definedName name="__MV15" localSheetId="62">#REF!</definedName>
    <definedName name="__MV15">#REF!</definedName>
    <definedName name="__MV16" localSheetId="62">#REF!</definedName>
    <definedName name="__MV16">#REF!</definedName>
    <definedName name="__MV17" localSheetId="62">#REF!</definedName>
    <definedName name="__MV17">#REF!</definedName>
    <definedName name="__MV18" localSheetId="62">#REF!</definedName>
    <definedName name="__MV18">#REF!</definedName>
    <definedName name="__MV19" localSheetId="62">#REF!</definedName>
    <definedName name="__MV19">#REF!</definedName>
    <definedName name="__MV2" localSheetId="62">#REF!</definedName>
    <definedName name="__MV2">#REF!</definedName>
    <definedName name="__MV20" localSheetId="62">#REF!</definedName>
    <definedName name="__MV20">#REF!</definedName>
    <definedName name="__MV3" localSheetId="62">#REF!</definedName>
    <definedName name="__MV3">#REF!</definedName>
    <definedName name="__MV4">#REF!</definedName>
    <definedName name="__MV5" localSheetId="62">#REF!</definedName>
    <definedName name="__MV5">#REF!</definedName>
    <definedName name="__MV6" localSheetId="62">#REF!</definedName>
    <definedName name="__MV6">#REF!</definedName>
    <definedName name="__MV7" localSheetId="62">#REF!</definedName>
    <definedName name="__MV7">#REF!</definedName>
    <definedName name="__MV8" localSheetId="62">#REF!</definedName>
    <definedName name="__MV8">#REF!</definedName>
    <definedName name="__MV9" localSheetId="62">#REF!</definedName>
    <definedName name="__MV9">#REF!</definedName>
    <definedName name="__n3" localSheetId="3" hidden="1">{"TAB1",#N/A,TRUE,"GENERAL";"TAB2",#N/A,TRUE,"GENERAL";"TAB3",#N/A,TRUE,"GENERAL";"TAB4",#N/A,TRUE,"GENERAL";"TAB5",#N/A,TRUE,"GENERAL"}</definedName>
    <definedName name="__n3" hidden="1">{"TAB1",#N/A,TRUE,"GENERAL";"TAB2",#N/A,TRUE,"GENERAL";"TAB3",#N/A,TRUE,"GENERAL";"TAB4",#N/A,TRUE,"GENERAL";"TAB5",#N/A,TRUE,"GENERAL"}</definedName>
    <definedName name="__n4" localSheetId="3" hidden="1">{"via1",#N/A,TRUE,"general";"via2",#N/A,TRUE,"general";"via3",#N/A,TRUE,"general"}</definedName>
    <definedName name="__n4" hidden="1">{"via1",#N/A,TRUE,"general";"via2",#N/A,TRUE,"general";"via3",#N/A,TRUE,"general"}</definedName>
    <definedName name="__n5" localSheetId="3" hidden="1">{"TAB1",#N/A,TRUE,"GENERAL";"TAB2",#N/A,TRUE,"GENERAL";"TAB3",#N/A,TRUE,"GENERAL";"TAB4",#N/A,TRUE,"GENERAL";"TAB5",#N/A,TRUE,"GENERAL"}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3" hidden="1">{"via1",#N/A,TRUE,"general";"via2",#N/A,TRUE,"general";"via3",#N/A,TRUE,"general"}</definedName>
    <definedName name="__nyn7" hidden="1">{"via1",#N/A,TRUE,"general";"via2",#N/A,TRUE,"general";"via3",#N/A,TRUE,"general"}</definedName>
    <definedName name="__o1" localSheetId="3" hidden="1">{#N/A,#N/A,FALSE,"SUMMARY";#N/A,#N/A,FALSE,"mcsh";#N/A,#N/A,FALSE,"vol&amp;rev";#N/A,#N/A,FALSE,"wkgcap";#N/A,#N/A,FALSE,"DEPR&amp;DT";#N/A,#N/A,FALSE,"ASSETS";#N/A,#N/A,FALSE,"NI&amp;OTH&amp;DIV";#N/A,#N/A,FALSE,"CASHFLOW";#N/A,#N/A,FALSE,"CAPEMPL";#N/A,#N/A,FALSE,"ROCE"}</definedName>
    <definedName name="__o1" hidden="1">{#N/A,#N/A,FALSE,"SUMMARY";#N/A,#N/A,FALSE,"mcsh";#N/A,#N/A,FALSE,"vol&amp;rev";#N/A,#N/A,FALSE,"wkgcap";#N/A,#N/A,FALSE,"DEPR&amp;DT";#N/A,#N/A,FALSE,"ASSETS";#N/A,#N/A,FALSE,"NI&amp;OTH&amp;DIV";#N/A,#N/A,FALSE,"CASHFLOW";#N/A,#N/A,FALSE,"CAPEMPL";#N/A,#N/A,FALSE,"ROCE"}</definedName>
    <definedName name="__o4" localSheetId="3" hidden="1">{"via1",#N/A,TRUE,"general";"via2",#N/A,TRUE,"general";"via3",#N/A,TRUE,"general"}</definedName>
    <definedName name="__o4" hidden="1">{"via1",#N/A,TRUE,"general";"via2",#N/A,TRUE,"general";"via3",#N/A,TRUE,"general"}</definedName>
    <definedName name="__o5" localSheetId="3" hidden="1">{"TAB1",#N/A,TRUE,"GENERAL";"TAB2",#N/A,TRUE,"GENERAL";"TAB3",#N/A,TRUE,"GENERAL";"TAB4",#N/A,TRUE,"GENERAL";"TAB5",#N/A,TRUE,"GENERAL"}</definedName>
    <definedName name="__o5" hidden="1">{"TAB1",#N/A,TRUE,"GENERAL";"TAB2",#N/A,TRUE,"GENERAL";"TAB3",#N/A,TRUE,"GENERAL";"TAB4",#N/A,TRUE,"GENERAL";"TAB5",#N/A,TRUE,"GENERAL"}</definedName>
    <definedName name="__o6" localSheetId="3" hidden="1">{"TAB1",#N/A,TRUE,"GENERAL";"TAB2",#N/A,TRUE,"GENERAL";"TAB3",#N/A,TRUE,"GENERAL";"TAB4",#N/A,TRUE,"GENERAL";"TAB5",#N/A,TRUE,"GENERAL"}</definedName>
    <definedName name="__o6" hidden="1">{"TAB1",#N/A,TRUE,"GENERAL";"TAB2",#N/A,TRUE,"GENERAL";"TAB3",#N/A,TRUE,"GENERAL";"TAB4",#N/A,TRUE,"GENERAL";"TAB5",#N/A,TRUE,"GENERAL"}</definedName>
    <definedName name="__o7" localSheetId="3" hidden="1">{"TAB1",#N/A,TRUE,"GENERAL";"TAB2",#N/A,TRUE,"GENERAL";"TAB3",#N/A,TRUE,"GENERAL";"TAB4",#N/A,TRUE,"GENERAL";"TAB5",#N/A,TRUE,"GENERAL"}</definedName>
    <definedName name="__o7" hidden="1">{"TAB1",#N/A,TRUE,"GENERAL";"TAB2",#N/A,TRUE,"GENERAL";"TAB3",#N/A,TRUE,"GENERAL";"TAB4",#N/A,TRUE,"GENERAL";"TAB5",#N/A,TRUE,"GENERAL"}</definedName>
    <definedName name="__o8" localSheetId="3" hidden="1">{"via1",#N/A,TRUE,"general";"via2",#N/A,TRUE,"general";"via3",#N/A,TRUE,"general"}</definedName>
    <definedName name="__o8" hidden="1">{"via1",#N/A,TRUE,"general";"via2",#N/A,TRUE,"general";"via3",#N/A,TRUE,"general"}</definedName>
    <definedName name="__o9" localSheetId="3"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oj1">#REF!</definedName>
    <definedName name="__ORO10" localSheetId="62">#REF!</definedName>
    <definedName name="__ORO10">#REF!</definedName>
    <definedName name="__ORO11" localSheetId="62">#REF!</definedName>
    <definedName name="__ORO11">#REF!</definedName>
    <definedName name="__ORO12" localSheetId="62">#REF!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3" hidden="1">{"via1",#N/A,TRUE,"general";"via2",#N/A,TRUE,"general";"via3",#N/A,TRUE,"general"}</definedName>
    <definedName name="__p6" hidden="1">{"via1",#N/A,TRUE,"general";"via2",#N/A,TRUE,"general";"via3",#N/A,TRUE,"general"}</definedName>
    <definedName name="__p7" localSheetId="3" hidden="1">{"via1",#N/A,TRUE,"general";"via2",#N/A,TRUE,"general";"via3",#N/A,TRUE,"general"}</definedName>
    <definedName name="__p7" hidden="1">{"via1",#N/A,TRUE,"general";"via2",#N/A,TRUE,"general";"via3",#N/A,TRUE,"general"}</definedName>
    <definedName name="__p8" localSheetId="3"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J50">#REF!</definedName>
    <definedName name="__pj51" localSheetId="61">#REF!</definedName>
    <definedName name="__pj51" localSheetId="62">#REF!</definedName>
    <definedName name="__pj51">#REF!</definedName>
    <definedName name="__PMT5671" localSheetId="61">#REF!</definedName>
    <definedName name="__PMT5671" localSheetId="62">#REF!</definedName>
    <definedName name="__PMT5671">#REF!</definedName>
    <definedName name="__PMT5805" localSheetId="61">#REF!</definedName>
    <definedName name="__PMT5805" localSheetId="62">#REF!</definedName>
    <definedName name="__PMT5805">#REF!</definedName>
    <definedName name="__PMT5806" localSheetId="61">#REF!</definedName>
    <definedName name="__PMT5806" localSheetId="62">#REF!</definedName>
    <definedName name="__PMT5806">#REF!</definedName>
    <definedName name="__PMT5815" localSheetId="61">#REF!</definedName>
    <definedName name="__PMT5815" localSheetId="62">#REF!</definedName>
    <definedName name="__PMT5815">#REF!</definedName>
    <definedName name="__PMT5820" localSheetId="61">#REF!</definedName>
    <definedName name="__PMT5820" localSheetId="62">#REF!</definedName>
    <definedName name="__PMT5820">#REF!</definedName>
    <definedName name="__Po2">#REF!</definedName>
    <definedName name="__Po3">#REF!</definedName>
    <definedName name="__POR1" localSheetId="61">#REF!</definedName>
    <definedName name="__POR1">#REF!</definedName>
    <definedName name="__POR2">#REF!</definedName>
    <definedName name="__POR3">#REF!</definedName>
    <definedName name="__POR4">#REF!</definedName>
    <definedName name="__POR5">#REF!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 localSheetId="61">#REF!</definedName>
    <definedName name="__PR1" localSheetId="62">#REF!</definedName>
    <definedName name="__PR1">#REF!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u1">#REF!</definedName>
    <definedName name="__Pu2">#REF!</definedName>
    <definedName name="__Pu3">#REF!</definedName>
    <definedName name="__r" localSheetId="61">#REF!</definedName>
    <definedName name="__r" localSheetId="62">#REF!</definedName>
    <definedName name="__r">#REF!</definedName>
    <definedName name="__r4r" localSheetId="3" hidden="1">{"via1",#N/A,TRUE,"general";"via2",#N/A,TRUE,"general";"via3",#N/A,TRUE,"general"}</definedName>
    <definedName name="__r4r" hidden="1">{"via1",#N/A,TRUE,"general";"via2",#N/A,TRUE,"general";"via3",#N/A,TRUE,"general"}</definedName>
    <definedName name="__rc" localSheetId="61">#REF!</definedName>
    <definedName name="__rc" localSheetId="62">#REF!</definedName>
    <definedName name="__Rc">#REF!</definedName>
    <definedName name="__Red1">#REF!</definedName>
    <definedName name="__Red2">#REF!</definedName>
    <definedName name="__Red3">#REF!</definedName>
    <definedName name="__ref4">#REF!</definedName>
    <definedName name="__rig25">#REF!</definedName>
    <definedName name="__rtu6" localSheetId="3" hidden="1">{"via1",#N/A,TRUE,"general";"via2",#N/A,TRUE,"general";"via3",#N/A,TRUE,"general"}</definedName>
    <definedName name="__rtu6" hidden="1">{"via1",#N/A,TRUE,"general";"via2",#N/A,TRUE,"general";"via3",#N/A,TRUE,"general"}</definedName>
    <definedName name="__s1" localSheetId="3" hidden="1">{"via1",#N/A,TRUE,"general";"via2",#N/A,TRUE,"general";"via3",#N/A,TRUE,"general"}</definedName>
    <definedName name="__s1" hidden="1">{"via1",#N/A,TRUE,"general";"via2",#N/A,TRUE,"general";"via3",#N/A,TRUE,"general"}</definedName>
    <definedName name="__s2" localSheetId="3" hidden="1">{"TAB1",#N/A,TRUE,"GENERAL";"TAB2",#N/A,TRUE,"GENERAL";"TAB3",#N/A,TRUE,"GENERAL";"TAB4",#N/A,TRUE,"GENERAL";"TAB5",#N/A,TRUE,"GENERAL"}</definedName>
    <definedName name="__s2" hidden="1">{"TAB1",#N/A,TRUE,"GENERAL";"TAB2",#N/A,TRUE,"GENERAL";"TAB3",#N/A,TRUE,"GENERAL";"TAB4",#N/A,TRUE,"GENERAL";"TAB5",#N/A,TRUE,"GENERAL"}</definedName>
    <definedName name="__s3" localSheetId="3" hidden="1">{"TAB1",#N/A,TRUE,"GENERAL";"TAB2",#N/A,TRUE,"GENERAL";"TAB3",#N/A,TRUE,"GENERAL";"TAB4",#N/A,TRUE,"GENERAL";"TAB5",#N/A,TRUE,"GENERAL"}</definedName>
    <definedName name="__s3" hidden="1">{"TAB1",#N/A,TRUE,"GENERAL";"TAB2",#N/A,TRUE,"GENERAL";"TAB3",#N/A,TRUE,"GENERAL";"TAB4",#N/A,TRUE,"GENERAL";"TAB5",#N/A,TRUE,"GENERAL"}</definedName>
    <definedName name="__s4" localSheetId="3" hidden="1">{"via1",#N/A,TRUE,"general";"via2",#N/A,TRUE,"general";"via3",#N/A,TRUE,"general"}</definedName>
    <definedName name="__s4" hidden="1">{"via1",#N/A,TRUE,"general";"via2",#N/A,TRUE,"general";"via3",#N/A,TRUE,"general"}</definedName>
    <definedName name="__s5" localSheetId="3" hidden="1">{"via1",#N/A,TRUE,"general";"via2",#N/A,TRUE,"general";"via3",#N/A,TRUE,"general"}</definedName>
    <definedName name="__s5" hidden="1">{"via1",#N/A,TRUE,"general";"via2",#N/A,TRUE,"general";"via3",#N/A,TRUE,"general"}</definedName>
    <definedName name="__s6" localSheetId="3" hidden="1">{"TAB1",#N/A,TRUE,"GENERAL";"TAB2",#N/A,TRUE,"GENERAL";"TAB3",#N/A,TRUE,"GENERAL";"TAB4",#N/A,TRUE,"GENERAL";"TAB5",#N/A,TRUE,"GENERAL"}</definedName>
    <definedName name="__s6" hidden="1">{"TAB1",#N/A,TRUE,"GENERAL";"TAB2",#N/A,TRUE,"GENERAL";"TAB3",#N/A,TRUE,"GENERAL";"TAB4",#N/A,TRUE,"GENERAL";"TAB5",#N/A,TRUE,"GENERAL"}</definedName>
    <definedName name="__s7" localSheetId="3" hidden="1">{"via1",#N/A,TRUE,"general";"via2",#N/A,TRUE,"general";"via3",#N/A,TRUE,"general"}</definedName>
    <definedName name="__s7" hidden="1">{"via1",#N/A,TRUE,"general";"via2",#N/A,TRUE,"general";"via3",#N/A,TRUE,"general"}</definedName>
    <definedName name="__SAC1">#REF!</definedName>
    <definedName name="__SBC1" localSheetId="61">#REF!</definedName>
    <definedName name="__SBC1" localSheetId="62">#REF!</definedName>
    <definedName name="__SBC1">#REF!</definedName>
    <definedName name="__SBC3" localSheetId="61">#REF!</definedName>
    <definedName name="__SBC3" localSheetId="62">#REF!</definedName>
    <definedName name="__SBC3">#REF!</definedName>
    <definedName name="__SBC5" localSheetId="61">#REF!</definedName>
    <definedName name="__SBC5" localSheetId="62">#REF!</definedName>
    <definedName name="__SBC5">#REF!</definedName>
    <definedName name="__sep01">#REF!</definedName>
    <definedName name="__sep06">#REF!</definedName>
    <definedName name="__sep97">#REF!</definedName>
    <definedName name="__sep98">#REF!</definedName>
    <definedName name="__sep99">#REF!</definedName>
    <definedName name="__Sum3">#REF!</definedName>
    <definedName name="__t3" localSheetId="3" hidden="1">{"TAB1",#N/A,TRUE,"GENERAL";"TAB2",#N/A,TRUE,"GENERAL";"TAB3",#N/A,TRUE,"GENERAL";"TAB4",#N/A,TRUE,"GENERAL";"TAB5",#N/A,TRUE,"GENERAL"}</definedName>
    <definedName name="__t3" hidden="1">{"TAB1",#N/A,TRUE,"GENERAL";"TAB2",#N/A,TRUE,"GENERAL";"TAB3",#N/A,TRUE,"GENERAL";"TAB4",#N/A,TRUE,"GENERAL";"TAB5",#N/A,TRUE,"GENERAL"}</definedName>
    <definedName name="__t4" localSheetId="3" hidden="1">{"via1",#N/A,TRUE,"general";"via2",#N/A,TRUE,"general";"via3",#N/A,TRUE,"general"}</definedName>
    <definedName name="__t4" hidden="1">{"via1",#N/A,TRUE,"general";"via2",#N/A,TRUE,"general";"via3",#N/A,TRUE,"general"}</definedName>
    <definedName name="__t5" localSheetId="3" hidden="1">{"TAB1",#N/A,TRUE,"GENERAL";"TAB2",#N/A,TRUE,"GENERAL";"TAB3",#N/A,TRUE,"GENERAL";"TAB4",#N/A,TRUE,"GENERAL";"TAB5",#N/A,TRUE,"GENERAL"}</definedName>
    <definedName name="__t5" hidden="1">{"TAB1",#N/A,TRUE,"GENERAL";"TAB2",#N/A,TRUE,"GENERAL";"TAB3",#N/A,TRUE,"GENERAL";"TAB4",#N/A,TRUE,"GENERAL";"TAB5",#N/A,TRUE,"GENERAL"}</definedName>
    <definedName name="__t6" localSheetId="3" hidden="1">{"via1",#N/A,TRUE,"general";"via2",#N/A,TRUE,"general";"via3",#N/A,TRUE,"general"}</definedName>
    <definedName name="__t6" hidden="1">{"via1",#N/A,TRUE,"general";"via2",#N/A,TRUE,"general";"via3",#N/A,TRUE,"general"}</definedName>
    <definedName name="__t66" localSheetId="3" hidden="1">{"TAB1",#N/A,TRUE,"GENERAL";"TAB2",#N/A,TRUE,"GENERAL";"TAB3",#N/A,TRUE,"GENERAL";"TAB4",#N/A,TRUE,"GENERAL";"TAB5",#N/A,TRUE,"GENERAL"}</definedName>
    <definedName name="__t66" hidden="1">{"TAB1",#N/A,TRUE,"GENERAL";"TAB2",#N/A,TRUE,"GENERAL";"TAB3",#N/A,TRUE,"GENERAL";"TAB4",#N/A,TRUE,"GENERAL";"TAB5",#N/A,TRUE,"GENERAL"}</definedName>
    <definedName name="__t7" localSheetId="3" hidden="1">{"via1",#N/A,TRUE,"general";"via2",#N/A,TRUE,"general";"via3",#N/A,TRUE,"general"}</definedName>
    <definedName name="__t7" hidden="1">{"via1",#N/A,TRUE,"general";"via2",#N/A,TRUE,"general";"via3",#N/A,TRUE,"general"}</definedName>
    <definedName name="__t77" localSheetId="3" hidden="1">{"TAB1",#N/A,TRUE,"GENERAL";"TAB2",#N/A,TRUE,"GENERAL";"TAB3",#N/A,TRUE,"GENERAL";"TAB4",#N/A,TRUE,"GENERAL";"TAB5",#N/A,TRUE,"GENERAL"}</definedName>
    <definedName name="__t77" hidden="1">{"TAB1",#N/A,TRUE,"GENERAL";"TAB2",#N/A,TRUE,"GENERAL";"TAB3",#N/A,TRUE,"GENERAL";"TAB4",#N/A,TRUE,"GENERAL";"TAB5",#N/A,TRUE,"GENERAL"}</definedName>
    <definedName name="__t8" localSheetId="3" hidden="1">{"TAB1",#N/A,TRUE,"GENERAL";"TAB2",#N/A,TRUE,"GENERAL";"TAB3",#N/A,TRUE,"GENERAL";"TAB4",#N/A,TRUE,"GENERAL";"TAB5",#N/A,TRUE,"GENERAL"}</definedName>
    <definedName name="__t8" hidden="1">{"TAB1",#N/A,TRUE,"GENERAL";"TAB2",#N/A,TRUE,"GENERAL";"TAB3",#N/A,TRUE,"GENERAL";"TAB4",#N/A,TRUE,"GENERAL";"TAB5",#N/A,TRUE,"GENERAL"}</definedName>
    <definedName name="__t88" localSheetId="3" hidden="1">{"via1",#N/A,TRUE,"general";"via2",#N/A,TRUE,"general";"via3",#N/A,TRUE,"general"}</definedName>
    <definedName name="__t88" hidden="1">{"via1",#N/A,TRUE,"general";"via2",#N/A,TRUE,"general";"via3",#N/A,TRUE,"general"}</definedName>
    <definedName name="__t9" localSheetId="3" hidden="1">{"TAB1",#N/A,TRUE,"GENERAL";"TAB2",#N/A,TRUE,"GENERAL";"TAB3",#N/A,TRUE,"GENERAL";"TAB4",#N/A,TRUE,"GENERAL";"TAB5",#N/A,TRUE,"GENERAL"}</definedName>
    <definedName name="__t9" hidden="1">{"TAB1",#N/A,TRUE,"GENERAL";"TAB2",#N/A,TRUE,"GENERAL";"TAB3",#N/A,TRUE,"GENERAL";"TAB4",#N/A,TRUE,"GENERAL";"TAB5",#N/A,TRUE,"GENERAL"}</definedName>
    <definedName name="__t99" localSheetId="3" hidden="1">{"via1",#N/A,TRUE,"general";"via2",#N/A,TRUE,"general";"via3",#N/A,TRUE,"general"}</definedName>
    <definedName name="__t99" hidden="1">{"via1",#N/A,TRUE,"general";"via2",#N/A,TRUE,"general";"via3",#N/A,TRUE,"general"}</definedName>
    <definedName name="__TA1">#REF!</definedName>
    <definedName name="__TA2">#REF!</definedName>
    <definedName name="__TA3">#REF!</definedName>
    <definedName name="__TA4">#REF!</definedName>
    <definedName name="__TA5">#REF!</definedName>
    <definedName name="__TA6">#REF!</definedName>
    <definedName name="__TA7">#REF!</definedName>
    <definedName name="__TA8">#REF!</definedName>
    <definedName name="__TA9">#REF!</definedName>
    <definedName name="__tab1" localSheetId="61">#REF!</definedName>
    <definedName name="__tab1" localSheetId="62">#REF!</definedName>
    <definedName name="__tab1">#REF!</definedName>
    <definedName name="__tab2" localSheetId="62">#REF!</definedName>
    <definedName name="__tab2">#REF!</definedName>
    <definedName name="__tab3" localSheetId="62">#REF!</definedName>
    <definedName name="__tab3">#REF!</definedName>
    <definedName name="__TAB4">#REF!</definedName>
    <definedName name="__Tab5">#REF!</definedName>
    <definedName name="__TC212">#REF!</definedName>
    <definedName name="__TD02" localSheetId="3">AIU!ERR</definedName>
    <definedName name="__TD02">[0]!ERR</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33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F12">#REF!</definedName>
    <definedName name="__Tpt1">#REF!</definedName>
    <definedName name="__Tpt2">#REF!</definedName>
    <definedName name="__Tra1">#REF!</definedName>
    <definedName name="__Tra2">#REF!</definedName>
    <definedName name="__Tra3">#REF!</definedName>
    <definedName name="__TUZ22">#REF!</definedName>
    <definedName name="__TUZ36">#REF!</definedName>
    <definedName name="__tyl2" localSheetId="3" hidden="1">{#N/A,#N/A,FALSE,"masez (10)";#N/A,#N/A,FALSE,"masez (7)";#N/A,#N/A,FALSE,"masez (6)";#N/A,#N/A,FALSE,"masez (5)";#N/A,#N/A,FALSE,"masez (4)";#N/A,#N/A,FALSE,"masez (3)";#N/A,#N/A,FALSE,"masez (2)";#N/A,#N/A,FALSE,"GME";#N/A,#N/A,FALSE,"masez"}</definedName>
    <definedName name="__tyl2" hidden="1">{#N/A,#N/A,FALSE,"masez (10)";#N/A,#N/A,FALSE,"masez (7)";#N/A,#N/A,FALSE,"masez (6)";#N/A,#N/A,FALSE,"masez (5)";#N/A,#N/A,FALSE,"masez (4)";#N/A,#N/A,FALSE,"masez (3)";#N/A,#N/A,FALSE,"masez (2)";#N/A,#N/A,FALSE,"GME";#N/A,#N/A,FALSE,"masez"}</definedName>
    <definedName name="__TZ214">#REF!</definedName>
    <definedName name="__TZ323">#REF!</definedName>
    <definedName name="__TZ324">#REF!</definedName>
    <definedName name="__u4" localSheetId="3" hidden="1">{"TAB1",#N/A,TRUE,"GENERAL";"TAB2",#N/A,TRUE,"GENERAL";"TAB3",#N/A,TRUE,"GENERAL";"TAB4",#N/A,TRUE,"GENERAL";"TAB5",#N/A,TRUE,"GENERAL"}</definedName>
    <definedName name="__u4" hidden="1">{"TAB1",#N/A,TRUE,"GENERAL";"TAB2",#N/A,TRUE,"GENERAL";"TAB3",#N/A,TRUE,"GENERAL";"TAB4",#N/A,TRUE,"GENERAL";"TAB5",#N/A,TRUE,"GENERAL"}</definedName>
    <definedName name="__u5" localSheetId="3" hidden="1">{"TAB1",#N/A,TRUE,"GENERAL";"TAB2",#N/A,TRUE,"GENERAL";"TAB3",#N/A,TRUE,"GENERAL";"TAB4",#N/A,TRUE,"GENERAL";"TAB5",#N/A,TRUE,"GENERAL"}</definedName>
    <definedName name="__u5" hidden="1">{"TAB1",#N/A,TRUE,"GENERAL";"TAB2",#N/A,TRUE,"GENERAL";"TAB3",#N/A,TRUE,"GENERAL";"TAB4",#N/A,TRUE,"GENERAL";"TAB5",#N/A,TRUE,"GENERAL"}</definedName>
    <definedName name="__u6" localSheetId="3" hidden="1">{"TAB1",#N/A,TRUE,"GENERAL";"TAB2",#N/A,TRUE,"GENERAL";"TAB3",#N/A,TRUE,"GENERAL";"TAB4",#N/A,TRUE,"GENERAL";"TAB5",#N/A,TRUE,"GENERAL"}</definedName>
    <definedName name="__u6" hidden="1">{"TAB1",#N/A,TRUE,"GENERAL";"TAB2",#N/A,TRUE,"GENERAL";"TAB3",#N/A,TRUE,"GENERAL";"TAB4",#N/A,TRUE,"GENERAL";"TAB5",#N/A,TRUE,"GENERAL"}</definedName>
    <definedName name="__u7" localSheetId="3" hidden="1">{"via1",#N/A,TRUE,"general";"via2",#N/A,TRUE,"general";"via3",#N/A,TRUE,"general"}</definedName>
    <definedName name="__u7" hidden="1">{"via1",#N/A,TRUE,"general";"via2",#N/A,TRUE,"general";"via3",#N/A,TRUE,"general"}</definedName>
    <definedName name="__u8" localSheetId="3" hidden="1">{"TAB1",#N/A,TRUE,"GENERAL";"TAB2",#N/A,TRUE,"GENERAL";"TAB3",#N/A,TRUE,"GENERAL";"TAB4",#N/A,TRUE,"GENERAL";"TAB5",#N/A,TRUE,"GENERAL"}</definedName>
    <definedName name="__u8" hidden="1">{"TAB1",#N/A,TRUE,"GENERAL";"TAB2",#N/A,TRUE,"GENERAL";"TAB3",#N/A,TRUE,"GENERAL";"TAB4",#N/A,TRUE,"GENERAL";"TAB5",#N/A,TRUE,"GENERAL"}</definedName>
    <definedName name="__u9" localSheetId="3" hidden="1">{"TAB1",#N/A,TRUE,"GENERAL";"TAB2",#N/A,TRUE,"GENERAL";"TAB3",#N/A,TRUE,"GENERAL";"TAB4",#N/A,TRUE,"GENERAL";"TAB5",#N/A,TRUE,"GENERAL"}</definedName>
    <definedName name="__u9" hidden="1">{"TAB1",#N/A,TRUE,"GENERAL";"TAB2",#N/A,TRUE,"GENERAL";"TAB3",#N/A,TRUE,"GENERAL";"TAB4",#N/A,TRUE,"GENERAL";"TAB5",#N/A,TRUE,"GENERAL"}</definedName>
    <definedName name="__ur7" localSheetId="3"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3" hidden="1">{"via1",#N/A,TRUE,"general";"via2",#N/A,TRUE,"general";"via3",#N/A,TRUE,"general"}</definedName>
    <definedName name="__v2" hidden="1">{"via1",#N/A,TRUE,"general";"via2",#N/A,TRUE,"general";"via3",#N/A,TRUE,"general"}</definedName>
    <definedName name="__v3" localSheetId="3" hidden="1">{"TAB1",#N/A,TRUE,"GENERAL";"TAB2",#N/A,TRUE,"GENERAL";"TAB3",#N/A,TRUE,"GENERAL";"TAB4",#N/A,TRUE,"GENERAL";"TAB5",#N/A,TRUE,"GENERAL"}</definedName>
    <definedName name="__v3" hidden="1">{"TAB1",#N/A,TRUE,"GENERAL";"TAB2",#N/A,TRUE,"GENERAL";"TAB3",#N/A,TRUE,"GENERAL";"TAB4",#N/A,TRUE,"GENERAL";"TAB5",#N/A,TRUE,"GENERAL"}</definedName>
    <definedName name="__v4" localSheetId="3" hidden="1">{"TAB1",#N/A,TRUE,"GENERAL";"TAB2",#N/A,TRUE,"GENERAL";"TAB3",#N/A,TRUE,"GENERAL";"TAB4",#N/A,TRUE,"GENERAL";"TAB5",#N/A,TRUE,"GENERAL"}</definedName>
    <definedName name="__v4" hidden="1">{"TAB1",#N/A,TRUE,"GENERAL";"TAB2",#N/A,TRUE,"GENERAL";"TAB3",#N/A,TRUE,"GENERAL";"TAB4",#N/A,TRUE,"GENERAL";"TAB5",#N/A,TRUE,"GENERAL"}</definedName>
    <definedName name="__v5" localSheetId="3" hidden="1">{"TAB1",#N/A,TRUE,"GENERAL";"TAB2",#N/A,TRUE,"GENERAL";"TAB3",#N/A,TRUE,"GENERAL";"TAB4",#N/A,TRUE,"GENERAL";"TAB5",#N/A,TRUE,"GENERAL"}</definedName>
    <definedName name="__v5" hidden="1">{"TAB1",#N/A,TRUE,"GENERAL";"TAB2",#N/A,TRUE,"GENERAL";"TAB3",#N/A,TRUE,"GENERAL";"TAB4",#N/A,TRUE,"GENERAL";"TAB5",#N/A,TRUE,"GENERAL"}</definedName>
    <definedName name="__v6" localSheetId="3" hidden="1">{"TAB1",#N/A,TRUE,"GENERAL";"TAB2",#N/A,TRUE,"GENERAL";"TAB3",#N/A,TRUE,"GENERAL";"TAB4",#N/A,TRUE,"GENERAL";"TAB5",#N/A,TRUE,"GENERAL"}</definedName>
    <definedName name="__v6" hidden="1">{"TAB1",#N/A,TRUE,"GENERAL";"TAB2",#N/A,TRUE,"GENERAL";"TAB3",#N/A,TRUE,"GENERAL";"TAB4",#N/A,TRUE,"GENERAL";"TAB5",#N/A,TRUE,"GENERAL"}</definedName>
    <definedName name="__v7" localSheetId="3" hidden="1">{"via1",#N/A,TRUE,"general";"via2",#N/A,TRUE,"general";"via3",#N/A,TRUE,"general"}</definedName>
    <definedName name="__v7" hidden="1">{"via1",#N/A,TRUE,"general";"via2",#N/A,TRUE,"general";"via3",#N/A,TRUE,"general"}</definedName>
    <definedName name="__v8" localSheetId="3" hidden="1">{"TAB1",#N/A,TRUE,"GENERAL";"TAB2",#N/A,TRUE,"GENERAL";"TAB3",#N/A,TRUE,"GENERAL";"TAB4",#N/A,TRUE,"GENERAL";"TAB5",#N/A,TRUE,"GENERAL"}</definedName>
    <definedName name="__v8" hidden="1">{"TAB1",#N/A,TRUE,"GENERAL";"TAB2",#N/A,TRUE,"GENERAL";"TAB3",#N/A,TRUE,"GENERAL";"TAB4",#N/A,TRUE,"GENERAL";"TAB5",#N/A,TRUE,"GENERAL"}</definedName>
    <definedName name="__v9" localSheetId="3" hidden="1">{"TAB1",#N/A,TRUE,"GENERAL";"TAB2",#N/A,TRUE,"GENERAL";"TAB3",#N/A,TRUE,"GENERAL";"TAB4",#N/A,TRUE,"GENERAL";"TAB5",#N/A,TRUE,"GENERAL"}</definedName>
    <definedName name="__v9" hidden="1">{"TAB1",#N/A,TRUE,"GENERAL";"TAB2",#N/A,TRUE,"GENERAL";"TAB3",#N/A,TRUE,"GENERAL";"TAB4",#N/A,TRUE,"GENERAL";"TAB5",#N/A,TRUE,"GENERAL"}</definedName>
    <definedName name="__var1">#REF!</definedName>
    <definedName name="__var3">#REF!</definedName>
    <definedName name="__var4">#REF!,#REF!,#REF!</definedName>
    <definedName name="__VEX1">#REF!</definedName>
    <definedName name="__VFA1">#REF!</definedName>
    <definedName name="__vfv4" localSheetId="3" hidden="1">{"via1",#N/A,TRUE,"general";"via2",#N/A,TRUE,"general";"via3",#N/A,TRUE,"general"}</definedName>
    <definedName name="__vfv4" hidden="1">{"via1",#N/A,TRUE,"general";"via2",#N/A,TRUE,"general";"via3",#N/A,TRUE,"general"}</definedName>
    <definedName name="__VIT1">#REF!</definedName>
    <definedName name="__Vol1" localSheetId="61">#REF!</definedName>
    <definedName name="__Vol1" localSheetId="62">#REF!</definedName>
    <definedName name="__Vol1">#REF!</definedName>
    <definedName name="__VPD1">#REF!</definedName>
    <definedName name="__VPI1">#REF!</definedName>
    <definedName name="__VPR1">#REF!</definedName>
    <definedName name="__VPR2">#REF!</definedName>
    <definedName name="__VRA1">#REF!</definedName>
    <definedName name="__VRP1">#REF!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3">Scheduled_Payment+Extra_Payment</definedName>
    <definedName name="__w6" localSheetId="58">Scheduled_Payment+Extra_Payment</definedName>
    <definedName name="__w6" localSheetId="59">Scheduled_Payment+Extra_Payment</definedName>
    <definedName name="__w6" localSheetId="12">Scheduled_Payment+Extra_Payment</definedName>
    <definedName name="__w6" localSheetId="19">Scheduled_Payment+Extra_Payment</definedName>
    <definedName name="__w6" localSheetId="20">Scheduled_Payment+Extra_Payment</definedName>
    <definedName name="__w6" localSheetId="22">Scheduled_Payment+Extra_Payment</definedName>
    <definedName name="__w6" localSheetId="23">Scheduled_Payment+Extra_Payment</definedName>
    <definedName name="__w6" localSheetId="24">Scheduled_Payment+Extra_Payment</definedName>
    <definedName name="__w6" localSheetId="25">Scheduled_Payment+Extra_Payment</definedName>
    <definedName name="__w6" localSheetId="26">Scheduled_Payment+Extra_Payment</definedName>
    <definedName name="__w6" localSheetId="27">Scheduled_Payment+Extra_Payment</definedName>
    <definedName name="__w6" localSheetId="28">Scheduled_Payment+Extra_Payment</definedName>
    <definedName name="__w6" localSheetId="29">Scheduled_Payment+Extra_Payment</definedName>
    <definedName name="__w6" localSheetId="30">Scheduled_Payment+Extra_Payment</definedName>
    <definedName name="__w6" localSheetId="31">Scheduled_Payment+Extra_Payment</definedName>
    <definedName name="__w6" localSheetId="32">Scheduled_Payment+Extra_Payment</definedName>
    <definedName name="__w6" localSheetId="33">Scheduled_Payment+Extra_Payment</definedName>
    <definedName name="__w6" localSheetId="42">Scheduled_Payment+Extra_Payment</definedName>
    <definedName name="__w6" localSheetId="72">Scheduled_Payment+Extra_Payment</definedName>
    <definedName name="__w6" localSheetId="43">Scheduled_Payment+Extra_Payment</definedName>
    <definedName name="__w6" localSheetId="44">Scheduled_Payment+Extra_Payment</definedName>
    <definedName name="__w6" localSheetId="34">Scheduled_Payment+Extra_Payment</definedName>
    <definedName name="__w6" localSheetId="35">Scheduled_Payment+Extra_Payment</definedName>
    <definedName name="__w6" localSheetId="36">Scheduled_Payment+Extra_Payment</definedName>
    <definedName name="__w6" localSheetId="37">Scheduled_Payment+Extra_Payment</definedName>
    <definedName name="__w6" localSheetId="38">Scheduled_Payment+Extra_Payment</definedName>
    <definedName name="__w6" localSheetId="39">Scheduled_Payment+Extra_Payment</definedName>
    <definedName name="__w6" localSheetId="40">Scheduled_Payment+Extra_Payment</definedName>
    <definedName name="__w6" localSheetId="41">Scheduled_Payment+Extra_Payment</definedName>
    <definedName name="__w6" localSheetId="45">Scheduled_Payment+Extra_Payment</definedName>
    <definedName name="__w6" localSheetId="54">Scheduled_Payment+Extra_Payment</definedName>
    <definedName name="__w6" localSheetId="55">Scheduled_Payment+Extra_Payment</definedName>
    <definedName name="__w6" localSheetId="56">Scheduled_Payment+Extra_Payment</definedName>
    <definedName name="__w6" localSheetId="57">Scheduled_Payment+Extra_Payment</definedName>
    <definedName name="__w6" localSheetId="46">Scheduled_Payment+Extra_Payment</definedName>
    <definedName name="__w6" localSheetId="47">Scheduled_Payment+Extra_Payment</definedName>
    <definedName name="__w6" localSheetId="48">Scheduled_Payment+Extra_Payment</definedName>
    <definedName name="__w6" localSheetId="49">Scheduled_Payment+Extra_Payment</definedName>
    <definedName name="__w6" localSheetId="50">Scheduled_Payment+Extra_Payment</definedName>
    <definedName name="__w6" localSheetId="51">Scheduled_Payment+Extra_Payment</definedName>
    <definedName name="__w6" localSheetId="52">Scheduled_Payment+Extra_Payment</definedName>
    <definedName name="__w6" localSheetId="53">Scheduled_Payment+Extra_Payment</definedName>
    <definedName name="__w6" localSheetId="6">Scheduled_Payment+Extra_Payment</definedName>
    <definedName name="__w6" localSheetId="8">Scheduled_Payment+Extra_Payment</definedName>
    <definedName name="__w6" localSheetId="10">Scheduled_Payment+Extra_Payment</definedName>
    <definedName name="__w6" localSheetId="13">Scheduled_Payment+Extra_Payment</definedName>
    <definedName name="__w6" localSheetId="14">Scheduled_Payment+Extra_Payment</definedName>
    <definedName name="__w6" localSheetId="15">Scheduled_Payment+Extra_Payment</definedName>
    <definedName name="__w6" localSheetId="16">Scheduled_Payment+Extra_Payment</definedName>
    <definedName name="__w6" localSheetId="17">Scheduled_Payment+Extra_Payment</definedName>
    <definedName name="__w6" localSheetId="60">Scheduled_Payment+Extra_Payment</definedName>
    <definedName name="__w6" localSheetId="9">Scheduled_Payment+Extra_Payment</definedName>
    <definedName name="__w6" localSheetId="11">Scheduled_Payment+Extra_Payment</definedName>
    <definedName name="__w6" localSheetId="18">Scheduled_Payment+Extra_Payment</definedName>
    <definedName name="__w6" localSheetId="1">Scheduled_Payment+Extra_Payment</definedName>
    <definedName name="__w6">Scheduled_Payment+Extra_Payment</definedName>
    <definedName name="__w7">#N/A</definedName>
    <definedName name="__wrn1" localSheetId="3" hidden="1">{#N/A,#N/A,TRUE,"Est. de Fact.";#N/A,#N/A,TRUE,"Capitulo 19";#N/A,#N/A,TRUE,"Proyecto P855"}</definedName>
    <definedName name="__wrn1" hidden="1">{#N/A,#N/A,TRUE,"Est. de Fact.";#N/A,#N/A,TRUE,"Capitulo 19";#N/A,#N/A,TRUE,"Proyecto P855"}</definedName>
    <definedName name="__Wt27">#REF!</definedName>
    <definedName name="__x1" localSheetId="3" hidden="1">{"TAB1",#N/A,TRUE,"GENERAL";"TAB2",#N/A,TRUE,"GENERAL";"TAB3",#N/A,TRUE,"GENERAL";"TAB4",#N/A,TRUE,"GENERAL";"TAB5",#N/A,TRUE,"GENERAL"}</definedName>
    <definedName name="__x1" hidden="1">{"TAB1",#N/A,TRUE,"GENERAL";"TAB2",#N/A,TRUE,"GENERAL";"TAB3",#N/A,TRUE,"GENERAL";"TAB4",#N/A,TRUE,"GENERAL";"TAB5",#N/A,TRUE,"GENERAL"}</definedName>
    <definedName name="__x2" localSheetId="3" hidden="1">{"via1",#N/A,TRUE,"general";"via2",#N/A,TRUE,"general";"via3",#N/A,TRUE,"general"}</definedName>
    <definedName name="__x2" hidden="1">{"via1",#N/A,TRUE,"general";"via2",#N/A,TRUE,"general";"via3",#N/A,TRUE,"general"}</definedName>
    <definedName name="__x3" localSheetId="3" hidden="1">{"via1",#N/A,TRUE,"general";"via2",#N/A,TRUE,"general";"via3",#N/A,TRUE,"general"}</definedName>
    <definedName name="__x3" hidden="1">{"via1",#N/A,TRUE,"general";"via2",#N/A,TRUE,"general";"via3",#N/A,TRUE,"general"}</definedName>
    <definedName name="__x4" localSheetId="3" hidden="1">{"via1",#N/A,TRUE,"general";"via2",#N/A,TRUE,"general";"via3",#N/A,TRUE,"general"}</definedName>
    <definedName name="__x4" hidden="1">{"via1",#N/A,TRUE,"general";"via2",#N/A,TRUE,"general";"via3",#N/A,TRUE,"general"}</definedName>
    <definedName name="__x5" localSheetId="3" hidden="1">{"TAB1",#N/A,TRUE,"GENERAL";"TAB2",#N/A,TRUE,"GENERAL";"TAB3",#N/A,TRUE,"GENERAL";"TAB4",#N/A,TRUE,"GENERAL";"TAB5",#N/A,TRUE,"GENERAL"}</definedName>
    <definedName name="__x5" hidden="1">{"TAB1",#N/A,TRUE,"GENERAL";"TAB2",#N/A,TRUE,"GENERAL";"TAB3",#N/A,TRUE,"GENERAL";"TAB4",#N/A,TRUE,"GENERAL";"TAB5",#N/A,TRUE,"GENERAL"}</definedName>
    <definedName name="__x6" localSheetId="3" hidden="1">{"TAB1",#N/A,TRUE,"GENERAL";"TAB2",#N/A,TRUE,"GENERAL";"TAB3",#N/A,TRUE,"GENERAL";"TAB4",#N/A,TRUE,"GENERAL";"TAB5",#N/A,TRUE,"GENERAL"}</definedName>
    <definedName name="__x6" hidden="1">{"TAB1",#N/A,TRUE,"GENERAL";"TAB2",#N/A,TRUE,"GENERAL";"TAB3",#N/A,TRUE,"GENERAL";"TAB4",#N/A,TRUE,"GENERAL";"TAB5",#N/A,TRUE,"GENERAL"}</definedName>
    <definedName name="__x7" localSheetId="3" hidden="1">{"TAB1",#N/A,TRUE,"GENERAL";"TAB2",#N/A,TRUE,"GENERAL";"TAB3",#N/A,TRUE,"GENERAL";"TAB4",#N/A,TRUE,"GENERAL";"TAB5",#N/A,TRUE,"GENERAL"}</definedName>
    <definedName name="__x7" hidden="1">{"TAB1",#N/A,TRUE,"GENERAL";"TAB2",#N/A,TRUE,"GENERAL";"TAB3",#N/A,TRUE,"GENERAL";"TAB4",#N/A,TRUE,"GENERAL";"TAB5",#N/A,TRUE,"GENERAL"}</definedName>
    <definedName name="__x8" localSheetId="3" hidden="1">{"via1",#N/A,TRUE,"general";"via2",#N/A,TRUE,"general";"via3",#N/A,TRUE,"general"}</definedName>
    <definedName name="__x8" hidden="1">{"via1",#N/A,TRUE,"general";"via2",#N/A,TRUE,"general";"via3",#N/A,TRUE,"general"}</definedName>
    <definedName name="__x9" localSheetId="3"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fn_ISO_CEILING">NA()</definedName>
    <definedName name="__xlnm.Print_Area_1" localSheetId="61">#REF!</definedName>
    <definedName name="__xlnm.Print_Area_1">#REF!</definedName>
    <definedName name="__xlnm.Print_Area_2" localSheetId="61">#REF!</definedName>
    <definedName name="__xlnm.Print_Area_2">#REF!</definedName>
    <definedName name="__xlnm.Print_Titles_1" localSheetId="61">#REF!</definedName>
    <definedName name="__xlnm.Print_Titles_1">#REF!</definedName>
    <definedName name="__xz2">#REF!</definedName>
    <definedName name="__y1">#N/A</definedName>
    <definedName name="__y2" localSheetId="3" hidden="1">{"TAB1",#N/A,TRUE,"GENERAL";"TAB2",#N/A,TRUE,"GENERAL";"TAB3",#N/A,TRUE,"GENERAL";"TAB4",#N/A,TRUE,"GENERAL";"TAB5",#N/A,TRUE,"GENERAL"}</definedName>
    <definedName name="__y2" hidden="1">{"TAB1",#N/A,TRUE,"GENERAL";"TAB2",#N/A,TRUE,"GENERAL";"TAB3",#N/A,TRUE,"GENERAL";"TAB4",#N/A,TRUE,"GENERAL";"TAB5",#N/A,TRUE,"GENERAL"}</definedName>
    <definedName name="__y3" localSheetId="3" hidden="1">{"via1",#N/A,TRUE,"general";"via2",#N/A,TRUE,"general";"via3",#N/A,TRUE,"general"}</definedName>
    <definedName name="__y3" hidden="1">{"via1",#N/A,TRUE,"general";"via2",#N/A,TRUE,"general";"via3",#N/A,TRUE,"general"}</definedName>
    <definedName name="__y4" localSheetId="3" hidden="1">{"via1",#N/A,TRUE,"general";"via2",#N/A,TRUE,"general";"via3",#N/A,TRUE,"general"}</definedName>
    <definedName name="__y4" hidden="1">{"via1",#N/A,TRUE,"general";"via2",#N/A,TRUE,"general";"via3",#N/A,TRUE,"general"}</definedName>
    <definedName name="__y5" localSheetId="3" hidden="1">{"TAB1",#N/A,TRUE,"GENERAL";"TAB2",#N/A,TRUE,"GENERAL";"TAB3",#N/A,TRUE,"GENERAL";"TAB4",#N/A,TRUE,"GENERAL";"TAB5",#N/A,TRUE,"GENERAL"}</definedName>
    <definedName name="__y5" hidden="1">{"TAB1",#N/A,TRUE,"GENERAL";"TAB2",#N/A,TRUE,"GENERAL";"TAB3",#N/A,TRUE,"GENERAL";"TAB4",#N/A,TRUE,"GENERAL";"TAB5",#N/A,TRUE,"GENERAL"}</definedName>
    <definedName name="__y6" localSheetId="3" hidden="1">{"via1",#N/A,TRUE,"general";"via2",#N/A,TRUE,"general";"via3",#N/A,TRUE,"general"}</definedName>
    <definedName name="__y6" hidden="1">{"via1",#N/A,TRUE,"general";"via2",#N/A,TRUE,"general";"via3",#N/A,TRUE,"general"}</definedName>
    <definedName name="__y7" localSheetId="3" hidden="1">{"via1",#N/A,TRUE,"general";"via2",#N/A,TRUE,"general";"via3",#N/A,TRUE,"general"}</definedName>
    <definedName name="__y7" hidden="1">{"via1",#N/A,TRUE,"general";"via2",#N/A,TRUE,"general";"via3",#N/A,TRUE,"general"}</definedName>
    <definedName name="__y8" localSheetId="3" hidden="1">{"via1",#N/A,TRUE,"general";"via2",#N/A,TRUE,"general";"via3",#N/A,TRUE,"general"}</definedName>
    <definedName name="__y8" hidden="1">{"via1",#N/A,TRUE,"general";"via2",#N/A,TRUE,"general";"via3",#N/A,TRUE,"general"}</definedName>
    <definedName name="__y9" localSheetId="3" hidden="1">{"TAB1",#N/A,TRUE,"GENERAL";"TAB2",#N/A,TRUE,"GENERAL";"TAB3",#N/A,TRUE,"GENERAL";"TAB4",#N/A,TRUE,"GENERAL";"TAB5",#N/A,TRUE,"GENERAL"}</definedName>
    <definedName name="__y9" hidden="1">{"TAB1",#N/A,TRUE,"GENERAL";"TAB2",#N/A,TRUE,"GENERAL";"TAB3",#N/A,TRUE,"GENERAL";"TAB4",#N/A,TRUE,"GENERAL";"TAB5",#N/A,TRUE,"GENERAL"}</definedName>
    <definedName name="__z1" localSheetId="3" hidden="1">{"TAB1",#N/A,TRUE,"GENERAL";"TAB2",#N/A,TRUE,"GENERAL";"TAB3",#N/A,TRUE,"GENERAL";"TAB4",#N/A,TRUE,"GENERAL";"TAB5",#N/A,TRUE,"GENERAL"}</definedName>
    <definedName name="__z1" hidden="1">{"TAB1",#N/A,TRUE,"GENERAL";"TAB2",#N/A,TRUE,"GENERAL";"TAB3",#N/A,TRUE,"GENERAL";"TAB4",#N/A,TRUE,"GENERAL";"TAB5",#N/A,TRUE,"GENERAL"}</definedName>
    <definedName name="__z2" localSheetId="3" hidden="1">{"via1",#N/A,TRUE,"general";"via2",#N/A,TRUE,"general";"via3",#N/A,TRUE,"general"}</definedName>
    <definedName name="__z2" hidden="1">{"via1",#N/A,TRUE,"general";"via2",#N/A,TRUE,"general";"via3",#N/A,TRUE,"general"}</definedName>
    <definedName name="__z3" localSheetId="3" hidden="1">{"via1",#N/A,TRUE,"general";"via2",#N/A,TRUE,"general";"via3",#N/A,TRUE,"general"}</definedName>
    <definedName name="__z3" hidden="1">{"via1",#N/A,TRUE,"general";"via2",#N/A,TRUE,"general";"via3",#N/A,TRUE,"general"}</definedName>
    <definedName name="__z4" localSheetId="3" hidden="1">{"TAB1",#N/A,TRUE,"GENERAL";"TAB2",#N/A,TRUE,"GENERAL";"TAB3",#N/A,TRUE,"GENERAL";"TAB4",#N/A,TRUE,"GENERAL";"TAB5",#N/A,TRUE,"GENERAL"}</definedName>
    <definedName name="__z4" hidden="1">{"TAB1",#N/A,TRUE,"GENERAL";"TAB2",#N/A,TRUE,"GENERAL";"TAB3",#N/A,TRUE,"GENERAL";"TAB4",#N/A,TRUE,"GENERAL";"TAB5",#N/A,TRUE,"GENERAL"}</definedName>
    <definedName name="__z5" localSheetId="3" hidden="1">{"via1",#N/A,TRUE,"general";"via2",#N/A,TRUE,"general";"via3",#N/A,TRUE,"general"}</definedName>
    <definedName name="__z5" hidden="1">{"via1",#N/A,TRUE,"general";"via2",#N/A,TRUE,"general";"via3",#N/A,TRUE,"general"}</definedName>
    <definedName name="__z6" localSheetId="3"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_zx2" localSheetId="3" hidden="1">{#N/A,#N/A,FALSE,"masez (10)";#N/A,#N/A,FALSE,"masez (7)";#N/A,#N/A,FALSE,"masez (6)";#N/A,#N/A,FALSE,"masez (5)";#N/A,#N/A,FALSE,"masez (4)";#N/A,#N/A,FALSE,"masez (3)";#N/A,#N/A,FALSE,"masez (2)";#N/A,#N/A,FALSE,"GME";#N/A,#N/A,FALSE,"masez"}</definedName>
    <definedName name="__zx2" hidden="1">{#N/A,#N/A,FALSE,"masez (10)";#N/A,#N/A,FALSE,"masez (7)";#N/A,#N/A,FALSE,"masez (6)";#N/A,#N/A,FALSE,"masez (5)";#N/A,#N/A,FALSE,"masez (4)";#N/A,#N/A,FALSE,"masez (3)";#N/A,#N/A,FALSE,"masez (2)";#N/A,#N/A,FALSE,"GME";#N/A,#N/A,FALSE,"masez"}</definedName>
    <definedName name="_01" localSheetId="61">#REF!</definedName>
    <definedName name="_01">#REF!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___123Graph_AMOF_NB" hidden="1">#REF!</definedName>
    <definedName name="_1__123Graph_A__200__BPF" hidden="1">#REF!</definedName>
    <definedName name="_1__123Graph_ACart_Utilidad" hidden="1">#REF!</definedName>
    <definedName name="_1__123Graph_ACHART_1" hidden="1">#REF!</definedName>
    <definedName name="_1__123Graph_AIRR_IRR" hidden="1">#REF!</definedName>
    <definedName name="_1__xlnm.Print_Area">#REF!</definedName>
    <definedName name="_1_25">#REF!</definedName>
    <definedName name="_10___123Graph_XIRR_IRR" hidden="1">#REF!</definedName>
    <definedName name="_10__123Graph_ACHART_16" hidden="1">#REF!</definedName>
    <definedName name="_10__123Graph_C__200__D50" hidden="1">#REF!</definedName>
    <definedName name="_10__123Graph_CCHART_3" hidden="1">#REF!</definedName>
    <definedName name="_10_PR64_500_–_PR_69_541.49">#REF!</definedName>
    <definedName name="_102Proced._.RICALCOLO">#N/A</definedName>
    <definedName name="_103__123Graph_Cｸﾞﾗﾌ_1" hidden="1">#REF!</definedName>
    <definedName name="_104__123Graph_Dｸﾞﾗﾌ_1" hidden="1">#REF!</definedName>
    <definedName name="_105__123Graph_XIRR_IRR" hidden="1">#REF!</definedName>
    <definedName name="_106__123Graph_XMOF_NB" hidden="1">#REF!</definedName>
    <definedName name="_11" localSheetId="21">#REF!</definedName>
    <definedName name="_11">#REF!</definedName>
    <definedName name="_11___123Graph_XMOF_NB" hidden="1">#REF!</definedName>
    <definedName name="_11__123Graph_ACHART_17" hidden="1">#REF!</definedName>
    <definedName name="_11__123Graph_CCHART_8" hidden="1">#REF!</definedName>
    <definedName name="_11__123Graph_CGRANULOMETRIA_1" hidden="1">#REF!</definedName>
    <definedName name="_116B">#REF!</definedName>
    <definedName name="_117A">#REF!</definedName>
    <definedName name="_117B">#REF!</definedName>
    <definedName name="_12__123Graph_ACHART_18" hidden="1">#REF!</definedName>
    <definedName name="_12__123Graph_AIRR_IRR" hidden="1">#REF!</definedName>
    <definedName name="_12__123Graph_D__200__BPF" hidden="1">#REF!</definedName>
    <definedName name="_12__123Graph_DCHART_1" hidden="1">#REF!</definedName>
    <definedName name="_120A">#REF!</definedName>
    <definedName name="_120B">#REF!</definedName>
    <definedName name="_121A">#REF!</definedName>
    <definedName name="_121B">#REF!</definedName>
    <definedName name="_122A">#REF!</definedName>
    <definedName name="_122B">#REF!</definedName>
    <definedName name="_123" hidden="1">#REF!</definedName>
    <definedName name="_123A">#REF!</definedName>
    <definedName name="_123B">#REF!</definedName>
    <definedName name="_123GRAFG" hidden="1">#REF!</definedName>
    <definedName name="_124A">#REF!</definedName>
    <definedName name="_124B">#REF!</definedName>
    <definedName name="_125A">#REF!</definedName>
    <definedName name="_125B">#REF!</definedName>
    <definedName name="_126A">#REF!</definedName>
    <definedName name="_126B">#REF!</definedName>
    <definedName name="_13__123Graph_ACHART_19" hidden="1">#REF!</definedName>
    <definedName name="_13__123Graph_AMOF_NB" hidden="1">#REF!</definedName>
    <definedName name="_13__123Graph_D__200__D50" hidden="1">#REF!</definedName>
    <definedName name="_13__123Graph_DCHART_8" hidden="1">#REF!</definedName>
    <definedName name="_130A">#REF!</definedName>
    <definedName name="_130B">#REF!</definedName>
    <definedName name="_131__123Graph_Xｸﾞﾗﾌ_1" hidden="1">#REF!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4__123Graph_A????_1" hidden="1">#REF!</definedName>
    <definedName name="_14__123Graph_ACHART_2" hidden="1">#REF!</definedName>
    <definedName name="_14__123Graph_Aｸﾞﾗﾌ_1" hidden="1">#REF!</definedName>
    <definedName name="_14__123Graph_E__200__BPF" hidden="1">#REF!</definedName>
    <definedName name="_14__123Graph_LBL_ACHART_3" hidden="1">#REF!</definedName>
    <definedName name="_15__123Graph_ACHART_20" hidden="1">#REF!</definedName>
    <definedName name="_15__123Graph_BIRR_IRR" hidden="1">#REF!</definedName>
    <definedName name="_15__123Graph_E__200__D50" hidden="1">#REF!</definedName>
    <definedName name="_15__123Graph_LBL_ACHART_4" hidden="1">#REF!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__123Graph_ACHART_3" hidden="1">#REF!</definedName>
    <definedName name="_16__123Graph_BMOF_NB" hidden="1">#REF!</definedName>
    <definedName name="_16__123Graph_F__200__BPF" hidden="1">#REF!</definedName>
    <definedName name="_16__123Graph_LBL_BCHART_3" hidden="1">#REF!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__123Graph_ACHART_4" hidden="1">#REF!</definedName>
    <definedName name="_17__123Graph_B????_1" hidden="1">#REF!</definedName>
    <definedName name="_17__123Graph_Bｸﾞﾗﾌ_1" hidden="1">#REF!</definedName>
    <definedName name="_17__123Graph_F__200__D50" hidden="1">#REF!</definedName>
    <definedName name="_17__123Graph_LBL_BCHART_4" hidden="1">#REF!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_123Graph_ACHART_5" hidden="1">#REF!</definedName>
    <definedName name="_18__123Graph_C????_1" hidden="1">#REF!</definedName>
    <definedName name="_18__123Graph_Cｸﾞﾗﾌ_1" hidden="1">#REF!</definedName>
    <definedName name="_18__123Graph_LBL_CCHART_3" hidden="1">#REF!</definedName>
    <definedName name="_18__123Graph_X__200__BPF" hidden="1">#REF!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__123Graph_ACHART_6" hidden="1">#REF!</definedName>
    <definedName name="_19__123Graph_D????_1" hidden="1">#REF!</definedName>
    <definedName name="_19__123Graph_Dｸﾞﾗﾌ_1" hidden="1">#REF!</definedName>
    <definedName name="_19__123Graph_X__200__D50" hidden="1">#REF!</definedName>
    <definedName name="_19__123Graph_XCHART_1" hidden="1">#REF!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1Sin_nombre" localSheetId="61">#REF!</definedName>
    <definedName name="_1Sin_nombre" localSheetId="62">#REF!</definedName>
    <definedName name="_1Sin_nombre">#REF!</definedName>
    <definedName name="_1VENTA_UNIDADES">#REF!</definedName>
    <definedName name="_2_??" localSheetId="3" hidden="1">{"'?????10.27??????'!$Q$16"}</definedName>
    <definedName name="_2_??" hidden="1">{"'?????10.27??????'!$Q$16"}</definedName>
    <definedName name="_2____123Graph_A????_1" hidden="1">#REF!</definedName>
    <definedName name="_2____123Graph_Aｸﾞﾗﾌ_1" hidden="1">#REF!</definedName>
    <definedName name="_2__123Graph_A__200__D50" hidden="1">#REF!</definedName>
    <definedName name="_2__123Graph_ACHART_3" hidden="1">#REF!</definedName>
    <definedName name="_2__123Graph_BCart_Utilidad" hidden="1">#REF!</definedName>
    <definedName name="_2__xlnm.Print_Titles">#REF!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__123Graph_ACHART_7" hidden="1">#REF!</definedName>
    <definedName name="_20__123Graph_XCHART_3" hidden="1">#REF!</definedName>
    <definedName name="_20__123Graph_XEFICIENCIA_1" hidden="1">#REF!</definedName>
    <definedName name="_20__123Graph_XIRR_IRR" hidden="1">#REF!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__123Graph_ACHART_8" hidden="1">#REF!</definedName>
    <definedName name="_21__123Graph_XCHART_4" hidden="1">#REF!</definedName>
    <definedName name="_21__123Graph_XGRANULOMETRIA_1" hidden="1">#REF!</definedName>
    <definedName name="_21__123Graph_XMOF_NB" hidden="1">#REF!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__123Graph_ACHART_9" hidden="1">#REF!</definedName>
    <definedName name="_22__123Graph_X????_1" hidden="1">#REF!</definedName>
    <definedName name="_22__123Graph_XCHART_8" hidden="1">#REF!</definedName>
    <definedName name="_22__123Graph_Xｸﾞﾗﾌ_1" hidden="1">#REF!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__123Graph_BCHART_1" hidden="1">#REF!</definedName>
    <definedName name="_24__123Graph_BCHART_11" hidden="1">#REF!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__123Graph_BCHART_12" hidden="1">#REF!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__123Graph_AMOF_NB" hidden="1">#REF!</definedName>
    <definedName name="_26__123Graph_BCHART_13" hidden="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__123Graph_BCHART_14" hidden="1">#REF!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__123Graph_BCHART_15" hidden="1">#REF!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__123Graph_BCHART_16" hidden="1">#REF!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Area_1_1_1">#REF!</definedName>
    <definedName name="_2Excel_BuiltIn_Print_Titles_1_1_1_1">#REF!</definedName>
    <definedName name="_3____123Graph_B????_1" hidden="1">#REF!</definedName>
    <definedName name="_3____123Graph_Bｸﾞﾗﾌ_1" hidden="1">#REF!</definedName>
    <definedName name="_3__123Graph_ACHART_1" hidden="1">#REF!</definedName>
    <definedName name="_3__123Graph_ACHART_4" hidden="1">#REF!</definedName>
    <definedName name="_3__123Graph_AEFICIENCIA_1" hidden="1">#REF!</definedName>
    <definedName name="_3__123Graph_CCart_Utilidad" hidden="1">#REF!</definedName>
    <definedName name="_3_10_1">#REF!</definedName>
    <definedName name="_3_10_2">#REF!</definedName>
    <definedName name="_3_10_3">#REF!</definedName>
    <definedName name="_3_10_4">#REF!</definedName>
    <definedName name="_3_10_5">#REF!</definedName>
    <definedName name="_3_11">#REF!</definedName>
    <definedName name="_30__123Graph_BCHART_17" hidden="1">#REF!</definedName>
    <definedName name="_31__123Graph_BCHART_2" hidden="1">#REF!</definedName>
    <definedName name="_32__123Graph_BCHART_20" hidden="1">#REF!</definedName>
    <definedName name="_33__123Graph_BCHART_3" hidden="1">#REF!</definedName>
    <definedName name="_34__123Graph_BCHART_6" hidden="1">#REF!</definedName>
    <definedName name="_35__123Graph_BCHART_7" hidden="1">#REF!</definedName>
    <definedName name="_36_??06" localSheetId="3" hidden="1">{"'?????10.27??????'!$Q$16"}</definedName>
    <definedName name="_36_??06" hidden="1">{"'?????10.27??????'!$Q$16"}</definedName>
    <definedName name="_36__123Graph_BCHART_8" hidden="1">#REF!</definedName>
    <definedName name="_37__123Graph_BCHART_9" hidden="1">#REF!</definedName>
    <definedName name="_38__123Graph_CCHART_1" hidden="1">#REF!</definedName>
    <definedName name="_39__123Graph_CCHART_11" hidden="1">#REF!</definedName>
    <definedName name="_3A_impresión_IM_1">#REF!</definedName>
    <definedName name="_3ane_o10">#REF!</definedName>
    <definedName name="_3Excel_BuiltIn_Print_Titles_1_1_1_1">#REF!</definedName>
    <definedName name="_4____123Graph_C????_1" hidden="1">#REF!</definedName>
    <definedName name="_4____123Graph_Cｸﾞﾗﾌ_1" hidden="1">#REF!</definedName>
    <definedName name="_4__123Graph_ACHART_10" hidden="1">#REF!</definedName>
    <definedName name="_4__123Graph_ACHART_8" hidden="1">#REF!</definedName>
    <definedName name="_4__123Graph_AGRANULOMETRIA_1" hidden="1">#REF!</definedName>
    <definedName name="_4__123Graph_LBL_ACart_Utilidad" hidden="1">#REF!</definedName>
    <definedName name="_4_10">#REF!</definedName>
    <definedName name="_4_11">#REF!</definedName>
    <definedName name="_4_12">#REF!</definedName>
    <definedName name="_40__123Graph_CCHART_12" hidden="1">#REF!</definedName>
    <definedName name="_41__123Graph_CCHART_2" hidden="1">#REF!</definedName>
    <definedName name="_42__123Graph_CCHART_20" hidden="1">#REF!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#REF!</definedName>
    <definedName name="_42D">#REF!</definedName>
    <definedName name="_42E">#REF!</definedName>
    <definedName name="_43__123Graph_CCHART_7" hidden="1">#REF!</definedName>
    <definedName name="_43D">#REF!</definedName>
    <definedName name="_44">#REF!</definedName>
    <definedName name="_44__123Graph_CCHART_8" hidden="1">#REF!</definedName>
    <definedName name="_45__123Graph_DCHART_1" hidden="1">#REF!</definedName>
    <definedName name="_46__123Graph_DCHART_12" hidden="1">#REF!</definedName>
    <definedName name="_47__123Graph_DCHART_2" hidden="1">#REF!</definedName>
    <definedName name="_48__123Graph_DCHART_8" hidden="1">#REF!</definedName>
    <definedName name="_49__123Graph_ECHART_12" hidden="1">#REF!</definedName>
    <definedName name="_4inf_1">#REF!</definedName>
    <definedName name="_4Proced._.CALC_FOGLIO">#N/A</definedName>
    <definedName name="_5">#REF!</definedName>
    <definedName name="_5____123Graph_X????_1" hidden="1">#REF!</definedName>
    <definedName name="_5____123Graph_Xｸﾞﾗﾌ_1" hidden="1">#REF!</definedName>
    <definedName name="_5__123Graph_ACHART_11" hidden="1">#REF!</definedName>
    <definedName name="_5__123Graph_B__200__BPF" hidden="1">#REF!</definedName>
    <definedName name="_5__123Graph_BCHART_1" hidden="1">#REF!</definedName>
    <definedName name="_5__123Graph_LBL_BCart_Utilidad" hidden="1">#REF!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0__123Graph_ECHART_2" hidden="1">#REF!</definedName>
    <definedName name="_51__123Graph_Aｸﾞﾗﾌ_1" hidden="1">#REF!</definedName>
    <definedName name="_51__123Graph_ECHART_8" hidden="1">#REF!</definedName>
    <definedName name="_52__123Graph_BIRR_IRR" hidden="1">#REF!</definedName>
    <definedName name="_52__123Graph_FCHART_1" hidden="1">#REF!</definedName>
    <definedName name="_53__123Graph_BMOF_NB" hidden="1">#REF!</definedName>
    <definedName name="_53__123Graph_XCHART_10" hidden="1">#REF!</definedName>
    <definedName name="_54__123Graph_XCHART_11" hidden="1">#REF!</definedName>
    <definedName name="_55__123Graph_XCHART_12" hidden="1">#REF!</definedName>
    <definedName name="_56__123Graph_XCHART_13" hidden="1">#REF!</definedName>
    <definedName name="_57__123Graph_XCHART_14" hidden="1">#REF!</definedName>
    <definedName name="_58__123Graph_XCHART_15" hidden="1">#REF!</definedName>
    <definedName name="_59__123Graph_XCHART_16" hidden="1">#REF!</definedName>
    <definedName name="_6">#REF!</definedName>
    <definedName name="_6___123Graph_AIRR_IRR" hidden="1">#REF!</definedName>
    <definedName name="_6__123Graph_ACHART_12" hidden="1">#REF!</definedName>
    <definedName name="_6__123Graph_B__200__D50" hidden="1">#REF!</definedName>
    <definedName name="_6__123Graph_BCHART_3" hidden="1">#REF!</definedName>
    <definedName name="_6__123Graph_LBL_CCart_Utilidad" hidden="1">#REF!</definedName>
    <definedName name="_60__123Graph_XCHART_18" hidden="1">#REF!</definedName>
    <definedName name="_600x15">#REF!</definedName>
    <definedName name="_600x16">#REF!</definedName>
    <definedName name="_61__123Graph_XCHART_2" hidden="1">#REF!</definedName>
    <definedName name="_62__123Graph_XCHART_20" hidden="1">#REF!</definedName>
    <definedName name="_63__123Graph_XCHART_3" hidden="1">#REF!</definedName>
    <definedName name="_64__123Graph_XCHART_4" hidden="1">#REF!</definedName>
    <definedName name="_65__123Graph_XCHART_5" hidden="1">#REF!</definedName>
    <definedName name="_66__123Graph_XCHART_6" hidden="1">#REF!</definedName>
    <definedName name="_67__123Graph_XCHART_7" hidden="1">#REF!</definedName>
    <definedName name="_68_?16??" localSheetId="3" hidden="1">{"'????'!$A$1:$C$37"}</definedName>
    <definedName name="_68_?16??" hidden="1">{"'????'!$A$1:$C$37"}</definedName>
    <definedName name="_68__123Graph_XCHART_8" hidden="1">#REF!</definedName>
    <definedName name="_69__123Graph_XCHART_9" hidden="1">#REF!</definedName>
    <definedName name="_6Proced._.RICALCOLO">#N/A</definedName>
    <definedName name="_7_????" localSheetId="3" hidden="1">{"'?????10.27??????'!$Q$16"}</definedName>
    <definedName name="_7_????" hidden="1">{"'?????10.27??????'!$Q$16"}</definedName>
    <definedName name="_7___123Graph_BIRR_IRR" hidden="1">#REF!</definedName>
    <definedName name="_7__123Graph_ACHART_13" hidden="1">#REF!</definedName>
    <definedName name="_7__123Graph_BCHART_4" hidden="1">#REF!</definedName>
    <definedName name="_7__123Graph_BEFICIENCIA_1" hidden="1">#REF!</definedName>
    <definedName name="_7__123Graph_XCart_Utilidad" hidden="1">#REF!</definedName>
    <definedName name="_78__123Graph_Bｸﾞﾗﾌ_1" hidden="1">#REF!</definedName>
    <definedName name="_8.19bc">#N/A</definedName>
    <definedName name="_8_?????" localSheetId="3" hidden="1">{"DCF-???",#N/A,TRUE,"???";"DCF-??",#N/A,TRUE,"??";"DCF-??",#N/A,TRUE,"??";"DCF-??",#N/A,TRUE,"??";"DCF-??",#N/A,TRUE,"??";"DCF-??",#N/A,TRUE,"??";"DCF-??",#N/A,TRUE,"??";"DCF-??",#N/A,TRUE,"??";"DCF-??",#N/A,TRUE,"??"}</definedName>
    <definedName name="_8_?????" hidden="1">{"DCF-???",#N/A,TRUE,"???";"DCF-??",#N/A,TRUE,"??";"DCF-??",#N/A,TRUE,"??";"DCF-??",#N/A,TRUE,"??";"DCF-??",#N/A,TRUE,"??";"DCF-??",#N/A,TRUE,"??";"DCF-??",#N/A,TRUE,"??";"DCF-??",#N/A,TRUE,"??";"DCF-??",#N/A,TRUE,"??"}</definedName>
    <definedName name="_8___123Graph_BMOF_NB" hidden="1">#REF!</definedName>
    <definedName name="_8__123Graph_ACHART_14" hidden="1">#REF!</definedName>
    <definedName name="_8__123Graph_BCHART_8" hidden="1">#REF!</definedName>
    <definedName name="_8__123Graph_BGRANULOMETRIA_1" hidden="1">#REF!</definedName>
    <definedName name="_82Proced._.CALC_FOGLIO">#N/A</definedName>
    <definedName name="_83Proced._.CALC_FOGLIO">#N/A</definedName>
    <definedName name="_87Proced._.CALC_FOGLIO">#N/A</definedName>
    <definedName name="_9_??????" localSheetId="3" hidden="1">{"'?????10.27??????'!$Q$16"}</definedName>
    <definedName name="_9_??????" hidden="1">{"'?????10.27??????'!$Q$16"}</definedName>
    <definedName name="_9___123Graph_D????_1" hidden="1">#REF!</definedName>
    <definedName name="_9___123Graph_Dｸﾞﾗﾌ_1" hidden="1">#REF!</definedName>
    <definedName name="_9__123Graph_ACHART_15" hidden="1">#REF!</definedName>
    <definedName name="_9__123Graph_C__200__BPF" hidden="1">#REF!</definedName>
    <definedName name="_9__123Graph_CCHART_1" hidden="1">#REF!</definedName>
    <definedName name="_90Proced._.CALC_FOGLIO">#N/A</definedName>
    <definedName name="_911A">#REF!</definedName>
    <definedName name="_912A">#REF!</definedName>
    <definedName name="_921A">#REF!</definedName>
    <definedName name="_922A">#REF!</definedName>
    <definedName name="_94Proced._.RICALCOLO">#N/A</definedName>
    <definedName name="_95Proced._.RICALCOLO">#N/A</definedName>
    <definedName name="_99Proced._.RICALCOLO">#N/A</definedName>
    <definedName name="_a" localSheetId="61">#REF!</definedName>
    <definedName name="_a" localSheetId="62">#REF!</definedName>
    <definedName name="_A">#REF!</definedName>
    <definedName name="_a1" localSheetId="3" hidden="1">{"TAB1",#N/A,TRUE,"GENERAL";"TAB2",#N/A,TRUE,"GENERAL";"TAB3",#N/A,TRUE,"GENERAL";"TAB4",#N/A,TRUE,"GENERAL";"TAB5",#N/A,TRUE,"GENERAL"}</definedName>
    <definedName name="_a1" localSheetId="61" hidden="1">{"TAB1",#N/A,TRUE,"GENERAL";"TAB2",#N/A,TRUE,"GENERAL";"TAB3",#N/A,TRUE,"GENERAL";"TAB4",#N/A,TRUE,"GENERAL";"TAB5",#N/A,TRUE,"GENERAL"}</definedName>
    <definedName name="_a1" localSheetId="62" hidden="1">{"TAB1",#N/A,TRUE,"GENERAL";"TAB2",#N/A,TRUE,"GENERAL";"TAB3",#N/A,TRUE,"GENERAL";"TAB4",#N/A,TRUE,"GENERAL";"TAB5",#N/A,TRUE,"GENERAL"}</definedName>
    <definedName name="_a1" hidden="1">{"TAB1",#N/A,TRUE,"GENERAL";"TAB2",#N/A,TRUE,"GENERAL";"TAB3",#N/A,TRUE,"GENERAL";"TAB4",#N/A,TRUE,"GENERAL";"TAB5",#N/A,TRUE,"GENERAL"}</definedName>
    <definedName name="_a1_1" localSheetId="3" hidden="1">{"TAB1",#N/A,TRUE,"GENERAL";"TAB2",#N/A,TRUE,"GENERAL";"TAB3",#N/A,TRUE,"GENERAL";"TAB4",#N/A,TRUE,"GENERAL";"TAB5",#N/A,TRUE,"GENERAL"}</definedName>
    <definedName name="_a1_1" localSheetId="61" hidden="1">{"TAB1",#N/A,TRUE,"GENERAL";"TAB2",#N/A,TRUE,"GENERAL";"TAB3",#N/A,TRUE,"GENERAL";"TAB4",#N/A,TRUE,"GENERAL";"TAB5",#N/A,TRUE,"GENERAL"}</definedName>
    <definedName name="_a1_1" localSheetId="62" hidden="1">{"TAB1",#N/A,TRUE,"GENERAL";"TAB2",#N/A,TRUE,"GENERAL";"TAB3",#N/A,TRUE,"GENERAL";"TAB4",#N/A,TRUE,"GENERAL";"TAB5",#N/A,TRUE,"GENERAL"}</definedName>
    <definedName name="_a1_1" hidden="1">{"TAB1",#N/A,TRUE,"GENERAL";"TAB2",#N/A,TRUE,"GENERAL";"TAB3",#N/A,TRUE,"GENERAL";"TAB4",#N/A,TRUE,"GENERAL";"TAB5",#N/A,TRUE,"GENERAL"}</definedName>
    <definedName name="_A115042">#REF!</definedName>
    <definedName name="_A17000" localSheetId="61">#REF!</definedName>
    <definedName name="_A17000">#REF!</definedName>
    <definedName name="_A20000" localSheetId="61">#REF!</definedName>
    <definedName name="_A20000">#REF!</definedName>
    <definedName name="_A251140">#REF!</definedName>
    <definedName name="_A251150">#REF!</definedName>
    <definedName name="_a3" localSheetId="3" hidden="1">{"TAB1",#N/A,TRUE,"GENERAL";"TAB2",#N/A,TRUE,"GENERAL";"TAB3",#N/A,TRUE,"GENERAL";"TAB4",#N/A,TRUE,"GENERAL";"TAB5",#N/A,TRUE,"GENERAL"}</definedName>
    <definedName name="_a3" localSheetId="61" hidden="1">{"TAB1",#N/A,TRUE,"GENERAL";"TAB2",#N/A,TRUE,"GENERAL";"TAB3",#N/A,TRUE,"GENERAL";"TAB4",#N/A,TRUE,"GENERAL";"TAB5",#N/A,TRUE,"GENERAL"}</definedName>
    <definedName name="_a3" localSheetId="62" hidden="1">{"TAB1",#N/A,TRUE,"GENERAL";"TAB2",#N/A,TRUE,"GENERAL";"TAB3",#N/A,TRUE,"GENERAL";"TAB4",#N/A,TRUE,"GENERAL";"TAB5",#N/A,TRUE,"GENERAL"}</definedName>
    <definedName name="_a3" hidden="1">{"TAB1",#N/A,TRUE,"GENERAL";"TAB2",#N/A,TRUE,"GENERAL";"TAB3",#N/A,TRUE,"GENERAL";"TAB4",#N/A,TRUE,"GENERAL";"TAB5",#N/A,TRUE,"GENERAL"}</definedName>
    <definedName name="_a3_1" localSheetId="3" hidden="1">{"TAB1",#N/A,TRUE,"GENERAL";"TAB2",#N/A,TRUE,"GENERAL";"TAB3",#N/A,TRUE,"GENERAL";"TAB4",#N/A,TRUE,"GENERAL";"TAB5",#N/A,TRUE,"GENERAL"}</definedName>
    <definedName name="_a3_1" localSheetId="61" hidden="1">{"TAB1",#N/A,TRUE,"GENERAL";"TAB2",#N/A,TRUE,"GENERAL";"TAB3",#N/A,TRUE,"GENERAL";"TAB4",#N/A,TRUE,"GENERAL";"TAB5",#N/A,TRUE,"GENERAL"}</definedName>
    <definedName name="_a3_1" localSheetId="62" hidden="1">{"TAB1",#N/A,TRUE,"GENERAL";"TAB2",#N/A,TRUE,"GENERAL";"TAB3",#N/A,TRUE,"GENERAL";"TAB4",#N/A,TRUE,"GENERAL";"TAB5",#N/A,TRUE,"GENERAL"}</definedName>
    <definedName name="_a3_1" hidden="1">{"TAB1",#N/A,TRUE,"GENERAL";"TAB2",#N/A,TRUE,"GENERAL";"TAB3",#N/A,TRUE,"GENERAL";"TAB4",#N/A,TRUE,"GENERAL";"TAB5",#N/A,TRUE,"GENERAL"}</definedName>
    <definedName name="_A30000" localSheetId="61">#REF!</definedName>
    <definedName name="_A30000">#REF!</definedName>
    <definedName name="_a4" localSheetId="3" hidden="1">{"via1",#N/A,TRUE,"general";"via2",#N/A,TRUE,"general";"via3",#N/A,TRUE,"general"}</definedName>
    <definedName name="_a4" localSheetId="61" hidden="1">{"via1",#N/A,TRUE,"general";"via2",#N/A,TRUE,"general";"via3",#N/A,TRUE,"general"}</definedName>
    <definedName name="_a4" localSheetId="62" hidden="1">{"via1",#N/A,TRUE,"general";"via2",#N/A,TRUE,"general";"via3",#N/A,TRUE,"general"}</definedName>
    <definedName name="_a4" hidden="1">{"via1",#N/A,TRUE,"general";"via2",#N/A,TRUE,"general";"via3",#N/A,TRUE,"general"}</definedName>
    <definedName name="_a4_1" localSheetId="3" hidden="1">{"via1",#N/A,TRUE,"general";"via2",#N/A,TRUE,"general";"via3",#N/A,TRUE,"general"}</definedName>
    <definedName name="_a4_1" localSheetId="61" hidden="1">{"via1",#N/A,TRUE,"general";"via2",#N/A,TRUE,"general";"via3",#N/A,TRUE,"general"}</definedName>
    <definedName name="_a4_1" localSheetId="62" hidden="1">{"via1",#N/A,TRUE,"general";"via2",#N/A,TRUE,"general";"via3",#N/A,TRUE,"general"}</definedName>
    <definedName name="_a4_1" hidden="1">{"via1",#N/A,TRUE,"general";"via2",#N/A,TRUE,"general";"via3",#N/A,TRUE,"general"}</definedName>
    <definedName name="_a5" localSheetId="3" hidden="1">{"TAB1",#N/A,TRUE,"GENERAL";"TAB2",#N/A,TRUE,"GENERAL";"TAB3",#N/A,TRUE,"GENERAL";"TAB4",#N/A,TRUE,"GENERAL";"TAB5",#N/A,TRUE,"GENERAL"}</definedName>
    <definedName name="_a5" localSheetId="61" hidden="1">{"TAB1",#N/A,TRUE,"GENERAL";"TAB2",#N/A,TRUE,"GENERAL";"TAB3",#N/A,TRUE,"GENERAL";"TAB4",#N/A,TRUE,"GENERAL";"TAB5",#N/A,TRUE,"GENERAL"}</definedName>
    <definedName name="_a5" localSheetId="62" hidden="1">{"TAB1",#N/A,TRUE,"GENERAL";"TAB2",#N/A,TRUE,"GENERAL";"TAB3",#N/A,TRUE,"GENERAL";"TAB4",#N/A,TRUE,"GENERAL";"TAB5",#N/A,TRUE,"GENERAL"}</definedName>
    <definedName name="_a5" hidden="1">{"TAB1",#N/A,TRUE,"GENERAL";"TAB2",#N/A,TRUE,"GENERAL";"TAB3",#N/A,TRUE,"GENERAL";"TAB4",#N/A,TRUE,"GENERAL";"TAB5",#N/A,TRUE,"GENERAL"}</definedName>
    <definedName name="_a5_1" localSheetId="3" hidden="1">{"TAB1",#N/A,TRUE,"GENERAL";"TAB2",#N/A,TRUE,"GENERAL";"TAB3",#N/A,TRUE,"GENERAL";"TAB4",#N/A,TRUE,"GENERAL";"TAB5",#N/A,TRUE,"GENERAL"}</definedName>
    <definedName name="_a5_1" localSheetId="61" hidden="1">{"TAB1",#N/A,TRUE,"GENERAL";"TAB2",#N/A,TRUE,"GENERAL";"TAB3",#N/A,TRUE,"GENERAL";"TAB4",#N/A,TRUE,"GENERAL";"TAB5",#N/A,TRUE,"GENERAL"}</definedName>
    <definedName name="_a5_1" localSheetId="62" hidden="1">{"TAB1",#N/A,TRUE,"GENERAL";"TAB2",#N/A,TRUE,"GENERAL";"TAB3",#N/A,TRUE,"GENERAL";"TAB4",#N/A,TRUE,"GENERAL";"TAB5",#N/A,TRUE,"GENERAL"}</definedName>
    <definedName name="_a5_1" hidden="1">{"TAB1",#N/A,TRUE,"GENERAL";"TAB2",#N/A,TRUE,"GENERAL";"TAB3",#N/A,TRUE,"GENERAL";"TAB4",#N/A,TRUE,"GENERAL";"TAB5",#N/A,TRUE,"GENERAL"}</definedName>
    <definedName name="_A559430" localSheetId="61">#REF!</definedName>
    <definedName name="_A559430">#REF!</definedName>
    <definedName name="_a6" localSheetId="3" hidden="1">{"TAB1",#N/A,TRUE,"GENERAL";"TAB2",#N/A,TRUE,"GENERAL";"TAB3",#N/A,TRUE,"GENERAL";"TAB4",#N/A,TRUE,"GENERAL";"TAB5",#N/A,TRUE,"GENERAL"}</definedName>
    <definedName name="_a6" localSheetId="61" hidden="1">{"TAB1",#N/A,TRUE,"GENERAL";"TAB2",#N/A,TRUE,"GENERAL";"TAB3",#N/A,TRUE,"GENERAL";"TAB4",#N/A,TRUE,"GENERAL";"TAB5",#N/A,TRUE,"GENERAL"}</definedName>
    <definedName name="_a6" localSheetId="62" hidden="1">{"TAB1",#N/A,TRUE,"GENERAL";"TAB2",#N/A,TRUE,"GENERAL";"TAB3",#N/A,TRUE,"GENERAL";"TAB4",#N/A,TRUE,"GENERAL";"TAB5",#N/A,TRUE,"GENERAL"}</definedName>
    <definedName name="_a6" hidden="1">{"TAB1",#N/A,TRUE,"GENERAL";"TAB2",#N/A,TRUE,"GENERAL";"TAB3",#N/A,TRUE,"GENERAL";"TAB4",#N/A,TRUE,"GENERAL";"TAB5",#N/A,TRUE,"GENERAL"}</definedName>
    <definedName name="_a6_1" localSheetId="3" hidden="1">{"TAB1",#N/A,TRUE,"GENERAL";"TAB2",#N/A,TRUE,"GENERAL";"TAB3",#N/A,TRUE,"GENERAL";"TAB4",#N/A,TRUE,"GENERAL";"TAB5",#N/A,TRUE,"GENERAL"}</definedName>
    <definedName name="_a6_1" localSheetId="61" hidden="1">{"TAB1",#N/A,TRUE,"GENERAL";"TAB2",#N/A,TRUE,"GENERAL";"TAB3",#N/A,TRUE,"GENERAL";"TAB4",#N/A,TRUE,"GENERAL";"TAB5",#N/A,TRUE,"GENERAL"}</definedName>
    <definedName name="_a6_1" localSheetId="62" hidden="1">{"TAB1",#N/A,TRUE,"GENERAL";"TAB2",#N/A,TRUE,"GENERAL";"TAB3",#N/A,TRUE,"GENERAL";"TAB4",#N/A,TRUE,"GENERAL";"TAB5",#N/A,TRUE,"GENERAL"}</definedName>
    <definedName name="_a6_1" hidden="1">{"TAB1",#N/A,TRUE,"GENERAL";"TAB2",#N/A,TRUE,"GENERAL";"TAB3",#N/A,TRUE,"GENERAL";"TAB4",#N/A,TRUE,"GENERAL";"TAB5",#N/A,TRUE,"GENERAL"}</definedName>
    <definedName name="_AAS1" localSheetId="3" hidden="1">{#N/A,#N/A,TRUE,"INGENIERIA";#N/A,#N/A,TRUE,"COMPRAS";#N/A,#N/A,TRUE,"DIRECCION";#N/A,#N/A,TRUE,"RESUMEN"}</definedName>
    <definedName name="_AAS1" hidden="1">{#N/A,#N/A,TRUE,"INGENIERIA";#N/A,#N/A,TRUE,"COMPRAS";#N/A,#N/A,TRUE,"DIRECCION";#N/A,#N/A,TRUE,"RESUMEN"}</definedName>
    <definedName name="_ABC1" localSheetId="3" hidden="1">{#N/A,#N/A,TRUE,"1842CWN0"}</definedName>
    <definedName name="_ABC1" hidden="1">{#N/A,#N/A,TRUE,"1842CWN0"}</definedName>
    <definedName name="_abc2" localSheetId="3" hidden="1">{#N/A,#N/A,TRUE,"1842CWN0"}</definedName>
    <definedName name="_abc2" hidden="1">{#N/A,#N/A,TRUE,"1842CWN0"}</definedName>
    <definedName name="_ABE130" localSheetId="61">#REF!</definedName>
    <definedName name="_ABE130">#REF!</definedName>
    <definedName name="_Aci2">#REF!</definedName>
    <definedName name="_ACT21">#REF!</definedName>
    <definedName name="_ADH12">#REF!</definedName>
    <definedName name="_adi1">#REF!</definedName>
    <definedName name="_Adi2" localSheetId="61">#REF!</definedName>
    <definedName name="_Adi2">#REF!</definedName>
    <definedName name="_Adi3">#REF!</definedName>
    <definedName name="_ADM12">#REF!</definedName>
    <definedName name="_ADM2">#REF!</definedName>
    <definedName name="_ADM3">#REF!</definedName>
    <definedName name="_ADM4">#REF!</definedName>
    <definedName name="_ADP1">#REF!</definedName>
    <definedName name="_adv1">#REF!</definedName>
    <definedName name="_adv2">#REF!</definedName>
    <definedName name="_adv3">#REF!</definedName>
    <definedName name="_Ady1">#REF!</definedName>
    <definedName name="_Ady2">#REF!</definedName>
    <definedName name="_Ady3">#REF!</definedName>
    <definedName name="_AFC1" localSheetId="61">#REF!</definedName>
    <definedName name="_AFC1" localSheetId="62">#REF!</definedName>
    <definedName name="_AFC1">#REF!</definedName>
    <definedName name="_AFC3" localSheetId="61">#REF!</definedName>
    <definedName name="_AFC3" localSheetId="62">#REF!</definedName>
    <definedName name="_AFC3">#REF!</definedName>
    <definedName name="_AFC5" localSheetId="61">#REF!</definedName>
    <definedName name="_AFC5" localSheetId="62">#REF!</definedName>
    <definedName name="_AFC5">#REF!</definedName>
    <definedName name="_Afe1">#REF!,#REF!</definedName>
    <definedName name="_Aiu1">#REF!</definedName>
    <definedName name="_aiu2" localSheetId="61">#REF!</definedName>
    <definedName name="_aiu2" localSheetId="62">#REF!</definedName>
    <definedName name="_aiu2">#REF!</definedName>
    <definedName name="_AIU440" localSheetId="61">#REF!</definedName>
    <definedName name="_AIU440">#REF!</definedName>
    <definedName name="_AIU550" localSheetId="61">#REF!</definedName>
    <definedName name="_AIU550">#REF!</definedName>
    <definedName name="_ALL4">#REF!</definedName>
    <definedName name="_ALL4..">#REF!</definedName>
    <definedName name="_ALM1">#REF!</definedName>
    <definedName name="_Alt1">#REF!</definedName>
    <definedName name="_Alt2">#REF!</definedName>
    <definedName name="_Alt3">#REF!</definedName>
    <definedName name="_Alt4">#REF!</definedName>
    <definedName name="_Amm1">#REF!</definedName>
    <definedName name="_Amm2">#REF!</definedName>
    <definedName name="_And1" localSheetId="61">#REF!</definedName>
    <definedName name="_And1" localSheetId="62">#REF!</definedName>
    <definedName name="_AND1">#REF!</definedName>
    <definedName name="_And2">#REF!</definedName>
    <definedName name="_And3">#REF!</definedName>
    <definedName name="_ane7">#REF!</definedName>
    <definedName name="_ane8">#REF!</definedName>
    <definedName name="_Ant2" localSheetId="61">#REF!</definedName>
    <definedName name="_Ant2">#REF!</definedName>
    <definedName name="_Ant3" localSheetId="61">#REF!</definedName>
    <definedName name="_Ant3">#REF!</definedName>
    <definedName name="_APU1" localSheetId="61">#REF!</definedName>
    <definedName name="_APU1" localSheetId="62">#REF!</definedName>
    <definedName name="_APU1">#REF!</definedName>
    <definedName name="_APU10" localSheetId="61">#REF!</definedName>
    <definedName name="_APU10" localSheetId="62">#REF!</definedName>
    <definedName name="_APU10">#REF!</definedName>
    <definedName name="_APU101" localSheetId="61">#REF!</definedName>
    <definedName name="_APU101" localSheetId="6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 localSheetId="61">#REF!</definedName>
    <definedName name="_APU11" localSheetId="62">#REF!</definedName>
    <definedName name="_APU11">#REF!</definedName>
    <definedName name="_APU110" localSheetId="61">#REF!</definedName>
    <definedName name="_APU110" localSheetId="62">#REF!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 localSheetId="61">#REF!</definedName>
    <definedName name="_APU13" localSheetId="62">#REF!</definedName>
    <definedName name="_APU13">#REF!</definedName>
    <definedName name="_APU1301" localSheetId="61">#REF!</definedName>
    <definedName name="_APU1301" localSheetId="62">#REF!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 localSheetId="61">#REF!</definedName>
    <definedName name="_APU14" localSheetId="62">#REF!</definedName>
    <definedName name="_APU14">#REF!</definedName>
    <definedName name="_APU1401" localSheetId="61">#REF!</definedName>
    <definedName name="_APU1401" localSheetId="62">#REF!</definedName>
    <definedName name="_APU1401">#REF!</definedName>
    <definedName name="_APU1402">#REF!</definedName>
    <definedName name="_APU1403">#REF!</definedName>
    <definedName name="_APU1404">#REF!</definedName>
    <definedName name="_APU15" localSheetId="61">#REF!</definedName>
    <definedName name="_APU15" localSheetId="62">#REF!</definedName>
    <definedName name="_APU15">#REF!</definedName>
    <definedName name="_APU1501" localSheetId="61">#REF!</definedName>
    <definedName name="_APU1501" localSheetId="62">#REF!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 localSheetId="61">#REF!</definedName>
    <definedName name="_APU18" localSheetId="62">#REF!</definedName>
    <definedName name="_APU18">#REF!</definedName>
    <definedName name="_APU19" localSheetId="61">#REF!</definedName>
    <definedName name="_APU19" localSheetId="62">#REF!</definedName>
    <definedName name="_APU19">#REF!</definedName>
    <definedName name="_APU2" localSheetId="61">#REF!</definedName>
    <definedName name="_APU2" localSheetId="62">#REF!</definedName>
    <definedName name="_APU2">#REF!</definedName>
    <definedName name="_APU20" localSheetId="61">#REF!</definedName>
    <definedName name="_APU20" localSheetId="62">#REF!</definedName>
    <definedName name="_APU20">#REF!</definedName>
    <definedName name="_APU21" localSheetId="61">#REF!</definedName>
    <definedName name="_APU21" localSheetId="62">#REF!</definedName>
    <definedName name="_APU21">#REF!</definedName>
    <definedName name="_APU22" localSheetId="61">#REF!</definedName>
    <definedName name="_APU22" localSheetId="62">#REF!</definedName>
    <definedName name="_APU22">#REF!</definedName>
    <definedName name="_APU221" localSheetId="61">#REF!</definedName>
    <definedName name="_APU221">#REF!</definedName>
    <definedName name="_APU23" localSheetId="61">#REF!</definedName>
    <definedName name="_APU23" localSheetId="62">#REF!</definedName>
    <definedName name="_APU23">#REF!</definedName>
    <definedName name="_APU24" localSheetId="61">#REF!</definedName>
    <definedName name="_APU24" localSheetId="62">#REF!</definedName>
    <definedName name="_APU24">#REF!</definedName>
    <definedName name="_APU25" localSheetId="61">#REF!</definedName>
    <definedName name="_APU25" localSheetId="62">#REF!</definedName>
    <definedName name="_APU25">#REF!</definedName>
    <definedName name="_APU26" localSheetId="61">#REF!</definedName>
    <definedName name="_APU26" localSheetId="62">#REF!</definedName>
    <definedName name="_APU26">#REF!</definedName>
    <definedName name="_APU27" localSheetId="61">#REF!</definedName>
    <definedName name="_APU27" localSheetId="62">#REF!</definedName>
    <definedName name="_APU27">#REF!</definedName>
    <definedName name="_APU28" localSheetId="61">#REF!</definedName>
    <definedName name="_APU28" localSheetId="62">#REF!</definedName>
    <definedName name="_APU28">#REF!</definedName>
    <definedName name="_APU3" localSheetId="61">#REF!</definedName>
    <definedName name="_APU3" localSheetId="62">#REF!</definedName>
    <definedName name="_APU3">#REF!</definedName>
    <definedName name="_APU30" localSheetId="61">#REF!</definedName>
    <definedName name="_APU30" localSheetId="62">#REF!</definedName>
    <definedName name="_APU30">#REF!</definedName>
    <definedName name="_APU31" localSheetId="61">#REF!</definedName>
    <definedName name="_APU31" localSheetId="62">#REF!</definedName>
    <definedName name="_APU31">#REF!</definedName>
    <definedName name="_APU310" localSheetId="61">#REF!</definedName>
    <definedName name="_APU310" localSheetId="62">#REF!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 localSheetId="61">#REF!</definedName>
    <definedName name="_APU38" localSheetId="62">#REF!</definedName>
    <definedName name="_APU38">#REF!</definedName>
    <definedName name="_APU39" localSheetId="61">#REF!</definedName>
    <definedName name="_APU39" localSheetId="62">#REF!</definedName>
    <definedName name="_APU39">#REF!</definedName>
    <definedName name="_APU4" localSheetId="61">#REF!</definedName>
    <definedName name="_APU4" localSheetId="62">#REF!</definedName>
    <definedName name="_APU4">#REF!</definedName>
    <definedName name="_APU41" localSheetId="61">#REF!</definedName>
    <definedName name="_APU41" localSheetId="62">#REF!</definedName>
    <definedName name="_APU41">#REF!</definedName>
    <definedName name="_APU410" localSheetId="61">#REF!</definedName>
    <definedName name="_APU410" localSheetId="62">#REF!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 localSheetId="61">#REF!</definedName>
    <definedName name="_APU42" localSheetId="62">#REF!</definedName>
    <definedName name="_APU42">#REF!</definedName>
    <definedName name="_APU43" localSheetId="61">#REF!</definedName>
    <definedName name="_APU43" localSheetId="62">#REF!</definedName>
    <definedName name="_APU43">#REF!</definedName>
    <definedName name="_APU44" localSheetId="61">#REF!</definedName>
    <definedName name="_APU44" localSheetId="62">#REF!</definedName>
    <definedName name="_APU44">#REF!</definedName>
    <definedName name="_APU45" localSheetId="61">#REF!</definedName>
    <definedName name="_APU45" localSheetId="62">#REF!</definedName>
    <definedName name="_APU45">#REF!</definedName>
    <definedName name="_APU46" localSheetId="61">#REF!</definedName>
    <definedName name="_APU46" localSheetId="62">#REF!</definedName>
    <definedName name="_APU46">#REF!</definedName>
    <definedName name="_APU465" localSheetId="61">#N/A</definedName>
    <definedName name="_APU465" localSheetId="62">#N/A</definedName>
    <definedName name="_APU465">#REF!</definedName>
    <definedName name="_APU47" localSheetId="61">#REF!</definedName>
    <definedName name="_APU47" localSheetId="62">#REF!</definedName>
    <definedName name="_APU47">#REF!</definedName>
    <definedName name="_APU48" localSheetId="61">#REF!</definedName>
    <definedName name="_APU48" localSheetId="62">#REF!</definedName>
    <definedName name="_APU48">#REF!</definedName>
    <definedName name="_APU49" localSheetId="61">#REF!</definedName>
    <definedName name="_APU49" localSheetId="62">#REF!</definedName>
    <definedName name="_APU49">#REF!</definedName>
    <definedName name="_APU5" localSheetId="61">#REF!</definedName>
    <definedName name="_APU5" localSheetId="62">#REF!</definedName>
    <definedName name="_APU5">#REF!</definedName>
    <definedName name="_APU51" localSheetId="61">#REF!</definedName>
    <definedName name="_APU51" localSheetId="62">#REF!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 localSheetId="61">#REF!</definedName>
    <definedName name="_APU52" localSheetId="62">#REF!</definedName>
    <definedName name="_APU52">#REF!</definedName>
    <definedName name="_APU520" localSheetId="61">#REF!</definedName>
    <definedName name="_APU520" localSheetId="6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 localSheetId="61">#REF!</definedName>
    <definedName name="_APU53" localSheetId="62">#REF!</definedName>
    <definedName name="_APU53">#REF!</definedName>
    <definedName name="_APU530" localSheetId="61">#REF!</definedName>
    <definedName name="_APU530" localSheetId="62">#REF!</definedName>
    <definedName name="_APU530">#REF!</definedName>
    <definedName name="_APU531">#REF!</definedName>
    <definedName name="_APU532">#REF!</definedName>
    <definedName name="_APU533">#REF!</definedName>
    <definedName name="_APU54" localSheetId="61">#REF!</definedName>
    <definedName name="_APU54" localSheetId="62">#REF!</definedName>
    <definedName name="_APU54">#REF!</definedName>
    <definedName name="_APU55" localSheetId="61">#REF!</definedName>
    <definedName name="_APU55" localSheetId="62">#REF!</definedName>
    <definedName name="_APU55">#REF!</definedName>
    <definedName name="_APU56">#REF!</definedName>
    <definedName name="_APU57">#REF!</definedName>
    <definedName name="_APU58">#REF!</definedName>
    <definedName name="_APU59" localSheetId="61">#REF!</definedName>
    <definedName name="_APU59" localSheetId="62">#REF!</definedName>
    <definedName name="_APU59">#REF!</definedName>
    <definedName name="_APU6" localSheetId="61">#REF!</definedName>
    <definedName name="_APU6" localSheetId="62">#REF!</definedName>
    <definedName name="_APU6">#REF!</definedName>
    <definedName name="_APU60" localSheetId="61">#REF!</definedName>
    <definedName name="_APU60" localSheetId="62">#REF!</definedName>
    <definedName name="_APU60">#REF!</definedName>
    <definedName name="_APU61" localSheetId="61">#REF!</definedName>
    <definedName name="_APU61" localSheetId="62">#REF!</definedName>
    <definedName name="_APU61">#REF!</definedName>
    <definedName name="_APU610" localSheetId="61">#REF!</definedName>
    <definedName name="_APU610" localSheetId="62">#REF!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 localSheetId="61">#REF!</definedName>
    <definedName name="_APU64" localSheetId="62">#REF!</definedName>
    <definedName name="_APU64">#REF!</definedName>
    <definedName name="_APU65" localSheetId="61">#REF!</definedName>
    <definedName name="_APU65" localSheetId="62">#REF!</definedName>
    <definedName name="_APU65">#REF!</definedName>
    <definedName name="_APU66" localSheetId="61">#REF!</definedName>
    <definedName name="_APU66" localSheetId="62">#REF!</definedName>
    <definedName name="_APU66">#REF!</definedName>
    <definedName name="_APU67" localSheetId="61">#REF!</definedName>
    <definedName name="_APU67" localSheetId="62">#REF!</definedName>
    <definedName name="_APU67">#REF!</definedName>
    <definedName name="_APU68">#REF!</definedName>
    <definedName name="_APU69">#REF!</definedName>
    <definedName name="_APU7" localSheetId="61">#REF!</definedName>
    <definedName name="_APU7" localSheetId="62">#REF!</definedName>
    <definedName name="_APU7">#REF!</definedName>
    <definedName name="_APU71" localSheetId="61">#REF!</definedName>
    <definedName name="_APU71" localSheetId="62">#REF!</definedName>
    <definedName name="_APU71">#REF!</definedName>
    <definedName name="_APU72" localSheetId="61">#REF!</definedName>
    <definedName name="_APU72" localSheetId="62">#REF!</definedName>
    <definedName name="_APU72">#REF!</definedName>
    <definedName name="_APU73" localSheetId="61">#REF!</definedName>
    <definedName name="_APU73" localSheetId="62">#REF!</definedName>
    <definedName name="_APU73">#REF!</definedName>
    <definedName name="_APU74" localSheetId="61">#REF!</definedName>
    <definedName name="_APU74" localSheetId="62">#REF!</definedName>
    <definedName name="_APU74">#REF!</definedName>
    <definedName name="_APU75" localSheetId="61">#REF!</definedName>
    <definedName name="_APU75" localSheetId="62">#REF!</definedName>
    <definedName name="_APU75">#REF!</definedName>
    <definedName name="_APU76" localSheetId="61">#REF!</definedName>
    <definedName name="_APU76" localSheetId="62">#REF!</definedName>
    <definedName name="_APU76">#REF!</definedName>
    <definedName name="_APU77" localSheetId="61">#REF!</definedName>
    <definedName name="_APU77" localSheetId="62">#REF!</definedName>
    <definedName name="_APU77">#REF!</definedName>
    <definedName name="_APU78" localSheetId="61">#REF!</definedName>
    <definedName name="_APU78" localSheetId="62">#REF!</definedName>
    <definedName name="_APU78">#REF!</definedName>
    <definedName name="_apu79" localSheetId="61">#REF!</definedName>
    <definedName name="_apu79" localSheetId="62">#REF!</definedName>
    <definedName name="_apu79">#REF!</definedName>
    <definedName name="_APU8" localSheetId="61">#REF!</definedName>
    <definedName name="_APU8" localSheetId="62">#REF!</definedName>
    <definedName name="_APU8">#REF!</definedName>
    <definedName name="_APU80" localSheetId="61">#REF!</definedName>
    <definedName name="_APU80" localSheetId="62">#REF!</definedName>
    <definedName name="_APU80">#REF!</definedName>
    <definedName name="_APU81" localSheetId="61">#REF!</definedName>
    <definedName name="_APU81" localSheetId="62">#REF!</definedName>
    <definedName name="_APU81">#REF!</definedName>
    <definedName name="_APU810" localSheetId="61">#REF!</definedName>
    <definedName name="_APU810" localSheetId="62">#REF!</definedName>
    <definedName name="_APU810">#REF!</definedName>
    <definedName name="_APU811">#REF!</definedName>
    <definedName name="_APU812">#REF!</definedName>
    <definedName name="_APU813">#REF!</definedName>
    <definedName name="_APU814">#REF!</definedName>
    <definedName name="_APU82" localSheetId="61">#REF!</definedName>
    <definedName name="_APU82" localSheetId="62">#REF!</definedName>
    <definedName name="_APU82">#REF!</definedName>
    <definedName name="_APU83" localSheetId="61">#REF!</definedName>
    <definedName name="_APU83" localSheetId="62">#REF!</definedName>
    <definedName name="_APU83">#REF!</definedName>
    <definedName name="_APU84" localSheetId="61">#REF!</definedName>
    <definedName name="_APU84" localSheetId="62">#REF!</definedName>
    <definedName name="_APU84">#REF!</definedName>
    <definedName name="_APU85" localSheetId="61">#REF!</definedName>
    <definedName name="_APU85" localSheetId="62">#REF!</definedName>
    <definedName name="_APU85">#REF!</definedName>
    <definedName name="_APU86" localSheetId="61">#REF!</definedName>
    <definedName name="_APU86" localSheetId="62">#REF!</definedName>
    <definedName name="_APU86">#REF!</definedName>
    <definedName name="_APU87" localSheetId="61">#REF!</definedName>
    <definedName name="_APU87" localSheetId="62">#REF!</definedName>
    <definedName name="_APU87">#REF!</definedName>
    <definedName name="_APU88">#REF!</definedName>
    <definedName name="_APU89">#REF!</definedName>
    <definedName name="_APU9" localSheetId="61">#REF!</definedName>
    <definedName name="_APU9" localSheetId="62">#REF!</definedName>
    <definedName name="_APU9">#REF!</definedName>
    <definedName name="_APU91" localSheetId="61">#REF!</definedName>
    <definedName name="_APU91" localSheetId="62">#REF!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Q1">#REF!</definedName>
    <definedName name="_Atp2">#REF!</definedName>
    <definedName name="_B" localSheetId="61">#REF!</definedName>
    <definedName name="_B" localSheetId="62">#REF!</definedName>
    <definedName name="_B">#REF!</definedName>
    <definedName name="_B104067" localSheetId="61">#REF!</definedName>
    <definedName name="_B104067">#REF!</definedName>
    <definedName name="_B104068" localSheetId="61">#REF!</definedName>
    <definedName name="_B104068">#REF!</definedName>
    <definedName name="_B1040681" localSheetId="61">#REF!</definedName>
    <definedName name="_B1040681">#REF!</definedName>
    <definedName name="_b104069" localSheetId="61">#REF!</definedName>
    <definedName name="_b104069">#REF!</definedName>
    <definedName name="_B11">#REF!</definedName>
    <definedName name="_B110111">#REF!</definedName>
    <definedName name="_B114854">#REF!</definedName>
    <definedName name="_B136044">#REF!</definedName>
    <definedName name="_B150019">#REF!</definedName>
    <definedName name="_B195381">#REF!</definedName>
    <definedName name="_b2" localSheetId="3" hidden="1">{"TAB1",#N/A,TRUE,"GENERAL";"TAB2",#N/A,TRUE,"GENERAL";"TAB3",#N/A,TRUE,"GENERAL";"TAB4",#N/A,TRUE,"GENERAL";"TAB5",#N/A,TRUE,"GENERAL"}</definedName>
    <definedName name="_b2" localSheetId="61" hidden="1">{"TAB1",#N/A,TRUE,"GENERAL";"TAB2",#N/A,TRUE,"GENERAL";"TAB3",#N/A,TRUE,"GENERAL";"TAB4",#N/A,TRUE,"GENERAL";"TAB5",#N/A,TRUE,"GENERAL"}</definedName>
    <definedName name="_b2" localSheetId="62" hidden="1">{"TAB1",#N/A,TRUE,"GENERAL";"TAB2",#N/A,TRUE,"GENERAL";"TAB3",#N/A,TRUE,"GENERAL";"TAB4",#N/A,TRUE,"GENERAL";"TAB5",#N/A,TRUE,"GENERAL"}</definedName>
    <definedName name="_b2" hidden="1">{"TAB1",#N/A,TRUE,"GENERAL";"TAB2",#N/A,TRUE,"GENERAL";"TAB3",#N/A,TRUE,"GENERAL";"TAB4",#N/A,TRUE,"GENERAL";"TAB5",#N/A,TRUE,"GENERAL"}</definedName>
    <definedName name="_b2_1" localSheetId="3" hidden="1">{"TAB1",#N/A,TRUE,"GENERAL";"TAB2",#N/A,TRUE,"GENERAL";"TAB3",#N/A,TRUE,"GENERAL";"TAB4",#N/A,TRUE,"GENERAL";"TAB5",#N/A,TRUE,"GENERAL"}</definedName>
    <definedName name="_b2_1" localSheetId="61" hidden="1">{"TAB1",#N/A,TRUE,"GENERAL";"TAB2",#N/A,TRUE,"GENERAL";"TAB3",#N/A,TRUE,"GENERAL";"TAB4",#N/A,TRUE,"GENERAL";"TAB5",#N/A,TRUE,"GENERAL"}</definedName>
    <definedName name="_b2_1" localSheetId="62" hidden="1">{"TAB1",#N/A,TRUE,"GENERAL";"TAB2",#N/A,TRUE,"GENERAL";"TAB3",#N/A,TRUE,"GENERAL";"TAB4",#N/A,TRUE,"GENERAL";"TAB5",#N/A,TRUE,"GENERAL"}</definedName>
    <definedName name="_b2_1" hidden="1">{"TAB1",#N/A,TRUE,"GENERAL";"TAB2",#N/A,TRUE,"GENERAL";"TAB3",#N/A,TRUE,"GENERAL";"TAB4",#N/A,TRUE,"GENERAL";"TAB5",#N/A,TRUE,"GENERAL"}</definedName>
    <definedName name="_b3" localSheetId="3" hidden="1">{"TAB1",#N/A,TRUE,"GENERAL";"TAB2",#N/A,TRUE,"GENERAL";"TAB3",#N/A,TRUE,"GENERAL";"TAB4",#N/A,TRUE,"GENERAL";"TAB5",#N/A,TRUE,"GENERAL"}</definedName>
    <definedName name="_b3" localSheetId="61" hidden="1">{"TAB1",#N/A,TRUE,"GENERAL";"TAB2",#N/A,TRUE,"GENERAL";"TAB3",#N/A,TRUE,"GENERAL";"TAB4",#N/A,TRUE,"GENERAL";"TAB5",#N/A,TRUE,"GENERAL"}</definedName>
    <definedName name="_b3" localSheetId="62" hidden="1">{"TAB1",#N/A,TRUE,"GENERAL";"TAB2",#N/A,TRUE,"GENERAL";"TAB3",#N/A,TRUE,"GENERAL";"TAB4",#N/A,TRUE,"GENERAL";"TAB5",#N/A,TRUE,"GENERAL"}</definedName>
    <definedName name="_b3" hidden="1">{"TAB1",#N/A,TRUE,"GENERAL";"TAB2",#N/A,TRUE,"GENERAL";"TAB3",#N/A,TRUE,"GENERAL";"TAB4",#N/A,TRUE,"GENERAL";"TAB5",#N/A,TRUE,"GENERAL"}</definedName>
    <definedName name="_b3_1" localSheetId="3" hidden="1">{"TAB1",#N/A,TRUE,"GENERAL";"TAB2",#N/A,TRUE,"GENERAL";"TAB3",#N/A,TRUE,"GENERAL";"TAB4",#N/A,TRUE,"GENERAL";"TAB5",#N/A,TRUE,"GENERAL"}</definedName>
    <definedName name="_b3_1" localSheetId="61" hidden="1">{"TAB1",#N/A,TRUE,"GENERAL";"TAB2",#N/A,TRUE,"GENERAL";"TAB3",#N/A,TRUE,"GENERAL";"TAB4",#N/A,TRUE,"GENERAL";"TAB5",#N/A,TRUE,"GENERAL"}</definedName>
    <definedName name="_b3_1" localSheetId="62" hidden="1">{"TAB1",#N/A,TRUE,"GENERAL";"TAB2",#N/A,TRUE,"GENERAL";"TAB3",#N/A,TRUE,"GENERAL";"TAB4",#N/A,TRUE,"GENERAL";"TAB5",#N/A,TRUE,"GENERAL"}</definedName>
    <definedName name="_b3_1" hidden="1">{"TAB1",#N/A,TRUE,"GENERAL";"TAB2",#N/A,TRUE,"GENERAL";"TAB3",#N/A,TRUE,"GENERAL";"TAB4",#N/A,TRUE,"GENERAL";"TAB5",#N/A,TRUE,"GENERAL"}</definedName>
    <definedName name="_b4" localSheetId="3" hidden="1">{"TAB1",#N/A,TRUE,"GENERAL";"TAB2",#N/A,TRUE,"GENERAL";"TAB3",#N/A,TRUE,"GENERAL";"TAB4",#N/A,TRUE,"GENERAL";"TAB5",#N/A,TRUE,"GENERAL"}</definedName>
    <definedName name="_b4" localSheetId="61" hidden="1">{"TAB1",#N/A,TRUE,"GENERAL";"TAB2",#N/A,TRUE,"GENERAL";"TAB3",#N/A,TRUE,"GENERAL";"TAB4",#N/A,TRUE,"GENERAL";"TAB5",#N/A,TRUE,"GENERAL"}</definedName>
    <definedName name="_b4" localSheetId="62" hidden="1">{"TAB1",#N/A,TRUE,"GENERAL";"TAB2",#N/A,TRUE,"GENERAL";"TAB3",#N/A,TRUE,"GENERAL";"TAB4",#N/A,TRUE,"GENERAL";"TAB5",#N/A,TRUE,"GENERAL"}</definedName>
    <definedName name="_b4" hidden="1">{"TAB1",#N/A,TRUE,"GENERAL";"TAB2",#N/A,TRUE,"GENERAL";"TAB3",#N/A,TRUE,"GENERAL";"TAB4",#N/A,TRUE,"GENERAL";"TAB5",#N/A,TRUE,"GENERAL"}</definedName>
    <definedName name="_b4_1" localSheetId="3" hidden="1">{"TAB1",#N/A,TRUE,"GENERAL";"TAB2",#N/A,TRUE,"GENERAL";"TAB3",#N/A,TRUE,"GENERAL";"TAB4",#N/A,TRUE,"GENERAL";"TAB5",#N/A,TRUE,"GENERAL"}</definedName>
    <definedName name="_b4_1" localSheetId="61" hidden="1">{"TAB1",#N/A,TRUE,"GENERAL";"TAB2",#N/A,TRUE,"GENERAL";"TAB3",#N/A,TRUE,"GENERAL";"TAB4",#N/A,TRUE,"GENERAL";"TAB5",#N/A,TRUE,"GENERAL"}</definedName>
    <definedName name="_b4_1" localSheetId="62" hidden="1">{"TAB1",#N/A,TRUE,"GENERAL";"TAB2",#N/A,TRUE,"GENERAL";"TAB3",#N/A,TRUE,"GENERAL";"TAB4",#N/A,TRUE,"GENERAL";"TAB5",#N/A,TRUE,"GENERAL"}</definedName>
    <definedName name="_b4_1" hidden="1">{"TAB1",#N/A,TRUE,"GENERAL";"TAB2",#N/A,TRUE,"GENERAL";"TAB3",#N/A,TRUE,"GENERAL";"TAB4",#N/A,TRUE,"GENERAL";"TAB5",#N/A,TRUE,"GENERAL"}</definedName>
    <definedName name="_b5" localSheetId="3" hidden="1">{"TAB1",#N/A,TRUE,"GENERAL";"TAB2",#N/A,TRUE,"GENERAL";"TAB3",#N/A,TRUE,"GENERAL";"TAB4",#N/A,TRUE,"GENERAL";"TAB5",#N/A,TRUE,"GENERAL"}</definedName>
    <definedName name="_b5" localSheetId="61" hidden="1">{"TAB1",#N/A,TRUE,"GENERAL";"TAB2",#N/A,TRUE,"GENERAL";"TAB3",#N/A,TRUE,"GENERAL";"TAB4",#N/A,TRUE,"GENERAL";"TAB5",#N/A,TRUE,"GENERAL"}</definedName>
    <definedName name="_b5" localSheetId="62" hidden="1">{"TAB1",#N/A,TRUE,"GENERAL";"TAB2",#N/A,TRUE,"GENERAL";"TAB3",#N/A,TRUE,"GENERAL";"TAB4",#N/A,TRUE,"GENERAL";"TAB5",#N/A,TRUE,"GENERAL"}</definedName>
    <definedName name="_b5" hidden="1">{"TAB1",#N/A,TRUE,"GENERAL";"TAB2",#N/A,TRUE,"GENERAL";"TAB3",#N/A,TRUE,"GENERAL";"TAB4",#N/A,TRUE,"GENERAL";"TAB5",#N/A,TRUE,"GENERAL"}</definedName>
    <definedName name="_b5_1" localSheetId="3" hidden="1">{"TAB1",#N/A,TRUE,"GENERAL";"TAB2",#N/A,TRUE,"GENERAL";"TAB3",#N/A,TRUE,"GENERAL";"TAB4",#N/A,TRUE,"GENERAL";"TAB5",#N/A,TRUE,"GENERAL"}</definedName>
    <definedName name="_b5_1" localSheetId="61" hidden="1">{"TAB1",#N/A,TRUE,"GENERAL";"TAB2",#N/A,TRUE,"GENERAL";"TAB3",#N/A,TRUE,"GENERAL";"TAB4",#N/A,TRUE,"GENERAL";"TAB5",#N/A,TRUE,"GENERAL"}</definedName>
    <definedName name="_b5_1" localSheetId="62" hidden="1">{"TAB1",#N/A,TRUE,"GENERAL";"TAB2",#N/A,TRUE,"GENERAL";"TAB3",#N/A,TRUE,"GENERAL";"TAB4",#N/A,TRUE,"GENERAL";"TAB5",#N/A,TRUE,"GENERAL"}</definedName>
    <definedName name="_b5_1" hidden="1">{"TAB1",#N/A,TRUE,"GENERAL";"TAB2",#N/A,TRUE,"GENERAL";"TAB3",#N/A,TRUE,"GENERAL";"TAB4",#N/A,TRUE,"GENERAL";"TAB5",#N/A,TRUE,"GENERAL"}</definedName>
    <definedName name="_b6" localSheetId="3" hidden="1">{"TAB1",#N/A,TRUE,"GENERAL";"TAB2",#N/A,TRUE,"GENERAL";"TAB3",#N/A,TRUE,"GENERAL";"TAB4",#N/A,TRUE,"GENERAL";"TAB5",#N/A,TRUE,"GENERAL"}</definedName>
    <definedName name="_b6" localSheetId="61" hidden="1">{"TAB1",#N/A,TRUE,"GENERAL";"TAB2",#N/A,TRUE,"GENERAL";"TAB3",#N/A,TRUE,"GENERAL";"TAB4",#N/A,TRUE,"GENERAL";"TAB5",#N/A,TRUE,"GENERAL"}</definedName>
    <definedName name="_b6" localSheetId="62" hidden="1">{"TAB1",#N/A,TRUE,"GENERAL";"TAB2",#N/A,TRUE,"GENERAL";"TAB3",#N/A,TRUE,"GENERAL";"TAB4",#N/A,TRUE,"GENERAL";"TAB5",#N/A,TRUE,"GENERAL"}</definedName>
    <definedName name="_b6" hidden="1">{"TAB1",#N/A,TRUE,"GENERAL";"TAB2",#N/A,TRUE,"GENERAL";"TAB3",#N/A,TRUE,"GENERAL";"TAB4",#N/A,TRUE,"GENERAL";"TAB5",#N/A,TRUE,"GENERAL"}</definedName>
    <definedName name="_b6_1" localSheetId="3" hidden="1">{"TAB1",#N/A,TRUE,"GENERAL";"TAB2",#N/A,TRUE,"GENERAL";"TAB3",#N/A,TRUE,"GENERAL";"TAB4",#N/A,TRUE,"GENERAL";"TAB5",#N/A,TRUE,"GENERAL"}</definedName>
    <definedName name="_b6_1" localSheetId="61" hidden="1">{"TAB1",#N/A,TRUE,"GENERAL";"TAB2",#N/A,TRUE,"GENERAL";"TAB3",#N/A,TRUE,"GENERAL";"TAB4",#N/A,TRUE,"GENERAL";"TAB5",#N/A,TRUE,"GENERAL"}</definedName>
    <definedName name="_b6_1" localSheetId="62" hidden="1">{"TAB1",#N/A,TRUE,"GENERAL";"TAB2",#N/A,TRUE,"GENERAL";"TAB3",#N/A,TRUE,"GENERAL";"TAB4",#N/A,TRUE,"GENERAL";"TAB5",#N/A,TRUE,"GENERAL"}</definedName>
    <definedName name="_b6_1" hidden="1">{"TAB1",#N/A,TRUE,"GENERAL";"TAB2",#N/A,TRUE,"GENERAL";"TAB3",#N/A,TRUE,"GENERAL";"TAB4",#N/A,TRUE,"GENERAL";"TAB5",#N/A,TRUE,"GENERAL"}</definedName>
    <definedName name="_b7" localSheetId="3" hidden="1">{"via1",#N/A,TRUE,"general";"via2",#N/A,TRUE,"general";"via3",#N/A,TRUE,"general"}</definedName>
    <definedName name="_b7" localSheetId="61" hidden="1">{"via1",#N/A,TRUE,"general";"via2",#N/A,TRUE,"general";"via3",#N/A,TRUE,"general"}</definedName>
    <definedName name="_b7" localSheetId="62" hidden="1">{"via1",#N/A,TRUE,"general";"via2",#N/A,TRUE,"general";"via3",#N/A,TRUE,"general"}</definedName>
    <definedName name="_b7" hidden="1">{"via1",#N/A,TRUE,"general";"via2",#N/A,TRUE,"general";"via3",#N/A,TRUE,"general"}</definedName>
    <definedName name="_b7_1" localSheetId="3" hidden="1">{"via1",#N/A,TRUE,"general";"via2",#N/A,TRUE,"general";"via3",#N/A,TRUE,"general"}</definedName>
    <definedName name="_b7_1" localSheetId="61" hidden="1">{"via1",#N/A,TRUE,"general";"via2",#N/A,TRUE,"general";"via3",#N/A,TRUE,"general"}</definedName>
    <definedName name="_b7_1" localSheetId="62" hidden="1">{"via1",#N/A,TRUE,"general";"via2",#N/A,TRUE,"general";"via3",#N/A,TRUE,"general"}</definedName>
    <definedName name="_b7_1" hidden="1">{"via1",#N/A,TRUE,"general";"via2",#N/A,TRUE,"general";"via3",#N/A,TRUE,"general"}</definedName>
    <definedName name="_b8" localSheetId="3" hidden="1">{"via1",#N/A,TRUE,"general";"via2",#N/A,TRUE,"general";"via3",#N/A,TRUE,"general"}</definedName>
    <definedName name="_b8" localSheetId="61" hidden="1">{"via1",#N/A,TRUE,"general";"via2",#N/A,TRUE,"general";"via3",#N/A,TRUE,"general"}</definedName>
    <definedName name="_b8" localSheetId="62" hidden="1">{"via1",#N/A,TRUE,"general";"via2",#N/A,TRUE,"general";"via3",#N/A,TRUE,"general"}</definedName>
    <definedName name="_b8" hidden="1">{"via1",#N/A,TRUE,"general";"via2",#N/A,TRUE,"general";"via3",#N/A,TRUE,"general"}</definedName>
    <definedName name="_b8_1" localSheetId="3" hidden="1">{"via1",#N/A,TRUE,"general";"via2",#N/A,TRUE,"general";"via3",#N/A,TRUE,"general"}</definedName>
    <definedName name="_b8_1" localSheetId="61" hidden="1">{"via1",#N/A,TRUE,"general";"via2",#N/A,TRUE,"general";"via3",#N/A,TRUE,"general"}</definedName>
    <definedName name="_b8_1" localSheetId="62" hidden="1">{"via1",#N/A,TRUE,"general";"via2",#N/A,TRUE,"general";"via3",#N/A,TRUE,"general"}</definedName>
    <definedName name="_b8_1" hidden="1">{"via1",#N/A,TRUE,"general";"via2",#N/A,TRUE,"general";"via3",#N/A,TRUE,"general"}</definedName>
    <definedName name="_B93008" localSheetId="61">#REF!</definedName>
    <definedName name="_B93008">#REF!</definedName>
    <definedName name="_B93009" localSheetId="61">#REF!</definedName>
    <definedName name="_B93009">#REF!</definedName>
    <definedName name="_BAZ10">#REF!</definedName>
    <definedName name="_bb9" localSheetId="3" hidden="1">{"TAB1",#N/A,TRUE,"GENERAL";"TAB2",#N/A,TRUE,"GENERAL";"TAB3",#N/A,TRUE,"GENERAL";"TAB4",#N/A,TRUE,"GENERAL";"TAB5",#N/A,TRUE,"GENERAL"}</definedName>
    <definedName name="_bb9" localSheetId="61" hidden="1">{"TAB1",#N/A,TRUE,"GENERAL";"TAB2",#N/A,TRUE,"GENERAL";"TAB3",#N/A,TRUE,"GENERAL";"TAB4",#N/A,TRUE,"GENERAL";"TAB5",#N/A,TRUE,"GENERAL"}</definedName>
    <definedName name="_bb9" localSheetId="62" hidden="1">{"TAB1",#N/A,TRUE,"GENERAL";"TAB2",#N/A,TRUE,"GENERAL";"TAB3",#N/A,TRUE,"GENERAL";"TAB4",#N/A,TRUE,"GENERAL";"TAB5",#N/A,TRUE,"GENERAL"}</definedName>
    <definedName name="_bb9" hidden="1">{"TAB1",#N/A,TRUE,"GENERAL";"TAB2",#N/A,TRUE,"GENERAL";"TAB3",#N/A,TRUE,"GENERAL";"TAB4",#N/A,TRUE,"GENERAL";"TAB5",#N/A,TRUE,"GENERAL"}</definedName>
    <definedName name="_bb9_1" localSheetId="3" hidden="1">{"TAB1",#N/A,TRUE,"GENERAL";"TAB2",#N/A,TRUE,"GENERAL";"TAB3",#N/A,TRUE,"GENERAL";"TAB4",#N/A,TRUE,"GENERAL";"TAB5",#N/A,TRUE,"GENERAL"}</definedName>
    <definedName name="_bb9_1" localSheetId="61" hidden="1">{"TAB1",#N/A,TRUE,"GENERAL";"TAB2",#N/A,TRUE,"GENERAL";"TAB3",#N/A,TRUE,"GENERAL";"TAB4",#N/A,TRUE,"GENERAL";"TAB5",#N/A,TRUE,"GENERAL"}</definedName>
    <definedName name="_bb9_1" localSheetId="62" hidden="1">{"TAB1",#N/A,TRUE,"GENERAL";"TAB2",#N/A,TRUE,"GENERAL";"TAB3",#N/A,TRUE,"GENERAL";"TAB4",#N/A,TRUE,"GENERAL";"TAB5",#N/A,TRUE,"GENERAL"}</definedName>
    <definedName name="_bb9_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61" hidden="1">{"TAB1",#N/A,TRUE,"GENERAL";"TAB2",#N/A,TRUE,"GENERAL";"TAB3",#N/A,TRUE,"GENERAL";"TAB4",#N/A,TRUE,"GENERAL";"TAB5",#N/A,TRUE,"GENERAL"}</definedName>
    <definedName name="_bgb5" localSheetId="62" hidden="1">{"TAB1",#N/A,TRUE,"GENERAL";"TAB2",#N/A,TRUE,"GENERAL";"TAB3",#N/A,TRUE,"GENERAL";"TAB4",#N/A,TRUE,"GENERAL";"TAB5",#N/A,TRUE,"GENERAL"}</definedName>
    <definedName name="_bgb5" hidden="1">{"TAB1",#N/A,TRUE,"GENERAL";"TAB2",#N/A,TRUE,"GENERAL";"TAB3",#N/A,TRUE,"GENERAL";"TAB4",#N/A,TRUE,"GENERAL";"TAB5",#N/A,TRUE,"GENERAL"}</definedName>
    <definedName name="_bgb5_1" localSheetId="3" hidden="1">{"TAB1",#N/A,TRUE,"GENERAL";"TAB2",#N/A,TRUE,"GENERAL";"TAB3",#N/A,TRUE,"GENERAL";"TAB4",#N/A,TRUE,"GENERAL";"TAB5",#N/A,TRUE,"GENERAL"}</definedName>
    <definedName name="_bgb5_1" localSheetId="61" hidden="1">{"TAB1",#N/A,TRUE,"GENERAL";"TAB2",#N/A,TRUE,"GENERAL";"TAB3",#N/A,TRUE,"GENERAL";"TAB4",#N/A,TRUE,"GENERAL";"TAB5",#N/A,TRUE,"GENERAL"}</definedName>
    <definedName name="_bgb5_1" localSheetId="62" hidden="1">{"TAB1",#N/A,TRUE,"GENERAL";"TAB2",#N/A,TRUE,"GENERAL";"TAB3",#N/A,TRUE,"GENERAL";"TAB4",#N/A,TRUE,"GENERAL";"TAB5",#N/A,TRUE,"GENERAL"}</definedName>
    <definedName name="_bgb5_1" hidden="1">{"TAB1",#N/A,TRUE,"GENERAL";"TAB2",#N/A,TRUE,"GENERAL";"TAB3",#N/A,TRUE,"GENERAL";"TAB4",#N/A,TRUE,"GENERAL";"TAB5",#N/A,TRUE,"GENERAL"}</definedName>
    <definedName name="_BGC1" localSheetId="61">#REF!</definedName>
    <definedName name="_BGC1" localSheetId="62">#REF!</definedName>
    <definedName name="_BGC1">#REF!</definedName>
    <definedName name="_BGC3" localSheetId="61">#REF!</definedName>
    <definedName name="_BGC3" localSheetId="62">#REF!</definedName>
    <definedName name="_BGC3">#REF!</definedName>
    <definedName name="_BGC5" localSheetId="61">#REF!</definedName>
    <definedName name="_BGC5" localSheetId="62">#REF!</definedName>
    <definedName name="_BGC5">#REF!</definedName>
    <definedName name="_BLO20">#REF!</definedName>
    <definedName name="_BOM1">#REF!</definedName>
    <definedName name="_C" localSheetId="61">#REF!</definedName>
    <definedName name="_C" localSheetId="62">#REF!</definedName>
    <definedName name="_C">#REF!</definedName>
    <definedName name="_C2254JH">#REF!</definedName>
    <definedName name="_C2256JH">#REF!</definedName>
    <definedName name="_C452JH">#REF!</definedName>
    <definedName name="_C903L">#REF!</definedName>
    <definedName name="_C908J">#REF!</definedName>
    <definedName name="_CAC1" localSheetId="61">#REF!</definedName>
    <definedName name="_CAC1" localSheetId="62">#REF!</definedName>
    <definedName name="_CAC1">#REF!</definedName>
    <definedName name="_CAC3" localSheetId="61">#REF!</definedName>
    <definedName name="_CAC3" localSheetId="62">#REF!</definedName>
    <definedName name="_CAC3">#REF!</definedName>
    <definedName name="_CAC5" localSheetId="61">#REF!</definedName>
    <definedName name="_CAC5" localSheetId="62">#REF!</definedName>
    <definedName name="_CAC5">#REF!</definedName>
    <definedName name="_CAL1">#REF!</definedName>
    <definedName name="_CAL2">#REF!</definedName>
    <definedName name="_CAL3">#REF!</definedName>
    <definedName name="_CAL4">#REF!</definedName>
    <definedName name="_CAN28">#REF!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AR4">#REF!</definedName>
    <definedName name="_CMU005" hidden="1">#REF!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mpa">#REF!</definedName>
    <definedName name="_Con1">#REF!</definedName>
    <definedName name="_CON123" localSheetId="61">#REF!</definedName>
    <definedName name="_CON123" localSheetId="62">#REF!</definedName>
    <definedName name="_CON123">#REF!</definedName>
    <definedName name="_Con2" localSheetId="61">#REF!</definedName>
    <definedName name="_Con2">#REF!</definedName>
    <definedName name="_CON2200">#REF!</definedName>
    <definedName name="_CON2500">#REF!</definedName>
    <definedName name="_Con3">#REF!</definedName>
    <definedName name="_con3000">#REF!</definedName>
    <definedName name="_CRL1">#REF!</definedName>
    <definedName name="_cua1">#REF!</definedName>
    <definedName name="_CUA44">#REF!</definedName>
    <definedName name="_cuv15">#REF!</definedName>
    <definedName name="_D119353">#REF!</definedName>
    <definedName name="_D128899" localSheetId="61">#REF!</definedName>
    <definedName name="_D128899">#REF!</definedName>
    <definedName name="_D128900" localSheetId="61">#REF!</definedName>
    <definedName name="_D128900">#REF!</definedName>
    <definedName name="_d129000" localSheetId="61">#REF!</definedName>
    <definedName name="_d129000">#REF!</definedName>
    <definedName name="_D151661">#REF!</definedName>
    <definedName name="_D177945">#REF!</definedName>
    <definedName name="_D77032" localSheetId="61">#REF!</definedName>
    <definedName name="_D77032">#REF!</definedName>
    <definedName name="_d77033" localSheetId="61">#REF!</definedName>
    <definedName name="_d77033">#REF!</definedName>
    <definedName name="_D770333" localSheetId="61">#REF!</definedName>
    <definedName name="_D770333">#REF!</definedName>
    <definedName name="_DAT1">#REF!</definedName>
    <definedName name="_DAT2">#REF!</definedName>
    <definedName name="_DAT3">#REF!</definedName>
    <definedName name="_DAT4">#REF!</definedName>
    <definedName name="_DCF2">#REF!</definedName>
    <definedName name="_DCI1">#REF!</definedName>
    <definedName name="_DDS1">#REF!</definedName>
    <definedName name="_DEC1">#REF!</definedName>
    <definedName name="_DEC12">#REF!</definedName>
    <definedName name="_DES1">#REF!</definedName>
    <definedName name="_DES2">#REF!</definedName>
    <definedName name="_DF4" hidden="1">#REF!</definedName>
    <definedName name="_DGO1">#REF!</definedName>
    <definedName name="_DGP1">#REF!</definedName>
    <definedName name="_dhc1">#REF!</definedName>
    <definedName name="_dhc2">#REF!</definedName>
    <definedName name="_dhc3">#REF!</definedName>
    <definedName name="_dhc4">#REF!</definedName>
    <definedName name="_dhc5">#REF!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dvc1">#REF!</definedName>
    <definedName name="_dvc2">#REF!</definedName>
    <definedName name="_dvc3">#REF!</definedName>
    <definedName name="_dvc4">#REF!</definedName>
    <definedName name="_dvc5">#REF!</definedName>
    <definedName name="_E" localSheetId="62">#REF!</definedName>
    <definedName name="_e">#REF!</definedName>
    <definedName name="_E113701">#REF!</definedName>
    <definedName name="_E169000">#REF!</definedName>
    <definedName name="_eac1">#REF!</definedName>
    <definedName name="_eac2">#REF!</definedName>
    <definedName name="_eac3">#REF!</definedName>
    <definedName name="_eac4">#REF!</definedName>
    <definedName name="_eac5">#REF!</definedName>
    <definedName name="_ECP1">#REF!</definedName>
    <definedName name="_EEF110">#REF!</definedName>
    <definedName name="_Ega2">#REF!</definedName>
    <definedName name="_Ega3">#REF!</definedName>
    <definedName name="_Ele2">#REF!</definedName>
    <definedName name="_Ele3">#REF!</definedName>
    <definedName name="_Epm2">#REF!</definedName>
    <definedName name="_Epm3">#REF!</definedName>
    <definedName name="_EQP1" localSheetId="62">#REF!</definedName>
    <definedName name="_EQP1">#REF!</definedName>
    <definedName name="_EQP10" localSheetId="62">#REF!</definedName>
    <definedName name="_EQP10">#REF!</definedName>
    <definedName name="_EQP11" localSheetId="62">#REF!</definedName>
    <definedName name="_EQP11">#REF!</definedName>
    <definedName name="_EQP12" localSheetId="62">#REF!</definedName>
    <definedName name="_EQP12">#REF!</definedName>
    <definedName name="_EQP13" localSheetId="62">#REF!</definedName>
    <definedName name="_EQP13">#REF!</definedName>
    <definedName name="_EQP14" localSheetId="62">#REF!</definedName>
    <definedName name="_EQP14">#REF!</definedName>
    <definedName name="_EQP15" localSheetId="62">#REF!</definedName>
    <definedName name="_EQP15">#REF!</definedName>
    <definedName name="_EQP16" localSheetId="62">#REF!</definedName>
    <definedName name="_EQP16">#REF!</definedName>
    <definedName name="_EQP17" localSheetId="62">#REF!</definedName>
    <definedName name="_EQP17">#REF!</definedName>
    <definedName name="_EQP18" localSheetId="62">#REF!</definedName>
    <definedName name="_EQP18">#REF!</definedName>
    <definedName name="_EQP19" localSheetId="62">#REF!</definedName>
    <definedName name="_EQP19">#REF!</definedName>
    <definedName name="_EQP2" localSheetId="62">#REF!</definedName>
    <definedName name="_EQP2">#REF!</definedName>
    <definedName name="_EQP20" localSheetId="62">#REF!</definedName>
    <definedName name="_EQP20">#REF!</definedName>
    <definedName name="_EQP200">#REF!</definedName>
    <definedName name="_eqp27" localSheetId="62">#REF!</definedName>
    <definedName name="_eqp27">#REF!</definedName>
    <definedName name="_EQP3" localSheetId="62">#REF!</definedName>
    <definedName name="_EQP3">#REF!</definedName>
    <definedName name="_EQP4" localSheetId="62">#REF!</definedName>
    <definedName name="_EQP4">#REF!</definedName>
    <definedName name="_EQP5" localSheetId="62">#REF!</definedName>
    <definedName name="_EQP5">#REF!</definedName>
    <definedName name="_EQP6" localSheetId="62">#REF!</definedName>
    <definedName name="_EQP6">#REF!</definedName>
    <definedName name="_EQP7" localSheetId="62">#REF!</definedName>
    <definedName name="_EQP7">#REF!</definedName>
    <definedName name="_EQP8" localSheetId="62">#REF!</definedName>
    <definedName name="_EQP8">#REF!</definedName>
    <definedName name="_EQP9" localSheetId="62">#REF!</definedName>
    <definedName name="_EQP9">#REF!</definedName>
    <definedName name="_ES1">#REF!</definedName>
    <definedName name="_EST1">#REF!</definedName>
    <definedName name="_EST10">#REF!</definedName>
    <definedName name="_EST11">#REF!</definedName>
    <definedName name="_EST12">#REF!</definedName>
    <definedName name="_est121">#REF!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25">#REF!</definedName>
    <definedName name="_EST3">#REF!</definedName>
    <definedName name="_EST4">#REF!</definedName>
    <definedName name="_EST5">#REF!</definedName>
    <definedName name="_EST53">#REF!</definedName>
    <definedName name="_est589">#REF!</definedName>
    <definedName name="_EST6">#REF!</definedName>
    <definedName name="_EST7">#REF!</definedName>
    <definedName name="_EST8">#REF!</definedName>
    <definedName name="_EST9">#REF!</definedName>
    <definedName name="_EST90">#REF!</definedName>
    <definedName name="_ETF315">#REF!</definedName>
    <definedName name="_ETR13">#REF!</definedName>
    <definedName name="_EXC1" localSheetId="61">#REF!</definedName>
    <definedName name="_EXC1">#REF!</definedName>
    <definedName name="_EXC10" localSheetId="61">#REF!</definedName>
    <definedName name="_EXC10">#REF!</definedName>
    <definedName name="_EXC11">#REF!</definedName>
    <definedName name="_EXC12">#REF!</definedName>
    <definedName name="_EXC2" localSheetId="61">#REF!</definedName>
    <definedName name="_EXC2">#REF!</definedName>
    <definedName name="_EXC3" localSheetId="61">#REF!</definedName>
    <definedName name="_EXC3">#REF!</definedName>
    <definedName name="_EXC4" localSheetId="61">#REF!</definedName>
    <definedName name="_EXC4">#REF!</definedName>
    <definedName name="_EXC5">#REF!</definedName>
    <definedName name="_EXC6">#REF!</definedName>
    <definedName name="_EXC7">#REF!</definedName>
    <definedName name="_EXC8">#REF!</definedName>
    <definedName name="_EXC9">#REF!</definedName>
    <definedName name="_f" localSheetId="61">#REF!</definedName>
    <definedName name="_f" localSheetId="62">#REF!</definedName>
    <definedName name="_F">#N/A</definedName>
    <definedName name="_F10">#REF!</definedName>
    <definedName name="_F150411">#REF!</definedName>
    <definedName name="_f191212">#REF!</definedName>
    <definedName name="_F206218">#REF!</definedName>
    <definedName name="_f211166">#REF!</definedName>
    <definedName name="_F222320">#REF!</definedName>
    <definedName name="_F4" localSheetId="3" hidden="1">{"SUMINISTRO E INSTALACIÓN CANALETAS L=7.50"}</definedName>
    <definedName name="_F4" hidden="1">{"SUMINISTRO E INSTALACIÓN CANALETAS L=7.50"}</definedName>
    <definedName name="_FC">#REF!</definedName>
    <definedName name="_fcv1">#REF!</definedName>
    <definedName name="_FEB1">#REF!</definedName>
    <definedName name="_FEC5">#REF!,#REF!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F1">#REF!</definedName>
    <definedName name="_ff2005">#N/A</definedName>
    <definedName name="_FHE7" localSheetId="3" hidden="1">{#N/A,#N/A,FALSE,"masez (10)";#N/A,#N/A,FALSE,"masez (7)";#N/A,#N/A,FALSE,"masez (6)";#N/A,#N/A,FALSE,"masez (5)";#N/A,#N/A,FALSE,"masez (4)";#N/A,#N/A,FALSE,"masez (3)";#N/A,#N/A,FALSE,"masez (2)";#N/A,#N/A,FALSE,"GME";#N/A,#N/A,FALSE,"masez"}</definedName>
    <definedName name="_FHE7" hidden="1">{#N/A,#N/A,FALSE,"masez (10)";#N/A,#N/A,FALSE,"masez (7)";#N/A,#N/A,FALSE,"masez (6)";#N/A,#N/A,FALSE,"masez (5)";#N/A,#N/A,FALSE,"masez (4)";#N/A,#N/A,FALSE,"masez (3)";#N/A,#N/A,FALSE,"masez (2)";#N/A,#N/A,FALSE,"GME";#N/A,#N/A,FALSE,"masez"}</definedName>
    <definedName name="_Fill" hidden="1">#REF!</definedName>
    <definedName name="_xlnm._FilterDatabase" localSheetId="61" hidden="1">'APUS BASICOS'!$D$1:$D$4255</definedName>
    <definedName name="_xlnm._FilterDatabase" localSheetId="63" hidden="1">'GRUPOS DE OBRA'!$A$2:$T$164</definedName>
    <definedName name="_xlnm._FilterDatabase" localSheetId="62" hidden="1">'INSUMOS &amp; EQUIPOS'!$C$5:$C$421</definedName>
    <definedName name="_xlnm._FilterDatabase" hidden="1">#REF!</definedName>
    <definedName name="_FOR1">#REF!</definedName>
    <definedName name="_FS01">#N/A</definedName>
    <definedName name="_FSO1">#REF!</definedName>
    <definedName name="_FYB03">#REF!</definedName>
    <definedName name="_FYB04">#REF!</definedName>
    <definedName name="_FYB08">#REF!</definedName>
    <definedName name="_FYB10">#REF!</definedName>
    <definedName name="_g">#REF!</definedName>
    <definedName name="_G1">#N/A</definedName>
    <definedName name="_G118050">#REF!</definedName>
    <definedName name="_G161484">#REF!</definedName>
    <definedName name="_g2" localSheetId="3" hidden="1">{"TAB1",#N/A,TRUE,"GENERAL";"TAB2",#N/A,TRUE,"GENERAL";"TAB3",#N/A,TRUE,"GENERAL";"TAB4",#N/A,TRUE,"GENERAL";"TAB5",#N/A,TRUE,"GENERAL"}</definedName>
    <definedName name="_g2" localSheetId="61" hidden="1">{"TAB1",#N/A,TRUE,"GENERAL";"TAB2",#N/A,TRUE,"GENERAL";"TAB3",#N/A,TRUE,"GENERAL";"TAB4",#N/A,TRUE,"GENERAL";"TAB5",#N/A,TRUE,"GENERAL"}</definedName>
    <definedName name="_g2" localSheetId="62" hidden="1">{"TAB1",#N/A,TRUE,"GENERAL";"TAB2",#N/A,TRUE,"GENERAL";"TAB3",#N/A,TRUE,"GENERAL";"TAB4",#N/A,TRUE,"GENERAL";"TAB5",#N/A,TRUE,"GENERAL"}</definedName>
    <definedName name="_g2" hidden="1">{"TAB1",#N/A,TRUE,"GENERAL";"TAB2",#N/A,TRUE,"GENERAL";"TAB3",#N/A,TRUE,"GENERAL";"TAB4",#N/A,TRUE,"GENERAL";"TAB5",#N/A,TRUE,"GENERAL"}</definedName>
    <definedName name="_g2_1" localSheetId="3" hidden="1">{"TAB1",#N/A,TRUE,"GENERAL";"TAB2",#N/A,TRUE,"GENERAL";"TAB3",#N/A,TRUE,"GENERAL";"TAB4",#N/A,TRUE,"GENERAL";"TAB5",#N/A,TRUE,"GENERAL"}</definedName>
    <definedName name="_g2_1" localSheetId="61" hidden="1">{"TAB1",#N/A,TRUE,"GENERAL";"TAB2",#N/A,TRUE,"GENERAL";"TAB3",#N/A,TRUE,"GENERAL";"TAB4",#N/A,TRUE,"GENERAL";"TAB5",#N/A,TRUE,"GENERAL"}</definedName>
    <definedName name="_g2_1" localSheetId="62" hidden="1">{"TAB1",#N/A,TRUE,"GENERAL";"TAB2",#N/A,TRUE,"GENERAL";"TAB3",#N/A,TRUE,"GENERAL";"TAB4",#N/A,TRUE,"GENERAL";"TAB5",#N/A,TRUE,"GENERAL"}</definedName>
    <definedName name="_g2_1" hidden="1">{"TAB1",#N/A,TRUE,"GENERAL";"TAB2",#N/A,TRUE,"GENERAL";"TAB3",#N/A,TRUE,"GENERAL";"TAB4",#N/A,TRUE,"GENERAL";"TAB5",#N/A,TRUE,"GENERAL"}</definedName>
    <definedName name="_g3" localSheetId="3" hidden="1">{"via1",#N/A,TRUE,"general";"via2",#N/A,TRUE,"general";"via3",#N/A,TRUE,"general"}</definedName>
    <definedName name="_g3" localSheetId="61" hidden="1">{"via1",#N/A,TRUE,"general";"via2",#N/A,TRUE,"general";"via3",#N/A,TRUE,"general"}</definedName>
    <definedName name="_g3" localSheetId="62" hidden="1">{"via1",#N/A,TRUE,"general";"via2",#N/A,TRUE,"general";"via3",#N/A,TRUE,"general"}</definedName>
    <definedName name="_g3" hidden="1">{"via1",#N/A,TRUE,"general";"via2",#N/A,TRUE,"general";"via3",#N/A,TRUE,"general"}</definedName>
    <definedName name="_g3_1" localSheetId="3" hidden="1">{"via1",#N/A,TRUE,"general";"via2",#N/A,TRUE,"general";"via3",#N/A,TRUE,"general"}</definedName>
    <definedName name="_g3_1" localSheetId="61" hidden="1">{"via1",#N/A,TRUE,"general";"via2",#N/A,TRUE,"general";"via3",#N/A,TRUE,"general"}</definedName>
    <definedName name="_g3_1" localSheetId="62" hidden="1">{"via1",#N/A,TRUE,"general";"via2",#N/A,TRUE,"general";"via3",#N/A,TRUE,"general"}</definedName>
    <definedName name="_g3_1" hidden="1">{"via1",#N/A,TRUE,"general";"via2",#N/A,TRUE,"general";"via3",#N/A,TRUE,"general"}</definedName>
    <definedName name="_g4" localSheetId="3" hidden="1">{"via1",#N/A,TRUE,"general";"via2",#N/A,TRUE,"general";"via3",#N/A,TRUE,"general"}</definedName>
    <definedName name="_g4" localSheetId="61" hidden="1">{"via1",#N/A,TRUE,"general";"via2",#N/A,TRUE,"general";"via3",#N/A,TRUE,"general"}</definedName>
    <definedName name="_g4" localSheetId="62" hidden="1">{"via1",#N/A,TRUE,"general";"via2",#N/A,TRUE,"general";"via3",#N/A,TRUE,"general"}</definedName>
    <definedName name="_g4" hidden="1">{"via1",#N/A,TRUE,"general";"via2",#N/A,TRUE,"general";"via3",#N/A,TRUE,"general"}</definedName>
    <definedName name="_g4_1" localSheetId="3" hidden="1">{"via1",#N/A,TRUE,"general";"via2",#N/A,TRUE,"general";"via3",#N/A,TRUE,"general"}</definedName>
    <definedName name="_g4_1" localSheetId="61" hidden="1">{"via1",#N/A,TRUE,"general";"via2",#N/A,TRUE,"general";"via3",#N/A,TRUE,"general"}</definedName>
    <definedName name="_g4_1" localSheetId="62" hidden="1">{"via1",#N/A,TRUE,"general";"via2",#N/A,TRUE,"general";"via3",#N/A,TRUE,"general"}</definedName>
    <definedName name="_g4_1" hidden="1">{"via1",#N/A,TRUE,"general";"via2",#N/A,TRUE,"general";"via3",#N/A,TRUE,"general"}</definedName>
    <definedName name="_g5" localSheetId="3" hidden="1">{"via1",#N/A,TRUE,"general";"via2",#N/A,TRUE,"general";"via3",#N/A,TRUE,"general"}</definedName>
    <definedName name="_g5" localSheetId="61" hidden="1">{"via1",#N/A,TRUE,"general";"via2",#N/A,TRUE,"general";"via3",#N/A,TRUE,"general"}</definedName>
    <definedName name="_g5" localSheetId="62" hidden="1">{"via1",#N/A,TRUE,"general";"via2",#N/A,TRUE,"general";"via3",#N/A,TRUE,"general"}</definedName>
    <definedName name="_g5" hidden="1">{"via1",#N/A,TRUE,"general";"via2",#N/A,TRUE,"general";"via3",#N/A,TRUE,"general"}</definedName>
    <definedName name="_g5_1" localSheetId="3" hidden="1">{"via1",#N/A,TRUE,"general";"via2",#N/A,TRUE,"general";"via3",#N/A,TRUE,"general"}</definedName>
    <definedName name="_g5_1" localSheetId="61" hidden="1">{"via1",#N/A,TRUE,"general";"via2",#N/A,TRUE,"general";"via3",#N/A,TRUE,"general"}</definedName>
    <definedName name="_g5_1" localSheetId="62" hidden="1">{"via1",#N/A,TRUE,"general";"via2",#N/A,TRUE,"general";"via3",#N/A,TRUE,"general"}</definedName>
    <definedName name="_g5_1" hidden="1">{"via1",#N/A,TRUE,"general";"via2",#N/A,TRUE,"general";"via3",#N/A,TRUE,"general"}</definedName>
    <definedName name="_g6" localSheetId="3" hidden="1">{"via1",#N/A,TRUE,"general";"via2",#N/A,TRUE,"general";"via3",#N/A,TRUE,"general"}</definedName>
    <definedName name="_g6" localSheetId="61" hidden="1">{"via1",#N/A,TRUE,"general";"via2",#N/A,TRUE,"general";"via3",#N/A,TRUE,"general"}</definedName>
    <definedName name="_g6" localSheetId="62" hidden="1">{"via1",#N/A,TRUE,"general";"via2",#N/A,TRUE,"general";"via3",#N/A,TRUE,"general"}</definedName>
    <definedName name="_g6" hidden="1">{"via1",#N/A,TRUE,"general";"via2",#N/A,TRUE,"general";"via3",#N/A,TRUE,"general"}</definedName>
    <definedName name="_g6_1" localSheetId="3" hidden="1">{"via1",#N/A,TRUE,"general";"via2",#N/A,TRUE,"general";"via3",#N/A,TRUE,"general"}</definedName>
    <definedName name="_g6_1" localSheetId="61" hidden="1">{"via1",#N/A,TRUE,"general";"via2",#N/A,TRUE,"general";"via3",#N/A,TRUE,"general"}</definedName>
    <definedName name="_g6_1" localSheetId="62" hidden="1">{"via1",#N/A,TRUE,"general";"via2",#N/A,TRUE,"general";"via3",#N/A,TRUE,"general"}</definedName>
    <definedName name="_g6_1" hidden="1">{"via1",#N/A,TRUE,"general";"via2",#N/A,TRUE,"general";"via3",#N/A,TRUE,"general"}</definedName>
    <definedName name="_g7" localSheetId="3" hidden="1">{"TAB1",#N/A,TRUE,"GENERAL";"TAB2",#N/A,TRUE,"GENERAL";"TAB3",#N/A,TRUE,"GENERAL";"TAB4",#N/A,TRUE,"GENERAL";"TAB5",#N/A,TRUE,"GENERAL"}</definedName>
    <definedName name="_g7" localSheetId="61" hidden="1">{"TAB1",#N/A,TRUE,"GENERAL";"TAB2",#N/A,TRUE,"GENERAL";"TAB3",#N/A,TRUE,"GENERAL";"TAB4",#N/A,TRUE,"GENERAL";"TAB5",#N/A,TRUE,"GENERAL"}</definedName>
    <definedName name="_g7" localSheetId="62" hidden="1">{"TAB1",#N/A,TRUE,"GENERAL";"TAB2",#N/A,TRUE,"GENERAL";"TAB3",#N/A,TRUE,"GENERAL";"TAB4",#N/A,TRUE,"GENERAL";"TAB5",#N/A,TRUE,"GENERAL"}</definedName>
    <definedName name="_g7" hidden="1">{"TAB1",#N/A,TRUE,"GENERAL";"TAB2",#N/A,TRUE,"GENERAL";"TAB3",#N/A,TRUE,"GENERAL";"TAB4",#N/A,TRUE,"GENERAL";"TAB5",#N/A,TRUE,"GENERAL"}</definedName>
    <definedName name="_g7_1" localSheetId="3" hidden="1">{"TAB1",#N/A,TRUE,"GENERAL";"TAB2",#N/A,TRUE,"GENERAL";"TAB3",#N/A,TRUE,"GENERAL";"TAB4",#N/A,TRUE,"GENERAL";"TAB5",#N/A,TRUE,"GENERAL"}</definedName>
    <definedName name="_g7_1" localSheetId="61" hidden="1">{"TAB1",#N/A,TRUE,"GENERAL";"TAB2",#N/A,TRUE,"GENERAL";"TAB3",#N/A,TRUE,"GENERAL";"TAB4",#N/A,TRUE,"GENERAL";"TAB5",#N/A,TRUE,"GENERAL"}</definedName>
    <definedName name="_g7_1" localSheetId="62" hidden="1">{"TAB1",#N/A,TRUE,"GENERAL";"TAB2",#N/A,TRUE,"GENERAL";"TAB3",#N/A,TRUE,"GENERAL";"TAB4",#N/A,TRUE,"GENERAL";"TAB5",#N/A,TRUE,"GENERAL"}</definedName>
    <definedName name="_g7_1" hidden="1">{"TAB1",#N/A,TRUE,"GENERAL";"TAB2",#N/A,TRUE,"GENERAL";"TAB3",#N/A,TRUE,"GENERAL";"TAB4",#N/A,TRUE,"GENERAL";"TAB5",#N/A,TRUE,"GENERAL"}</definedName>
    <definedName name="_GALAN">#REF!</definedName>
    <definedName name="_GGG1">#REF!</definedName>
    <definedName name="_GoBack">#REF!</definedName>
    <definedName name="_GR1" localSheetId="3" hidden="1">{"TAB1",#N/A,TRUE,"GENERAL";"TAB2",#N/A,TRUE,"GENERAL";"TAB3",#N/A,TRUE,"GENERAL";"TAB4",#N/A,TRUE,"GENERAL";"TAB5",#N/A,TRUE,"GENERAL"}</definedName>
    <definedName name="_GR1" localSheetId="61" hidden="1">{"TAB1",#N/A,TRUE,"GENERAL";"TAB2",#N/A,TRUE,"GENERAL";"TAB3",#N/A,TRUE,"GENERAL";"TAB4",#N/A,TRUE,"GENERAL";"TAB5",#N/A,TRUE,"GENERAL"}</definedName>
    <definedName name="_GR1" localSheetId="62" hidden="1">{"TAB1",#N/A,TRUE,"GENERAL";"TAB2",#N/A,TRUE,"GENERAL";"TAB3",#N/A,TRUE,"GENERAL";"TAB4",#N/A,TRUE,"GENERAL";"TAB5",#N/A,TRUE,"GENERAL"}</definedName>
    <definedName name="_GR1" hidden="1">{"TAB1",#N/A,TRUE,"GENERAL";"TAB2",#N/A,TRUE,"GENERAL";"TAB3",#N/A,TRUE,"GENERAL";"TAB4",#N/A,TRUE,"GENERAL";"TAB5",#N/A,TRUE,"GENERAL"}</definedName>
    <definedName name="_GR1_1" localSheetId="3" hidden="1">{"TAB1",#N/A,TRUE,"GENERAL";"TAB2",#N/A,TRUE,"GENERAL";"TAB3",#N/A,TRUE,"GENERAL";"TAB4",#N/A,TRUE,"GENERAL";"TAB5",#N/A,TRUE,"GENERAL"}</definedName>
    <definedName name="_GR1_1" localSheetId="61" hidden="1">{"TAB1",#N/A,TRUE,"GENERAL";"TAB2",#N/A,TRUE,"GENERAL";"TAB3",#N/A,TRUE,"GENERAL";"TAB4",#N/A,TRUE,"GENERAL";"TAB5",#N/A,TRUE,"GENERAL"}</definedName>
    <definedName name="_GR1_1" localSheetId="62" hidden="1">{"TAB1",#N/A,TRUE,"GENERAL";"TAB2",#N/A,TRUE,"GENERAL";"TAB3",#N/A,TRUE,"GENERAL";"TAB4",#N/A,TRUE,"GENERAL";"TAB5",#N/A,TRUE,"GENERAL"}</definedName>
    <definedName name="_GR1_1" hidden="1">{"TAB1",#N/A,TRUE,"GENERAL";"TAB2",#N/A,TRUE,"GENERAL";"TAB3",#N/A,TRUE,"GENERAL";"TAB4",#N/A,TRUE,"GENERAL";"TAB5",#N/A,TRUE,"GENERAL"}</definedName>
    <definedName name="_gtr4" localSheetId="3" hidden="1">{"via1",#N/A,TRUE,"general";"via2",#N/A,TRUE,"general";"via3",#N/A,TRUE,"general"}</definedName>
    <definedName name="_gtr4" localSheetId="61" hidden="1">{"via1",#N/A,TRUE,"general";"via2",#N/A,TRUE,"general";"via3",#N/A,TRUE,"general"}</definedName>
    <definedName name="_gtr4" localSheetId="62" hidden="1">{"via1",#N/A,TRUE,"general";"via2",#N/A,TRUE,"general";"via3",#N/A,TRUE,"general"}</definedName>
    <definedName name="_gtr4" hidden="1">{"via1",#N/A,TRUE,"general";"via2",#N/A,TRUE,"general";"via3",#N/A,TRUE,"general"}</definedName>
    <definedName name="_gtr4_1" localSheetId="3" hidden="1">{"via1",#N/A,TRUE,"general";"via2",#N/A,TRUE,"general";"via3",#N/A,TRUE,"general"}</definedName>
    <definedName name="_gtr4_1" localSheetId="61" hidden="1">{"via1",#N/A,TRUE,"general";"via2",#N/A,TRUE,"general";"via3",#N/A,TRUE,"general"}</definedName>
    <definedName name="_gtr4_1" localSheetId="62" hidden="1">{"via1",#N/A,TRUE,"general";"via2",#N/A,TRUE,"general";"via3",#N/A,TRUE,"general"}</definedName>
    <definedName name="_gtr4_1" hidden="1">{"via1",#N/A,TRUE,"general";"via2",#N/A,TRUE,"general";"via3",#N/A,TRUE,"general"}</definedName>
    <definedName name="_H117562">#REF!</definedName>
    <definedName name="_H191456">#REF!</definedName>
    <definedName name="_h2" localSheetId="3" hidden="1">{"via1",#N/A,TRUE,"general";"via2",#N/A,TRUE,"general";"via3",#N/A,TRUE,"general"}</definedName>
    <definedName name="_h2" localSheetId="61" hidden="1">{"via1",#N/A,TRUE,"general";"via2",#N/A,TRUE,"general";"via3",#N/A,TRUE,"general"}</definedName>
    <definedName name="_h2" localSheetId="62" hidden="1">{"via1",#N/A,TRUE,"general";"via2",#N/A,TRUE,"general";"via3",#N/A,TRUE,"general"}</definedName>
    <definedName name="_h2" hidden="1">{"via1",#N/A,TRUE,"general";"via2",#N/A,TRUE,"general";"via3",#N/A,TRUE,"general"}</definedName>
    <definedName name="_h2_1" localSheetId="3" hidden="1">{"via1",#N/A,TRUE,"general";"via2",#N/A,TRUE,"general";"via3",#N/A,TRUE,"general"}</definedName>
    <definedName name="_h2_1" localSheetId="61" hidden="1">{"via1",#N/A,TRUE,"general";"via2",#N/A,TRUE,"general";"via3",#N/A,TRUE,"general"}</definedName>
    <definedName name="_h2_1" localSheetId="62" hidden="1">{"via1",#N/A,TRUE,"general";"via2",#N/A,TRUE,"general";"via3",#N/A,TRUE,"general"}</definedName>
    <definedName name="_h2_1" hidden="1">{"via1",#N/A,TRUE,"general";"via2",#N/A,TRUE,"general";"via3",#N/A,TRUE,"general"}</definedName>
    <definedName name="_h3" localSheetId="3" hidden="1">{"via1",#N/A,TRUE,"general";"via2",#N/A,TRUE,"general";"via3",#N/A,TRUE,"general"}</definedName>
    <definedName name="_h3" localSheetId="61" hidden="1">{"via1",#N/A,TRUE,"general";"via2",#N/A,TRUE,"general";"via3",#N/A,TRUE,"general"}</definedName>
    <definedName name="_h3" localSheetId="62" hidden="1">{"via1",#N/A,TRUE,"general";"via2",#N/A,TRUE,"general";"via3",#N/A,TRUE,"general"}</definedName>
    <definedName name="_h3" hidden="1">{"via1",#N/A,TRUE,"general";"via2",#N/A,TRUE,"general";"via3",#N/A,TRUE,"general"}</definedName>
    <definedName name="_h3_1" localSheetId="3" hidden="1">{"via1",#N/A,TRUE,"general";"via2",#N/A,TRUE,"general";"via3",#N/A,TRUE,"general"}</definedName>
    <definedName name="_h3_1" localSheetId="61" hidden="1">{"via1",#N/A,TRUE,"general";"via2",#N/A,TRUE,"general";"via3",#N/A,TRUE,"general"}</definedName>
    <definedName name="_h3_1" localSheetId="62" hidden="1">{"via1",#N/A,TRUE,"general";"via2",#N/A,TRUE,"general";"via3",#N/A,TRUE,"general"}</definedName>
    <definedName name="_h3_1" hidden="1">{"via1",#N/A,TRUE,"general";"via2",#N/A,TRUE,"general";"via3",#N/A,TRUE,"general"}</definedName>
    <definedName name="_h4" localSheetId="3" hidden="1">{"TAB1",#N/A,TRUE,"GENERAL";"TAB2",#N/A,TRUE,"GENERAL";"TAB3",#N/A,TRUE,"GENERAL";"TAB4",#N/A,TRUE,"GENERAL";"TAB5",#N/A,TRUE,"GENERAL"}</definedName>
    <definedName name="_h4" localSheetId="61" hidden="1">{"TAB1",#N/A,TRUE,"GENERAL";"TAB2",#N/A,TRUE,"GENERAL";"TAB3",#N/A,TRUE,"GENERAL";"TAB4",#N/A,TRUE,"GENERAL";"TAB5",#N/A,TRUE,"GENERAL"}</definedName>
    <definedName name="_h4" localSheetId="62" hidden="1">{"TAB1",#N/A,TRUE,"GENERAL";"TAB2",#N/A,TRUE,"GENERAL";"TAB3",#N/A,TRUE,"GENERAL";"TAB4",#N/A,TRUE,"GENERAL";"TAB5",#N/A,TRUE,"GENERAL"}</definedName>
    <definedName name="_h4" hidden="1">{"TAB1",#N/A,TRUE,"GENERAL";"TAB2",#N/A,TRUE,"GENERAL";"TAB3",#N/A,TRUE,"GENERAL";"TAB4",#N/A,TRUE,"GENERAL";"TAB5",#N/A,TRUE,"GENERAL"}</definedName>
    <definedName name="_h4_1" localSheetId="3" hidden="1">{"TAB1",#N/A,TRUE,"GENERAL";"TAB2",#N/A,TRUE,"GENERAL";"TAB3",#N/A,TRUE,"GENERAL";"TAB4",#N/A,TRUE,"GENERAL";"TAB5",#N/A,TRUE,"GENERAL"}</definedName>
    <definedName name="_h4_1" localSheetId="61" hidden="1">{"TAB1",#N/A,TRUE,"GENERAL";"TAB2",#N/A,TRUE,"GENERAL";"TAB3",#N/A,TRUE,"GENERAL";"TAB4",#N/A,TRUE,"GENERAL";"TAB5",#N/A,TRUE,"GENERAL"}</definedName>
    <definedName name="_h4_1" localSheetId="62" hidden="1">{"TAB1",#N/A,TRUE,"GENERAL";"TAB2",#N/A,TRUE,"GENERAL";"TAB3",#N/A,TRUE,"GENERAL";"TAB4",#N/A,TRUE,"GENERAL";"TAB5",#N/A,TRUE,"GENERAL"}</definedName>
    <definedName name="_h4_1" hidden="1">{"TAB1",#N/A,TRUE,"GENERAL";"TAB2",#N/A,TRUE,"GENERAL";"TAB3",#N/A,TRUE,"GENERAL";"TAB4",#N/A,TRUE,"GENERAL";"TAB5",#N/A,TRUE,"GENERAL"}</definedName>
    <definedName name="_h5" localSheetId="3" hidden="1">{"TAB1",#N/A,TRUE,"GENERAL";"TAB2",#N/A,TRUE,"GENERAL";"TAB3",#N/A,TRUE,"GENERAL";"TAB4",#N/A,TRUE,"GENERAL";"TAB5",#N/A,TRUE,"GENERAL"}</definedName>
    <definedName name="_h5" localSheetId="61" hidden="1">{"TAB1",#N/A,TRUE,"GENERAL";"TAB2",#N/A,TRUE,"GENERAL";"TAB3",#N/A,TRUE,"GENERAL";"TAB4",#N/A,TRUE,"GENERAL";"TAB5",#N/A,TRUE,"GENERAL"}</definedName>
    <definedName name="_h5" localSheetId="62" hidden="1">{"TAB1",#N/A,TRUE,"GENERAL";"TAB2",#N/A,TRUE,"GENERAL";"TAB3",#N/A,TRUE,"GENERAL";"TAB4",#N/A,TRUE,"GENERAL";"TAB5",#N/A,TRUE,"GENERAL"}</definedName>
    <definedName name="_h5" hidden="1">{"TAB1",#N/A,TRUE,"GENERAL";"TAB2",#N/A,TRUE,"GENERAL";"TAB3",#N/A,TRUE,"GENERAL";"TAB4",#N/A,TRUE,"GENERAL";"TAB5",#N/A,TRUE,"GENERAL"}</definedName>
    <definedName name="_h5_1" localSheetId="3" hidden="1">{"TAB1",#N/A,TRUE,"GENERAL";"TAB2",#N/A,TRUE,"GENERAL";"TAB3",#N/A,TRUE,"GENERAL";"TAB4",#N/A,TRUE,"GENERAL";"TAB5",#N/A,TRUE,"GENERAL"}</definedName>
    <definedName name="_h5_1" localSheetId="61" hidden="1">{"TAB1",#N/A,TRUE,"GENERAL";"TAB2",#N/A,TRUE,"GENERAL";"TAB3",#N/A,TRUE,"GENERAL";"TAB4",#N/A,TRUE,"GENERAL";"TAB5",#N/A,TRUE,"GENERAL"}</definedName>
    <definedName name="_h5_1" localSheetId="62" hidden="1">{"TAB1",#N/A,TRUE,"GENERAL";"TAB2",#N/A,TRUE,"GENERAL";"TAB3",#N/A,TRUE,"GENERAL";"TAB4",#N/A,TRUE,"GENERAL";"TAB5",#N/A,TRUE,"GENERAL"}</definedName>
    <definedName name="_h5_1" hidden="1">{"TAB1",#N/A,TRUE,"GENERAL";"TAB2",#N/A,TRUE,"GENERAL";"TAB3",#N/A,TRUE,"GENERAL";"TAB4",#N/A,TRUE,"GENERAL";"TAB5",#N/A,TRUE,"GENERAL"}</definedName>
    <definedName name="_h6" localSheetId="3" hidden="1">{"via1",#N/A,TRUE,"general";"via2",#N/A,TRUE,"general";"via3",#N/A,TRUE,"general"}</definedName>
    <definedName name="_h6" localSheetId="61" hidden="1">{"via1",#N/A,TRUE,"general";"via2",#N/A,TRUE,"general";"via3",#N/A,TRUE,"general"}</definedName>
    <definedName name="_h6" localSheetId="62" hidden="1">{"via1",#N/A,TRUE,"general";"via2",#N/A,TRUE,"general";"via3",#N/A,TRUE,"general"}</definedName>
    <definedName name="_h6" hidden="1">{"via1",#N/A,TRUE,"general";"via2",#N/A,TRUE,"general";"via3",#N/A,TRUE,"general"}</definedName>
    <definedName name="_h6_1" localSheetId="3" hidden="1">{"via1",#N/A,TRUE,"general";"via2",#N/A,TRUE,"general";"via3",#N/A,TRUE,"general"}</definedName>
    <definedName name="_h6_1" localSheetId="61" hidden="1">{"via1",#N/A,TRUE,"general";"via2",#N/A,TRUE,"general";"via3",#N/A,TRUE,"general"}</definedName>
    <definedName name="_h6_1" localSheetId="62" hidden="1">{"via1",#N/A,TRUE,"general";"via2",#N/A,TRUE,"general";"via3",#N/A,TRUE,"general"}</definedName>
    <definedName name="_h6_1" hidden="1">{"via1",#N/A,TRUE,"general";"via2",#N/A,TRUE,"general";"via3",#N/A,TRUE,"general"}</definedName>
    <definedName name="_h7" localSheetId="3" hidden="1">{"TAB1",#N/A,TRUE,"GENERAL";"TAB2",#N/A,TRUE,"GENERAL";"TAB3",#N/A,TRUE,"GENERAL";"TAB4",#N/A,TRUE,"GENERAL";"TAB5",#N/A,TRUE,"GENERAL"}</definedName>
    <definedName name="_h7" localSheetId="61" hidden="1">{"TAB1",#N/A,TRUE,"GENERAL";"TAB2",#N/A,TRUE,"GENERAL";"TAB3",#N/A,TRUE,"GENERAL";"TAB4",#N/A,TRUE,"GENERAL";"TAB5",#N/A,TRUE,"GENERAL"}</definedName>
    <definedName name="_h7" localSheetId="62" hidden="1">{"TAB1",#N/A,TRUE,"GENERAL";"TAB2",#N/A,TRUE,"GENERAL";"TAB3",#N/A,TRUE,"GENERAL";"TAB4",#N/A,TRUE,"GENERAL";"TAB5",#N/A,TRUE,"GENERAL"}</definedName>
    <definedName name="_h7" hidden="1">{"TAB1",#N/A,TRUE,"GENERAL";"TAB2",#N/A,TRUE,"GENERAL";"TAB3",#N/A,TRUE,"GENERAL";"TAB4",#N/A,TRUE,"GENERAL";"TAB5",#N/A,TRUE,"GENERAL"}</definedName>
    <definedName name="_h7_1" localSheetId="3" hidden="1">{"TAB1",#N/A,TRUE,"GENERAL";"TAB2",#N/A,TRUE,"GENERAL";"TAB3",#N/A,TRUE,"GENERAL";"TAB4",#N/A,TRUE,"GENERAL";"TAB5",#N/A,TRUE,"GENERAL"}</definedName>
    <definedName name="_h7_1" localSheetId="61" hidden="1">{"TAB1",#N/A,TRUE,"GENERAL";"TAB2",#N/A,TRUE,"GENERAL";"TAB3",#N/A,TRUE,"GENERAL";"TAB4",#N/A,TRUE,"GENERAL";"TAB5",#N/A,TRUE,"GENERAL"}</definedName>
    <definedName name="_h7_1" localSheetId="62" hidden="1">{"TAB1",#N/A,TRUE,"GENERAL";"TAB2",#N/A,TRUE,"GENERAL";"TAB3",#N/A,TRUE,"GENERAL";"TAB4",#N/A,TRUE,"GENERAL";"TAB5",#N/A,TRUE,"GENERAL"}</definedName>
    <definedName name="_h7_1" hidden="1">{"TAB1",#N/A,TRUE,"GENERAL";"TAB2",#N/A,TRUE,"GENERAL";"TAB3",#N/A,TRUE,"GENERAL";"TAB4",#N/A,TRUE,"GENERAL";"TAB5",#N/A,TRUE,"GENERAL"}</definedName>
    <definedName name="_h8" localSheetId="3" hidden="1">{"via1",#N/A,TRUE,"general";"via2",#N/A,TRUE,"general";"via3",#N/A,TRUE,"general"}</definedName>
    <definedName name="_h8" localSheetId="61" hidden="1">{"via1",#N/A,TRUE,"general";"via2",#N/A,TRUE,"general";"via3",#N/A,TRUE,"general"}</definedName>
    <definedName name="_h8" localSheetId="62" hidden="1">{"via1",#N/A,TRUE,"general";"via2",#N/A,TRUE,"general";"via3",#N/A,TRUE,"general"}</definedName>
    <definedName name="_h8" hidden="1">{"via1",#N/A,TRUE,"general";"via2",#N/A,TRUE,"general";"via3",#N/A,TRUE,"general"}</definedName>
    <definedName name="_h8_1" localSheetId="3" hidden="1">{"via1",#N/A,TRUE,"general";"via2",#N/A,TRUE,"general";"via3",#N/A,TRUE,"general"}</definedName>
    <definedName name="_h8_1" localSheetId="61" hidden="1">{"via1",#N/A,TRUE,"general";"via2",#N/A,TRUE,"general";"via3",#N/A,TRUE,"general"}</definedName>
    <definedName name="_h8_1" localSheetId="62" hidden="1">{"via1",#N/A,TRUE,"general";"via2",#N/A,TRUE,"general";"via3",#N/A,TRUE,"general"}</definedName>
    <definedName name="_h8_1" hidden="1">{"via1",#N/A,TRUE,"general";"via2",#N/A,TRUE,"general";"via3",#N/A,TRUE,"general"}</definedName>
    <definedName name="_hac1">#REF!</definedName>
    <definedName name="_hac2">#REF!</definedName>
    <definedName name="_hac3">#REF!</definedName>
    <definedName name="_hac4">#REF!</definedName>
    <definedName name="_hac5">#REF!</definedName>
    <definedName name="_hfh7" localSheetId="3" hidden="1">{"via1",#N/A,TRUE,"general";"via2",#N/A,TRUE,"general";"via3",#N/A,TRUE,"general"}</definedName>
    <definedName name="_hfh7" localSheetId="61" hidden="1">{"via1",#N/A,TRUE,"general";"via2",#N/A,TRUE,"general";"via3",#N/A,TRUE,"general"}</definedName>
    <definedName name="_hfh7" localSheetId="62" hidden="1">{"via1",#N/A,TRUE,"general";"via2",#N/A,TRUE,"general";"via3",#N/A,TRUE,"general"}</definedName>
    <definedName name="_hfh7" hidden="1">{"via1",#N/A,TRUE,"general";"via2",#N/A,TRUE,"general";"via3",#N/A,TRUE,"general"}</definedName>
    <definedName name="_hfh7_1" localSheetId="3" hidden="1">{"via1",#N/A,TRUE,"general";"via2",#N/A,TRUE,"general";"via3",#N/A,TRUE,"general"}</definedName>
    <definedName name="_hfh7_1" localSheetId="61" hidden="1">{"via1",#N/A,TRUE,"general";"via2",#N/A,TRUE,"general";"via3",#N/A,TRUE,"general"}</definedName>
    <definedName name="_hfh7_1" localSheetId="62" hidden="1">{"via1",#N/A,TRUE,"general";"via2",#N/A,TRUE,"general";"via3",#N/A,TRUE,"general"}</definedName>
    <definedName name="_hfh7_1" hidden="1">{"via1",#N/A,TRUE,"general";"via2",#N/A,TRUE,"general";"via3",#N/A,TRUE,"general"}</definedName>
    <definedName name="_hhg1" localSheetId="3" hidden="1">{#N/A,#N/A,TRUE,"1842CWN0"}</definedName>
    <definedName name="_hhg1" hidden="1">{#N/A,#N/A,TRUE,"1842CWN0"}</definedName>
    <definedName name="_HUM1">#REF!</definedName>
    <definedName name="_HUM2">#REF!</definedName>
    <definedName name="_i1">#REF!</definedName>
    <definedName name="_i4" localSheetId="3" hidden="1">{"via1",#N/A,TRUE,"general";"via2",#N/A,TRUE,"general";"via3",#N/A,TRUE,"general"}</definedName>
    <definedName name="_i4" localSheetId="61" hidden="1">{"via1",#N/A,TRUE,"general";"via2",#N/A,TRUE,"general";"via3",#N/A,TRUE,"general"}</definedName>
    <definedName name="_i4" localSheetId="62" hidden="1">{"via1",#N/A,TRUE,"general";"via2",#N/A,TRUE,"general";"via3",#N/A,TRUE,"general"}</definedName>
    <definedName name="_i4" hidden="1">{"via1",#N/A,TRUE,"general";"via2",#N/A,TRUE,"general";"via3",#N/A,TRUE,"general"}</definedName>
    <definedName name="_i4_1" localSheetId="3" hidden="1">{"via1",#N/A,TRUE,"general";"via2",#N/A,TRUE,"general";"via3",#N/A,TRUE,"general"}</definedName>
    <definedName name="_i4_1" localSheetId="61" hidden="1">{"via1",#N/A,TRUE,"general";"via2",#N/A,TRUE,"general";"via3",#N/A,TRUE,"general"}</definedName>
    <definedName name="_i4_1" localSheetId="62" hidden="1">{"via1",#N/A,TRUE,"general";"via2",#N/A,TRUE,"general";"via3",#N/A,TRUE,"general"}</definedName>
    <definedName name="_i4_1" hidden="1">{"via1",#N/A,TRUE,"general";"via2",#N/A,TRUE,"general";"via3",#N/A,TRUE,"general"}</definedName>
    <definedName name="_i5" localSheetId="3" hidden="1">{"TAB1",#N/A,TRUE,"GENERAL";"TAB2",#N/A,TRUE,"GENERAL";"TAB3",#N/A,TRUE,"GENERAL";"TAB4",#N/A,TRUE,"GENERAL";"TAB5",#N/A,TRUE,"GENERAL"}</definedName>
    <definedName name="_i5" localSheetId="61" hidden="1">{"TAB1",#N/A,TRUE,"GENERAL";"TAB2",#N/A,TRUE,"GENERAL";"TAB3",#N/A,TRUE,"GENERAL";"TAB4",#N/A,TRUE,"GENERAL";"TAB5",#N/A,TRUE,"GENERAL"}</definedName>
    <definedName name="_i5" localSheetId="62" hidden="1">{"TAB1",#N/A,TRUE,"GENERAL";"TAB2",#N/A,TRUE,"GENERAL";"TAB3",#N/A,TRUE,"GENERAL";"TAB4",#N/A,TRUE,"GENERAL";"TAB5",#N/A,TRUE,"GENERAL"}</definedName>
    <definedName name="_i5" hidden="1">{"TAB1",#N/A,TRUE,"GENERAL";"TAB2",#N/A,TRUE,"GENERAL";"TAB3",#N/A,TRUE,"GENERAL";"TAB4",#N/A,TRUE,"GENERAL";"TAB5",#N/A,TRUE,"GENERAL"}</definedName>
    <definedName name="_i5_1" localSheetId="3" hidden="1">{"TAB1",#N/A,TRUE,"GENERAL";"TAB2",#N/A,TRUE,"GENERAL";"TAB3",#N/A,TRUE,"GENERAL";"TAB4",#N/A,TRUE,"GENERAL";"TAB5",#N/A,TRUE,"GENERAL"}</definedName>
    <definedName name="_i5_1" localSheetId="61" hidden="1">{"TAB1",#N/A,TRUE,"GENERAL";"TAB2",#N/A,TRUE,"GENERAL";"TAB3",#N/A,TRUE,"GENERAL";"TAB4",#N/A,TRUE,"GENERAL";"TAB5",#N/A,TRUE,"GENERAL"}</definedName>
    <definedName name="_i5_1" localSheetId="62" hidden="1">{"TAB1",#N/A,TRUE,"GENERAL";"TAB2",#N/A,TRUE,"GENERAL";"TAB3",#N/A,TRUE,"GENERAL";"TAB4",#N/A,TRUE,"GENERAL";"TAB5",#N/A,TRUE,"GENERAL"}</definedName>
    <definedName name="_i5_1" hidden="1">{"TAB1",#N/A,TRUE,"GENERAL";"TAB2",#N/A,TRUE,"GENERAL";"TAB3",#N/A,TRUE,"GENERAL";"TAB4",#N/A,TRUE,"GENERAL";"TAB5",#N/A,TRUE,"GENERAL"}</definedName>
    <definedName name="_i6" localSheetId="3" hidden="1">{"TAB1",#N/A,TRUE,"GENERAL";"TAB2",#N/A,TRUE,"GENERAL";"TAB3",#N/A,TRUE,"GENERAL";"TAB4",#N/A,TRUE,"GENERAL";"TAB5",#N/A,TRUE,"GENERAL"}</definedName>
    <definedName name="_i6" localSheetId="61" hidden="1">{"TAB1",#N/A,TRUE,"GENERAL";"TAB2",#N/A,TRUE,"GENERAL";"TAB3",#N/A,TRUE,"GENERAL";"TAB4",#N/A,TRUE,"GENERAL";"TAB5",#N/A,TRUE,"GENERAL"}</definedName>
    <definedName name="_i6" localSheetId="62" hidden="1">{"TAB1",#N/A,TRUE,"GENERAL";"TAB2",#N/A,TRUE,"GENERAL";"TAB3",#N/A,TRUE,"GENERAL";"TAB4",#N/A,TRUE,"GENERAL";"TAB5",#N/A,TRUE,"GENERAL"}</definedName>
    <definedName name="_i6" hidden="1">{"TAB1",#N/A,TRUE,"GENERAL";"TAB2",#N/A,TRUE,"GENERAL";"TAB3",#N/A,TRUE,"GENERAL";"TAB4",#N/A,TRUE,"GENERAL";"TAB5",#N/A,TRUE,"GENERAL"}</definedName>
    <definedName name="_i6_1" localSheetId="3" hidden="1">{"TAB1",#N/A,TRUE,"GENERAL";"TAB2",#N/A,TRUE,"GENERAL";"TAB3",#N/A,TRUE,"GENERAL";"TAB4",#N/A,TRUE,"GENERAL";"TAB5",#N/A,TRUE,"GENERAL"}</definedName>
    <definedName name="_i6_1" localSheetId="61" hidden="1">{"TAB1",#N/A,TRUE,"GENERAL";"TAB2",#N/A,TRUE,"GENERAL";"TAB3",#N/A,TRUE,"GENERAL";"TAB4",#N/A,TRUE,"GENERAL";"TAB5",#N/A,TRUE,"GENERAL"}</definedName>
    <definedName name="_i6_1" localSheetId="62" hidden="1">{"TAB1",#N/A,TRUE,"GENERAL";"TAB2",#N/A,TRUE,"GENERAL";"TAB3",#N/A,TRUE,"GENERAL";"TAB4",#N/A,TRUE,"GENERAL";"TAB5",#N/A,TRUE,"GENERAL"}</definedName>
    <definedName name="_i6_1" hidden="1">{"TAB1",#N/A,TRUE,"GENERAL";"TAB2",#N/A,TRUE,"GENERAL";"TAB3",#N/A,TRUE,"GENERAL";"TAB4",#N/A,TRUE,"GENERAL";"TAB5",#N/A,TRUE,"GENERAL"}</definedName>
    <definedName name="_i7" localSheetId="3" hidden="1">{"via1",#N/A,TRUE,"general";"via2",#N/A,TRUE,"general";"via3",#N/A,TRUE,"general"}</definedName>
    <definedName name="_i7" localSheetId="61" hidden="1">{"via1",#N/A,TRUE,"general";"via2",#N/A,TRUE,"general";"via3",#N/A,TRUE,"general"}</definedName>
    <definedName name="_i7" localSheetId="62" hidden="1">{"via1",#N/A,TRUE,"general";"via2",#N/A,TRUE,"general";"via3",#N/A,TRUE,"general"}</definedName>
    <definedName name="_i7" hidden="1">{"via1",#N/A,TRUE,"general";"via2",#N/A,TRUE,"general";"via3",#N/A,TRUE,"general"}</definedName>
    <definedName name="_i7_1" localSheetId="3" hidden="1">{"via1",#N/A,TRUE,"general";"via2",#N/A,TRUE,"general";"via3",#N/A,TRUE,"general"}</definedName>
    <definedName name="_i7_1" localSheetId="61" hidden="1">{"via1",#N/A,TRUE,"general";"via2",#N/A,TRUE,"general";"via3",#N/A,TRUE,"general"}</definedName>
    <definedName name="_i7_1" localSheetId="62" hidden="1">{"via1",#N/A,TRUE,"general";"via2",#N/A,TRUE,"general";"via3",#N/A,TRUE,"general"}</definedName>
    <definedName name="_i7_1" hidden="1">{"via1",#N/A,TRUE,"general";"via2",#N/A,TRUE,"general";"via3",#N/A,TRUE,"general"}</definedName>
    <definedName name="_i77" localSheetId="3" hidden="1">{"TAB1",#N/A,TRUE,"GENERAL";"TAB2",#N/A,TRUE,"GENERAL";"TAB3",#N/A,TRUE,"GENERAL";"TAB4",#N/A,TRUE,"GENERAL";"TAB5",#N/A,TRUE,"GENERAL"}</definedName>
    <definedName name="_i77" localSheetId="61" hidden="1">{"TAB1",#N/A,TRUE,"GENERAL";"TAB2",#N/A,TRUE,"GENERAL";"TAB3",#N/A,TRUE,"GENERAL";"TAB4",#N/A,TRUE,"GENERAL";"TAB5",#N/A,TRUE,"GENERAL"}</definedName>
    <definedName name="_i77" localSheetId="62" hidden="1">{"TAB1",#N/A,TRUE,"GENERAL";"TAB2",#N/A,TRUE,"GENERAL";"TAB3",#N/A,TRUE,"GENERAL";"TAB4",#N/A,TRUE,"GENERAL";"TAB5",#N/A,TRUE,"GENERAL"}</definedName>
    <definedName name="_i77" hidden="1">{"TAB1",#N/A,TRUE,"GENERAL";"TAB2",#N/A,TRUE,"GENERAL";"TAB3",#N/A,TRUE,"GENERAL";"TAB4",#N/A,TRUE,"GENERAL";"TAB5",#N/A,TRUE,"GENERAL"}</definedName>
    <definedName name="_i77_1" localSheetId="3" hidden="1">{"TAB1",#N/A,TRUE,"GENERAL";"TAB2",#N/A,TRUE,"GENERAL";"TAB3",#N/A,TRUE,"GENERAL";"TAB4",#N/A,TRUE,"GENERAL";"TAB5",#N/A,TRUE,"GENERAL"}</definedName>
    <definedName name="_i77_1" localSheetId="61" hidden="1">{"TAB1",#N/A,TRUE,"GENERAL";"TAB2",#N/A,TRUE,"GENERAL";"TAB3",#N/A,TRUE,"GENERAL";"TAB4",#N/A,TRUE,"GENERAL";"TAB5",#N/A,TRUE,"GENERAL"}</definedName>
    <definedName name="_i77_1" localSheetId="62" hidden="1">{"TAB1",#N/A,TRUE,"GENERAL";"TAB2",#N/A,TRUE,"GENERAL";"TAB3",#N/A,TRUE,"GENERAL";"TAB4",#N/A,TRUE,"GENERAL";"TAB5",#N/A,TRUE,"GENERAL"}</definedName>
    <definedName name="_i77_1" hidden="1">{"TAB1",#N/A,TRUE,"GENERAL";"TAB2",#N/A,TRUE,"GENERAL";"TAB3",#N/A,TRUE,"GENERAL";"TAB4",#N/A,TRUE,"GENERAL";"TAB5",#N/A,TRUE,"GENERAL"}</definedName>
    <definedName name="_i8" localSheetId="3" hidden="1">{"via1",#N/A,TRUE,"general";"via2",#N/A,TRUE,"general";"via3",#N/A,TRUE,"general"}</definedName>
    <definedName name="_i8" localSheetId="61" hidden="1">{"via1",#N/A,TRUE,"general";"via2",#N/A,TRUE,"general";"via3",#N/A,TRUE,"general"}</definedName>
    <definedName name="_i8" localSheetId="62" hidden="1">{"via1",#N/A,TRUE,"general";"via2",#N/A,TRUE,"general";"via3",#N/A,TRUE,"general"}</definedName>
    <definedName name="_i8" hidden="1">{"via1",#N/A,TRUE,"general";"via2",#N/A,TRUE,"general";"via3",#N/A,TRUE,"general"}</definedName>
    <definedName name="_i8_1" localSheetId="3" hidden="1">{"via1",#N/A,TRUE,"general";"via2",#N/A,TRUE,"general";"via3",#N/A,TRUE,"general"}</definedName>
    <definedName name="_i8_1" localSheetId="61" hidden="1">{"via1",#N/A,TRUE,"general";"via2",#N/A,TRUE,"general";"via3",#N/A,TRUE,"general"}</definedName>
    <definedName name="_i8_1" localSheetId="62" hidden="1">{"via1",#N/A,TRUE,"general";"via2",#N/A,TRUE,"general";"via3",#N/A,TRUE,"general"}</definedName>
    <definedName name="_i8_1" hidden="1">{"via1",#N/A,TRUE,"general";"via2",#N/A,TRUE,"general";"via3",#N/A,TRUE,"general"}</definedName>
    <definedName name="_i9" localSheetId="3" hidden="1">{"TAB1",#N/A,TRUE,"GENERAL";"TAB2",#N/A,TRUE,"GENERAL";"TAB3",#N/A,TRUE,"GENERAL";"TAB4",#N/A,TRUE,"GENERAL";"TAB5",#N/A,TRUE,"GENERAL"}</definedName>
    <definedName name="_i9" localSheetId="61" hidden="1">{"TAB1",#N/A,TRUE,"GENERAL";"TAB2",#N/A,TRUE,"GENERAL";"TAB3",#N/A,TRUE,"GENERAL";"TAB4",#N/A,TRUE,"GENERAL";"TAB5",#N/A,TRUE,"GENERAL"}</definedName>
    <definedName name="_i9" localSheetId="62" hidden="1">{"TAB1",#N/A,TRUE,"GENERAL";"TAB2",#N/A,TRUE,"GENERAL";"TAB3",#N/A,TRUE,"GENERAL";"TAB4",#N/A,TRUE,"GENERAL";"TAB5",#N/A,TRUE,"GENERAL"}</definedName>
    <definedName name="_i9" hidden="1">{"TAB1",#N/A,TRUE,"GENERAL";"TAB2",#N/A,TRUE,"GENERAL";"TAB3",#N/A,TRUE,"GENERAL";"TAB4",#N/A,TRUE,"GENERAL";"TAB5",#N/A,TRUE,"GENERAL"}</definedName>
    <definedName name="_i9_1" localSheetId="3" hidden="1">{"TAB1",#N/A,TRUE,"GENERAL";"TAB2",#N/A,TRUE,"GENERAL";"TAB3",#N/A,TRUE,"GENERAL";"TAB4",#N/A,TRUE,"GENERAL";"TAB5",#N/A,TRUE,"GENERAL"}</definedName>
    <definedName name="_i9_1" localSheetId="61" hidden="1">{"TAB1",#N/A,TRUE,"GENERAL";"TAB2",#N/A,TRUE,"GENERAL";"TAB3",#N/A,TRUE,"GENERAL";"TAB4",#N/A,TRUE,"GENERAL";"TAB5",#N/A,TRUE,"GENERAL"}</definedName>
    <definedName name="_i9_1" localSheetId="62" hidden="1">{"TAB1",#N/A,TRUE,"GENERAL";"TAB2",#N/A,TRUE,"GENERAL";"TAB3",#N/A,TRUE,"GENERAL";"TAB4",#N/A,TRUE,"GENERAL";"TAB5",#N/A,TRUE,"GENERAL"}</definedName>
    <definedName name="_i9_1" hidden="1">{"TAB1",#N/A,TRUE,"GENERAL";"TAB2",#N/A,TRUE,"GENERAL";"TAB3",#N/A,TRUE,"GENERAL";"TAB4",#N/A,TRUE,"GENERAL";"TAB5",#N/A,TRUE,"GENERAL"}</definedName>
    <definedName name="_ICP1">#REF!</definedName>
    <definedName name="_IMP1">#REF!</definedName>
    <definedName name="_Inc1">#REF!</definedName>
    <definedName name="_Inc2">#REF!</definedName>
    <definedName name="_Inc3">#REF!</definedName>
    <definedName name="_inf1" localSheetId="61">#REF!</definedName>
    <definedName name="_inf1">#REF!</definedName>
    <definedName name="_INF2">#REF!</definedName>
    <definedName name="_INF3">#REF!</definedName>
    <definedName name="_Ing1" localSheetId="61">#REF!</definedName>
    <definedName name="_Ing1">#REF!</definedName>
    <definedName name="_Ing2">#REF!</definedName>
    <definedName name="_Ing3">#REF!</definedName>
    <definedName name="_INV91">#REF!</definedName>
    <definedName name="_INV92">#REF!</definedName>
    <definedName name="_INV93">#REF!</definedName>
    <definedName name="_INV94">#REF!</definedName>
    <definedName name="_ipc1">#REF!</definedName>
    <definedName name="_ipc2">#REF!</definedName>
    <definedName name="_IPC2002" localSheetId="61">#REF!</definedName>
    <definedName name="_IPC2002" localSheetId="62">#REF!</definedName>
    <definedName name="_IPC2002">#REF!</definedName>
    <definedName name="_IPC2010">#REF!</definedName>
    <definedName name="_ipc3">#REF!</definedName>
    <definedName name="_ipc4">#REF!</definedName>
    <definedName name="_IPC5">#REF!</definedName>
    <definedName name="_IPC6" hidden="1">#REF!</definedName>
    <definedName name="_ITM4">#REF!</definedName>
    <definedName name="_IVA1">#REF!</definedName>
    <definedName name="_IyC1">#REF!</definedName>
    <definedName name="_J1">#REF!</definedName>
    <definedName name="_Jai1" localSheetId="61">#REF!</definedName>
    <definedName name="_Jai1">#REF!</definedName>
    <definedName name="_Jai2">#REF!</definedName>
    <definedName name="_Jai3">#REF!</definedName>
    <definedName name="_JG2" localSheetId="3">IF([0]!LG=9,IF(ISERROR(#REF!),"",#REF!),"")</definedName>
    <definedName name="_JG2">IF([0]!LG=9,IF(ISERROR(#REF!),"",#REF!),"")</definedName>
    <definedName name="_jy5" localSheetId="3" hidden="1">{#N/A,#N/A,FALSE,"masez (10)";#N/A,#N/A,FALSE,"masez (7)";#N/A,#N/A,FALSE,"masez (6)";#N/A,#N/A,FALSE,"masez (5)";#N/A,#N/A,FALSE,"masez (4)";#N/A,#N/A,FALSE,"masez (3)";#N/A,#N/A,FALSE,"masez (2)";#N/A,#N/A,FALSE,"GME";#N/A,#N/A,FALSE,"masez"}</definedName>
    <definedName name="_jy5" hidden="1">{#N/A,#N/A,FALSE,"masez (10)";#N/A,#N/A,FALSE,"masez (7)";#N/A,#N/A,FALSE,"masez (6)";#N/A,#N/A,FALSE,"masez (5)";#N/A,#N/A,FALSE,"masez (4)";#N/A,#N/A,FALSE,"masez (3)";#N/A,#N/A,FALSE,"masez (2)";#N/A,#N/A,FALSE,"GME";#N/A,#N/A,FALSE,"masez"}</definedName>
    <definedName name="_k3" localSheetId="3" hidden="1">{"TAB1",#N/A,TRUE,"GENERAL";"TAB2",#N/A,TRUE,"GENERAL";"TAB3",#N/A,TRUE,"GENERAL";"TAB4",#N/A,TRUE,"GENERAL";"TAB5",#N/A,TRUE,"GENERAL"}</definedName>
    <definedName name="_k3" localSheetId="61" hidden="1">{"TAB1",#N/A,TRUE,"GENERAL";"TAB2",#N/A,TRUE,"GENERAL";"TAB3",#N/A,TRUE,"GENERAL";"TAB4",#N/A,TRUE,"GENERAL";"TAB5",#N/A,TRUE,"GENERAL"}</definedName>
    <definedName name="_k3" localSheetId="62" hidden="1">{"TAB1",#N/A,TRUE,"GENERAL";"TAB2",#N/A,TRUE,"GENERAL";"TAB3",#N/A,TRUE,"GENERAL";"TAB4",#N/A,TRUE,"GENERAL";"TAB5",#N/A,TRUE,"GENERAL"}</definedName>
    <definedName name="_k3" hidden="1">{"TAB1",#N/A,TRUE,"GENERAL";"TAB2",#N/A,TRUE,"GENERAL";"TAB3",#N/A,TRUE,"GENERAL";"TAB4",#N/A,TRUE,"GENERAL";"TAB5",#N/A,TRUE,"GENERAL"}</definedName>
    <definedName name="_k3_1" localSheetId="3" hidden="1">{"TAB1",#N/A,TRUE,"GENERAL";"TAB2",#N/A,TRUE,"GENERAL";"TAB3",#N/A,TRUE,"GENERAL";"TAB4",#N/A,TRUE,"GENERAL";"TAB5",#N/A,TRUE,"GENERAL"}</definedName>
    <definedName name="_k3_1" localSheetId="61" hidden="1">{"TAB1",#N/A,TRUE,"GENERAL";"TAB2",#N/A,TRUE,"GENERAL";"TAB3",#N/A,TRUE,"GENERAL";"TAB4",#N/A,TRUE,"GENERAL";"TAB5",#N/A,TRUE,"GENERAL"}</definedName>
    <definedName name="_k3_1" localSheetId="62" hidden="1">{"TAB1",#N/A,TRUE,"GENERAL";"TAB2",#N/A,TRUE,"GENERAL";"TAB3",#N/A,TRUE,"GENERAL";"TAB4",#N/A,TRUE,"GENERAL";"TAB5",#N/A,TRUE,"GENERAL"}</definedName>
    <definedName name="_k3_1" hidden="1">{"TAB1",#N/A,TRUE,"GENERAL";"TAB2",#N/A,TRUE,"GENERAL";"TAB3",#N/A,TRUE,"GENERAL";"TAB4",#N/A,TRUE,"GENERAL";"TAB5",#N/A,TRUE,"GENERAL"}</definedName>
    <definedName name="_k4" localSheetId="3" hidden="1">{"via1",#N/A,TRUE,"general";"via2",#N/A,TRUE,"general";"via3",#N/A,TRUE,"general"}</definedName>
    <definedName name="_k4" localSheetId="61" hidden="1">{"via1",#N/A,TRUE,"general";"via2",#N/A,TRUE,"general";"via3",#N/A,TRUE,"general"}</definedName>
    <definedName name="_k4" localSheetId="62" hidden="1">{"via1",#N/A,TRUE,"general";"via2",#N/A,TRUE,"general";"via3",#N/A,TRUE,"general"}</definedName>
    <definedName name="_k4" hidden="1">{"via1",#N/A,TRUE,"general";"via2",#N/A,TRUE,"general";"via3",#N/A,TRUE,"general"}</definedName>
    <definedName name="_k4_1" localSheetId="3" hidden="1">{"via1",#N/A,TRUE,"general";"via2",#N/A,TRUE,"general";"via3",#N/A,TRUE,"general"}</definedName>
    <definedName name="_k4_1" localSheetId="61" hidden="1">{"via1",#N/A,TRUE,"general";"via2",#N/A,TRUE,"general";"via3",#N/A,TRUE,"general"}</definedName>
    <definedName name="_k4_1" localSheetId="62" hidden="1">{"via1",#N/A,TRUE,"general";"via2",#N/A,TRUE,"general";"via3",#N/A,TRUE,"general"}</definedName>
    <definedName name="_k4_1" hidden="1">{"via1",#N/A,TRUE,"general";"via2",#N/A,TRUE,"general";"via3",#N/A,TRUE,"general"}</definedName>
    <definedName name="_k5" localSheetId="3" hidden="1">{"via1",#N/A,TRUE,"general";"via2",#N/A,TRUE,"general";"via3",#N/A,TRUE,"general"}</definedName>
    <definedName name="_k5" localSheetId="61" hidden="1">{"via1",#N/A,TRUE,"general";"via2",#N/A,TRUE,"general";"via3",#N/A,TRUE,"general"}</definedName>
    <definedName name="_k5" localSheetId="62" hidden="1">{"via1",#N/A,TRUE,"general";"via2",#N/A,TRUE,"general";"via3",#N/A,TRUE,"general"}</definedName>
    <definedName name="_k5" hidden="1">{"via1",#N/A,TRUE,"general";"via2",#N/A,TRUE,"general";"via3",#N/A,TRUE,"general"}</definedName>
    <definedName name="_k5_1" localSheetId="3" hidden="1">{"via1",#N/A,TRUE,"general";"via2",#N/A,TRUE,"general";"via3",#N/A,TRUE,"general"}</definedName>
    <definedName name="_k5_1" localSheetId="61" hidden="1">{"via1",#N/A,TRUE,"general";"via2",#N/A,TRUE,"general";"via3",#N/A,TRUE,"general"}</definedName>
    <definedName name="_k5_1" localSheetId="62" hidden="1">{"via1",#N/A,TRUE,"general";"via2",#N/A,TRUE,"general";"via3",#N/A,TRUE,"general"}</definedName>
    <definedName name="_k5_1" hidden="1">{"via1",#N/A,TRUE,"general";"via2",#N/A,TRUE,"general";"via3",#N/A,TRUE,"general"}</definedName>
    <definedName name="_k6" localSheetId="3" hidden="1">{"TAB1",#N/A,TRUE,"GENERAL";"TAB2",#N/A,TRUE,"GENERAL";"TAB3",#N/A,TRUE,"GENERAL";"TAB4",#N/A,TRUE,"GENERAL";"TAB5",#N/A,TRUE,"GENERAL"}</definedName>
    <definedName name="_k6" localSheetId="61" hidden="1">{"TAB1",#N/A,TRUE,"GENERAL";"TAB2",#N/A,TRUE,"GENERAL";"TAB3",#N/A,TRUE,"GENERAL";"TAB4",#N/A,TRUE,"GENERAL";"TAB5",#N/A,TRUE,"GENERAL"}</definedName>
    <definedName name="_k6" localSheetId="62" hidden="1">{"TAB1",#N/A,TRUE,"GENERAL";"TAB2",#N/A,TRUE,"GENERAL";"TAB3",#N/A,TRUE,"GENERAL";"TAB4",#N/A,TRUE,"GENERAL";"TAB5",#N/A,TRUE,"GENERAL"}</definedName>
    <definedName name="_k6" hidden="1">{"TAB1",#N/A,TRUE,"GENERAL";"TAB2",#N/A,TRUE,"GENERAL";"TAB3",#N/A,TRUE,"GENERAL";"TAB4",#N/A,TRUE,"GENERAL";"TAB5",#N/A,TRUE,"GENERAL"}</definedName>
    <definedName name="_k6_1" localSheetId="3" hidden="1">{"TAB1",#N/A,TRUE,"GENERAL";"TAB2",#N/A,TRUE,"GENERAL";"TAB3",#N/A,TRUE,"GENERAL";"TAB4",#N/A,TRUE,"GENERAL";"TAB5",#N/A,TRUE,"GENERAL"}</definedName>
    <definedName name="_k6_1" localSheetId="61" hidden="1">{"TAB1",#N/A,TRUE,"GENERAL";"TAB2",#N/A,TRUE,"GENERAL";"TAB3",#N/A,TRUE,"GENERAL";"TAB4",#N/A,TRUE,"GENERAL";"TAB5",#N/A,TRUE,"GENERAL"}</definedName>
    <definedName name="_k6_1" localSheetId="62" hidden="1">{"TAB1",#N/A,TRUE,"GENERAL";"TAB2",#N/A,TRUE,"GENERAL";"TAB3",#N/A,TRUE,"GENERAL";"TAB4",#N/A,TRUE,"GENERAL";"TAB5",#N/A,TRUE,"GENERAL"}</definedName>
    <definedName name="_k6_1" hidden="1">{"TAB1",#N/A,TRUE,"GENERAL";"TAB2",#N/A,TRUE,"GENERAL";"TAB3",#N/A,TRUE,"GENERAL";"TAB4",#N/A,TRUE,"GENERAL";"TAB5",#N/A,TRUE,"GENERAL"}</definedName>
    <definedName name="_k7" localSheetId="3" hidden="1">{"via1",#N/A,TRUE,"general";"via2",#N/A,TRUE,"general";"via3",#N/A,TRUE,"general"}</definedName>
    <definedName name="_k7" localSheetId="61" hidden="1">{"via1",#N/A,TRUE,"general";"via2",#N/A,TRUE,"general";"via3",#N/A,TRUE,"general"}</definedName>
    <definedName name="_k7" localSheetId="62" hidden="1">{"via1",#N/A,TRUE,"general";"via2",#N/A,TRUE,"general";"via3",#N/A,TRUE,"general"}</definedName>
    <definedName name="_k7" hidden="1">{"via1",#N/A,TRUE,"general";"via2",#N/A,TRUE,"general";"via3",#N/A,TRUE,"general"}</definedName>
    <definedName name="_k7_1" localSheetId="3" hidden="1">{"via1",#N/A,TRUE,"general";"via2",#N/A,TRUE,"general";"via3",#N/A,TRUE,"general"}</definedName>
    <definedName name="_k7_1" localSheetId="61" hidden="1">{"via1",#N/A,TRUE,"general";"via2",#N/A,TRUE,"general";"via3",#N/A,TRUE,"general"}</definedName>
    <definedName name="_k7_1" localSheetId="62" hidden="1">{"via1",#N/A,TRUE,"general";"via2",#N/A,TRUE,"general";"via3",#N/A,TRUE,"general"}</definedName>
    <definedName name="_k7_1" hidden="1">{"via1",#N/A,TRUE,"general";"via2",#N/A,TRUE,"general";"via3",#N/A,TRUE,"general"}</definedName>
    <definedName name="_k8" localSheetId="3" hidden="1">{"via1",#N/A,TRUE,"general";"via2",#N/A,TRUE,"general";"via3",#N/A,TRUE,"general"}</definedName>
    <definedName name="_k8" localSheetId="61" hidden="1">{"via1",#N/A,TRUE,"general";"via2",#N/A,TRUE,"general";"via3",#N/A,TRUE,"general"}</definedName>
    <definedName name="_k8" localSheetId="62" hidden="1">{"via1",#N/A,TRUE,"general";"via2",#N/A,TRUE,"general";"via3",#N/A,TRUE,"general"}</definedName>
    <definedName name="_k8" hidden="1">{"via1",#N/A,TRUE,"general";"via2",#N/A,TRUE,"general";"via3",#N/A,TRUE,"general"}</definedName>
    <definedName name="_k8_1" localSheetId="3" hidden="1">{"via1",#N/A,TRUE,"general";"via2",#N/A,TRUE,"general";"via3",#N/A,TRUE,"general"}</definedName>
    <definedName name="_k8_1" localSheetId="61" hidden="1">{"via1",#N/A,TRUE,"general";"via2",#N/A,TRUE,"general";"via3",#N/A,TRUE,"general"}</definedName>
    <definedName name="_k8_1" localSheetId="62" hidden="1">{"via1",#N/A,TRUE,"general";"via2",#N/A,TRUE,"general";"via3",#N/A,TRUE,"general"}</definedName>
    <definedName name="_k8_1" hidden="1">{"via1",#N/A,TRUE,"general";"via2",#N/A,TRUE,"general";"via3",#N/A,TRUE,"general"}</definedName>
    <definedName name="_k9" localSheetId="3" hidden="1">{"TAB1",#N/A,TRUE,"GENERAL";"TAB2",#N/A,TRUE,"GENERAL";"TAB3",#N/A,TRUE,"GENERAL";"TAB4",#N/A,TRUE,"GENERAL";"TAB5",#N/A,TRUE,"GENERAL"}</definedName>
    <definedName name="_k9" localSheetId="61" hidden="1">{"TAB1",#N/A,TRUE,"GENERAL";"TAB2",#N/A,TRUE,"GENERAL";"TAB3",#N/A,TRUE,"GENERAL";"TAB4",#N/A,TRUE,"GENERAL";"TAB5",#N/A,TRUE,"GENERAL"}</definedName>
    <definedName name="_k9" localSheetId="62" hidden="1">{"TAB1",#N/A,TRUE,"GENERAL";"TAB2",#N/A,TRUE,"GENERAL";"TAB3",#N/A,TRUE,"GENERAL";"TAB4",#N/A,TRUE,"GENERAL";"TAB5",#N/A,TRUE,"GENERAL"}</definedName>
    <definedName name="_k9" hidden="1">{"TAB1",#N/A,TRUE,"GENERAL";"TAB2",#N/A,TRUE,"GENERAL";"TAB3",#N/A,TRUE,"GENERAL";"TAB4",#N/A,TRUE,"GENERAL";"TAB5",#N/A,TRUE,"GENERAL"}</definedName>
    <definedName name="_k9_1" localSheetId="3" hidden="1">{"TAB1",#N/A,TRUE,"GENERAL";"TAB2",#N/A,TRUE,"GENERAL";"TAB3",#N/A,TRUE,"GENERAL";"TAB4",#N/A,TRUE,"GENERAL";"TAB5",#N/A,TRUE,"GENERAL"}</definedName>
    <definedName name="_k9_1" localSheetId="61" hidden="1">{"TAB1",#N/A,TRUE,"GENERAL";"TAB2",#N/A,TRUE,"GENERAL";"TAB3",#N/A,TRUE,"GENERAL";"TAB4",#N/A,TRUE,"GENERAL";"TAB5",#N/A,TRUE,"GENERAL"}</definedName>
    <definedName name="_k9_1" localSheetId="62" hidden="1">{"TAB1",#N/A,TRUE,"GENERAL";"TAB2",#N/A,TRUE,"GENERAL";"TAB3",#N/A,TRUE,"GENERAL";"TAB4",#N/A,TRUE,"GENERAL";"TAB5",#N/A,TRUE,"GENERAL"}</definedName>
    <definedName name="_k9_1"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localSheetId="61" hidden="1">{"TAB1",#N/A,TRUE,"GENERAL";"TAB2",#N/A,TRUE,"GENERAL";"TAB3",#N/A,TRUE,"GENERAL";"TAB4",#N/A,TRUE,"GENERAL";"TAB5",#N/A,TRUE,"GENERAL"}</definedName>
    <definedName name="_kjk6" localSheetId="62" hidden="1">{"TAB1",#N/A,TRUE,"GENERAL";"TAB2",#N/A,TRUE,"GENERAL";"TAB3",#N/A,TRUE,"GENERAL";"TAB4",#N/A,TRUE,"GENERAL";"TAB5",#N/A,TRUE,"GENERAL"}</definedName>
    <definedName name="_kjk6" hidden="1">{"TAB1",#N/A,TRUE,"GENERAL";"TAB2",#N/A,TRUE,"GENERAL";"TAB3",#N/A,TRUE,"GENERAL";"TAB4",#N/A,TRUE,"GENERAL";"TAB5",#N/A,TRUE,"GENERAL"}</definedName>
    <definedName name="_kjk6_1" localSheetId="3" hidden="1">{"TAB1",#N/A,TRUE,"GENERAL";"TAB2",#N/A,TRUE,"GENERAL";"TAB3",#N/A,TRUE,"GENERAL";"TAB4",#N/A,TRUE,"GENERAL";"TAB5",#N/A,TRUE,"GENERAL"}</definedName>
    <definedName name="_kjk6_1" localSheetId="61" hidden="1">{"TAB1",#N/A,TRUE,"GENERAL";"TAB2",#N/A,TRUE,"GENERAL";"TAB3",#N/A,TRUE,"GENERAL";"TAB4",#N/A,TRUE,"GENERAL";"TAB5",#N/A,TRUE,"GENERAL"}</definedName>
    <definedName name="_kjk6_1" localSheetId="62" hidden="1">{"TAB1",#N/A,TRUE,"GENERAL";"TAB2",#N/A,TRUE,"GENERAL";"TAB3",#N/A,TRUE,"GENERAL";"TAB4",#N/A,TRUE,"GENERAL";"TAB5",#N/A,TRUE,"GENERAL"}</definedName>
    <definedName name="_kjk6_1" hidden="1">{"TAB1",#N/A,TRUE,"GENERAL";"TAB2",#N/A,TRUE,"GENERAL";"TAB3",#N/A,TRUE,"GENERAL";"TAB4",#N/A,TRUE,"GENERAL";"TAB5",#N/A,TRUE,"GENERAL"}</definedName>
    <definedName name="_l9001">#REF!</definedName>
    <definedName name="_l9001_1">#REF!</definedName>
    <definedName name="_l9001_2">#REF!</definedName>
    <definedName name="_l9001_4">#REF!</definedName>
    <definedName name="_LA124">#REF!</definedName>
    <definedName name="_lac1">#REF!</definedName>
    <definedName name="_LAC18">#REF!</definedName>
    <definedName name="_lac2">#REF!</definedName>
    <definedName name="_lac3">#REF!</definedName>
    <definedName name="_lac4">#REF!</definedName>
    <definedName name="_lac5">#REF!</definedName>
    <definedName name="_lar03">#REF!</definedName>
    <definedName name="_lb">#N/A</definedName>
    <definedName name="_lb1">#N/A</definedName>
    <definedName name="_LB1551">#N/A</definedName>
    <definedName name="_LB257">#N/A</definedName>
    <definedName name="_LEY80">#REF!</definedName>
    <definedName name="_LMO1">#REF!</definedName>
    <definedName name="_M14" localSheetId="61">#REF!</definedName>
    <definedName name="_M14" localSheetId="62">#REF!</definedName>
    <definedName name="_m3" localSheetId="3" hidden="1">{"via1",#N/A,TRUE,"general";"via2",#N/A,TRUE,"general";"via3",#N/A,TRUE,"general"}</definedName>
    <definedName name="_m3" localSheetId="61" hidden="1">{"via1",#N/A,TRUE,"general";"via2",#N/A,TRUE,"general";"via3",#N/A,TRUE,"general"}</definedName>
    <definedName name="_m3" localSheetId="62" hidden="1">{"via1",#N/A,TRUE,"general";"via2",#N/A,TRUE,"general";"via3",#N/A,TRUE,"general"}</definedName>
    <definedName name="_m3" hidden="1">{"via1",#N/A,TRUE,"general";"via2",#N/A,TRUE,"general";"via3",#N/A,TRUE,"general"}</definedName>
    <definedName name="_m3_1" localSheetId="3" hidden="1">{"via1",#N/A,TRUE,"general";"via2",#N/A,TRUE,"general";"via3",#N/A,TRUE,"general"}</definedName>
    <definedName name="_m3_1" localSheetId="61" hidden="1">{"via1",#N/A,TRUE,"general";"via2",#N/A,TRUE,"general";"via3",#N/A,TRUE,"general"}</definedName>
    <definedName name="_m3_1" localSheetId="62" hidden="1">{"via1",#N/A,TRUE,"general";"via2",#N/A,TRUE,"general";"via3",#N/A,TRUE,"general"}</definedName>
    <definedName name="_m3_1" hidden="1">{"via1",#N/A,TRUE,"general";"via2",#N/A,TRUE,"general";"via3",#N/A,TRUE,"general"}</definedName>
    <definedName name="_m4" localSheetId="3" hidden="1">{"TAB1",#N/A,TRUE,"GENERAL";"TAB2",#N/A,TRUE,"GENERAL";"TAB3",#N/A,TRUE,"GENERAL";"TAB4",#N/A,TRUE,"GENERAL";"TAB5",#N/A,TRUE,"GENERAL"}</definedName>
    <definedName name="_m4" localSheetId="61" hidden="1">{"TAB1",#N/A,TRUE,"GENERAL";"TAB2",#N/A,TRUE,"GENERAL";"TAB3",#N/A,TRUE,"GENERAL";"TAB4",#N/A,TRUE,"GENERAL";"TAB5",#N/A,TRUE,"GENERAL"}</definedName>
    <definedName name="_m4" localSheetId="62" hidden="1">{"TAB1",#N/A,TRUE,"GENERAL";"TAB2",#N/A,TRUE,"GENERAL";"TAB3",#N/A,TRUE,"GENERAL";"TAB4",#N/A,TRUE,"GENERAL";"TAB5",#N/A,TRUE,"GENERAL"}</definedName>
    <definedName name="_m4" hidden="1">{"TAB1",#N/A,TRUE,"GENERAL";"TAB2",#N/A,TRUE,"GENERAL";"TAB3",#N/A,TRUE,"GENERAL";"TAB4",#N/A,TRUE,"GENERAL";"TAB5",#N/A,TRUE,"GENERAL"}</definedName>
    <definedName name="_m4_1" localSheetId="3" hidden="1">{"TAB1",#N/A,TRUE,"GENERAL";"TAB2",#N/A,TRUE,"GENERAL";"TAB3",#N/A,TRUE,"GENERAL";"TAB4",#N/A,TRUE,"GENERAL";"TAB5",#N/A,TRUE,"GENERAL"}</definedName>
    <definedName name="_m4_1" localSheetId="61" hidden="1">{"TAB1",#N/A,TRUE,"GENERAL";"TAB2",#N/A,TRUE,"GENERAL";"TAB3",#N/A,TRUE,"GENERAL";"TAB4",#N/A,TRUE,"GENERAL";"TAB5",#N/A,TRUE,"GENERAL"}</definedName>
    <definedName name="_m4_1" localSheetId="62" hidden="1">{"TAB1",#N/A,TRUE,"GENERAL";"TAB2",#N/A,TRUE,"GENERAL";"TAB3",#N/A,TRUE,"GENERAL";"TAB4",#N/A,TRUE,"GENERAL";"TAB5",#N/A,TRUE,"GENERAL"}</definedName>
    <definedName name="_m4_1" hidden="1">{"TAB1",#N/A,TRUE,"GENERAL";"TAB2",#N/A,TRUE,"GENERAL";"TAB3",#N/A,TRUE,"GENERAL";"TAB4",#N/A,TRUE,"GENERAL";"TAB5",#N/A,TRUE,"GENERAL"}</definedName>
    <definedName name="_m5" localSheetId="3" hidden="1">{"via1",#N/A,TRUE,"general";"via2",#N/A,TRUE,"general";"via3",#N/A,TRUE,"general"}</definedName>
    <definedName name="_m5" localSheetId="61" hidden="1">{"via1",#N/A,TRUE,"general";"via2",#N/A,TRUE,"general";"via3",#N/A,TRUE,"general"}</definedName>
    <definedName name="_m5" localSheetId="62" hidden="1">{"via1",#N/A,TRUE,"general";"via2",#N/A,TRUE,"general";"via3",#N/A,TRUE,"general"}</definedName>
    <definedName name="_m5" hidden="1">{"via1",#N/A,TRUE,"general";"via2",#N/A,TRUE,"general";"via3",#N/A,TRUE,"general"}</definedName>
    <definedName name="_m5_1" localSheetId="3" hidden="1">{"via1",#N/A,TRUE,"general";"via2",#N/A,TRUE,"general";"via3",#N/A,TRUE,"general"}</definedName>
    <definedName name="_m5_1" localSheetId="61" hidden="1">{"via1",#N/A,TRUE,"general";"via2",#N/A,TRUE,"general";"via3",#N/A,TRUE,"general"}</definedName>
    <definedName name="_m5_1" localSheetId="62" hidden="1">{"via1",#N/A,TRUE,"general";"via2",#N/A,TRUE,"general";"via3",#N/A,TRUE,"general"}</definedName>
    <definedName name="_m5_1" hidden="1">{"via1",#N/A,TRUE,"general";"via2",#N/A,TRUE,"general";"via3",#N/A,TRUE,"general"}</definedName>
    <definedName name="_m6" localSheetId="3" hidden="1">{"TAB1",#N/A,TRUE,"GENERAL";"TAB2",#N/A,TRUE,"GENERAL";"TAB3",#N/A,TRUE,"GENERAL";"TAB4",#N/A,TRUE,"GENERAL";"TAB5",#N/A,TRUE,"GENERAL"}</definedName>
    <definedName name="_m6" localSheetId="61" hidden="1">{"TAB1",#N/A,TRUE,"GENERAL";"TAB2",#N/A,TRUE,"GENERAL";"TAB3",#N/A,TRUE,"GENERAL";"TAB4",#N/A,TRUE,"GENERAL";"TAB5",#N/A,TRUE,"GENERAL"}</definedName>
    <definedName name="_m6" localSheetId="62" hidden="1">{"TAB1",#N/A,TRUE,"GENERAL";"TAB2",#N/A,TRUE,"GENERAL";"TAB3",#N/A,TRUE,"GENERAL";"TAB4",#N/A,TRUE,"GENERAL";"TAB5",#N/A,TRUE,"GENERAL"}</definedName>
    <definedName name="_m6" hidden="1">{"TAB1",#N/A,TRUE,"GENERAL";"TAB2",#N/A,TRUE,"GENERAL";"TAB3",#N/A,TRUE,"GENERAL";"TAB4",#N/A,TRUE,"GENERAL";"TAB5",#N/A,TRUE,"GENERAL"}</definedName>
    <definedName name="_m6_1" localSheetId="3" hidden="1">{"TAB1",#N/A,TRUE,"GENERAL";"TAB2",#N/A,TRUE,"GENERAL";"TAB3",#N/A,TRUE,"GENERAL";"TAB4",#N/A,TRUE,"GENERAL";"TAB5",#N/A,TRUE,"GENERAL"}</definedName>
    <definedName name="_m6_1" localSheetId="61" hidden="1">{"TAB1",#N/A,TRUE,"GENERAL";"TAB2",#N/A,TRUE,"GENERAL";"TAB3",#N/A,TRUE,"GENERAL";"TAB4",#N/A,TRUE,"GENERAL";"TAB5",#N/A,TRUE,"GENERAL"}</definedName>
    <definedName name="_m6_1" localSheetId="62" hidden="1">{"TAB1",#N/A,TRUE,"GENERAL";"TAB2",#N/A,TRUE,"GENERAL";"TAB3",#N/A,TRUE,"GENERAL";"TAB4",#N/A,TRUE,"GENERAL";"TAB5",#N/A,TRUE,"GENERAL"}</definedName>
    <definedName name="_m6_1" hidden="1">{"TAB1",#N/A,TRUE,"GENERAL";"TAB2",#N/A,TRUE,"GENERAL";"TAB3",#N/A,TRUE,"GENERAL";"TAB4",#N/A,TRUE,"GENERAL";"TAB5",#N/A,TRUE,"GENERAL"}</definedName>
    <definedName name="_m7" localSheetId="3" hidden="1">{"TAB1",#N/A,TRUE,"GENERAL";"TAB2",#N/A,TRUE,"GENERAL";"TAB3",#N/A,TRUE,"GENERAL";"TAB4",#N/A,TRUE,"GENERAL";"TAB5",#N/A,TRUE,"GENERAL"}</definedName>
    <definedName name="_m7" localSheetId="61" hidden="1">{"TAB1",#N/A,TRUE,"GENERAL";"TAB2",#N/A,TRUE,"GENERAL";"TAB3",#N/A,TRUE,"GENERAL";"TAB4",#N/A,TRUE,"GENERAL";"TAB5",#N/A,TRUE,"GENERAL"}</definedName>
    <definedName name="_m7" localSheetId="62" hidden="1">{"TAB1",#N/A,TRUE,"GENERAL";"TAB2",#N/A,TRUE,"GENERAL";"TAB3",#N/A,TRUE,"GENERAL";"TAB4",#N/A,TRUE,"GENERAL";"TAB5",#N/A,TRUE,"GENERAL"}</definedName>
    <definedName name="_m7" hidden="1">{"TAB1",#N/A,TRUE,"GENERAL";"TAB2",#N/A,TRUE,"GENERAL";"TAB3",#N/A,TRUE,"GENERAL";"TAB4",#N/A,TRUE,"GENERAL";"TAB5",#N/A,TRUE,"GENERAL"}</definedName>
    <definedName name="_m7_1" localSheetId="3" hidden="1">{"TAB1",#N/A,TRUE,"GENERAL";"TAB2",#N/A,TRUE,"GENERAL";"TAB3",#N/A,TRUE,"GENERAL";"TAB4",#N/A,TRUE,"GENERAL";"TAB5",#N/A,TRUE,"GENERAL"}</definedName>
    <definedName name="_m7_1" localSheetId="61" hidden="1">{"TAB1",#N/A,TRUE,"GENERAL";"TAB2",#N/A,TRUE,"GENERAL";"TAB3",#N/A,TRUE,"GENERAL";"TAB4",#N/A,TRUE,"GENERAL";"TAB5",#N/A,TRUE,"GENERAL"}</definedName>
    <definedName name="_m7_1" localSheetId="62" hidden="1">{"TAB1",#N/A,TRUE,"GENERAL";"TAB2",#N/A,TRUE,"GENERAL";"TAB3",#N/A,TRUE,"GENERAL";"TAB4",#N/A,TRUE,"GENERAL";"TAB5",#N/A,TRUE,"GENERAL"}</definedName>
    <definedName name="_m7_1" hidden="1">{"TAB1",#N/A,TRUE,"GENERAL";"TAB2",#N/A,TRUE,"GENERAL";"TAB3",#N/A,TRUE,"GENERAL";"TAB4",#N/A,TRUE,"GENERAL";"TAB5",#N/A,TRUE,"GENERAL"}</definedName>
    <definedName name="_m8" localSheetId="3" hidden="1">{"via1",#N/A,TRUE,"general";"via2",#N/A,TRUE,"general";"via3",#N/A,TRUE,"general"}</definedName>
    <definedName name="_m8" localSheetId="61" hidden="1">{"via1",#N/A,TRUE,"general";"via2",#N/A,TRUE,"general";"via3",#N/A,TRUE,"general"}</definedName>
    <definedName name="_m8" localSheetId="62" hidden="1">{"via1",#N/A,TRUE,"general";"via2",#N/A,TRUE,"general";"via3",#N/A,TRUE,"general"}</definedName>
    <definedName name="_m8" hidden="1">{"via1",#N/A,TRUE,"general";"via2",#N/A,TRUE,"general";"via3",#N/A,TRUE,"general"}</definedName>
    <definedName name="_m8_1" localSheetId="3" hidden="1">{"via1",#N/A,TRUE,"general";"via2",#N/A,TRUE,"general";"via3",#N/A,TRUE,"general"}</definedName>
    <definedName name="_m8_1" localSheetId="61" hidden="1">{"via1",#N/A,TRUE,"general";"via2",#N/A,TRUE,"general";"via3",#N/A,TRUE,"general"}</definedName>
    <definedName name="_m8_1" localSheetId="62" hidden="1">{"via1",#N/A,TRUE,"general";"via2",#N/A,TRUE,"general";"via3",#N/A,TRUE,"general"}</definedName>
    <definedName name="_m8_1" hidden="1">{"via1",#N/A,TRUE,"general";"via2",#N/A,TRUE,"general";"via3",#N/A,TRUE,"general"}</definedName>
    <definedName name="_m9" localSheetId="3" hidden="1">{"via1",#N/A,TRUE,"general";"via2",#N/A,TRUE,"general";"via3",#N/A,TRUE,"general"}</definedName>
    <definedName name="_m9" localSheetId="61" hidden="1">{"via1",#N/A,TRUE,"general";"via2",#N/A,TRUE,"general";"via3",#N/A,TRUE,"general"}</definedName>
    <definedName name="_m9" localSheetId="62" hidden="1">{"via1",#N/A,TRUE,"general";"via2",#N/A,TRUE,"general";"via3",#N/A,TRUE,"general"}</definedName>
    <definedName name="_m9" hidden="1">{"via1",#N/A,TRUE,"general";"via2",#N/A,TRUE,"general";"via3",#N/A,TRUE,"general"}</definedName>
    <definedName name="_m9_1" localSheetId="3" hidden="1">{"via1",#N/A,TRUE,"general";"via2",#N/A,TRUE,"general";"via3",#N/A,TRUE,"general"}</definedName>
    <definedName name="_m9_1" localSheetId="61" hidden="1">{"via1",#N/A,TRUE,"general";"via2",#N/A,TRUE,"general";"via3",#N/A,TRUE,"general"}</definedName>
    <definedName name="_m9_1" localSheetId="62" hidden="1">{"via1",#N/A,TRUE,"general";"via2",#N/A,TRUE,"general";"via3",#N/A,TRUE,"general"}</definedName>
    <definedName name="_m9_1" hidden="1">{"via1",#N/A,TRUE,"general";"via2",#N/A,TRUE,"general";"via3",#N/A,TRUE,"general"}</definedName>
    <definedName name="_MA2" localSheetId="62">#REF!</definedName>
    <definedName name="_MA2">#REF!</definedName>
    <definedName name="_MAR01">#REF!</definedName>
    <definedName name="_MAT1" localSheetId="62">#REF!</definedName>
    <definedName name="_MAT1">#REF!</definedName>
    <definedName name="_MAT10" localSheetId="62">#REF!</definedName>
    <definedName name="_MAT10">#REF!</definedName>
    <definedName name="_MAT100">#REF!</definedName>
    <definedName name="_MAT101">#REF!</definedName>
    <definedName name="_MAT102">#REF!</definedName>
    <definedName name="_MAT103">#REF!</definedName>
    <definedName name="_MAT104">#REF!</definedName>
    <definedName name="_MAT105">#REF!</definedName>
    <definedName name="_MAT106">#REF!</definedName>
    <definedName name="_MAT107">#REF!</definedName>
    <definedName name="_MAT108">#REF!</definedName>
    <definedName name="_MAT109">#REF!</definedName>
    <definedName name="_MAT11" localSheetId="62">#REF!</definedName>
    <definedName name="_MAT11">#REF!</definedName>
    <definedName name="_MAT110">#REF!</definedName>
    <definedName name="_MAT111">#REF!</definedName>
    <definedName name="_MAT1111" localSheetId="61">#REF!</definedName>
    <definedName name="_MAT1111" localSheetId="62">#REF!</definedName>
    <definedName name="_MAT1111">#REF!</definedName>
    <definedName name="_MAT112" localSheetId="61">#REF!</definedName>
    <definedName name="_MAT112">#REF!</definedName>
    <definedName name="_MAT113">#REF!</definedName>
    <definedName name="_MAT114">#REF!</definedName>
    <definedName name="_MAT115">#REF!</definedName>
    <definedName name="_MAT116">#REF!</definedName>
    <definedName name="_MAT117">#REF!</definedName>
    <definedName name="_MAT118">#REF!</definedName>
    <definedName name="_MAT119">#REF!</definedName>
    <definedName name="_MAT12" localSheetId="62">#REF!</definedName>
    <definedName name="_MAT12">#REF!</definedName>
    <definedName name="_MAT120">#REF!</definedName>
    <definedName name="_MAT121">#REF!</definedName>
    <definedName name="_MAT122">#REF!</definedName>
    <definedName name="_MAT123">#REF!</definedName>
    <definedName name="_MAT124">#REF!</definedName>
    <definedName name="_MAT125">#REF!</definedName>
    <definedName name="_MAT126">#REF!</definedName>
    <definedName name="_MAT127">#REF!</definedName>
    <definedName name="_MAT128">#REF!</definedName>
    <definedName name="_MAT129">#REF!</definedName>
    <definedName name="_MAT13" localSheetId="62">#REF!</definedName>
    <definedName name="_MAT13">#REF!</definedName>
    <definedName name="_MAT130">#REF!</definedName>
    <definedName name="_MAT131">#REF!</definedName>
    <definedName name="_MAT132">#REF!</definedName>
    <definedName name="_MAT133">#REF!</definedName>
    <definedName name="_MAT134">#REF!</definedName>
    <definedName name="_MAT135">#REF!</definedName>
    <definedName name="_MAT136">#REF!</definedName>
    <definedName name="_MAT137">#REF!</definedName>
    <definedName name="_MAT138">#REF!</definedName>
    <definedName name="_MAT139">#REF!</definedName>
    <definedName name="_MAT14" localSheetId="62">#REF!</definedName>
    <definedName name="_MAT14">#REF!</definedName>
    <definedName name="_MAT140">#REF!</definedName>
    <definedName name="_MAT141">#REF!</definedName>
    <definedName name="_MAT142">#REF!</definedName>
    <definedName name="_MAT143">#REF!</definedName>
    <definedName name="_MAT144">#REF!</definedName>
    <definedName name="_MAT145">#REF!</definedName>
    <definedName name="_MAT146">#REF!</definedName>
    <definedName name="_MAT147">#REF!</definedName>
    <definedName name="_MAT148">#REF!</definedName>
    <definedName name="_MAT149">#REF!</definedName>
    <definedName name="_MAT15" localSheetId="62">#REF!</definedName>
    <definedName name="_MAT15">#REF!</definedName>
    <definedName name="_MAT150">#REF!</definedName>
    <definedName name="_MAT151">#REF!</definedName>
    <definedName name="_MAT152">#REF!</definedName>
    <definedName name="_MAT153">#REF!</definedName>
    <definedName name="_MAT154">#REF!</definedName>
    <definedName name="_MAT155">#REF!</definedName>
    <definedName name="_MAT156">#REF!</definedName>
    <definedName name="_MAT157">#REF!</definedName>
    <definedName name="_MAT158">#REF!</definedName>
    <definedName name="_MAT159">#REF!</definedName>
    <definedName name="_MAT16" localSheetId="62">#REF!</definedName>
    <definedName name="_MAT16">#REF!</definedName>
    <definedName name="_MAT160">#REF!</definedName>
    <definedName name="_MAT161">#REF!</definedName>
    <definedName name="_MAT162">#REF!</definedName>
    <definedName name="_MAT163">#REF!</definedName>
    <definedName name="_MAT164">#REF!</definedName>
    <definedName name="_MAT165">#REF!</definedName>
    <definedName name="_MAT166">#REF!</definedName>
    <definedName name="_MAT17" localSheetId="62">#REF!</definedName>
    <definedName name="_MAT17">#REF!</definedName>
    <definedName name="_MAT170" localSheetId="61">#REF!</definedName>
    <definedName name="_MAT170" localSheetId="62">#REF!</definedName>
    <definedName name="_MAT170">#REF!</definedName>
    <definedName name="_MAT171" localSheetId="61">#REF!</definedName>
    <definedName name="_MAT171" localSheetId="62">#REF!</definedName>
    <definedName name="_MAT171">#REF!</definedName>
    <definedName name="_MAT18" localSheetId="62">#REF!</definedName>
    <definedName name="_MAT18">#REF!</definedName>
    <definedName name="_MAT19" localSheetId="62">#REF!</definedName>
    <definedName name="_MAT19">#REF!</definedName>
    <definedName name="_MAT2" localSheetId="62">#REF!</definedName>
    <definedName name="_MAT2">#REF!</definedName>
    <definedName name="_MAT20" localSheetId="62">#REF!</definedName>
    <definedName name="_MAT20">#REF!</definedName>
    <definedName name="_MAT21" localSheetId="62">#REF!</definedName>
    <definedName name="_MAT21">#REF!</definedName>
    <definedName name="_MAT22" localSheetId="62">#REF!</definedName>
    <definedName name="_MAT22">#REF!</definedName>
    <definedName name="_MAT23" localSheetId="62">#REF!</definedName>
    <definedName name="_MAT23">#REF!</definedName>
    <definedName name="_MAT24" localSheetId="62">#REF!</definedName>
    <definedName name="_MAT24">#REF!</definedName>
    <definedName name="_MAT25" localSheetId="62">#REF!</definedName>
    <definedName name="_MAT25">#REF!</definedName>
    <definedName name="_MAT26" localSheetId="62">#REF!</definedName>
    <definedName name="_MAT26">#REF!</definedName>
    <definedName name="_MAT27" localSheetId="62">#REF!</definedName>
    <definedName name="_MAT27">#REF!</definedName>
    <definedName name="_MAT28" localSheetId="62">#REF!</definedName>
    <definedName name="_MAT28">#REF!</definedName>
    <definedName name="_MAT29" localSheetId="62">#REF!</definedName>
    <definedName name="_MAT29">#REF!</definedName>
    <definedName name="_MAT3" localSheetId="62">#REF!</definedName>
    <definedName name="_MAT3">#REF!</definedName>
    <definedName name="_MAT30" localSheetId="62">#REF!</definedName>
    <definedName name="_MAT30">#REF!</definedName>
    <definedName name="_MAT31" localSheetId="62">#REF!</definedName>
    <definedName name="_MAT31">#REF!</definedName>
    <definedName name="_MAT32" localSheetId="62">#REF!</definedName>
    <definedName name="_MAT32">#REF!</definedName>
    <definedName name="_MAT33" localSheetId="62">#REF!</definedName>
    <definedName name="_MAT33">#REF!</definedName>
    <definedName name="_MAT34" localSheetId="62">#REF!</definedName>
    <definedName name="_MAT34">#REF!</definedName>
    <definedName name="_MAT35" localSheetId="62">#REF!</definedName>
    <definedName name="_MAT35">#REF!</definedName>
    <definedName name="_MAT36" localSheetId="62">#REF!</definedName>
    <definedName name="_MAT36">#REF!</definedName>
    <definedName name="_MAT37" localSheetId="62">#REF!</definedName>
    <definedName name="_MAT37">#REF!</definedName>
    <definedName name="_MAT38">#REF!</definedName>
    <definedName name="_MAT39">#REF!</definedName>
    <definedName name="_MAT4" localSheetId="62">#REF!</definedName>
    <definedName name="_MAT4">#REF!</definedName>
    <definedName name="_MAT40">#REF!</definedName>
    <definedName name="_MAT41">#REF!</definedName>
    <definedName name="_MAT42">#REF!</definedName>
    <definedName name="_MAT43">#REF!</definedName>
    <definedName name="_MAT44">#REF!</definedName>
    <definedName name="_MAT45">#REF!</definedName>
    <definedName name="_MAT46">#REF!</definedName>
    <definedName name="_MAT47">#REF!</definedName>
    <definedName name="_MAT48">#REF!</definedName>
    <definedName name="_MAT49">#REF!</definedName>
    <definedName name="_MAT5" localSheetId="62">#REF!</definedName>
    <definedName name="_MAT5">#REF!</definedName>
    <definedName name="_MAT50">#REF!</definedName>
    <definedName name="_MAT500">#REF!</definedName>
    <definedName name="_MAT51">#REF!</definedName>
    <definedName name="_MAT52">#REF!</definedName>
    <definedName name="_MAT53">#REF!</definedName>
    <definedName name="_MAT54">#REF!</definedName>
    <definedName name="_MAT55">#REF!</definedName>
    <definedName name="_MAT56">#REF!</definedName>
    <definedName name="_MAT57">#REF!</definedName>
    <definedName name="_MAT58">#REF!</definedName>
    <definedName name="_MAT59">#REF!</definedName>
    <definedName name="_MAT6" localSheetId="62">#REF!</definedName>
    <definedName name="_MAT6">#REF!</definedName>
    <definedName name="_MAT60">#REF!</definedName>
    <definedName name="_MAT600">#REF!</definedName>
    <definedName name="_MAT61">#REF!</definedName>
    <definedName name="_MAT62">#REF!</definedName>
    <definedName name="_MAT63">#REF!</definedName>
    <definedName name="_MAT64">#REF!</definedName>
    <definedName name="_MAT65">#REF!</definedName>
    <definedName name="_MAT66">#REF!</definedName>
    <definedName name="_MAT67">#REF!</definedName>
    <definedName name="_MAT68">#REF!</definedName>
    <definedName name="_MAT69">#REF!</definedName>
    <definedName name="_MAT7" localSheetId="62">#REF!</definedName>
    <definedName name="_MAT7">#REF!</definedName>
    <definedName name="_MAT70">#REF!</definedName>
    <definedName name="_MAT700">#REF!</definedName>
    <definedName name="_MAT71">#REF!</definedName>
    <definedName name="_MAT72" localSheetId="61">#REF!</definedName>
    <definedName name="_MAT72">#REF!</definedName>
    <definedName name="_MAT73" localSheetId="61">#REF!</definedName>
    <definedName name="_MAT73">#REF!</definedName>
    <definedName name="_MAT74">#REF!</definedName>
    <definedName name="_MAT75">#REF!</definedName>
    <definedName name="_MAT76">#REF!</definedName>
    <definedName name="_MAT77">#REF!</definedName>
    <definedName name="_MAT78">#REF!</definedName>
    <definedName name="_MAT79">#REF!</definedName>
    <definedName name="_MAT8" localSheetId="62">#REF!</definedName>
    <definedName name="_MAT8">#REF!</definedName>
    <definedName name="_MAT80">#REF!</definedName>
    <definedName name="_MAT81">#REF!</definedName>
    <definedName name="_MAT82">#REF!</definedName>
    <definedName name="_MAT83" localSheetId="61">#REF!</definedName>
    <definedName name="_MAT83">#REF!</definedName>
    <definedName name="_MAT832" localSheetId="61">#REF!</definedName>
    <definedName name="_MAT832" localSheetId="62">#REF!</definedName>
    <definedName name="_MAT832">#REF!</definedName>
    <definedName name="_MAT84" localSheetId="61">#REF!</definedName>
    <definedName name="_MAT84">#REF!</definedName>
    <definedName name="_MAT85">#REF!</definedName>
    <definedName name="_MAT850">#REF!</definedName>
    <definedName name="_MAT86">#REF!</definedName>
    <definedName name="_MAT87">#REF!</definedName>
    <definedName name="_MAT88">#REF!</definedName>
    <definedName name="_MAT89">#REF!</definedName>
    <definedName name="_MAT9" localSheetId="62">#REF!</definedName>
    <definedName name="_MAT9">#REF!</definedName>
    <definedName name="_MAT90">#REF!</definedName>
    <definedName name="_MAT91">#REF!</definedName>
    <definedName name="_MAT92">#REF!</definedName>
    <definedName name="_MAT93">#REF!</definedName>
    <definedName name="_MAT94">#REF!</definedName>
    <definedName name="_MAT95">#REF!</definedName>
    <definedName name="_MAT96">#REF!</definedName>
    <definedName name="_MAT960">#REF!</definedName>
    <definedName name="_MAT97">#REF!</definedName>
    <definedName name="_MAT98">#REF!</definedName>
    <definedName name="_MAT99">#REF!</definedName>
    <definedName name="_MAY88" localSheetId="61">#REF!</definedName>
    <definedName name="_MAY88" localSheetId="62">#REF!</definedName>
    <definedName name="_MAY88">#REF!</definedName>
    <definedName name="_MB1" localSheetId="61">#REF!</definedName>
    <definedName name="_MB1">#REF!</definedName>
    <definedName name="_MB2">#REF!</definedName>
    <definedName name="_MB3">#REF!</definedName>
    <definedName name="_MDC2">#REF!</definedName>
    <definedName name="_min2">#REF!</definedName>
    <definedName name="_MO1" localSheetId="62">#REF!</definedName>
    <definedName name="_MO1">#REF!</definedName>
    <definedName name="_MO10" localSheetId="62">#REF!</definedName>
    <definedName name="_MO10">#REF!</definedName>
    <definedName name="_MO2" localSheetId="62">#REF!</definedName>
    <definedName name="_MO2">#REF!</definedName>
    <definedName name="_MO3" localSheetId="62">#REF!</definedName>
    <definedName name="_MO3">#REF!</definedName>
    <definedName name="_MO4" localSheetId="62">#REF!</definedName>
    <definedName name="_MO4">#REF!</definedName>
    <definedName name="_MO5" localSheetId="62">#REF!</definedName>
    <definedName name="_MO5">#REF!</definedName>
    <definedName name="_MO6" localSheetId="62">#REF!</definedName>
    <definedName name="_MO6">#REF!</definedName>
    <definedName name="_MO7" localSheetId="62">#REF!</definedName>
    <definedName name="_MO7">#REF!</definedName>
    <definedName name="_MO8" localSheetId="62">#REF!</definedName>
    <definedName name="_MO8">#REF!</definedName>
    <definedName name="_MO9" localSheetId="62">#REF!</definedName>
    <definedName name="_MO9">#REF!</definedName>
    <definedName name="_MOD1">#REF!</definedName>
    <definedName name="_mor15">#REF!</definedName>
    <definedName name="_ms1">#REF!</definedName>
    <definedName name="_ms2">#REF!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 localSheetId="62">#REF!</definedName>
    <definedName name="_MV1">#REF!</definedName>
    <definedName name="_MV10" localSheetId="62">#REF!</definedName>
    <definedName name="_MV10">#REF!</definedName>
    <definedName name="_MV11" localSheetId="62">#REF!</definedName>
    <definedName name="_MV11">#REF!</definedName>
    <definedName name="_MV12" localSheetId="62">#REF!</definedName>
    <definedName name="_MV12">#REF!</definedName>
    <definedName name="_MV13" localSheetId="62">#REF!</definedName>
    <definedName name="_MV13">#REF!</definedName>
    <definedName name="_MV14" localSheetId="62">#REF!</definedName>
    <definedName name="_MV14">#REF!</definedName>
    <definedName name="_MV15" localSheetId="62">#REF!</definedName>
    <definedName name="_MV15">#REF!</definedName>
    <definedName name="_MV16" localSheetId="62">#REF!</definedName>
    <definedName name="_MV16">#REF!</definedName>
    <definedName name="_MV17" localSheetId="62">#REF!</definedName>
    <definedName name="_MV17">#REF!</definedName>
    <definedName name="_MV18" localSheetId="62">#REF!</definedName>
    <definedName name="_MV18">#REF!</definedName>
    <definedName name="_MV19" localSheetId="62">#REF!</definedName>
    <definedName name="_MV19">#REF!</definedName>
    <definedName name="_MV2" localSheetId="62">#REF!</definedName>
    <definedName name="_MV2">#REF!</definedName>
    <definedName name="_MV20" localSheetId="62">#REF!</definedName>
    <definedName name="_MV20">#REF!</definedName>
    <definedName name="_MV3" localSheetId="62">#REF!</definedName>
    <definedName name="_MV3">#REF!</definedName>
    <definedName name="_MV4">#REF!</definedName>
    <definedName name="_MV5" localSheetId="62">#REF!</definedName>
    <definedName name="_MV5">#REF!</definedName>
    <definedName name="_MV6" localSheetId="62">#REF!</definedName>
    <definedName name="_MV6">#REF!</definedName>
    <definedName name="_MV7" localSheetId="62">#REF!</definedName>
    <definedName name="_MV7">#REF!</definedName>
    <definedName name="_MV8" localSheetId="62">#REF!</definedName>
    <definedName name="_MV8">#REF!</definedName>
    <definedName name="_MV9" localSheetId="62">#REF!</definedName>
    <definedName name="_MV9">#REF!</definedName>
    <definedName name="_N" localSheetId="61">#REF!</definedName>
    <definedName name="_N" localSheetId="62">#REF!</definedName>
    <definedName name="_N">#REF!</definedName>
    <definedName name="_n3" localSheetId="3" hidden="1">{"TAB1",#N/A,TRUE,"GENERAL";"TAB2",#N/A,TRUE,"GENERAL";"TAB3",#N/A,TRUE,"GENERAL";"TAB4",#N/A,TRUE,"GENERAL";"TAB5",#N/A,TRUE,"GENERAL"}</definedName>
    <definedName name="_n3" localSheetId="61" hidden="1">{"TAB1",#N/A,TRUE,"GENERAL";"TAB2",#N/A,TRUE,"GENERAL";"TAB3",#N/A,TRUE,"GENERAL";"TAB4",#N/A,TRUE,"GENERAL";"TAB5",#N/A,TRUE,"GENERAL"}</definedName>
    <definedName name="_n3" localSheetId="62" hidden="1">{"TAB1",#N/A,TRUE,"GENERAL";"TAB2",#N/A,TRUE,"GENERAL";"TAB3",#N/A,TRUE,"GENERAL";"TAB4",#N/A,TRUE,"GENERAL";"TAB5",#N/A,TRUE,"GENERAL"}</definedName>
    <definedName name="_n3" hidden="1">{"TAB1",#N/A,TRUE,"GENERAL";"TAB2",#N/A,TRUE,"GENERAL";"TAB3",#N/A,TRUE,"GENERAL";"TAB4",#N/A,TRUE,"GENERAL";"TAB5",#N/A,TRUE,"GENERAL"}</definedName>
    <definedName name="_n3_1" localSheetId="3" hidden="1">{"TAB1",#N/A,TRUE,"GENERAL";"TAB2",#N/A,TRUE,"GENERAL";"TAB3",#N/A,TRUE,"GENERAL";"TAB4",#N/A,TRUE,"GENERAL";"TAB5",#N/A,TRUE,"GENERAL"}</definedName>
    <definedName name="_n3_1" localSheetId="61" hidden="1">{"TAB1",#N/A,TRUE,"GENERAL";"TAB2",#N/A,TRUE,"GENERAL";"TAB3",#N/A,TRUE,"GENERAL";"TAB4",#N/A,TRUE,"GENERAL";"TAB5",#N/A,TRUE,"GENERAL"}</definedName>
    <definedName name="_n3_1" localSheetId="62" hidden="1">{"TAB1",#N/A,TRUE,"GENERAL";"TAB2",#N/A,TRUE,"GENERAL";"TAB3",#N/A,TRUE,"GENERAL";"TAB4",#N/A,TRUE,"GENERAL";"TAB5",#N/A,TRUE,"GENERAL"}</definedName>
    <definedName name="_n3_1" hidden="1">{"TAB1",#N/A,TRUE,"GENERAL";"TAB2",#N/A,TRUE,"GENERAL";"TAB3",#N/A,TRUE,"GENERAL";"TAB4",#N/A,TRUE,"GENERAL";"TAB5",#N/A,TRUE,"GENERAL"}</definedName>
    <definedName name="_n4" localSheetId="3" hidden="1">{"via1",#N/A,TRUE,"general";"via2",#N/A,TRUE,"general";"via3",#N/A,TRUE,"general"}</definedName>
    <definedName name="_n4" localSheetId="61" hidden="1">{"via1",#N/A,TRUE,"general";"via2",#N/A,TRUE,"general";"via3",#N/A,TRUE,"general"}</definedName>
    <definedName name="_n4" localSheetId="62" hidden="1">{"via1",#N/A,TRUE,"general";"via2",#N/A,TRUE,"general";"via3",#N/A,TRUE,"general"}</definedName>
    <definedName name="_n4" hidden="1">{"via1",#N/A,TRUE,"general";"via2",#N/A,TRUE,"general";"via3",#N/A,TRUE,"general"}</definedName>
    <definedName name="_n4_1" localSheetId="3" hidden="1">{"via1",#N/A,TRUE,"general";"via2",#N/A,TRUE,"general";"via3",#N/A,TRUE,"general"}</definedName>
    <definedName name="_n4_1" localSheetId="61" hidden="1">{"via1",#N/A,TRUE,"general";"via2",#N/A,TRUE,"general";"via3",#N/A,TRUE,"general"}</definedName>
    <definedName name="_n4_1" localSheetId="62" hidden="1">{"via1",#N/A,TRUE,"general";"via2",#N/A,TRUE,"general";"via3",#N/A,TRUE,"general"}</definedName>
    <definedName name="_n4_1" hidden="1">{"via1",#N/A,TRUE,"general";"via2",#N/A,TRUE,"general";"via3",#N/A,TRUE,"general"}</definedName>
    <definedName name="_n5" localSheetId="3" hidden="1">{"TAB1",#N/A,TRUE,"GENERAL";"TAB2",#N/A,TRUE,"GENERAL";"TAB3",#N/A,TRUE,"GENERAL";"TAB4",#N/A,TRUE,"GENERAL";"TAB5",#N/A,TRUE,"GENERAL"}</definedName>
    <definedName name="_n5" localSheetId="61" hidden="1">{"TAB1",#N/A,TRUE,"GENERAL";"TAB2",#N/A,TRUE,"GENERAL";"TAB3",#N/A,TRUE,"GENERAL";"TAB4",#N/A,TRUE,"GENERAL";"TAB5",#N/A,TRUE,"GENERAL"}</definedName>
    <definedName name="_n5" localSheetId="62" hidden="1">{"TAB1",#N/A,TRUE,"GENERAL";"TAB2",#N/A,TRUE,"GENERAL";"TAB3",#N/A,TRUE,"GENERAL";"TAB4",#N/A,TRUE,"GENERAL";"TAB5",#N/A,TRUE,"GENERAL"}</definedName>
    <definedName name="_n5" hidden="1">{"TAB1",#N/A,TRUE,"GENERAL";"TAB2",#N/A,TRUE,"GENERAL";"TAB3",#N/A,TRUE,"GENERAL";"TAB4",#N/A,TRUE,"GENERAL";"TAB5",#N/A,TRUE,"GENERAL"}</definedName>
    <definedName name="_n5_1" localSheetId="3" hidden="1">{"TAB1",#N/A,TRUE,"GENERAL";"TAB2",#N/A,TRUE,"GENERAL";"TAB3",#N/A,TRUE,"GENERAL";"TAB4",#N/A,TRUE,"GENERAL";"TAB5",#N/A,TRUE,"GENERAL"}</definedName>
    <definedName name="_n5_1" localSheetId="61" hidden="1">{"TAB1",#N/A,TRUE,"GENERAL";"TAB2",#N/A,TRUE,"GENERAL";"TAB3",#N/A,TRUE,"GENERAL";"TAB4",#N/A,TRUE,"GENERAL";"TAB5",#N/A,TRUE,"GENERAL"}</definedName>
    <definedName name="_n5_1" localSheetId="62" hidden="1">{"TAB1",#N/A,TRUE,"GENERAL";"TAB2",#N/A,TRUE,"GENERAL";"TAB3",#N/A,TRUE,"GENERAL";"TAB4",#N/A,TRUE,"GENERAL";"TAB5",#N/A,TRUE,"GENERAL"}</definedName>
    <definedName name="_n5_1" hidden="1">{"TAB1",#N/A,TRUE,"GENERAL";"TAB2",#N/A,TRUE,"GENERAL";"TAB3",#N/A,TRUE,"GENERAL";"TAB4",#N/A,TRUE,"GENERAL";"TAB5",#N/A,TRUE,"GENERAL"}</definedName>
    <definedName name="_na" hidden="1">#REF!</definedName>
    <definedName name="_nbvc_">#REF!</definedName>
    <definedName name="_noa2">#REF!</definedName>
    <definedName name="_NOM01">#REF!</definedName>
    <definedName name="_NOM02">#REF!</definedName>
    <definedName name="_NOM03">#REF!</definedName>
    <definedName name="_NOM1" localSheetId="61">#REF!</definedName>
    <definedName name="_NOM1" localSheetId="6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3" hidden="1">{"via1",#N/A,TRUE,"general";"via2",#N/A,TRUE,"general";"via3",#N/A,TRUE,"general"}</definedName>
    <definedName name="_nyn7" localSheetId="61" hidden="1">{"via1",#N/A,TRUE,"general";"via2",#N/A,TRUE,"general";"via3",#N/A,TRUE,"general"}</definedName>
    <definedName name="_nyn7" localSheetId="62" hidden="1">{"via1",#N/A,TRUE,"general";"via2",#N/A,TRUE,"general";"via3",#N/A,TRUE,"general"}</definedName>
    <definedName name="_nyn7" hidden="1">{"via1",#N/A,TRUE,"general";"via2",#N/A,TRUE,"general";"via3",#N/A,TRUE,"general"}</definedName>
    <definedName name="_nyn7_1" localSheetId="3" hidden="1">{"via1",#N/A,TRUE,"general";"via2",#N/A,TRUE,"general";"via3",#N/A,TRUE,"general"}</definedName>
    <definedName name="_nyn7_1" localSheetId="61" hidden="1">{"via1",#N/A,TRUE,"general";"via2",#N/A,TRUE,"general";"via3",#N/A,TRUE,"general"}</definedName>
    <definedName name="_nyn7_1" localSheetId="62" hidden="1">{"via1",#N/A,TRUE,"general";"via2",#N/A,TRUE,"general";"via3",#N/A,TRUE,"general"}</definedName>
    <definedName name="_nyn7_1" hidden="1">{"via1",#N/A,TRUE,"general";"via2",#N/A,TRUE,"general";"via3",#N/A,TRUE,"general"}</definedName>
    <definedName name="_ñ">#REF!</definedName>
    <definedName name="_O">#REF!</definedName>
    <definedName name="_o1" localSheetId="3" hidden="1">{#N/A,#N/A,FALSE,"SUMMARY";#N/A,#N/A,FALSE,"mcsh";#N/A,#N/A,FALSE,"vol&amp;rev";#N/A,#N/A,FALSE,"wkgcap";#N/A,#N/A,FALSE,"DEPR&amp;DT";#N/A,#N/A,FALSE,"ASSETS";#N/A,#N/A,FALSE,"NI&amp;OTH&amp;DIV";#N/A,#N/A,FALSE,"CASHFLOW";#N/A,#N/A,FALSE,"CAPEMPL";#N/A,#N/A,FALSE,"ROCE"}</definedName>
    <definedName name="_o1" hidden="1">{#N/A,#N/A,FALSE,"SUMMARY";#N/A,#N/A,FALSE,"mcsh";#N/A,#N/A,FALSE,"vol&amp;rev";#N/A,#N/A,FALSE,"wkgcap";#N/A,#N/A,FALSE,"DEPR&amp;DT";#N/A,#N/A,FALSE,"ASSETS";#N/A,#N/A,FALSE,"NI&amp;OTH&amp;DIV";#N/A,#N/A,FALSE,"CASHFLOW";#N/A,#N/A,FALSE,"CAPEMPL";#N/A,#N/A,FALSE,"ROCE"}</definedName>
    <definedName name="_o4" localSheetId="3" hidden="1">{"via1",#N/A,TRUE,"general";"via2",#N/A,TRUE,"general";"via3",#N/A,TRUE,"general"}</definedName>
    <definedName name="_o4" localSheetId="61" hidden="1">{"via1",#N/A,TRUE,"general";"via2",#N/A,TRUE,"general";"via3",#N/A,TRUE,"general"}</definedName>
    <definedName name="_o4" localSheetId="62" hidden="1">{"via1",#N/A,TRUE,"general";"via2",#N/A,TRUE,"general";"via3",#N/A,TRUE,"general"}</definedName>
    <definedName name="_o4" hidden="1">{"via1",#N/A,TRUE,"general";"via2",#N/A,TRUE,"general";"via3",#N/A,TRUE,"general"}</definedName>
    <definedName name="_o4_1" localSheetId="3" hidden="1">{"via1",#N/A,TRUE,"general";"via2",#N/A,TRUE,"general";"via3",#N/A,TRUE,"general"}</definedName>
    <definedName name="_o4_1" localSheetId="61" hidden="1">{"via1",#N/A,TRUE,"general";"via2",#N/A,TRUE,"general";"via3",#N/A,TRUE,"general"}</definedName>
    <definedName name="_o4_1" localSheetId="62" hidden="1">{"via1",#N/A,TRUE,"general";"via2",#N/A,TRUE,"general";"via3",#N/A,TRUE,"general"}</definedName>
    <definedName name="_o4_1" hidden="1">{"via1",#N/A,TRUE,"general";"via2",#N/A,TRUE,"general";"via3",#N/A,TRUE,"general"}</definedName>
    <definedName name="_o5" localSheetId="3" hidden="1">{"TAB1",#N/A,TRUE,"GENERAL";"TAB2",#N/A,TRUE,"GENERAL";"TAB3",#N/A,TRUE,"GENERAL";"TAB4",#N/A,TRUE,"GENERAL";"TAB5",#N/A,TRUE,"GENERAL"}</definedName>
    <definedName name="_o5" localSheetId="61" hidden="1">{"TAB1",#N/A,TRUE,"GENERAL";"TAB2",#N/A,TRUE,"GENERAL";"TAB3",#N/A,TRUE,"GENERAL";"TAB4",#N/A,TRUE,"GENERAL";"TAB5",#N/A,TRUE,"GENERAL"}</definedName>
    <definedName name="_o5" localSheetId="62" hidden="1">{"TAB1",#N/A,TRUE,"GENERAL";"TAB2",#N/A,TRUE,"GENERAL";"TAB3",#N/A,TRUE,"GENERAL";"TAB4",#N/A,TRUE,"GENERAL";"TAB5",#N/A,TRUE,"GENERAL"}</definedName>
    <definedName name="_o5" hidden="1">{"TAB1",#N/A,TRUE,"GENERAL";"TAB2",#N/A,TRUE,"GENERAL";"TAB3",#N/A,TRUE,"GENERAL";"TAB4",#N/A,TRUE,"GENERAL";"TAB5",#N/A,TRUE,"GENERAL"}</definedName>
    <definedName name="_o5_1" localSheetId="3" hidden="1">{"TAB1",#N/A,TRUE,"GENERAL";"TAB2",#N/A,TRUE,"GENERAL";"TAB3",#N/A,TRUE,"GENERAL";"TAB4",#N/A,TRUE,"GENERAL";"TAB5",#N/A,TRUE,"GENERAL"}</definedName>
    <definedName name="_o5_1" localSheetId="61" hidden="1">{"TAB1",#N/A,TRUE,"GENERAL";"TAB2",#N/A,TRUE,"GENERAL";"TAB3",#N/A,TRUE,"GENERAL";"TAB4",#N/A,TRUE,"GENERAL";"TAB5",#N/A,TRUE,"GENERAL"}</definedName>
    <definedName name="_o5_1" localSheetId="62" hidden="1">{"TAB1",#N/A,TRUE,"GENERAL";"TAB2",#N/A,TRUE,"GENERAL";"TAB3",#N/A,TRUE,"GENERAL";"TAB4",#N/A,TRUE,"GENERAL";"TAB5",#N/A,TRUE,"GENERAL"}</definedName>
    <definedName name="_o5_1" hidden="1">{"TAB1",#N/A,TRUE,"GENERAL";"TAB2",#N/A,TRUE,"GENERAL";"TAB3",#N/A,TRUE,"GENERAL";"TAB4",#N/A,TRUE,"GENERAL";"TAB5",#N/A,TRUE,"GENERAL"}</definedName>
    <definedName name="_o6" localSheetId="3" hidden="1">{"TAB1",#N/A,TRUE,"GENERAL";"TAB2",#N/A,TRUE,"GENERAL";"TAB3",#N/A,TRUE,"GENERAL";"TAB4",#N/A,TRUE,"GENERAL";"TAB5",#N/A,TRUE,"GENERAL"}</definedName>
    <definedName name="_o6" localSheetId="61" hidden="1">{"TAB1",#N/A,TRUE,"GENERAL";"TAB2",#N/A,TRUE,"GENERAL";"TAB3",#N/A,TRUE,"GENERAL";"TAB4",#N/A,TRUE,"GENERAL";"TAB5",#N/A,TRUE,"GENERAL"}</definedName>
    <definedName name="_o6" localSheetId="62" hidden="1">{"TAB1",#N/A,TRUE,"GENERAL";"TAB2",#N/A,TRUE,"GENERAL";"TAB3",#N/A,TRUE,"GENERAL";"TAB4",#N/A,TRUE,"GENERAL";"TAB5",#N/A,TRUE,"GENERAL"}</definedName>
    <definedName name="_o6" hidden="1">{"TAB1",#N/A,TRUE,"GENERAL";"TAB2",#N/A,TRUE,"GENERAL";"TAB3",#N/A,TRUE,"GENERAL";"TAB4",#N/A,TRUE,"GENERAL";"TAB5",#N/A,TRUE,"GENERAL"}</definedName>
    <definedName name="_o6_1" localSheetId="3" hidden="1">{"TAB1",#N/A,TRUE,"GENERAL";"TAB2",#N/A,TRUE,"GENERAL";"TAB3",#N/A,TRUE,"GENERAL";"TAB4",#N/A,TRUE,"GENERAL";"TAB5",#N/A,TRUE,"GENERAL"}</definedName>
    <definedName name="_o6_1" localSheetId="61" hidden="1">{"TAB1",#N/A,TRUE,"GENERAL";"TAB2",#N/A,TRUE,"GENERAL";"TAB3",#N/A,TRUE,"GENERAL";"TAB4",#N/A,TRUE,"GENERAL";"TAB5",#N/A,TRUE,"GENERAL"}</definedName>
    <definedName name="_o6_1" localSheetId="62" hidden="1">{"TAB1",#N/A,TRUE,"GENERAL";"TAB2",#N/A,TRUE,"GENERAL";"TAB3",#N/A,TRUE,"GENERAL";"TAB4",#N/A,TRUE,"GENERAL";"TAB5",#N/A,TRUE,"GENERAL"}</definedName>
    <definedName name="_o6_1" hidden="1">{"TAB1",#N/A,TRUE,"GENERAL";"TAB2",#N/A,TRUE,"GENERAL";"TAB3",#N/A,TRUE,"GENERAL";"TAB4",#N/A,TRUE,"GENERAL";"TAB5",#N/A,TRUE,"GENERAL"}</definedName>
    <definedName name="_o7" localSheetId="3" hidden="1">{"TAB1",#N/A,TRUE,"GENERAL";"TAB2",#N/A,TRUE,"GENERAL";"TAB3",#N/A,TRUE,"GENERAL";"TAB4",#N/A,TRUE,"GENERAL";"TAB5",#N/A,TRUE,"GENERAL"}</definedName>
    <definedName name="_o7" localSheetId="61" hidden="1">{"TAB1",#N/A,TRUE,"GENERAL";"TAB2",#N/A,TRUE,"GENERAL";"TAB3",#N/A,TRUE,"GENERAL";"TAB4",#N/A,TRUE,"GENERAL";"TAB5",#N/A,TRUE,"GENERAL"}</definedName>
    <definedName name="_o7" localSheetId="62" hidden="1">{"TAB1",#N/A,TRUE,"GENERAL";"TAB2",#N/A,TRUE,"GENERAL";"TAB3",#N/A,TRUE,"GENERAL";"TAB4",#N/A,TRUE,"GENERAL";"TAB5",#N/A,TRUE,"GENERAL"}</definedName>
    <definedName name="_o7" hidden="1">{"TAB1",#N/A,TRUE,"GENERAL";"TAB2",#N/A,TRUE,"GENERAL";"TAB3",#N/A,TRUE,"GENERAL";"TAB4",#N/A,TRUE,"GENERAL";"TAB5",#N/A,TRUE,"GENERAL"}</definedName>
    <definedName name="_o7_1" localSheetId="3" hidden="1">{"TAB1",#N/A,TRUE,"GENERAL";"TAB2",#N/A,TRUE,"GENERAL";"TAB3",#N/A,TRUE,"GENERAL";"TAB4",#N/A,TRUE,"GENERAL";"TAB5",#N/A,TRUE,"GENERAL"}</definedName>
    <definedName name="_o7_1" localSheetId="61" hidden="1">{"TAB1",#N/A,TRUE,"GENERAL";"TAB2",#N/A,TRUE,"GENERAL";"TAB3",#N/A,TRUE,"GENERAL";"TAB4",#N/A,TRUE,"GENERAL";"TAB5",#N/A,TRUE,"GENERAL"}</definedName>
    <definedName name="_o7_1" localSheetId="62" hidden="1">{"TAB1",#N/A,TRUE,"GENERAL";"TAB2",#N/A,TRUE,"GENERAL";"TAB3",#N/A,TRUE,"GENERAL";"TAB4",#N/A,TRUE,"GENERAL";"TAB5",#N/A,TRUE,"GENERAL"}</definedName>
    <definedName name="_o7_1" hidden="1">{"TAB1",#N/A,TRUE,"GENERAL";"TAB2",#N/A,TRUE,"GENERAL";"TAB3",#N/A,TRUE,"GENERAL";"TAB4",#N/A,TRUE,"GENERAL";"TAB5",#N/A,TRUE,"GENERAL"}</definedName>
    <definedName name="_o8" localSheetId="3" hidden="1">{"via1",#N/A,TRUE,"general";"via2",#N/A,TRUE,"general";"via3",#N/A,TRUE,"general"}</definedName>
    <definedName name="_o8" localSheetId="61" hidden="1">{"via1",#N/A,TRUE,"general";"via2",#N/A,TRUE,"general";"via3",#N/A,TRUE,"general"}</definedName>
    <definedName name="_o8" localSheetId="62" hidden="1">{"via1",#N/A,TRUE,"general";"via2",#N/A,TRUE,"general";"via3",#N/A,TRUE,"general"}</definedName>
    <definedName name="_o8" hidden="1">{"via1",#N/A,TRUE,"general";"via2",#N/A,TRUE,"general";"via3",#N/A,TRUE,"general"}</definedName>
    <definedName name="_o8_1" localSheetId="3" hidden="1">{"via1",#N/A,TRUE,"general";"via2",#N/A,TRUE,"general";"via3",#N/A,TRUE,"general"}</definedName>
    <definedName name="_o8_1" localSheetId="61" hidden="1">{"via1",#N/A,TRUE,"general";"via2",#N/A,TRUE,"general";"via3",#N/A,TRUE,"general"}</definedName>
    <definedName name="_o8_1" localSheetId="62" hidden="1">{"via1",#N/A,TRUE,"general";"via2",#N/A,TRUE,"general";"via3",#N/A,TRUE,"general"}</definedName>
    <definedName name="_o8_1" hidden="1">{"via1",#N/A,TRUE,"general";"via2",#N/A,TRUE,"general";"via3",#N/A,TRUE,"general"}</definedName>
    <definedName name="_o9" localSheetId="3" hidden="1">{"TAB1",#N/A,TRUE,"GENERAL";"TAB2",#N/A,TRUE,"GENERAL";"TAB3",#N/A,TRUE,"GENERAL";"TAB4",#N/A,TRUE,"GENERAL";"TAB5",#N/A,TRUE,"GENERAL"}</definedName>
    <definedName name="_o9" localSheetId="61" hidden="1">{"TAB1",#N/A,TRUE,"GENERAL";"TAB2",#N/A,TRUE,"GENERAL";"TAB3",#N/A,TRUE,"GENERAL";"TAB4",#N/A,TRUE,"GENERAL";"TAB5",#N/A,TRUE,"GENERAL"}</definedName>
    <definedName name="_o9" localSheetId="62" hidden="1">{"TAB1",#N/A,TRUE,"GENERAL";"TAB2",#N/A,TRUE,"GENERAL";"TAB3",#N/A,TRUE,"GENERAL";"TAB4",#N/A,TRUE,"GENERAL";"TAB5",#N/A,TRUE,"GENERAL"}</definedName>
    <definedName name="_o9" hidden="1">{"TAB1",#N/A,TRUE,"GENERAL";"TAB2",#N/A,TRUE,"GENERAL";"TAB3",#N/A,TRUE,"GENERAL";"TAB4",#N/A,TRUE,"GENERAL";"TAB5",#N/A,TRUE,"GENERAL"}</definedName>
    <definedName name="_o9_1" localSheetId="3" hidden="1">{"TAB1",#N/A,TRUE,"GENERAL";"TAB2",#N/A,TRUE,"GENERAL";"TAB3",#N/A,TRUE,"GENERAL";"TAB4",#N/A,TRUE,"GENERAL";"TAB5",#N/A,TRUE,"GENERAL"}</definedName>
    <definedName name="_o9_1" localSheetId="61" hidden="1">{"TAB1",#N/A,TRUE,"GENERAL";"TAB2",#N/A,TRUE,"GENERAL";"TAB3",#N/A,TRUE,"GENERAL";"TAB4",#N/A,TRUE,"GENERAL";"TAB5",#N/A,TRUE,"GENERAL"}</definedName>
    <definedName name="_o9_1" localSheetId="62" hidden="1">{"TAB1",#N/A,TRUE,"GENERAL";"TAB2",#N/A,TRUE,"GENERAL";"TAB3",#N/A,TRUE,"GENERAL";"TAB4",#N/A,TRUE,"GENERAL";"TAB5",#N/A,TRUE,"GENERAL"}</definedName>
    <definedName name="_o9_1" hidden="1">{"TAB1",#N/A,TRUE,"GENERAL";"TAB2",#N/A,TRUE,"GENERAL";"TAB3",#N/A,TRUE,"GENERAL";"TAB4",#N/A,TRUE,"GENERAL";"TAB5",#N/A,TRUE,"GENERAL"}</definedName>
    <definedName name="_oa55">#REF!</definedName>
    <definedName name="_OAD132">#REF!</definedName>
    <definedName name="_OB">#REF!</definedName>
    <definedName name="_OCD1">#REF!</definedName>
    <definedName name="_OCI1">#REF!</definedName>
    <definedName name="_OF">#REF!</definedName>
    <definedName name="_oj1">#REF!</definedName>
    <definedName name="_Ope1" localSheetId="61">#REF!</definedName>
    <definedName name="_Ope1">#REF!</definedName>
    <definedName name="_Ope2">#REF!</definedName>
    <definedName name="_Ope3">#REF!</definedName>
    <definedName name="_Order1" localSheetId="61" hidden="1">255</definedName>
    <definedName name="_Order1" localSheetId="62" hidden="1">255</definedName>
    <definedName name="_Order1" hidden="1">0</definedName>
    <definedName name="_Order2" hidden="1">255</definedName>
    <definedName name="_ORO10" localSheetId="61">#REF!</definedName>
    <definedName name="_ORO10" localSheetId="62">#REF!</definedName>
    <definedName name="_ORO10">#REF!</definedName>
    <definedName name="_ORO11" localSheetId="62">#REF!</definedName>
    <definedName name="_ORO11">#REF!</definedName>
    <definedName name="_ORO12" localSheetId="62">#REF!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localSheetId="3" hidden="1">{"via1",#N/A,TRUE,"general";"via2",#N/A,TRUE,"general";"via3",#N/A,TRUE,"general"}</definedName>
    <definedName name="_p6" localSheetId="61" hidden="1">{"via1",#N/A,TRUE,"general";"via2",#N/A,TRUE,"general";"via3",#N/A,TRUE,"general"}</definedName>
    <definedName name="_p6" localSheetId="62" hidden="1">{"via1",#N/A,TRUE,"general";"via2",#N/A,TRUE,"general";"via3",#N/A,TRUE,"general"}</definedName>
    <definedName name="_p6" hidden="1">{"via1",#N/A,TRUE,"general";"via2",#N/A,TRUE,"general";"via3",#N/A,TRUE,"general"}</definedName>
    <definedName name="_p6_1" localSheetId="3" hidden="1">{"via1",#N/A,TRUE,"general";"via2",#N/A,TRUE,"general";"via3",#N/A,TRUE,"general"}</definedName>
    <definedName name="_p6_1" localSheetId="61" hidden="1">{"via1",#N/A,TRUE,"general";"via2",#N/A,TRUE,"general";"via3",#N/A,TRUE,"general"}</definedName>
    <definedName name="_p6_1" localSheetId="62" hidden="1">{"via1",#N/A,TRUE,"general";"via2",#N/A,TRUE,"general";"via3",#N/A,TRUE,"general"}</definedName>
    <definedName name="_p6_1" hidden="1">{"via1",#N/A,TRUE,"general";"via2",#N/A,TRUE,"general";"via3",#N/A,TRUE,"general"}</definedName>
    <definedName name="_p7" localSheetId="3" hidden="1">{"via1",#N/A,TRUE,"general";"via2",#N/A,TRUE,"general";"via3",#N/A,TRUE,"general"}</definedName>
    <definedName name="_p7" localSheetId="61" hidden="1">{"via1",#N/A,TRUE,"general";"via2",#N/A,TRUE,"general";"via3",#N/A,TRUE,"general"}</definedName>
    <definedName name="_p7" localSheetId="62" hidden="1">{"via1",#N/A,TRUE,"general";"via2",#N/A,TRUE,"general";"via3",#N/A,TRUE,"general"}</definedName>
    <definedName name="_p7" hidden="1">{"via1",#N/A,TRUE,"general";"via2",#N/A,TRUE,"general";"via3",#N/A,TRUE,"general"}</definedName>
    <definedName name="_p7_1" localSheetId="3" hidden="1">{"via1",#N/A,TRUE,"general";"via2",#N/A,TRUE,"general";"via3",#N/A,TRUE,"general"}</definedName>
    <definedName name="_p7_1" localSheetId="61" hidden="1">{"via1",#N/A,TRUE,"general";"via2",#N/A,TRUE,"general";"via3",#N/A,TRUE,"general"}</definedName>
    <definedName name="_p7_1" localSheetId="62" hidden="1">{"via1",#N/A,TRUE,"general";"via2",#N/A,TRUE,"general";"via3",#N/A,TRUE,"general"}</definedName>
    <definedName name="_p7_1" hidden="1">{"via1",#N/A,TRUE,"general";"via2",#N/A,TRUE,"general";"via3",#N/A,TRUE,"general"}</definedName>
    <definedName name="_p8" localSheetId="3" hidden="1">{"TAB1",#N/A,TRUE,"GENERAL";"TAB2",#N/A,TRUE,"GENERAL";"TAB3",#N/A,TRUE,"GENERAL";"TAB4",#N/A,TRUE,"GENERAL";"TAB5",#N/A,TRUE,"GENERAL"}</definedName>
    <definedName name="_p8" localSheetId="61" hidden="1">{"TAB1",#N/A,TRUE,"GENERAL";"TAB2",#N/A,TRUE,"GENERAL";"TAB3",#N/A,TRUE,"GENERAL";"TAB4",#N/A,TRUE,"GENERAL";"TAB5",#N/A,TRUE,"GENERAL"}</definedName>
    <definedName name="_p8" localSheetId="62" hidden="1">{"TAB1",#N/A,TRUE,"GENERAL";"TAB2",#N/A,TRUE,"GENERAL";"TAB3",#N/A,TRUE,"GENERAL";"TAB4",#N/A,TRUE,"GENERAL";"TAB5",#N/A,TRUE,"GENERAL"}</definedName>
    <definedName name="_p8" hidden="1">{"TAB1",#N/A,TRUE,"GENERAL";"TAB2",#N/A,TRUE,"GENERAL";"TAB3",#N/A,TRUE,"GENERAL";"TAB4",#N/A,TRUE,"GENERAL";"TAB5",#N/A,TRUE,"GENERAL"}</definedName>
    <definedName name="_p8_1" localSheetId="3" hidden="1">{"TAB1",#N/A,TRUE,"GENERAL";"TAB2",#N/A,TRUE,"GENERAL";"TAB3",#N/A,TRUE,"GENERAL";"TAB4",#N/A,TRUE,"GENERAL";"TAB5",#N/A,TRUE,"GENERAL"}</definedName>
    <definedName name="_p8_1" localSheetId="61" hidden="1">{"TAB1",#N/A,TRUE,"GENERAL";"TAB2",#N/A,TRUE,"GENERAL";"TAB3",#N/A,TRUE,"GENERAL";"TAB4",#N/A,TRUE,"GENERAL";"TAB5",#N/A,TRUE,"GENERAL"}</definedName>
    <definedName name="_p8_1" localSheetId="62" hidden="1">{"TAB1",#N/A,TRUE,"GENERAL";"TAB2",#N/A,TRUE,"GENERAL";"TAB3",#N/A,TRUE,"GENERAL";"TAB4",#N/A,TRUE,"GENERAL";"TAB5",#N/A,TRUE,"GENERAL"}</definedName>
    <definedName name="_p8_1" hidden="1">{"TAB1",#N/A,TRUE,"GENERAL";"TAB2",#N/A,TRUE,"GENERAL";"TAB3",#N/A,TRUE,"GENERAL";"TAB4",#N/A,TRUE,"GENERAL";"TAB5",#N/A,TRUE,"GENERAL"}</definedName>
    <definedName name="_Pa1">#REF!</definedName>
    <definedName name="_Pa2">#REF!</definedName>
    <definedName name="_Pa3">#REF!</definedName>
    <definedName name="_Pa4">#REF!</definedName>
    <definedName name="_Pae1" localSheetId="61">#REF!</definedName>
    <definedName name="_Pae1">#REF!</definedName>
    <definedName name="_Pae2" localSheetId="61">#REF!</definedName>
    <definedName name="_Pae2">#REF!</definedName>
    <definedName name="_Pae3" localSheetId="61">#REF!</definedName>
    <definedName name="_Pae3">#REF!</definedName>
    <definedName name="_PAG1">#REF!</definedName>
    <definedName name="_PAG2">#REF!</definedName>
    <definedName name="_PAG3">#REF!</definedName>
    <definedName name="_PAG4">#REF!</definedName>
    <definedName name="_PAG5">#REF!</definedName>
    <definedName name="_PAL">#REF!</definedName>
    <definedName name="_Parse_Out" hidden="1">#REF!</definedName>
    <definedName name="_PJ50">#REF!</definedName>
    <definedName name="_pj51" localSheetId="61">#REF!</definedName>
    <definedName name="_pj51" localSheetId="62">#REF!</definedName>
    <definedName name="_pj51">#REF!</definedName>
    <definedName name="_PMT5671" localSheetId="61">#REF!</definedName>
    <definedName name="_PMT5671" localSheetId="62">#REF!</definedName>
    <definedName name="_PMT5671">#REF!</definedName>
    <definedName name="_PMT5805" localSheetId="61">#REF!</definedName>
    <definedName name="_PMT5805" localSheetId="62">#REF!</definedName>
    <definedName name="_PMT5805">#REF!</definedName>
    <definedName name="_PMT5806" localSheetId="61">#REF!</definedName>
    <definedName name="_PMT5806" localSheetId="62">#REF!</definedName>
    <definedName name="_PMT5806">#REF!</definedName>
    <definedName name="_PMT5815" localSheetId="61">#REF!</definedName>
    <definedName name="_PMT5815" localSheetId="62">#REF!</definedName>
    <definedName name="_PMT5815">#REF!</definedName>
    <definedName name="_PMT5820" localSheetId="61">#REF!</definedName>
    <definedName name="_PMT5820" localSheetId="62">#REF!</definedName>
    <definedName name="_PMT5820">#REF!</definedName>
    <definedName name="_Po2">#REF!</definedName>
    <definedName name="_Po3">#REF!</definedName>
    <definedName name="_POR1" localSheetId="61">#REF!</definedName>
    <definedName name="_POR1">#REF!</definedName>
    <definedName name="_POR2">#REF!</definedName>
    <definedName name="_POR3">#REF!</definedName>
    <definedName name="_POR4">#REF!</definedName>
    <definedName name="_POR5">#REF!</definedName>
    <definedName name="_POSI">#REF!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 localSheetId="61">#REF!</definedName>
    <definedName name="_PR1" localSheetId="62">#REF!</definedName>
    <definedName name="_PR1">#REF!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IS">#REF!</definedName>
    <definedName name="_PTO97">#REF!</definedName>
    <definedName name="_Pu1">#REF!</definedName>
    <definedName name="_Pu2">#REF!</definedName>
    <definedName name="_Pu3">#REF!</definedName>
    <definedName name="_puertametalica22x245">#REF!</definedName>
    <definedName name="_PW2">#REF!</definedName>
    <definedName name="_QTY1">#REF!</definedName>
    <definedName name="_r" localSheetId="3" hidden="1">{"TAB1",#N/A,TRUE,"GENERAL";"TAB2",#N/A,TRUE,"GENERAL";"TAB3",#N/A,TRUE,"GENERAL";"TAB4",#N/A,TRUE,"GENERAL";"TAB5",#N/A,TRUE,"GENERAL"}</definedName>
    <definedName name="_r" localSheetId="61" hidden="1">{"TAB1",#N/A,TRUE,"GENERAL";"TAB2",#N/A,TRUE,"GENERAL";"TAB3",#N/A,TRUE,"GENERAL";"TAB4",#N/A,TRUE,"GENERAL";"TAB5",#N/A,TRUE,"GENERAL"}</definedName>
    <definedName name="_r" localSheetId="62" hidden="1">{"TAB1",#N/A,TRUE,"GENERAL";"TAB2",#N/A,TRUE,"GENERAL";"TAB3",#N/A,TRUE,"GENERAL";"TAB4",#N/A,TRUE,"GENERAL";"TAB5",#N/A,TRUE,"GENERAL"}</definedName>
    <definedName name="_r" hidden="1">{"TAB1",#N/A,TRUE,"GENERAL";"TAB2",#N/A,TRUE,"GENERAL";"TAB3",#N/A,TRUE,"GENERAL";"TAB4",#N/A,TRUE,"GENERAL";"TAB5",#N/A,TRUE,"GENERAL"}</definedName>
    <definedName name="_r_1" localSheetId="3" hidden="1">{"TAB1",#N/A,TRUE,"GENERAL";"TAB2",#N/A,TRUE,"GENERAL";"TAB3",#N/A,TRUE,"GENERAL";"TAB4",#N/A,TRUE,"GENERAL";"TAB5",#N/A,TRUE,"GENERAL"}</definedName>
    <definedName name="_r_1" localSheetId="61" hidden="1">{"TAB1",#N/A,TRUE,"GENERAL";"TAB2",#N/A,TRUE,"GENERAL";"TAB3",#N/A,TRUE,"GENERAL";"TAB4",#N/A,TRUE,"GENERAL";"TAB5",#N/A,TRUE,"GENERAL"}</definedName>
    <definedName name="_r_1" localSheetId="62" hidden="1">{"TAB1",#N/A,TRUE,"GENERAL";"TAB2",#N/A,TRUE,"GENERAL";"TAB3",#N/A,TRUE,"GENERAL";"TAB4",#N/A,TRUE,"GENERAL";"TAB5",#N/A,TRUE,"GENERAL"}</definedName>
    <definedName name="_r_1" hidden="1">{"TAB1",#N/A,TRUE,"GENERAL";"TAB2",#N/A,TRUE,"GENERAL";"TAB3",#N/A,TRUE,"GENERAL";"TAB4",#N/A,TRUE,"GENERAL";"TAB5",#N/A,TRUE,"GENERAL"}</definedName>
    <definedName name="_R1_">#REF!</definedName>
    <definedName name="_R1210JH">#REF!</definedName>
    <definedName name="_R32EL">#REF!</definedName>
    <definedName name="_R32JH">#REF!</definedName>
    <definedName name="_R42JH">#REF!</definedName>
    <definedName name="_R43JH">#REF!</definedName>
    <definedName name="_r4r" localSheetId="3" hidden="1">{"via1",#N/A,TRUE,"general";"via2",#N/A,TRUE,"general";"via3",#N/A,TRUE,"general"}</definedName>
    <definedName name="_r4r" localSheetId="61" hidden="1">{"via1",#N/A,TRUE,"general";"via2",#N/A,TRUE,"general";"via3",#N/A,TRUE,"general"}</definedName>
    <definedName name="_r4r" localSheetId="62" hidden="1">{"via1",#N/A,TRUE,"general";"via2",#N/A,TRUE,"general";"via3",#N/A,TRUE,"general"}</definedName>
    <definedName name="_r4r" hidden="1">{"via1",#N/A,TRUE,"general";"via2",#N/A,TRUE,"general";"via3",#N/A,TRUE,"general"}</definedName>
    <definedName name="_r4r_1" localSheetId="3" hidden="1">{"via1",#N/A,TRUE,"general";"via2",#N/A,TRUE,"general";"via3",#N/A,TRUE,"general"}</definedName>
    <definedName name="_r4r_1" localSheetId="61" hidden="1">{"via1",#N/A,TRUE,"general";"via2",#N/A,TRUE,"general";"via3",#N/A,TRUE,"general"}</definedName>
    <definedName name="_r4r_1" localSheetId="62" hidden="1">{"via1",#N/A,TRUE,"general";"via2",#N/A,TRUE,"general";"via3",#N/A,TRUE,"general"}</definedName>
    <definedName name="_r4r_1"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S">#REF!</definedName>
    <definedName name="_rc" localSheetId="62">#REF!</definedName>
    <definedName name="_Rc">#REF!</definedName>
    <definedName name="_REC1">"Rectángulo 31"</definedName>
    <definedName name="_Red1" localSheetId="61">#REF!</definedName>
    <definedName name="_Red1">#REF!</definedName>
    <definedName name="_Red2" localSheetId="61">#REF!</definedName>
    <definedName name="_Red2">#REF!</definedName>
    <definedName name="_Red3" localSheetId="61">#REF!</definedName>
    <definedName name="_Red3">#REF!</definedName>
    <definedName name="_RED32">#REF!</definedName>
    <definedName name="_ref4">#REF!</definedName>
    <definedName name="_Regression_Int" hidden="1">1</definedName>
    <definedName name="_Regression_Out" localSheetId="61" hidden="1">#REF!</definedName>
    <definedName name="_Regression_Out" hidden="1">#REF!</definedName>
    <definedName name="_Regression_X" localSheetId="61" hidden="1">#REF!</definedName>
    <definedName name="_Regression_X" hidden="1">#REF!</definedName>
    <definedName name="_Regression_Y" localSheetId="61" hidden="1">#REF!</definedName>
    <definedName name="_Regression_Y" hidden="1">#REF!</definedName>
    <definedName name="_REP21">#REF!</definedName>
    <definedName name="_REP42">#REF!</definedName>
    <definedName name="_REP43">#REF!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EWQ" localSheetId="62">#REF!</definedName>
    <definedName name="_REWQ">#REF!</definedName>
    <definedName name="_REWQ1">#REF!</definedName>
    <definedName name="_rf8">#REF!</definedName>
    <definedName name="_RF9">#REF!</definedName>
    <definedName name="_rig25">#REF!</definedName>
    <definedName name="_rtu6" localSheetId="3" hidden="1">{"via1",#N/A,TRUE,"general";"via2",#N/A,TRUE,"general";"via3",#N/A,TRUE,"general"}</definedName>
    <definedName name="_rtu6" localSheetId="61" hidden="1">{"via1",#N/A,TRUE,"general";"via2",#N/A,TRUE,"general";"via3",#N/A,TRUE,"general"}</definedName>
    <definedName name="_rtu6" localSheetId="62" hidden="1">{"via1",#N/A,TRUE,"general";"via2",#N/A,TRUE,"general";"via3",#N/A,TRUE,"general"}</definedName>
    <definedName name="_rtu6" hidden="1">{"via1",#N/A,TRUE,"general";"via2",#N/A,TRUE,"general";"via3",#N/A,TRUE,"general"}</definedName>
    <definedName name="_rtu6_1" localSheetId="3" hidden="1">{"via1",#N/A,TRUE,"general";"via2",#N/A,TRUE,"general";"via3",#N/A,TRUE,"general"}</definedName>
    <definedName name="_rtu6_1" localSheetId="61" hidden="1">{"via1",#N/A,TRUE,"general";"via2",#N/A,TRUE,"general";"via3",#N/A,TRUE,"general"}</definedName>
    <definedName name="_rtu6_1" localSheetId="62" hidden="1">{"via1",#N/A,TRUE,"general";"via2",#N/A,TRUE,"general";"via3",#N/A,TRUE,"general"}</definedName>
    <definedName name="_rtu6_1" hidden="1">{"via1",#N/A,TRUE,"general";"via2",#N/A,TRUE,"general";"via3",#N/A,TRUE,"general"}</definedName>
    <definedName name="_s1" localSheetId="3" hidden="1">{"via1",#N/A,TRUE,"general";"via2",#N/A,TRUE,"general";"via3",#N/A,TRUE,"general"}</definedName>
    <definedName name="_s1" localSheetId="61" hidden="1">{"via1",#N/A,TRUE,"general";"via2",#N/A,TRUE,"general";"via3",#N/A,TRUE,"general"}</definedName>
    <definedName name="_s1" localSheetId="62" hidden="1">{"via1",#N/A,TRUE,"general";"via2",#N/A,TRUE,"general";"via3",#N/A,TRUE,"general"}</definedName>
    <definedName name="_s1" hidden="1">{"via1",#N/A,TRUE,"general";"via2",#N/A,TRUE,"general";"via3",#N/A,TRUE,"general"}</definedName>
    <definedName name="_s1_1" localSheetId="3" hidden="1">{"via1",#N/A,TRUE,"general";"via2",#N/A,TRUE,"general";"via3",#N/A,TRUE,"general"}</definedName>
    <definedName name="_s1_1" localSheetId="61" hidden="1">{"via1",#N/A,TRUE,"general";"via2",#N/A,TRUE,"general";"via3",#N/A,TRUE,"general"}</definedName>
    <definedName name="_s1_1" localSheetId="62" hidden="1">{"via1",#N/A,TRUE,"general";"via2",#N/A,TRUE,"general";"via3",#N/A,TRUE,"general"}</definedName>
    <definedName name="_s1_1" hidden="1">{"via1",#N/A,TRUE,"general";"via2",#N/A,TRUE,"general";"via3",#N/A,TRUE,"general"}</definedName>
    <definedName name="_s2" localSheetId="3" hidden="1">{"TAB1",#N/A,TRUE,"GENERAL";"TAB2",#N/A,TRUE,"GENERAL";"TAB3",#N/A,TRUE,"GENERAL";"TAB4",#N/A,TRUE,"GENERAL";"TAB5",#N/A,TRUE,"GENERAL"}</definedName>
    <definedName name="_s2" localSheetId="61" hidden="1">{"TAB1",#N/A,TRUE,"GENERAL";"TAB2",#N/A,TRUE,"GENERAL";"TAB3",#N/A,TRUE,"GENERAL";"TAB4",#N/A,TRUE,"GENERAL";"TAB5",#N/A,TRUE,"GENERAL"}</definedName>
    <definedName name="_s2" localSheetId="62" hidden="1">{"TAB1",#N/A,TRUE,"GENERAL";"TAB2",#N/A,TRUE,"GENERAL";"TAB3",#N/A,TRUE,"GENERAL";"TAB4",#N/A,TRUE,"GENERAL";"TAB5",#N/A,TRUE,"GENERAL"}</definedName>
    <definedName name="_s2" hidden="1">{"TAB1",#N/A,TRUE,"GENERAL";"TAB2",#N/A,TRUE,"GENERAL";"TAB3",#N/A,TRUE,"GENERAL";"TAB4",#N/A,TRUE,"GENERAL";"TAB5",#N/A,TRUE,"GENERAL"}</definedName>
    <definedName name="_s2_1" localSheetId="3" hidden="1">{"TAB1",#N/A,TRUE,"GENERAL";"TAB2",#N/A,TRUE,"GENERAL";"TAB3",#N/A,TRUE,"GENERAL";"TAB4",#N/A,TRUE,"GENERAL";"TAB5",#N/A,TRUE,"GENERAL"}</definedName>
    <definedName name="_s2_1" localSheetId="61" hidden="1">{"TAB1",#N/A,TRUE,"GENERAL";"TAB2",#N/A,TRUE,"GENERAL";"TAB3",#N/A,TRUE,"GENERAL";"TAB4",#N/A,TRUE,"GENERAL";"TAB5",#N/A,TRUE,"GENERAL"}</definedName>
    <definedName name="_s2_1" localSheetId="62" hidden="1">{"TAB1",#N/A,TRUE,"GENERAL";"TAB2",#N/A,TRUE,"GENERAL";"TAB3",#N/A,TRUE,"GENERAL";"TAB4",#N/A,TRUE,"GENERAL";"TAB5",#N/A,TRUE,"GENERAL"}</definedName>
    <definedName name="_s2_1" hidden="1">{"TAB1",#N/A,TRUE,"GENERAL";"TAB2",#N/A,TRUE,"GENERAL";"TAB3",#N/A,TRUE,"GENERAL";"TAB4",#N/A,TRUE,"GENERAL";"TAB5",#N/A,TRUE,"GENERAL"}</definedName>
    <definedName name="_s3" localSheetId="3" hidden="1">{"TAB1",#N/A,TRUE,"GENERAL";"TAB2",#N/A,TRUE,"GENERAL";"TAB3",#N/A,TRUE,"GENERAL";"TAB4",#N/A,TRUE,"GENERAL";"TAB5",#N/A,TRUE,"GENERAL"}</definedName>
    <definedName name="_s3" localSheetId="61" hidden="1">{"TAB1",#N/A,TRUE,"GENERAL";"TAB2",#N/A,TRUE,"GENERAL";"TAB3",#N/A,TRUE,"GENERAL";"TAB4",#N/A,TRUE,"GENERAL";"TAB5",#N/A,TRUE,"GENERAL"}</definedName>
    <definedName name="_s3" localSheetId="62" hidden="1">{"TAB1",#N/A,TRUE,"GENERAL";"TAB2",#N/A,TRUE,"GENERAL";"TAB3",#N/A,TRUE,"GENERAL";"TAB4",#N/A,TRUE,"GENERAL";"TAB5",#N/A,TRUE,"GENERAL"}</definedName>
    <definedName name="_s3" hidden="1">{"TAB1",#N/A,TRUE,"GENERAL";"TAB2",#N/A,TRUE,"GENERAL";"TAB3",#N/A,TRUE,"GENERAL";"TAB4",#N/A,TRUE,"GENERAL";"TAB5",#N/A,TRUE,"GENERAL"}</definedName>
    <definedName name="_s3_1" localSheetId="3" hidden="1">{"TAB1",#N/A,TRUE,"GENERAL";"TAB2",#N/A,TRUE,"GENERAL";"TAB3",#N/A,TRUE,"GENERAL";"TAB4",#N/A,TRUE,"GENERAL";"TAB5",#N/A,TRUE,"GENERAL"}</definedName>
    <definedName name="_s3_1" localSheetId="61" hidden="1">{"TAB1",#N/A,TRUE,"GENERAL";"TAB2",#N/A,TRUE,"GENERAL";"TAB3",#N/A,TRUE,"GENERAL";"TAB4",#N/A,TRUE,"GENERAL";"TAB5",#N/A,TRUE,"GENERAL"}</definedName>
    <definedName name="_s3_1" localSheetId="62" hidden="1">{"TAB1",#N/A,TRUE,"GENERAL";"TAB2",#N/A,TRUE,"GENERAL";"TAB3",#N/A,TRUE,"GENERAL";"TAB4",#N/A,TRUE,"GENERAL";"TAB5",#N/A,TRUE,"GENERAL"}</definedName>
    <definedName name="_s3_1" hidden="1">{"TAB1",#N/A,TRUE,"GENERAL";"TAB2",#N/A,TRUE,"GENERAL";"TAB3",#N/A,TRUE,"GENERAL";"TAB4",#N/A,TRUE,"GENERAL";"TAB5",#N/A,TRUE,"GENERAL"}</definedName>
    <definedName name="_s4" localSheetId="3" hidden="1">{"via1",#N/A,TRUE,"general";"via2",#N/A,TRUE,"general";"via3",#N/A,TRUE,"general"}</definedName>
    <definedName name="_s4" localSheetId="61" hidden="1">{"via1",#N/A,TRUE,"general";"via2",#N/A,TRUE,"general";"via3",#N/A,TRUE,"general"}</definedName>
    <definedName name="_s4" localSheetId="62" hidden="1">{"via1",#N/A,TRUE,"general";"via2",#N/A,TRUE,"general";"via3",#N/A,TRUE,"general"}</definedName>
    <definedName name="_s4" hidden="1">{"via1",#N/A,TRUE,"general";"via2",#N/A,TRUE,"general";"via3",#N/A,TRUE,"general"}</definedName>
    <definedName name="_s4_1" localSheetId="3" hidden="1">{"via1",#N/A,TRUE,"general";"via2",#N/A,TRUE,"general";"via3",#N/A,TRUE,"general"}</definedName>
    <definedName name="_s4_1" localSheetId="61" hidden="1">{"via1",#N/A,TRUE,"general";"via2",#N/A,TRUE,"general";"via3",#N/A,TRUE,"general"}</definedName>
    <definedName name="_s4_1" localSheetId="62" hidden="1">{"via1",#N/A,TRUE,"general";"via2",#N/A,TRUE,"general";"via3",#N/A,TRUE,"general"}</definedName>
    <definedName name="_s4_1" hidden="1">{"via1",#N/A,TRUE,"general";"via2",#N/A,TRUE,"general";"via3",#N/A,TRUE,"general"}</definedName>
    <definedName name="_s5" localSheetId="3" hidden="1">{"via1",#N/A,TRUE,"general";"via2",#N/A,TRUE,"general";"via3",#N/A,TRUE,"general"}</definedName>
    <definedName name="_s5" localSheetId="61" hidden="1">{"via1",#N/A,TRUE,"general";"via2",#N/A,TRUE,"general";"via3",#N/A,TRUE,"general"}</definedName>
    <definedName name="_s5" localSheetId="62" hidden="1">{"via1",#N/A,TRUE,"general";"via2",#N/A,TRUE,"general";"via3",#N/A,TRUE,"general"}</definedName>
    <definedName name="_s5" hidden="1">{"via1",#N/A,TRUE,"general";"via2",#N/A,TRUE,"general";"via3",#N/A,TRUE,"general"}</definedName>
    <definedName name="_s5_1" localSheetId="3" hidden="1">{"via1",#N/A,TRUE,"general";"via2",#N/A,TRUE,"general";"via3",#N/A,TRUE,"general"}</definedName>
    <definedName name="_s5_1" localSheetId="61" hidden="1">{"via1",#N/A,TRUE,"general";"via2",#N/A,TRUE,"general";"via3",#N/A,TRUE,"general"}</definedName>
    <definedName name="_s5_1" localSheetId="62" hidden="1">{"via1",#N/A,TRUE,"general";"via2",#N/A,TRUE,"general";"via3",#N/A,TRUE,"general"}</definedName>
    <definedName name="_s5_1" hidden="1">{"via1",#N/A,TRUE,"general";"via2",#N/A,TRUE,"general";"via3",#N/A,TRUE,"general"}</definedName>
    <definedName name="_s6" localSheetId="3" hidden="1">{"TAB1",#N/A,TRUE,"GENERAL";"TAB2",#N/A,TRUE,"GENERAL";"TAB3",#N/A,TRUE,"GENERAL";"TAB4",#N/A,TRUE,"GENERAL";"TAB5",#N/A,TRUE,"GENERAL"}</definedName>
    <definedName name="_s6" localSheetId="61" hidden="1">{"TAB1",#N/A,TRUE,"GENERAL";"TAB2",#N/A,TRUE,"GENERAL";"TAB3",#N/A,TRUE,"GENERAL";"TAB4",#N/A,TRUE,"GENERAL";"TAB5",#N/A,TRUE,"GENERAL"}</definedName>
    <definedName name="_s6" localSheetId="62" hidden="1">{"TAB1",#N/A,TRUE,"GENERAL";"TAB2",#N/A,TRUE,"GENERAL";"TAB3",#N/A,TRUE,"GENERAL";"TAB4",#N/A,TRUE,"GENERAL";"TAB5",#N/A,TRUE,"GENERAL"}</definedName>
    <definedName name="_s6" hidden="1">{"TAB1",#N/A,TRUE,"GENERAL";"TAB2",#N/A,TRUE,"GENERAL";"TAB3",#N/A,TRUE,"GENERAL";"TAB4",#N/A,TRUE,"GENERAL";"TAB5",#N/A,TRUE,"GENERAL"}</definedName>
    <definedName name="_s6_1" localSheetId="3" hidden="1">{"TAB1",#N/A,TRUE,"GENERAL";"TAB2",#N/A,TRUE,"GENERAL";"TAB3",#N/A,TRUE,"GENERAL";"TAB4",#N/A,TRUE,"GENERAL";"TAB5",#N/A,TRUE,"GENERAL"}</definedName>
    <definedName name="_s6_1" localSheetId="61" hidden="1">{"TAB1",#N/A,TRUE,"GENERAL";"TAB2",#N/A,TRUE,"GENERAL";"TAB3",#N/A,TRUE,"GENERAL";"TAB4",#N/A,TRUE,"GENERAL";"TAB5",#N/A,TRUE,"GENERAL"}</definedName>
    <definedName name="_s6_1" localSheetId="62" hidden="1">{"TAB1",#N/A,TRUE,"GENERAL";"TAB2",#N/A,TRUE,"GENERAL";"TAB3",#N/A,TRUE,"GENERAL";"TAB4",#N/A,TRUE,"GENERAL";"TAB5",#N/A,TRUE,"GENERAL"}</definedName>
    <definedName name="_s6_1" hidden="1">{"TAB1",#N/A,TRUE,"GENERAL";"TAB2",#N/A,TRUE,"GENERAL";"TAB3",#N/A,TRUE,"GENERAL";"TAB4",#N/A,TRUE,"GENERAL";"TAB5",#N/A,TRUE,"GENERAL"}</definedName>
    <definedName name="_s7" localSheetId="3" hidden="1">{"via1",#N/A,TRUE,"general";"via2",#N/A,TRUE,"general";"via3",#N/A,TRUE,"general"}</definedName>
    <definedName name="_s7" localSheetId="61" hidden="1">{"via1",#N/A,TRUE,"general";"via2",#N/A,TRUE,"general";"via3",#N/A,TRUE,"general"}</definedName>
    <definedName name="_s7" localSheetId="62" hidden="1">{"via1",#N/A,TRUE,"general";"via2",#N/A,TRUE,"general";"via3",#N/A,TRUE,"general"}</definedName>
    <definedName name="_s7" hidden="1">{"via1",#N/A,TRUE,"general";"via2",#N/A,TRUE,"general";"via3",#N/A,TRUE,"general"}</definedName>
    <definedName name="_s7_1" localSheetId="3" hidden="1">{"via1",#N/A,TRUE,"general";"via2",#N/A,TRUE,"general";"via3",#N/A,TRUE,"general"}</definedName>
    <definedName name="_s7_1" localSheetId="61" hidden="1">{"via1",#N/A,TRUE,"general";"via2",#N/A,TRUE,"general";"via3",#N/A,TRUE,"general"}</definedName>
    <definedName name="_s7_1" localSheetId="62" hidden="1">{"via1",#N/A,TRUE,"general";"via2",#N/A,TRUE,"general";"via3",#N/A,TRUE,"general"}</definedName>
    <definedName name="_s7_1" hidden="1">{"via1",#N/A,TRUE,"general";"via2",#N/A,TRUE,"general";"via3",#N/A,TRUE,"general"}</definedName>
    <definedName name="_sac1">#REF!</definedName>
    <definedName name="_SAL1" localSheetId="61">#REF!</definedName>
    <definedName name="_SAL1" localSheetId="62">#REF!</definedName>
    <definedName name="_SAL1">#REF!</definedName>
    <definedName name="_SBC1" localSheetId="61">#REF!</definedName>
    <definedName name="_SBC1" localSheetId="62">#REF!</definedName>
    <definedName name="_SBC1">#REF!</definedName>
    <definedName name="_SBC3" localSheetId="61">#REF!</definedName>
    <definedName name="_SBC3" localSheetId="62">#REF!</definedName>
    <definedName name="_SBC3">#REF!</definedName>
    <definedName name="_SBC5" localSheetId="61">#REF!</definedName>
    <definedName name="_SBC5" localSheetId="62">#REF!</definedName>
    <definedName name="_SBC5">#REF!</definedName>
    <definedName name="_scenchg1" hidden="1">#REF!</definedName>
    <definedName name="_SCx15">#REF!</definedName>
    <definedName name="_SCx16">#REF!</definedName>
    <definedName name="_sfdg">#REF!</definedName>
    <definedName name="_Sort" hidden="1">#REF!</definedName>
    <definedName name="_spb1">#REF!</definedName>
    <definedName name="_srn001">#REF!</definedName>
    <definedName name="_ST106">#REF!</definedName>
    <definedName name="_ST126">#REF!</definedName>
    <definedName name="_ST146">#REF!</definedName>
    <definedName name="_ST160">#REF!</definedName>
    <definedName name="_ST166">#REF!</definedName>
    <definedName name="_ST186">#REF!</definedName>
    <definedName name="_ST206">#REF!</definedName>
    <definedName name="_ST86">#REF!</definedName>
    <definedName name="_std1">#REF!</definedName>
    <definedName name="_std2">#REF!</definedName>
    <definedName name="_std3">#REF!</definedName>
    <definedName name="_SUM1">#REF!</definedName>
    <definedName name="_SUM2">#REF!</definedName>
    <definedName name="_Sum3">#REF!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3" hidden="1">{"TAB1",#N/A,TRUE,"GENERAL";"TAB2",#N/A,TRUE,"GENERAL";"TAB3",#N/A,TRUE,"GENERAL";"TAB4",#N/A,TRUE,"GENERAL";"TAB5",#N/A,TRUE,"GENERAL"}</definedName>
    <definedName name="_t3" localSheetId="61" hidden="1">{"TAB1",#N/A,TRUE,"GENERAL";"TAB2",#N/A,TRUE,"GENERAL";"TAB3",#N/A,TRUE,"GENERAL";"TAB4",#N/A,TRUE,"GENERAL";"TAB5",#N/A,TRUE,"GENERAL"}</definedName>
    <definedName name="_t3" localSheetId="62" hidden="1">{"TAB1",#N/A,TRUE,"GENERAL";"TAB2",#N/A,TRUE,"GENERAL";"TAB3",#N/A,TRUE,"GENERAL";"TAB4",#N/A,TRUE,"GENERAL";"TAB5",#N/A,TRUE,"GENERAL"}</definedName>
    <definedName name="_t3" hidden="1">{"TAB1",#N/A,TRUE,"GENERAL";"TAB2",#N/A,TRUE,"GENERAL";"TAB3",#N/A,TRUE,"GENERAL";"TAB4",#N/A,TRUE,"GENERAL";"TAB5",#N/A,TRUE,"GENERAL"}</definedName>
    <definedName name="_t3_1" localSheetId="3" hidden="1">{"TAB1",#N/A,TRUE,"GENERAL";"TAB2",#N/A,TRUE,"GENERAL";"TAB3",#N/A,TRUE,"GENERAL";"TAB4",#N/A,TRUE,"GENERAL";"TAB5",#N/A,TRUE,"GENERAL"}</definedName>
    <definedName name="_t3_1" localSheetId="61" hidden="1">{"TAB1",#N/A,TRUE,"GENERAL";"TAB2",#N/A,TRUE,"GENERAL";"TAB3",#N/A,TRUE,"GENERAL";"TAB4",#N/A,TRUE,"GENERAL";"TAB5",#N/A,TRUE,"GENERAL"}</definedName>
    <definedName name="_t3_1" localSheetId="62" hidden="1">{"TAB1",#N/A,TRUE,"GENERAL";"TAB2",#N/A,TRUE,"GENERAL";"TAB3",#N/A,TRUE,"GENERAL";"TAB4",#N/A,TRUE,"GENERAL";"TAB5",#N/A,TRUE,"GENERAL"}</definedName>
    <definedName name="_t3_1" hidden="1">{"TAB1",#N/A,TRUE,"GENERAL";"TAB2",#N/A,TRUE,"GENERAL";"TAB3",#N/A,TRUE,"GENERAL";"TAB4",#N/A,TRUE,"GENERAL";"TAB5",#N/A,TRUE,"GENERAL"}</definedName>
    <definedName name="_t4" localSheetId="3" hidden="1">{"via1",#N/A,TRUE,"general";"via2",#N/A,TRUE,"general";"via3",#N/A,TRUE,"general"}</definedName>
    <definedName name="_t4" localSheetId="61" hidden="1">{"via1",#N/A,TRUE,"general";"via2",#N/A,TRUE,"general";"via3",#N/A,TRUE,"general"}</definedName>
    <definedName name="_t4" localSheetId="62" hidden="1">{"via1",#N/A,TRUE,"general";"via2",#N/A,TRUE,"general";"via3",#N/A,TRUE,"general"}</definedName>
    <definedName name="_t4" hidden="1">{"via1",#N/A,TRUE,"general";"via2",#N/A,TRUE,"general";"via3",#N/A,TRUE,"general"}</definedName>
    <definedName name="_t4_1" localSheetId="3" hidden="1">{"via1",#N/A,TRUE,"general";"via2",#N/A,TRUE,"general";"via3",#N/A,TRUE,"general"}</definedName>
    <definedName name="_t4_1" localSheetId="61" hidden="1">{"via1",#N/A,TRUE,"general";"via2",#N/A,TRUE,"general";"via3",#N/A,TRUE,"general"}</definedName>
    <definedName name="_t4_1" localSheetId="62" hidden="1">{"via1",#N/A,TRUE,"general";"via2",#N/A,TRUE,"general";"via3",#N/A,TRUE,"general"}</definedName>
    <definedName name="_t4_1" hidden="1">{"via1",#N/A,TRUE,"general";"via2",#N/A,TRUE,"general";"via3",#N/A,TRUE,"general"}</definedName>
    <definedName name="_t5" localSheetId="3" hidden="1">{"TAB1",#N/A,TRUE,"GENERAL";"TAB2",#N/A,TRUE,"GENERAL";"TAB3",#N/A,TRUE,"GENERAL";"TAB4",#N/A,TRUE,"GENERAL";"TAB5",#N/A,TRUE,"GENERAL"}</definedName>
    <definedName name="_t5" localSheetId="61" hidden="1">{"TAB1",#N/A,TRUE,"GENERAL";"TAB2",#N/A,TRUE,"GENERAL";"TAB3",#N/A,TRUE,"GENERAL";"TAB4",#N/A,TRUE,"GENERAL";"TAB5",#N/A,TRUE,"GENERAL"}</definedName>
    <definedName name="_t5" localSheetId="62" hidden="1">{"TAB1",#N/A,TRUE,"GENERAL";"TAB2",#N/A,TRUE,"GENERAL";"TAB3",#N/A,TRUE,"GENERAL";"TAB4",#N/A,TRUE,"GENERAL";"TAB5",#N/A,TRUE,"GENERAL"}</definedName>
    <definedName name="_t5" hidden="1">{"TAB1",#N/A,TRUE,"GENERAL";"TAB2",#N/A,TRUE,"GENERAL";"TAB3",#N/A,TRUE,"GENERAL";"TAB4",#N/A,TRUE,"GENERAL";"TAB5",#N/A,TRUE,"GENERAL"}</definedName>
    <definedName name="_t5_1" localSheetId="3" hidden="1">{"TAB1",#N/A,TRUE,"GENERAL";"TAB2",#N/A,TRUE,"GENERAL";"TAB3",#N/A,TRUE,"GENERAL";"TAB4",#N/A,TRUE,"GENERAL";"TAB5",#N/A,TRUE,"GENERAL"}</definedName>
    <definedName name="_t5_1" localSheetId="61" hidden="1">{"TAB1",#N/A,TRUE,"GENERAL";"TAB2",#N/A,TRUE,"GENERAL";"TAB3",#N/A,TRUE,"GENERAL";"TAB4",#N/A,TRUE,"GENERAL";"TAB5",#N/A,TRUE,"GENERAL"}</definedName>
    <definedName name="_t5_1" localSheetId="62" hidden="1">{"TAB1",#N/A,TRUE,"GENERAL";"TAB2",#N/A,TRUE,"GENERAL";"TAB3",#N/A,TRUE,"GENERAL";"TAB4",#N/A,TRUE,"GENERAL";"TAB5",#N/A,TRUE,"GENERAL"}</definedName>
    <definedName name="_t5_1" hidden="1">{"TAB1",#N/A,TRUE,"GENERAL";"TAB2",#N/A,TRUE,"GENERAL";"TAB3",#N/A,TRUE,"GENERAL";"TAB4",#N/A,TRUE,"GENERAL";"TAB5",#N/A,TRUE,"GENERAL"}</definedName>
    <definedName name="_t6" localSheetId="3" hidden="1">{"via1",#N/A,TRUE,"general";"via2",#N/A,TRUE,"general";"via3",#N/A,TRUE,"general"}</definedName>
    <definedName name="_t6" localSheetId="61" hidden="1">{"via1",#N/A,TRUE,"general";"via2",#N/A,TRUE,"general";"via3",#N/A,TRUE,"general"}</definedName>
    <definedName name="_t6" localSheetId="62" hidden="1">{"via1",#N/A,TRUE,"general";"via2",#N/A,TRUE,"general";"via3",#N/A,TRUE,"general"}</definedName>
    <definedName name="_t6" hidden="1">{"via1",#N/A,TRUE,"general";"via2",#N/A,TRUE,"general";"via3",#N/A,TRUE,"general"}</definedName>
    <definedName name="_t6_1" localSheetId="3" hidden="1">{"via1",#N/A,TRUE,"general";"via2",#N/A,TRUE,"general";"via3",#N/A,TRUE,"general"}</definedName>
    <definedName name="_t6_1" localSheetId="61" hidden="1">{"via1",#N/A,TRUE,"general";"via2",#N/A,TRUE,"general";"via3",#N/A,TRUE,"general"}</definedName>
    <definedName name="_t6_1" localSheetId="62" hidden="1">{"via1",#N/A,TRUE,"general";"via2",#N/A,TRUE,"general";"via3",#N/A,TRUE,"general"}</definedName>
    <definedName name="_t6_1" hidden="1">{"via1",#N/A,TRUE,"general";"via2",#N/A,TRUE,"general";"via3",#N/A,TRUE,"general"}</definedName>
    <definedName name="_t66" localSheetId="3" hidden="1">{"TAB1",#N/A,TRUE,"GENERAL";"TAB2",#N/A,TRUE,"GENERAL";"TAB3",#N/A,TRUE,"GENERAL";"TAB4",#N/A,TRUE,"GENERAL";"TAB5",#N/A,TRUE,"GENERAL"}</definedName>
    <definedName name="_t66" localSheetId="61" hidden="1">{"TAB1",#N/A,TRUE,"GENERAL";"TAB2",#N/A,TRUE,"GENERAL";"TAB3",#N/A,TRUE,"GENERAL";"TAB4",#N/A,TRUE,"GENERAL";"TAB5",#N/A,TRUE,"GENERAL"}</definedName>
    <definedName name="_t66" localSheetId="62" hidden="1">{"TAB1",#N/A,TRUE,"GENERAL";"TAB2",#N/A,TRUE,"GENERAL";"TAB3",#N/A,TRUE,"GENERAL";"TAB4",#N/A,TRUE,"GENERAL";"TAB5",#N/A,TRUE,"GENERAL"}</definedName>
    <definedName name="_t66" hidden="1">{"TAB1",#N/A,TRUE,"GENERAL";"TAB2",#N/A,TRUE,"GENERAL";"TAB3",#N/A,TRUE,"GENERAL";"TAB4",#N/A,TRUE,"GENERAL";"TAB5",#N/A,TRUE,"GENERAL"}</definedName>
    <definedName name="_t66_1" localSheetId="3" hidden="1">{"TAB1",#N/A,TRUE,"GENERAL";"TAB2",#N/A,TRUE,"GENERAL";"TAB3",#N/A,TRUE,"GENERAL";"TAB4",#N/A,TRUE,"GENERAL";"TAB5",#N/A,TRUE,"GENERAL"}</definedName>
    <definedName name="_t66_1" localSheetId="61" hidden="1">{"TAB1",#N/A,TRUE,"GENERAL";"TAB2",#N/A,TRUE,"GENERAL";"TAB3",#N/A,TRUE,"GENERAL";"TAB4",#N/A,TRUE,"GENERAL";"TAB5",#N/A,TRUE,"GENERAL"}</definedName>
    <definedName name="_t66_1" localSheetId="62" hidden="1">{"TAB1",#N/A,TRUE,"GENERAL";"TAB2",#N/A,TRUE,"GENERAL";"TAB3",#N/A,TRUE,"GENERAL";"TAB4",#N/A,TRUE,"GENERAL";"TAB5",#N/A,TRUE,"GENERAL"}</definedName>
    <definedName name="_t66_1" hidden="1">{"TAB1",#N/A,TRUE,"GENERAL";"TAB2",#N/A,TRUE,"GENERAL";"TAB3",#N/A,TRUE,"GENERAL";"TAB4",#N/A,TRUE,"GENERAL";"TAB5",#N/A,TRUE,"GENERAL"}</definedName>
    <definedName name="_t7" localSheetId="3" hidden="1">{"via1",#N/A,TRUE,"general";"via2",#N/A,TRUE,"general";"via3",#N/A,TRUE,"general"}</definedName>
    <definedName name="_t7" localSheetId="61" hidden="1">{"via1",#N/A,TRUE,"general";"via2",#N/A,TRUE,"general";"via3",#N/A,TRUE,"general"}</definedName>
    <definedName name="_t7" localSheetId="62" hidden="1">{"via1",#N/A,TRUE,"general";"via2",#N/A,TRUE,"general";"via3",#N/A,TRUE,"general"}</definedName>
    <definedName name="_t7" hidden="1">{"via1",#N/A,TRUE,"general";"via2",#N/A,TRUE,"general";"via3",#N/A,TRUE,"general"}</definedName>
    <definedName name="_t7_1" localSheetId="3" hidden="1">{"via1",#N/A,TRUE,"general";"via2",#N/A,TRUE,"general";"via3",#N/A,TRUE,"general"}</definedName>
    <definedName name="_t7_1" localSheetId="61" hidden="1">{"via1",#N/A,TRUE,"general";"via2",#N/A,TRUE,"general";"via3",#N/A,TRUE,"general"}</definedName>
    <definedName name="_t7_1" localSheetId="62" hidden="1">{"via1",#N/A,TRUE,"general";"via2",#N/A,TRUE,"general";"via3",#N/A,TRUE,"general"}</definedName>
    <definedName name="_t7_1" hidden="1">{"via1",#N/A,TRUE,"general";"via2",#N/A,TRUE,"general";"via3",#N/A,TRUE,"general"}</definedName>
    <definedName name="_t77" localSheetId="3" hidden="1">{"TAB1",#N/A,TRUE,"GENERAL";"TAB2",#N/A,TRUE,"GENERAL";"TAB3",#N/A,TRUE,"GENERAL";"TAB4",#N/A,TRUE,"GENERAL";"TAB5",#N/A,TRUE,"GENERAL"}</definedName>
    <definedName name="_t77" localSheetId="61" hidden="1">{"TAB1",#N/A,TRUE,"GENERAL";"TAB2",#N/A,TRUE,"GENERAL";"TAB3",#N/A,TRUE,"GENERAL";"TAB4",#N/A,TRUE,"GENERAL";"TAB5",#N/A,TRUE,"GENERAL"}</definedName>
    <definedName name="_t77" localSheetId="62" hidden="1">{"TAB1",#N/A,TRUE,"GENERAL";"TAB2",#N/A,TRUE,"GENERAL";"TAB3",#N/A,TRUE,"GENERAL";"TAB4",#N/A,TRUE,"GENERAL";"TAB5",#N/A,TRUE,"GENERAL"}</definedName>
    <definedName name="_t77" hidden="1">{"TAB1",#N/A,TRUE,"GENERAL";"TAB2",#N/A,TRUE,"GENERAL";"TAB3",#N/A,TRUE,"GENERAL";"TAB4",#N/A,TRUE,"GENERAL";"TAB5",#N/A,TRUE,"GENERAL"}</definedName>
    <definedName name="_t77_1" localSheetId="3" hidden="1">{"TAB1",#N/A,TRUE,"GENERAL";"TAB2",#N/A,TRUE,"GENERAL";"TAB3",#N/A,TRUE,"GENERAL";"TAB4",#N/A,TRUE,"GENERAL";"TAB5",#N/A,TRUE,"GENERAL"}</definedName>
    <definedName name="_t77_1" localSheetId="61" hidden="1">{"TAB1",#N/A,TRUE,"GENERAL";"TAB2",#N/A,TRUE,"GENERAL";"TAB3",#N/A,TRUE,"GENERAL";"TAB4",#N/A,TRUE,"GENERAL";"TAB5",#N/A,TRUE,"GENERAL"}</definedName>
    <definedName name="_t77_1" localSheetId="62" hidden="1">{"TAB1",#N/A,TRUE,"GENERAL";"TAB2",#N/A,TRUE,"GENERAL";"TAB3",#N/A,TRUE,"GENERAL";"TAB4",#N/A,TRUE,"GENERAL";"TAB5",#N/A,TRUE,"GENERAL"}</definedName>
    <definedName name="_t77_1" hidden="1">{"TAB1",#N/A,TRUE,"GENERAL";"TAB2",#N/A,TRUE,"GENERAL";"TAB3",#N/A,TRUE,"GENERAL";"TAB4",#N/A,TRUE,"GENERAL";"TAB5",#N/A,TRUE,"GENERAL"}</definedName>
    <definedName name="_t8" localSheetId="3" hidden="1">{"TAB1",#N/A,TRUE,"GENERAL";"TAB2",#N/A,TRUE,"GENERAL";"TAB3",#N/A,TRUE,"GENERAL";"TAB4",#N/A,TRUE,"GENERAL";"TAB5",#N/A,TRUE,"GENERAL"}</definedName>
    <definedName name="_t8" localSheetId="61" hidden="1">{"TAB1",#N/A,TRUE,"GENERAL";"TAB2",#N/A,TRUE,"GENERAL";"TAB3",#N/A,TRUE,"GENERAL";"TAB4",#N/A,TRUE,"GENERAL";"TAB5",#N/A,TRUE,"GENERAL"}</definedName>
    <definedName name="_t8" localSheetId="62" hidden="1">{"TAB1",#N/A,TRUE,"GENERAL";"TAB2",#N/A,TRUE,"GENERAL";"TAB3",#N/A,TRUE,"GENERAL";"TAB4",#N/A,TRUE,"GENERAL";"TAB5",#N/A,TRUE,"GENERAL"}</definedName>
    <definedName name="_t8" hidden="1">{"TAB1",#N/A,TRUE,"GENERAL";"TAB2",#N/A,TRUE,"GENERAL";"TAB3",#N/A,TRUE,"GENERAL";"TAB4",#N/A,TRUE,"GENERAL";"TAB5",#N/A,TRUE,"GENERAL"}</definedName>
    <definedName name="_t8_1" localSheetId="3" hidden="1">{"TAB1",#N/A,TRUE,"GENERAL";"TAB2",#N/A,TRUE,"GENERAL";"TAB3",#N/A,TRUE,"GENERAL";"TAB4",#N/A,TRUE,"GENERAL";"TAB5",#N/A,TRUE,"GENERAL"}</definedName>
    <definedName name="_t8_1" localSheetId="61" hidden="1">{"TAB1",#N/A,TRUE,"GENERAL";"TAB2",#N/A,TRUE,"GENERAL";"TAB3",#N/A,TRUE,"GENERAL";"TAB4",#N/A,TRUE,"GENERAL";"TAB5",#N/A,TRUE,"GENERAL"}</definedName>
    <definedName name="_t8_1" localSheetId="62" hidden="1">{"TAB1",#N/A,TRUE,"GENERAL";"TAB2",#N/A,TRUE,"GENERAL";"TAB3",#N/A,TRUE,"GENERAL";"TAB4",#N/A,TRUE,"GENERAL";"TAB5",#N/A,TRUE,"GENERAL"}</definedName>
    <definedName name="_t8_1" hidden="1">{"TAB1",#N/A,TRUE,"GENERAL";"TAB2",#N/A,TRUE,"GENERAL";"TAB3",#N/A,TRUE,"GENERAL";"TAB4",#N/A,TRUE,"GENERAL";"TAB5",#N/A,TRUE,"GENERAL"}</definedName>
    <definedName name="_t88" localSheetId="3" hidden="1">{"via1",#N/A,TRUE,"general";"via2",#N/A,TRUE,"general";"via3",#N/A,TRUE,"general"}</definedName>
    <definedName name="_t88" localSheetId="61" hidden="1">{"via1",#N/A,TRUE,"general";"via2",#N/A,TRUE,"general";"via3",#N/A,TRUE,"general"}</definedName>
    <definedName name="_t88" localSheetId="62" hidden="1">{"via1",#N/A,TRUE,"general";"via2",#N/A,TRUE,"general";"via3",#N/A,TRUE,"general"}</definedName>
    <definedName name="_t88" hidden="1">{"via1",#N/A,TRUE,"general";"via2",#N/A,TRUE,"general";"via3",#N/A,TRUE,"general"}</definedName>
    <definedName name="_t88_1" localSheetId="3" hidden="1">{"via1",#N/A,TRUE,"general";"via2",#N/A,TRUE,"general";"via3",#N/A,TRUE,"general"}</definedName>
    <definedName name="_t88_1" localSheetId="61" hidden="1">{"via1",#N/A,TRUE,"general";"via2",#N/A,TRUE,"general";"via3",#N/A,TRUE,"general"}</definedName>
    <definedName name="_t88_1" localSheetId="62" hidden="1">{"via1",#N/A,TRUE,"general";"via2",#N/A,TRUE,"general";"via3",#N/A,TRUE,"general"}</definedName>
    <definedName name="_t88_1" hidden="1">{"via1",#N/A,TRUE,"general";"via2",#N/A,TRUE,"general";"via3",#N/A,TRUE,"general"}</definedName>
    <definedName name="_t9" localSheetId="3" hidden="1">{"TAB1",#N/A,TRUE,"GENERAL";"TAB2",#N/A,TRUE,"GENERAL";"TAB3",#N/A,TRUE,"GENERAL";"TAB4",#N/A,TRUE,"GENERAL";"TAB5",#N/A,TRUE,"GENERAL"}</definedName>
    <definedName name="_t9" localSheetId="61" hidden="1">{"TAB1",#N/A,TRUE,"GENERAL";"TAB2",#N/A,TRUE,"GENERAL";"TAB3",#N/A,TRUE,"GENERAL";"TAB4",#N/A,TRUE,"GENERAL";"TAB5",#N/A,TRUE,"GENERAL"}</definedName>
    <definedName name="_t9" localSheetId="62" hidden="1">{"TAB1",#N/A,TRUE,"GENERAL";"TAB2",#N/A,TRUE,"GENERAL";"TAB3",#N/A,TRUE,"GENERAL";"TAB4",#N/A,TRUE,"GENERAL";"TAB5",#N/A,TRUE,"GENERAL"}</definedName>
    <definedName name="_t9" hidden="1">{"TAB1",#N/A,TRUE,"GENERAL";"TAB2",#N/A,TRUE,"GENERAL";"TAB3",#N/A,TRUE,"GENERAL";"TAB4",#N/A,TRUE,"GENERAL";"TAB5",#N/A,TRUE,"GENERAL"}</definedName>
    <definedName name="_t9_1" localSheetId="3" hidden="1">{"TAB1",#N/A,TRUE,"GENERAL";"TAB2",#N/A,TRUE,"GENERAL";"TAB3",#N/A,TRUE,"GENERAL";"TAB4",#N/A,TRUE,"GENERAL";"TAB5",#N/A,TRUE,"GENERAL"}</definedName>
    <definedName name="_t9_1" localSheetId="61" hidden="1">{"TAB1",#N/A,TRUE,"GENERAL";"TAB2",#N/A,TRUE,"GENERAL";"TAB3",#N/A,TRUE,"GENERAL";"TAB4",#N/A,TRUE,"GENERAL";"TAB5",#N/A,TRUE,"GENERAL"}</definedName>
    <definedName name="_t9_1" localSheetId="62" hidden="1">{"TAB1",#N/A,TRUE,"GENERAL";"TAB2",#N/A,TRUE,"GENERAL";"TAB3",#N/A,TRUE,"GENERAL";"TAB4",#N/A,TRUE,"GENERAL";"TAB5",#N/A,TRUE,"GENERAL"}</definedName>
    <definedName name="_t9_1" hidden="1">{"TAB1",#N/A,TRUE,"GENERAL";"TAB2",#N/A,TRUE,"GENERAL";"TAB3",#N/A,TRUE,"GENERAL";"TAB4",#N/A,TRUE,"GENERAL";"TAB5",#N/A,TRUE,"GENERAL"}</definedName>
    <definedName name="_t99" localSheetId="3" hidden="1">{"via1",#N/A,TRUE,"general";"via2",#N/A,TRUE,"general";"via3",#N/A,TRUE,"general"}</definedName>
    <definedName name="_t99" localSheetId="61" hidden="1">{"via1",#N/A,TRUE,"general";"via2",#N/A,TRUE,"general";"via3",#N/A,TRUE,"general"}</definedName>
    <definedName name="_t99" localSheetId="62" hidden="1">{"via1",#N/A,TRUE,"general";"via2",#N/A,TRUE,"general";"via3",#N/A,TRUE,"general"}</definedName>
    <definedName name="_t99" hidden="1">{"via1",#N/A,TRUE,"general";"via2",#N/A,TRUE,"general";"via3",#N/A,TRUE,"general"}</definedName>
    <definedName name="_t99_1" localSheetId="3" hidden="1">{"via1",#N/A,TRUE,"general";"via2",#N/A,TRUE,"general";"via3",#N/A,TRUE,"general"}</definedName>
    <definedName name="_t99_1" localSheetId="61" hidden="1">{"via1",#N/A,TRUE,"general";"via2",#N/A,TRUE,"general";"via3",#N/A,TRUE,"general"}</definedName>
    <definedName name="_t99_1" localSheetId="62" hidden="1">{"via1",#N/A,TRUE,"general";"via2",#N/A,TRUE,"general";"via3",#N/A,TRUE,"general"}</definedName>
    <definedName name="_t99_1"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 localSheetId="61">#REF!</definedName>
    <definedName name="_tab1" localSheetId="62">#REF!</definedName>
    <definedName name="_tab1">#REF!</definedName>
    <definedName name="_tab2">#REF!</definedName>
    <definedName name="_tab3">#REF!</definedName>
    <definedName name="_TAB4">#REF!</definedName>
    <definedName name="_Tab5">#REF!</definedName>
    <definedName name="_TABLA">#REF!</definedName>
    <definedName name="_TABLE_2" hidden="1">#REF!</definedName>
    <definedName name="_Table1_In1" hidden="1">#REF!</definedName>
    <definedName name="_Table1_Out" hidden="1">#REF!</definedName>
    <definedName name="_Table2_In1" hidden="1">#REF!</definedName>
    <definedName name="_Table2_In2" hidden="1">#REF!</definedName>
    <definedName name="_Table2_Out" hidden="1">#REF!</definedName>
    <definedName name="_TACOR">#REF!</definedName>
    <definedName name="_TAP2">#REF!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212">#REF!</definedName>
    <definedName name="_tc3">#REF!</definedName>
    <definedName name="_TD02">#N/A</definedName>
    <definedName name="_TEE1">#REF!</definedName>
    <definedName name="_TEE2">#REF!</definedName>
    <definedName name="_TEE32">#REF!</definedName>
    <definedName name="_TEE33">#REF!</definedName>
    <definedName name="_TEP44">#REF!</definedName>
    <definedName name="_TES44">#REF!</definedName>
    <definedName name="_TES64">#REF!</definedName>
    <definedName name="_TES66">#REF!</definedName>
    <definedName name="_tf3813">#REF!</definedName>
    <definedName name="_THF12">#REF!</definedName>
    <definedName name="_TIT1" localSheetId="61">#REF!</definedName>
    <definedName name="_TIT1">#REF!</definedName>
    <definedName name="_TLL3">#REF!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c125968806_3">#REF!</definedName>
    <definedName name="_Toc331080305">#REF!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1">#REF!</definedName>
    <definedName name="_tp724">#REF!</definedName>
    <definedName name="_TPE12">#REF!</definedName>
    <definedName name="_TPE1701">#REF!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t1">#REF!</definedName>
    <definedName name="_Tpt2">#REF!</definedName>
    <definedName name="_TR114">#REF!</definedName>
    <definedName name="_Tra1">#REF!</definedName>
    <definedName name="_Tra2">#REF!</definedName>
    <definedName name="_Tra3">#REF!</definedName>
    <definedName name="_TRM2">#REF!</definedName>
    <definedName name="_TUZ22">#REF!</definedName>
    <definedName name="_TUZ36">#REF!</definedName>
    <definedName name="_tyl2" localSheetId="3" hidden="1">{#N/A,#N/A,FALSE,"masez (10)";#N/A,#N/A,FALSE,"masez (7)";#N/A,#N/A,FALSE,"masez (6)";#N/A,#N/A,FALSE,"masez (5)";#N/A,#N/A,FALSE,"masez (4)";#N/A,#N/A,FALSE,"masez (3)";#N/A,#N/A,FALSE,"masez (2)";#N/A,#N/A,FALSE,"GME";#N/A,#N/A,FALSE,"masez"}</definedName>
    <definedName name="_tyl2" hidden="1">{#N/A,#N/A,FALSE,"masez (10)";#N/A,#N/A,FALSE,"masez (7)";#N/A,#N/A,FALSE,"masez (6)";#N/A,#N/A,FALSE,"masez (5)";#N/A,#N/A,FALSE,"masez (4)";#N/A,#N/A,FALSE,"masez (3)";#N/A,#N/A,FALSE,"masez (2)";#N/A,#N/A,FALSE,"GME";#N/A,#N/A,FALSE,"masez"}</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3" hidden="1">{"TAB1",#N/A,TRUE,"GENERAL";"TAB2",#N/A,TRUE,"GENERAL";"TAB3",#N/A,TRUE,"GENERAL";"TAB4",#N/A,TRUE,"GENERAL";"TAB5",#N/A,TRUE,"GENERAL"}</definedName>
    <definedName name="_u4" localSheetId="61" hidden="1">{"TAB1",#N/A,TRUE,"GENERAL";"TAB2",#N/A,TRUE,"GENERAL";"TAB3",#N/A,TRUE,"GENERAL";"TAB4",#N/A,TRUE,"GENERAL";"TAB5",#N/A,TRUE,"GENERAL"}</definedName>
    <definedName name="_u4" localSheetId="62" hidden="1">{"TAB1",#N/A,TRUE,"GENERAL";"TAB2",#N/A,TRUE,"GENERAL";"TAB3",#N/A,TRUE,"GENERAL";"TAB4",#N/A,TRUE,"GENERAL";"TAB5",#N/A,TRUE,"GENERAL"}</definedName>
    <definedName name="_u4" hidden="1">{"TAB1",#N/A,TRUE,"GENERAL";"TAB2",#N/A,TRUE,"GENERAL";"TAB3",#N/A,TRUE,"GENERAL";"TAB4",#N/A,TRUE,"GENERAL";"TAB5",#N/A,TRUE,"GENERAL"}</definedName>
    <definedName name="_u4_1" localSheetId="3" hidden="1">{"TAB1",#N/A,TRUE,"GENERAL";"TAB2",#N/A,TRUE,"GENERAL";"TAB3",#N/A,TRUE,"GENERAL";"TAB4",#N/A,TRUE,"GENERAL";"TAB5",#N/A,TRUE,"GENERAL"}</definedName>
    <definedName name="_u4_1" localSheetId="61" hidden="1">{"TAB1",#N/A,TRUE,"GENERAL";"TAB2",#N/A,TRUE,"GENERAL";"TAB3",#N/A,TRUE,"GENERAL";"TAB4",#N/A,TRUE,"GENERAL";"TAB5",#N/A,TRUE,"GENERAL"}</definedName>
    <definedName name="_u4_1" localSheetId="62" hidden="1">{"TAB1",#N/A,TRUE,"GENERAL";"TAB2",#N/A,TRUE,"GENERAL";"TAB3",#N/A,TRUE,"GENERAL";"TAB4",#N/A,TRUE,"GENERAL";"TAB5",#N/A,TRUE,"GENERAL"}</definedName>
    <definedName name="_u4_1" hidden="1">{"TAB1",#N/A,TRUE,"GENERAL";"TAB2",#N/A,TRUE,"GENERAL";"TAB3",#N/A,TRUE,"GENERAL";"TAB4",#N/A,TRUE,"GENERAL";"TAB5",#N/A,TRUE,"GENERAL"}</definedName>
    <definedName name="_u5" localSheetId="3" hidden="1">{"TAB1",#N/A,TRUE,"GENERAL";"TAB2",#N/A,TRUE,"GENERAL";"TAB3",#N/A,TRUE,"GENERAL";"TAB4",#N/A,TRUE,"GENERAL";"TAB5",#N/A,TRUE,"GENERAL"}</definedName>
    <definedName name="_u5" localSheetId="61" hidden="1">{"TAB1",#N/A,TRUE,"GENERAL";"TAB2",#N/A,TRUE,"GENERAL";"TAB3",#N/A,TRUE,"GENERAL";"TAB4",#N/A,TRUE,"GENERAL";"TAB5",#N/A,TRUE,"GENERAL"}</definedName>
    <definedName name="_u5" localSheetId="62" hidden="1">{"TAB1",#N/A,TRUE,"GENERAL";"TAB2",#N/A,TRUE,"GENERAL";"TAB3",#N/A,TRUE,"GENERAL";"TAB4",#N/A,TRUE,"GENERAL";"TAB5",#N/A,TRUE,"GENERAL"}</definedName>
    <definedName name="_u5" hidden="1">{"TAB1",#N/A,TRUE,"GENERAL";"TAB2",#N/A,TRUE,"GENERAL";"TAB3",#N/A,TRUE,"GENERAL";"TAB4",#N/A,TRUE,"GENERAL";"TAB5",#N/A,TRUE,"GENERAL"}</definedName>
    <definedName name="_u5_1" localSheetId="3" hidden="1">{"TAB1",#N/A,TRUE,"GENERAL";"TAB2",#N/A,TRUE,"GENERAL";"TAB3",#N/A,TRUE,"GENERAL";"TAB4",#N/A,TRUE,"GENERAL";"TAB5",#N/A,TRUE,"GENERAL"}</definedName>
    <definedName name="_u5_1" localSheetId="61" hidden="1">{"TAB1",#N/A,TRUE,"GENERAL";"TAB2",#N/A,TRUE,"GENERAL";"TAB3",#N/A,TRUE,"GENERAL";"TAB4",#N/A,TRUE,"GENERAL";"TAB5",#N/A,TRUE,"GENERAL"}</definedName>
    <definedName name="_u5_1" localSheetId="62" hidden="1">{"TAB1",#N/A,TRUE,"GENERAL";"TAB2",#N/A,TRUE,"GENERAL";"TAB3",#N/A,TRUE,"GENERAL";"TAB4",#N/A,TRUE,"GENERAL";"TAB5",#N/A,TRUE,"GENERAL"}</definedName>
    <definedName name="_u5_1" hidden="1">{"TAB1",#N/A,TRUE,"GENERAL";"TAB2",#N/A,TRUE,"GENERAL";"TAB3",#N/A,TRUE,"GENERAL";"TAB4",#N/A,TRUE,"GENERAL";"TAB5",#N/A,TRUE,"GENERAL"}</definedName>
    <definedName name="_u6" localSheetId="3" hidden="1">{"TAB1",#N/A,TRUE,"GENERAL";"TAB2",#N/A,TRUE,"GENERAL";"TAB3",#N/A,TRUE,"GENERAL";"TAB4",#N/A,TRUE,"GENERAL";"TAB5",#N/A,TRUE,"GENERAL"}</definedName>
    <definedName name="_u6" localSheetId="61" hidden="1">{"TAB1",#N/A,TRUE,"GENERAL";"TAB2",#N/A,TRUE,"GENERAL";"TAB3",#N/A,TRUE,"GENERAL";"TAB4",#N/A,TRUE,"GENERAL";"TAB5",#N/A,TRUE,"GENERAL"}</definedName>
    <definedName name="_u6" localSheetId="62" hidden="1">{"TAB1",#N/A,TRUE,"GENERAL";"TAB2",#N/A,TRUE,"GENERAL";"TAB3",#N/A,TRUE,"GENERAL";"TAB4",#N/A,TRUE,"GENERAL";"TAB5",#N/A,TRUE,"GENERAL"}</definedName>
    <definedName name="_u6" hidden="1">{"TAB1",#N/A,TRUE,"GENERAL";"TAB2",#N/A,TRUE,"GENERAL";"TAB3",#N/A,TRUE,"GENERAL";"TAB4",#N/A,TRUE,"GENERAL";"TAB5",#N/A,TRUE,"GENERAL"}</definedName>
    <definedName name="_u6_1" localSheetId="3" hidden="1">{"TAB1",#N/A,TRUE,"GENERAL";"TAB2",#N/A,TRUE,"GENERAL";"TAB3",#N/A,TRUE,"GENERAL";"TAB4",#N/A,TRUE,"GENERAL";"TAB5",#N/A,TRUE,"GENERAL"}</definedName>
    <definedName name="_u6_1" localSheetId="61" hidden="1">{"TAB1",#N/A,TRUE,"GENERAL";"TAB2",#N/A,TRUE,"GENERAL";"TAB3",#N/A,TRUE,"GENERAL";"TAB4",#N/A,TRUE,"GENERAL";"TAB5",#N/A,TRUE,"GENERAL"}</definedName>
    <definedName name="_u6_1" localSheetId="62" hidden="1">{"TAB1",#N/A,TRUE,"GENERAL";"TAB2",#N/A,TRUE,"GENERAL";"TAB3",#N/A,TRUE,"GENERAL";"TAB4",#N/A,TRUE,"GENERAL";"TAB5",#N/A,TRUE,"GENERAL"}</definedName>
    <definedName name="_u6_1" hidden="1">{"TAB1",#N/A,TRUE,"GENERAL";"TAB2",#N/A,TRUE,"GENERAL";"TAB3",#N/A,TRUE,"GENERAL";"TAB4",#N/A,TRUE,"GENERAL";"TAB5",#N/A,TRUE,"GENERAL"}</definedName>
    <definedName name="_u7" localSheetId="3" hidden="1">{"via1",#N/A,TRUE,"general";"via2",#N/A,TRUE,"general";"via3",#N/A,TRUE,"general"}</definedName>
    <definedName name="_u7" localSheetId="61" hidden="1">{"via1",#N/A,TRUE,"general";"via2",#N/A,TRUE,"general";"via3",#N/A,TRUE,"general"}</definedName>
    <definedName name="_u7" localSheetId="62" hidden="1">{"via1",#N/A,TRUE,"general";"via2",#N/A,TRUE,"general";"via3",#N/A,TRUE,"general"}</definedName>
    <definedName name="_u7" hidden="1">{"via1",#N/A,TRUE,"general";"via2",#N/A,TRUE,"general";"via3",#N/A,TRUE,"general"}</definedName>
    <definedName name="_u7_1" localSheetId="3" hidden="1">{"via1",#N/A,TRUE,"general";"via2",#N/A,TRUE,"general";"via3",#N/A,TRUE,"general"}</definedName>
    <definedName name="_u7_1" localSheetId="61" hidden="1">{"via1",#N/A,TRUE,"general";"via2",#N/A,TRUE,"general";"via3",#N/A,TRUE,"general"}</definedName>
    <definedName name="_u7_1" localSheetId="62" hidden="1">{"via1",#N/A,TRUE,"general";"via2",#N/A,TRUE,"general";"via3",#N/A,TRUE,"general"}</definedName>
    <definedName name="_u7_1" hidden="1">{"via1",#N/A,TRUE,"general";"via2",#N/A,TRUE,"general";"via3",#N/A,TRUE,"general"}</definedName>
    <definedName name="_u8" localSheetId="3" hidden="1">{"TAB1",#N/A,TRUE,"GENERAL";"TAB2",#N/A,TRUE,"GENERAL";"TAB3",#N/A,TRUE,"GENERAL";"TAB4",#N/A,TRUE,"GENERAL";"TAB5",#N/A,TRUE,"GENERAL"}</definedName>
    <definedName name="_u8" localSheetId="61" hidden="1">{"TAB1",#N/A,TRUE,"GENERAL";"TAB2",#N/A,TRUE,"GENERAL";"TAB3",#N/A,TRUE,"GENERAL";"TAB4",#N/A,TRUE,"GENERAL";"TAB5",#N/A,TRUE,"GENERAL"}</definedName>
    <definedName name="_u8" localSheetId="62" hidden="1">{"TAB1",#N/A,TRUE,"GENERAL";"TAB2",#N/A,TRUE,"GENERAL";"TAB3",#N/A,TRUE,"GENERAL";"TAB4",#N/A,TRUE,"GENERAL";"TAB5",#N/A,TRUE,"GENERAL"}</definedName>
    <definedName name="_u8" hidden="1">{"TAB1",#N/A,TRUE,"GENERAL";"TAB2",#N/A,TRUE,"GENERAL";"TAB3",#N/A,TRUE,"GENERAL";"TAB4",#N/A,TRUE,"GENERAL";"TAB5",#N/A,TRUE,"GENERAL"}</definedName>
    <definedName name="_u8_1" localSheetId="3" hidden="1">{"TAB1",#N/A,TRUE,"GENERAL";"TAB2",#N/A,TRUE,"GENERAL";"TAB3",#N/A,TRUE,"GENERAL";"TAB4",#N/A,TRUE,"GENERAL";"TAB5",#N/A,TRUE,"GENERAL"}</definedName>
    <definedName name="_u8_1" localSheetId="61" hidden="1">{"TAB1",#N/A,TRUE,"GENERAL";"TAB2",#N/A,TRUE,"GENERAL";"TAB3",#N/A,TRUE,"GENERAL";"TAB4",#N/A,TRUE,"GENERAL";"TAB5",#N/A,TRUE,"GENERAL"}</definedName>
    <definedName name="_u8_1" localSheetId="62" hidden="1">{"TAB1",#N/A,TRUE,"GENERAL";"TAB2",#N/A,TRUE,"GENERAL";"TAB3",#N/A,TRUE,"GENERAL";"TAB4",#N/A,TRUE,"GENERAL";"TAB5",#N/A,TRUE,"GENERAL"}</definedName>
    <definedName name="_u8_1" hidden="1">{"TAB1",#N/A,TRUE,"GENERAL";"TAB2",#N/A,TRUE,"GENERAL";"TAB3",#N/A,TRUE,"GENERAL";"TAB4",#N/A,TRUE,"GENERAL";"TAB5",#N/A,TRUE,"GENERAL"}</definedName>
    <definedName name="_u9" localSheetId="3" hidden="1">{"TAB1",#N/A,TRUE,"GENERAL";"TAB2",#N/A,TRUE,"GENERAL";"TAB3",#N/A,TRUE,"GENERAL";"TAB4",#N/A,TRUE,"GENERAL";"TAB5",#N/A,TRUE,"GENERAL"}</definedName>
    <definedName name="_u9" localSheetId="61" hidden="1">{"TAB1",#N/A,TRUE,"GENERAL";"TAB2",#N/A,TRUE,"GENERAL";"TAB3",#N/A,TRUE,"GENERAL";"TAB4",#N/A,TRUE,"GENERAL";"TAB5",#N/A,TRUE,"GENERAL"}</definedName>
    <definedName name="_u9" localSheetId="62" hidden="1">{"TAB1",#N/A,TRUE,"GENERAL";"TAB2",#N/A,TRUE,"GENERAL";"TAB3",#N/A,TRUE,"GENERAL";"TAB4",#N/A,TRUE,"GENERAL";"TAB5",#N/A,TRUE,"GENERAL"}</definedName>
    <definedName name="_u9" hidden="1">{"TAB1",#N/A,TRUE,"GENERAL";"TAB2",#N/A,TRUE,"GENERAL";"TAB3",#N/A,TRUE,"GENERAL";"TAB4",#N/A,TRUE,"GENERAL";"TAB5",#N/A,TRUE,"GENERAL"}</definedName>
    <definedName name="_u9_1" localSheetId="3" hidden="1">{"TAB1",#N/A,TRUE,"GENERAL";"TAB2",#N/A,TRUE,"GENERAL";"TAB3",#N/A,TRUE,"GENERAL";"TAB4",#N/A,TRUE,"GENERAL";"TAB5",#N/A,TRUE,"GENERAL"}</definedName>
    <definedName name="_u9_1" localSheetId="61" hidden="1">{"TAB1",#N/A,TRUE,"GENERAL";"TAB2",#N/A,TRUE,"GENERAL";"TAB3",#N/A,TRUE,"GENERAL";"TAB4",#N/A,TRUE,"GENERAL";"TAB5",#N/A,TRUE,"GENERAL"}</definedName>
    <definedName name="_u9_1" localSheetId="62" hidden="1">{"TAB1",#N/A,TRUE,"GENERAL";"TAB2",#N/A,TRUE,"GENERAL";"TAB3",#N/A,TRUE,"GENERAL";"TAB4",#N/A,TRUE,"GENERAL";"TAB5",#N/A,TRUE,"GENERAL"}</definedName>
    <definedName name="_u9_1" hidden="1">{"TAB1",#N/A,TRUE,"GENERAL";"TAB2",#N/A,TRUE,"GENERAL";"TAB3",#N/A,TRUE,"GENERAL";"TAB4",#N/A,TRUE,"GENERAL";"TAB5",#N/A,TRUE,"GENERAL"}</definedName>
    <definedName name="_UDD06">#REF!</definedName>
    <definedName name="_UDD08">#REF!</definedName>
    <definedName name="_UNI32">#REF!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3" hidden="1">{"TAB1",#N/A,TRUE,"GENERAL";"TAB2",#N/A,TRUE,"GENERAL";"TAB3",#N/A,TRUE,"GENERAL";"TAB4",#N/A,TRUE,"GENERAL";"TAB5",#N/A,TRUE,"GENERAL"}</definedName>
    <definedName name="_ur7" localSheetId="61" hidden="1">{"TAB1",#N/A,TRUE,"GENERAL";"TAB2",#N/A,TRUE,"GENERAL";"TAB3",#N/A,TRUE,"GENERAL";"TAB4",#N/A,TRUE,"GENERAL";"TAB5",#N/A,TRUE,"GENERAL"}</definedName>
    <definedName name="_ur7" localSheetId="62" hidden="1">{"TAB1",#N/A,TRUE,"GENERAL";"TAB2",#N/A,TRUE,"GENERAL";"TAB3",#N/A,TRUE,"GENERAL";"TAB4",#N/A,TRUE,"GENERAL";"TAB5",#N/A,TRUE,"GENERAL"}</definedName>
    <definedName name="_ur7" hidden="1">{"TAB1",#N/A,TRUE,"GENERAL";"TAB2",#N/A,TRUE,"GENERAL";"TAB3",#N/A,TRUE,"GENERAL";"TAB4",#N/A,TRUE,"GENERAL";"TAB5",#N/A,TRUE,"GENERAL"}</definedName>
    <definedName name="_ur7_1" localSheetId="3" hidden="1">{"TAB1",#N/A,TRUE,"GENERAL";"TAB2",#N/A,TRUE,"GENERAL";"TAB3",#N/A,TRUE,"GENERAL";"TAB4",#N/A,TRUE,"GENERAL";"TAB5",#N/A,TRUE,"GENERAL"}</definedName>
    <definedName name="_ur7_1" localSheetId="61" hidden="1">{"TAB1",#N/A,TRUE,"GENERAL";"TAB2",#N/A,TRUE,"GENERAL";"TAB3",#N/A,TRUE,"GENERAL";"TAB4",#N/A,TRUE,"GENERAL";"TAB5",#N/A,TRUE,"GENERAL"}</definedName>
    <definedName name="_ur7_1" localSheetId="62" hidden="1">{"TAB1",#N/A,TRUE,"GENERAL";"TAB2",#N/A,TRUE,"GENERAL";"TAB3",#N/A,TRUE,"GENERAL";"TAB4",#N/A,TRUE,"GENERAL";"TAB5",#N/A,TRUE,"GENERAL"}</definedName>
    <definedName name="_ur7_1" hidden="1">{"TAB1",#N/A,TRUE,"GENERAL";"TAB2",#N/A,TRUE,"GENERAL";"TAB3",#N/A,TRUE,"GENERAL";"TAB4",#N/A,TRUE,"GENERAL";"TAB5",#N/A,TRUE,"GENERAL"}</definedName>
    <definedName name="_V1" localSheetId="61">#REF!</definedName>
    <definedName name="_V1">#REF!</definedName>
    <definedName name="_v2" localSheetId="3" hidden="1">{"via1",#N/A,TRUE,"general";"via2",#N/A,TRUE,"general";"via3",#N/A,TRUE,"general"}</definedName>
    <definedName name="_v2" localSheetId="61" hidden="1">{"via1",#N/A,TRUE,"general";"via2",#N/A,TRUE,"general";"via3",#N/A,TRUE,"general"}</definedName>
    <definedName name="_v2" localSheetId="62" hidden="1">{"via1",#N/A,TRUE,"general";"via2",#N/A,TRUE,"general";"via3",#N/A,TRUE,"general"}</definedName>
    <definedName name="_v2" hidden="1">{"via1",#N/A,TRUE,"general";"via2",#N/A,TRUE,"general";"via3",#N/A,TRUE,"general"}</definedName>
    <definedName name="_v2_1" localSheetId="3" hidden="1">{"via1",#N/A,TRUE,"general";"via2",#N/A,TRUE,"general";"via3",#N/A,TRUE,"general"}</definedName>
    <definedName name="_v2_1" localSheetId="61" hidden="1">{"via1",#N/A,TRUE,"general";"via2",#N/A,TRUE,"general";"via3",#N/A,TRUE,"general"}</definedName>
    <definedName name="_v2_1" localSheetId="62" hidden="1">{"via1",#N/A,TRUE,"general";"via2",#N/A,TRUE,"general";"via3",#N/A,TRUE,"general"}</definedName>
    <definedName name="_v2_1" hidden="1">{"via1",#N/A,TRUE,"general";"via2",#N/A,TRUE,"general";"via3",#N/A,TRUE,"general"}</definedName>
    <definedName name="_v3" localSheetId="3" hidden="1">{"TAB1",#N/A,TRUE,"GENERAL";"TAB2",#N/A,TRUE,"GENERAL";"TAB3",#N/A,TRUE,"GENERAL";"TAB4",#N/A,TRUE,"GENERAL";"TAB5",#N/A,TRUE,"GENERAL"}</definedName>
    <definedName name="_v3" localSheetId="61" hidden="1">{"TAB1",#N/A,TRUE,"GENERAL";"TAB2",#N/A,TRUE,"GENERAL";"TAB3",#N/A,TRUE,"GENERAL";"TAB4",#N/A,TRUE,"GENERAL";"TAB5",#N/A,TRUE,"GENERAL"}</definedName>
    <definedName name="_v3" localSheetId="62" hidden="1">{"TAB1",#N/A,TRUE,"GENERAL";"TAB2",#N/A,TRUE,"GENERAL";"TAB3",#N/A,TRUE,"GENERAL";"TAB4",#N/A,TRUE,"GENERAL";"TAB5",#N/A,TRUE,"GENERAL"}</definedName>
    <definedName name="_v3" hidden="1">{"TAB1",#N/A,TRUE,"GENERAL";"TAB2",#N/A,TRUE,"GENERAL";"TAB3",#N/A,TRUE,"GENERAL";"TAB4",#N/A,TRUE,"GENERAL";"TAB5",#N/A,TRUE,"GENERAL"}</definedName>
    <definedName name="_v3_1" localSheetId="3" hidden="1">{"TAB1",#N/A,TRUE,"GENERAL";"TAB2",#N/A,TRUE,"GENERAL";"TAB3",#N/A,TRUE,"GENERAL";"TAB4",#N/A,TRUE,"GENERAL";"TAB5",#N/A,TRUE,"GENERAL"}</definedName>
    <definedName name="_v3_1" localSheetId="61" hidden="1">{"TAB1",#N/A,TRUE,"GENERAL";"TAB2",#N/A,TRUE,"GENERAL";"TAB3",#N/A,TRUE,"GENERAL";"TAB4",#N/A,TRUE,"GENERAL";"TAB5",#N/A,TRUE,"GENERAL"}</definedName>
    <definedName name="_v3_1" localSheetId="62" hidden="1">{"TAB1",#N/A,TRUE,"GENERAL";"TAB2",#N/A,TRUE,"GENERAL";"TAB3",#N/A,TRUE,"GENERAL";"TAB4",#N/A,TRUE,"GENERAL";"TAB5",#N/A,TRUE,"GENERAL"}</definedName>
    <definedName name="_v3_1" hidden="1">{"TAB1",#N/A,TRUE,"GENERAL";"TAB2",#N/A,TRUE,"GENERAL";"TAB3",#N/A,TRUE,"GENERAL";"TAB4",#N/A,TRUE,"GENERAL";"TAB5",#N/A,TRUE,"GENERAL"}</definedName>
    <definedName name="_v4" localSheetId="3" hidden="1">{"TAB1",#N/A,TRUE,"GENERAL";"TAB2",#N/A,TRUE,"GENERAL";"TAB3",#N/A,TRUE,"GENERAL";"TAB4",#N/A,TRUE,"GENERAL";"TAB5",#N/A,TRUE,"GENERAL"}</definedName>
    <definedName name="_v4" localSheetId="61" hidden="1">{"TAB1",#N/A,TRUE,"GENERAL";"TAB2",#N/A,TRUE,"GENERAL";"TAB3",#N/A,TRUE,"GENERAL";"TAB4",#N/A,TRUE,"GENERAL";"TAB5",#N/A,TRUE,"GENERAL"}</definedName>
    <definedName name="_v4" localSheetId="62" hidden="1">{"TAB1",#N/A,TRUE,"GENERAL";"TAB2",#N/A,TRUE,"GENERAL";"TAB3",#N/A,TRUE,"GENERAL";"TAB4",#N/A,TRUE,"GENERAL";"TAB5",#N/A,TRUE,"GENERAL"}</definedName>
    <definedName name="_v4" hidden="1">{"TAB1",#N/A,TRUE,"GENERAL";"TAB2",#N/A,TRUE,"GENERAL";"TAB3",#N/A,TRUE,"GENERAL";"TAB4",#N/A,TRUE,"GENERAL";"TAB5",#N/A,TRUE,"GENERAL"}</definedName>
    <definedName name="_v4_1" localSheetId="3" hidden="1">{"TAB1",#N/A,TRUE,"GENERAL";"TAB2",#N/A,TRUE,"GENERAL";"TAB3",#N/A,TRUE,"GENERAL";"TAB4",#N/A,TRUE,"GENERAL";"TAB5",#N/A,TRUE,"GENERAL"}</definedName>
    <definedName name="_v4_1" localSheetId="61" hidden="1">{"TAB1",#N/A,TRUE,"GENERAL";"TAB2",#N/A,TRUE,"GENERAL";"TAB3",#N/A,TRUE,"GENERAL";"TAB4",#N/A,TRUE,"GENERAL";"TAB5",#N/A,TRUE,"GENERAL"}</definedName>
    <definedName name="_v4_1" localSheetId="62" hidden="1">{"TAB1",#N/A,TRUE,"GENERAL";"TAB2",#N/A,TRUE,"GENERAL";"TAB3",#N/A,TRUE,"GENERAL";"TAB4",#N/A,TRUE,"GENERAL";"TAB5",#N/A,TRUE,"GENERAL"}</definedName>
    <definedName name="_v4_1" hidden="1">{"TAB1",#N/A,TRUE,"GENERAL";"TAB2",#N/A,TRUE,"GENERAL";"TAB3",#N/A,TRUE,"GENERAL";"TAB4",#N/A,TRUE,"GENERAL";"TAB5",#N/A,TRUE,"GENERAL"}</definedName>
    <definedName name="_v5" localSheetId="3" hidden="1">{"TAB1",#N/A,TRUE,"GENERAL";"TAB2",#N/A,TRUE,"GENERAL";"TAB3",#N/A,TRUE,"GENERAL";"TAB4",#N/A,TRUE,"GENERAL";"TAB5",#N/A,TRUE,"GENERAL"}</definedName>
    <definedName name="_v5" localSheetId="61" hidden="1">{"TAB1",#N/A,TRUE,"GENERAL";"TAB2",#N/A,TRUE,"GENERAL";"TAB3",#N/A,TRUE,"GENERAL";"TAB4",#N/A,TRUE,"GENERAL";"TAB5",#N/A,TRUE,"GENERAL"}</definedName>
    <definedName name="_v5" localSheetId="62" hidden="1">{"TAB1",#N/A,TRUE,"GENERAL";"TAB2",#N/A,TRUE,"GENERAL";"TAB3",#N/A,TRUE,"GENERAL";"TAB4",#N/A,TRUE,"GENERAL";"TAB5",#N/A,TRUE,"GENERAL"}</definedName>
    <definedName name="_v5" hidden="1">{"TAB1",#N/A,TRUE,"GENERAL";"TAB2",#N/A,TRUE,"GENERAL";"TAB3",#N/A,TRUE,"GENERAL";"TAB4",#N/A,TRUE,"GENERAL";"TAB5",#N/A,TRUE,"GENERAL"}</definedName>
    <definedName name="_v5_1" localSheetId="3" hidden="1">{"TAB1",#N/A,TRUE,"GENERAL";"TAB2",#N/A,TRUE,"GENERAL";"TAB3",#N/A,TRUE,"GENERAL";"TAB4",#N/A,TRUE,"GENERAL";"TAB5",#N/A,TRUE,"GENERAL"}</definedName>
    <definedName name="_v5_1" localSheetId="61" hidden="1">{"TAB1",#N/A,TRUE,"GENERAL";"TAB2",#N/A,TRUE,"GENERAL";"TAB3",#N/A,TRUE,"GENERAL";"TAB4",#N/A,TRUE,"GENERAL";"TAB5",#N/A,TRUE,"GENERAL"}</definedName>
    <definedName name="_v5_1" localSheetId="62" hidden="1">{"TAB1",#N/A,TRUE,"GENERAL";"TAB2",#N/A,TRUE,"GENERAL";"TAB3",#N/A,TRUE,"GENERAL";"TAB4",#N/A,TRUE,"GENERAL";"TAB5",#N/A,TRUE,"GENERAL"}</definedName>
    <definedName name="_v5_1" hidden="1">{"TAB1",#N/A,TRUE,"GENERAL";"TAB2",#N/A,TRUE,"GENERAL";"TAB3",#N/A,TRUE,"GENERAL";"TAB4",#N/A,TRUE,"GENERAL";"TAB5",#N/A,TRUE,"GENERAL"}</definedName>
    <definedName name="_v6" localSheetId="3" hidden="1">{"TAB1",#N/A,TRUE,"GENERAL";"TAB2",#N/A,TRUE,"GENERAL";"TAB3",#N/A,TRUE,"GENERAL";"TAB4",#N/A,TRUE,"GENERAL";"TAB5",#N/A,TRUE,"GENERAL"}</definedName>
    <definedName name="_v6" localSheetId="61" hidden="1">{"TAB1",#N/A,TRUE,"GENERAL";"TAB2",#N/A,TRUE,"GENERAL";"TAB3",#N/A,TRUE,"GENERAL";"TAB4",#N/A,TRUE,"GENERAL";"TAB5",#N/A,TRUE,"GENERAL"}</definedName>
    <definedName name="_v6" localSheetId="62" hidden="1">{"TAB1",#N/A,TRUE,"GENERAL";"TAB2",#N/A,TRUE,"GENERAL";"TAB3",#N/A,TRUE,"GENERAL";"TAB4",#N/A,TRUE,"GENERAL";"TAB5",#N/A,TRUE,"GENERAL"}</definedName>
    <definedName name="_v6" hidden="1">{"TAB1",#N/A,TRUE,"GENERAL";"TAB2",#N/A,TRUE,"GENERAL";"TAB3",#N/A,TRUE,"GENERAL";"TAB4",#N/A,TRUE,"GENERAL";"TAB5",#N/A,TRUE,"GENERAL"}</definedName>
    <definedName name="_v6_1" localSheetId="3" hidden="1">{"TAB1",#N/A,TRUE,"GENERAL";"TAB2",#N/A,TRUE,"GENERAL";"TAB3",#N/A,TRUE,"GENERAL";"TAB4",#N/A,TRUE,"GENERAL";"TAB5",#N/A,TRUE,"GENERAL"}</definedName>
    <definedName name="_v6_1" localSheetId="61" hidden="1">{"TAB1",#N/A,TRUE,"GENERAL";"TAB2",#N/A,TRUE,"GENERAL";"TAB3",#N/A,TRUE,"GENERAL";"TAB4",#N/A,TRUE,"GENERAL";"TAB5",#N/A,TRUE,"GENERAL"}</definedName>
    <definedName name="_v6_1" localSheetId="62" hidden="1">{"TAB1",#N/A,TRUE,"GENERAL";"TAB2",#N/A,TRUE,"GENERAL";"TAB3",#N/A,TRUE,"GENERAL";"TAB4",#N/A,TRUE,"GENERAL";"TAB5",#N/A,TRUE,"GENERAL"}</definedName>
    <definedName name="_v6_1" hidden="1">{"TAB1",#N/A,TRUE,"GENERAL";"TAB2",#N/A,TRUE,"GENERAL";"TAB3",#N/A,TRUE,"GENERAL";"TAB4",#N/A,TRUE,"GENERAL";"TAB5",#N/A,TRUE,"GENERAL"}</definedName>
    <definedName name="_v7" localSheetId="3" hidden="1">{"via1",#N/A,TRUE,"general";"via2",#N/A,TRUE,"general";"via3",#N/A,TRUE,"general"}</definedName>
    <definedName name="_v7" localSheetId="61" hidden="1">{"via1",#N/A,TRUE,"general";"via2",#N/A,TRUE,"general";"via3",#N/A,TRUE,"general"}</definedName>
    <definedName name="_v7" localSheetId="62" hidden="1">{"via1",#N/A,TRUE,"general";"via2",#N/A,TRUE,"general";"via3",#N/A,TRUE,"general"}</definedName>
    <definedName name="_v7" hidden="1">{"via1",#N/A,TRUE,"general";"via2",#N/A,TRUE,"general";"via3",#N/A,TRUE,"general"}</definedName>
    <definedName name="_v7_1" localSheetId="3" hidden="1">{"via1",#N/A,TRUE,"general";"via2",#N/A,TRUE,"general";"via3",#N/A,TRUE,"general"}</definedName>
    <definedName name="_v7_1" localSheetId="61" hidden="1">{"via1",#N/A,TRUE,"general";"via2",#N/A,TRUE,"general";"via3",#N/A,TRUE,"general"}</definedName>
    <definedName name="_v7_1" localSheetId="62" hidden="1">{"via1",#N/A,TRUE,"general";"via2",#N/A,TRUE,"general";"via3",#N/A,TRUE,"general"}</definedName>
    <definedName name="_v7_1" hidden="1">{"via1",#N/A,TRUE,"general";"via2",#N/A,TRUE,"general";"via3",#N/A,TRUE,"general"}</definedName>
    <definedName name="_v8" localSheetId="3" hidden="1">{"TAB1",#N/A,TRUE,"GENERAL";"TAB2",#N/A,TRUE,"GENERAL";"TAB3",#N/A,TRUE,"GENERAL";"TAB4",#N/A,TRUE,"GENERAL";"TAB5",#N/A,TRUE,"GENERAL"}</definedName>
    <definedName name="_v8" localSheetId="61" hidden="1">{"TAB1",#N/A,TRUE,"GENERAL";"TAB2",#N/A,TRUE,"GENERAL";"TAB3",#N/A,TRUE,"GENERAL";"TAB4",#N/A,TRUE,"GENERAL";"TAB5",#N/A,TRUE,"GENERAL"}</definedName>
    <definedName name="_v8" localSheetId="62" hidden="1">{"TAB1",#N/A,TRUE,"GENERAL";"TAB2",#N/A,TRUE,"GENERAL";"TAB3",#N/A,TRUE,"GENERAL";"TAB4",#N/A,TRUE,"GENERAL";"TAB5",#N/A,TRUE,"GENERAL"}</definedName>
    <definedName name="_v8" hidden="1">{"TAB1",#N/A,TRUE,"GENERAL";"TAB2",#N/A,TRUE,"GENERAL";"TAB3",#N/A,TRUE,"GENERAL";"TAB4",#N/A,TRUE,"GENERAL";"TAB5",#N/A,TRUE,"GENERAL"}</definedName>
    <definedName name="_v8_1" localSheetId="3" hidden="1">{"TAB1",#N/A,TRUE,"GENERAL";"TAB2",#N/A,TRUE,"GENERAL";"TAB3",#N/A,TRUE,"GENERAL";"TAB4",#N/A,TRUE,"GENERAL";"TAB5",#N/A,TRUE,"GENERAL"}</definedName>
    <definedName name="_v8_1" localSheetId="61" hidden="1">{"TAB1",#N/A,TRUE,"GENERAL";"TAB2",#N/A,TRUE,"GENERAL";"TAB3",#N/A,TRUE,"GENERAL";"TAB4",#N/A,TRUE,"GENERAL";"TAB5",#N/A,TRUE,"GENERAL"}</definedName>
    <definedName name="_v8_1" localSheetId="62" hidden="1">{"TAB1",#N/A,TRUE,"GENERAL";"TAB2",#N/A,TRUE,"GENERAL";"TAB3",#N/A,TRUE,"GENERAL";"TAB4",#N/A,TRUE,"GENERAL";"TAB5",#N/A,TRUE,"GENERAL"}</definedName>
    <definedName name="_v8_1" hidden="1">{"TAB1",#N/A,TRUE,"GENERAL";"TAB2",#N/A,TRUE,"GENERAL";"TAB3",#N/A,TRUE,"GENERAL";"TAB4",#N/A,TRUE,"GENERAL";"TAB5",#N/A,TRUE,"GENERAL"}</definedName>
    <definedName name="_v9" localSheetId="3" hidden="1">{"TAB1",#N/A,TRUE,"GENERAL";"TAB2",#N/A,TRUE,"GENERAL";"TAB3",#N/A,TRUE,"GENERAL";"TAB4",#N/A,TRUE,"GENERAL";"TAB5",#N/A,TRUE,"GENERAL"}</definedName>
    <definedName name="_v9" localSheetId="61" hidden="1">{"TAB1",#N/A,TRUE,"GENERAL";"TAB2",#N/A,TRUE,"GENERAL";"TAB3",#N/A,TRUE,"GENERAL";"TAB4",#N/A,TRUE,"GENERAL";"TAB5",#N/A,TRUE,"GENERAL"}</definedName>
    <definedName name="_v9" localSheetId="62" hidden="1">{"TAB1",#N/A,TRUE,"GENERAL";"TAB2",#N/A,TRUE,"GENERAL";"TAB3",#N/A,TRUE,"GENERAL";"TAB4",#N/A,TRUE,"GENERAL";"TAB5",#N/A,TRUE,"GENERAL"}</definedName>
    <definedName name="_v9" hidden="1">{"TAB1",#N/A,TRUE,"GENERAL";"TAB2",#N/A,TRUE,"GENERAL";"TAB3",#N/A,TRUE,"GENERAL";"TAB4",#N/A,TRUE,"GENERAL";"TAB5",#N/A,TRUE,"GENERAL"}</definedName>
    <definedName name="_v9_1" localSheetId="3" hidden="1">{"TAB1",#N/A,TRUE,"GENERAL";"TAB2",#N/A,TRUE,"GENERAL";"TAB3",#N/A,TRUE,"GENERAL";"TAB4",#N/A,TRUE,"GENERAL";"TAB5",#N/A,TRUE,"GENERAL"}</definedName>
    <definedName name="_v9_1" localSheetId="61" hidden="1">{"TAB1",#N/A,TRUE,"GENERAL";"TAB2",#N/A,TRUE,"GENERAL";"TAB3",#N/A,TRUE,"GENERAL";"TAB4",#N/A,TRUE,"GENERAL";"TAB5",#N/A,TRUE,"GENERAL"}</definedName>
    <definedName name="_v9_1" localSheetId="62" hidden="1">{"TAB1",#N/A,TRUE,"GENERAL";"TAB2",#N/A,TRUE,"GENERAL";"TAB3",#N/A,TRUE,"GENERAL";"TAB4",#N/A,TRUE,"GENERAL";"TAB5",#N/A,TRUE,"GENERAL"}</definedName>
    <definedName name="_v9_1" hidden="1">{"TAB1",#N/A,TRUE,"GENERAL";"TAB2",#N/A,TRUE,"GENERAL";"TAB3",#N/A,TRUE,"GENERAL";"TAB4",#N/A,TRUE,"GENERAL";"TAB5",#N/A,TRUE,"GENERAL"}</definedName>
    <definedName name="_var1">#REF!</definedName>
    <definedName name="_var3">#REF!</definedName>
    <definedName name="_var4">#REF!,#REF!,#REF!</definedName>
    <definedName name="_VEX1">#REF!</definedName>
    <definedName name="_VFA1">#REF!</definedName>
    <definedName name="_vfv4" localSheetId="3" hidden="1">{"via1",#N/A,TRUE,"general";"via2",#N/A,TRUE,"general";"via3",#N/A,TRUE,"general"}</definedName>
    <definedName name="_vfv4" localSheetId="61" hidden="1">{"via1",#N/A,TRUE,"general";"via2",#N/A,TRUE,"general";"via3",#N/A,TRUE,"general"}</definedName>
    <definedName name="_vfv4" localSheetId="62" hidden="1">{"via1",#N/A,TRUE,"general";"via2",#N/A,TRUE,"general";"via3",#N/A,TRUE,"general"}</definedName>
    <definedName name="_vfv4" hidden="1">{"via1",#N/A,TRUE,"general";"via2",#N/A,TRUE,"general";"via3",#N/A,TRUE,"general"}</definedName>
    <definedName name="_vfv4_1" localSheetId="3" hidden="1">{"via1",#N/A,TRUE,"general";"via2",#N/A,TRUE,"general";"via3",#N/A,TRUE,"general"}</definedName>
    <definedName name="_vfv4_1" localSheetId="61" hidden="1">{"via1",#N/A,TRUE,"general";"via2",#N/A,TRUE,"general";"via3",#N/A,TRUE,"general"}</definedName>
    <definedName name="_vfv4_1" localSheetId="62" hidden="1">{"via1",#N/A,TRUE,"general";"via2",#N/A,TRUE,"general";"via3",#N/A,TRUE,"general"}</definedName>
    <definedName name="_vfv4_1" hidden="1">{"via1",#N/A,TRUE,"general";"via2",#N/A,TRUE,"general";"via3",#N/A,TRUE,"general"}</definedName>
    <definedName name="_VIT1">#REF!</definedName>
    <definedName name="_Vol1" localSheetId="61">#REF!</definedName>
    <definedName name="_Vol1" localSheetId="62">#REF!</definedName>
    <definedName name="_Vol1">#REF!</definedName>
    <definedName name="_VPD1">#REF!</definedName>
    <definedName name="_VPI1">#REF!</definedName>
    <definedName name="_VPR1">#REF!</definedName>
    <definedName name="_VPR2">#REF!</definedName>
    <definedName name="_VRA1">#REF!</definedName>
    <definedName name="_VRP1">#REF!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3">Scheduled_Payment+Extra_Payment</definedName>
    <definedName name="_w6" localSheetId="58">Scheduled_Payment+Extra_Payment</definedName>
    <definedName name="_w6" localSheetId="59">Scheduled_Payment+Extra_Payment</definedName>
    <definedName name="_w6" localSheetId="12">Scheduled_Payment+Extra_Payment</definedName>
    <definedName name="_w6" localSheetId="19">Scheduled_Payment+Extra_Payment</definedName>
    <definedName name="_w6" localSheetId="20">Scheduled_Payment+Extra_Payment</definedName>
    <definedName name="_w6" localSheetId="22">Scheduled_Payment+Extra_Payment</definedName>
    <definedName name="_w6" localSheetId="23">Scheduled_Payment+Extra_Payment</definedName>
    <definedName name="_w6" localSheetId="24">Scheduled_Payment+Extra_Payment</definedName>
    <definedName name="_w6" localSheetId="25">Scheduled_Payment+Extra_Payment</definedName>
    <definedName name="_w6" localSheetId="26">Scheduled_Payment+Extra_Payment</definedName>
    <definedName name="_w6" localSheetId="27">Scheduled_Payment+Extra_Payment</definedName>
    <definedName name="_w6" localSheetId="28">Scheduled_Payment+Extra_Payment</definedName>
    <definedName name="_w6" localSheetId="29">Scheduled_Payment+Extra_Payment</definedName>
    <definedName name="_w6" localSheetId="30">Scheduled_Payment+Extra_Payment</definedName>
    <definedName name="_w6" localSheetId="31">Scheduled_Payment+Extra_Payment</definedName>
    <definedName name="_w6" localSheetId="32">Scheduled_Payment+Extra_Payment</definedName>
    <definedName name="_w6" localSheetId="33">Scheduled_Payment+Extra_Payment</definedName>
    <definedName name="_w6" localSheetId="42">Scheduled_Payment+Extra_Payment</definedName>
    <definedName name="_w6" localSheetId="72">Scheduled_Payment+Extra_Payment</definedName>
    <definedName name="_w6" localSheetId="43">Scheduled_Payment+Extra_Payment</definedName>
    <definedName name="_w6" localSheetId="44">Scheduled_Payment+Extra_Payment</definedName>
    <definedName name="_w6" localSheetId="34">Scheduled_Payment+Extra_Payment</definedName>
    <definedName name="_w6" localSheetId="35">Scheduled_Payment+Extra_Payment</definedName>
    <definedName name="_w6" localSheetId="36">Scheduled_Payment+Extra_Payment</definedName>
    <definedName name="_w6" localSheetId="37">Scheduled_Payment+Extra_Payment</definedName>
    <definedName name="_w6" localSheetId="38">Scheduled_Payment+Extra_Payment</definedName>
    <definedName name="_w6" localSheetId="39">Scheduled_Payment+Extra_Payment</definedName>
    <definedName name="_w6" localSheetId="40">Scheduled_Payment+Extra_Payment</definedName>
    <definedName name="_w6" localSheetId="41">Scheduled_Payment+Extra_Payment</definedName>
    <definedName name="_w6" localSheetId="45">Scheduled_Payment+Extra_Payment</definedName>
    <definedName name="_w6" localSheetId="54">Scheduled_Payment+Extra_Payment</definedName>
    <definedName name="_w6" localSheetId="55">Scheduled_Payment+Extra_Payment</definedName>
    <definedName name="_w6" localSheetId="56">Scheduled_Payment+Extra_Payment</definedName>
    <definedName name="_w6" localSheetId="57">Scheduled_Payment+Extra_Payment</definedName>
    <definedName name="_w6" localSheetId="46">Scheduled_Payment+Extra_Payment</definedName>
    <definedName name="_w6" localSheetId="47">Scheduled_Payment+Extra_Payment</definedName>
    <definedName name="_w6" localSheetId="48">Scheduled_Payment+Extra_Payment</definedName>
    <definedName name="_w6" localSheetId="49">Scheduled_Payment+Extra_Payment</definedName>
    <definedName name="_w6" localSheetId="50">Scheduled_Payment+Extra_Payment</definedName>
    <definedName name="_w6" localSheetId="51">Scheduled_Payment+Extra_Payment</definedName>
    <definedName name="_w6" localSheetId="52">Scheduled_Payment+Extra_Payment</definedName>
    <definedName name="_w6" localSheetId="53">Scheduled_Payment+Extra_Payment</definedName>
    <definedName name="_w6" localSheetId="6">Scheduled_Payment+Extra_Payment</definedName>
    <definedName name="_w6" localSheetId="8">Scheduled_Payment+Extra_Payment</definedName>
    <definedName name="_w6" localSheetId="10">Scheduled_Payment+Extra_Payment</definedName>
    <definedName name="_w6" localSheetId="13">Scheduled_Payment+Extra_Payment</definedName>
    <definedName name="_w6" localSheetId="14">Scheduled_Payment+Extra_Payment</definedName>
    <definedName name="_w6" localSheetId="15">Scheduled_Payment+Extra_Payment</definedName>
    <definedName name="_w6" localSheetId="16">Scheduled_Payment+Extra_Payment</definedName>
    <definedName name="_w6" localSheetId="17">Scheduled_Payment+Extra_Payment</definedName>
    <definedName name="_w6" localSheetId="60">Scheduled_Payment+Extra_Payment</definedName>
    <definedName name="_w6" localSheetId="9">Scheduled_Payment+Extra_Payment</definedName>
    <definedName name="_w6" localSheetId="11">Scheduled_Payment+Extra_Payment</definedName>
    <definedName name="_w6" localSheetId="18">Scheduled_Payment+Extra_Payment</definedName>
    <definedName name="_w6" localSheetId="1">Scheduled_Payment+Extra_Payment</definedName>
    <definedName name="_w6">Scheduled_Payment+Extra_Payment</definedName>
    <definedName name="_w7">#N/A</definedName>
    <definedName name="_wrn1" localSheetId="3" hidden="1">{#N/A,#N/A,TRUE,"Est. de Fact.";#N/A,#N/A,TRUE,"Capitulo 19";#N/A,#N/A,TRUE,"Proyecto P855"}</definedName>
    <definedName name="_wrn1" hidden="1">{#N/A,#N/A,TRUE,"Est. de Fact.";#N/A,#N/A,TRUE,"Capitulo 19";#N/A,#N/A,TRUE,"Proyecto P855"}</definedName>
    <definedName name="_Wt27">#REF!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3" hidden="1">{"TAB1",#N/A,TRUE,"GENERAL";"TAB2",#N/A,TRUE,"GENERAL";"TAB3",#N/A,TRUE,"GENERAL";"TAB4",#N/A,TRUE,"GENERAL";"TAB5",#N/A,TRUE,"GENERAL"}</definedName>
    <definedName name="_x1" localSheetId="61" hidden="1">{"TAB1",#N/A,TRUE,"GENERAL";"TAB2",#N/A,TRUE,"GENERAL";"TAB3",#N/A,TRUE,"GENERAL";"TAB4",#N/A,TRUE,"GENERAL";"TAB5",#N/A,TRUE,"GENERAL"}</definedName>
    <definedName name="_x1" localSheetId="62" hidden="1">{"TAB1",#N/A,TRUE,"GENERAL";"TAB2",#N/A,TRUE,"GENERAL";"TAB3",#N/A,TRUE,"GENERAL";"TAB4",#N/A,TRUE,"GENERAL";"TAB5",#N/A,TRUE,"GENERAL"}</definedName>
    <definedName name="_x1" hidden="1">{"TAB1",#N/A,TRUE,"GENERAL";"TAB2",#N/A,TRUE,"GENERAL";"TAB3",#N/A,TRUE,"GENERAL";"TAB4",#N/A,TRUE,"GENERAL";"TAB5",#N/A,TRUE,"GENERAL"}</definedName>
    <definedName name="_x1_1" localSheetId="3" hidden="1">{"TAB1",#N/A,TRUE,"GENERAL";"TAB2",#N/A,TRUE,"GENERAL";"TAB3",#N/A,TRUE,"GENERAL";"TAB4",#N/A,TRUE,"GENERAL";"TAB5",#N/A,TRUE,"GENERAL"}</definedName>
    <definedName name="_x1_1" localSheetId="61" hidden="1">{"TAB1",#N/A,TRUE,"GENERAL";"TAB2",#N/A,TRUE,"GENERAL";"TAB3",#N/A,TRUE,"GENERAL";"TAB4",#N/A,TRUE,"GENERAL";"TAB5",#N/A,TRUE,"GENERAL"}</definedName>
    <definedName name="_x1_1" localSheetId="62" hidden="1">{"TAB1",#N/A,TRUE,"GENERAL";"TAB2",#N/A,TRUE,"GENERAL";"TAB3",#N/A,TRUE,"GENERAL";"TAB4",#N/A,TRUE,"GENERAL";"TAB5",#N/A,TRUE,"GENERAL"}</definedName>
    <definedName name="_x1_1" hidden="1">{"TAB1",#N/A,TRUE,"GENERAL";"TAB2",#N/A,TRUE,"GENERAL";"TAB3",#N/A,TRUE,"GENERAL";"TAB4",#N/A,TRUE,"GENERAL";"TAB5",#N/A,TRUE,"GENERAL"}</definedName>
    <definedName name="_x2" localSheetId="3" hidden="1">{"via1",#N/A,TRUE,"general";"via2",#N/A,TRUE,"general";"via3",#N/A,TRUE,"general"}</definedName>
    <definedName name="_x2" localSheetId="61" hidden="1">{"via1",#N/A,TRUE,"general";"via2",#N/A,TRUE,"general";"via3",#N/A,TRUE,"general"}</definedName>
    <definedName name="_x2" localSheetId="62" hidden="1">{"via1",#N/A,TRUE,"general";"via2",#N/A,TRUE,"general";"via3",#N/A,TRUE,"general"}</definedName>
    <definedName name="_x2" hidden="1">{"via1",#N/A,TRUE,"general";"via2",#N/A,TRUE,"general";"via3",#N/A,TRUE,"general"}</definedName>
    <definedName name="_x2_1" localSheetId="3" hidden="1">{"via1",#N/A,TRUE,"general";"via2",#N/A,TRUE,"general";"via3",#N/A,TRUE,"general"}</definedName>
    <definedName name="_x2_1" localSheetId="61" hidden="1">{"via1",#N/A,TRUE,"general";"via2",#N/A,TRUE,"general";"via3",#N/A,TRUE,"general"}</definedName>
    <definedName name="_x2_1" localSheetId="62" hidden="1">{"via1",#N/A,TRUE,"general";"via2",#N/A,TRUE,"general";"via3",#N/A,TRUE,"general"}</definedName>
    <definedName name="_x2_1" hidden="1">{"via1",#N/A,TRUE,"general";"via2",#N/A,TRUE,"general";"via3",#N/A,TRUE,"general"}</definedName>
    <definedName name="_x3" localSheetId="3" hidden="1">{"via1",#N/A,TRUE,"general";"via2",#N/A,TRUE,"general";"via3",#N/A,TRUE,"general"}</definedName>
    <definedName name="_x3" localSheetId="61" hidden="1">{"via1",#N/A,TRUE,"general";"via2",#N/A,TRUE,"general";"via3",#N/A,TRUE,"general"}</definedName>
    <definedName name="_x3" localSheetId="62" hidden="1">{"via1",#N/A,TRUE,"general";"via2",#N/A,TRUE,"general";"via3",#N/A,TRUE,"general"}</definedName>
    <definedName name="_x3" hidden="1">{"via1",#N/A,TRUE,"general";"via2",#N/A,TRUE,"general";"via3",#N/A,TRUE,"general"}</definedName>
    <definedName name="_x3_1" localSheetId="3" hidden="1">{"via1",#N/A,TRUE,"general";"via2",#N/A,TRUE,"general";"via3",#N/A,TRUE,"general"}</definedName>
    <definedName name="_x3_1" localSheetId="61" hidden="1">{"via1",#N/A,TRUE,"general";"via2",#N/A,TRUE,"general";"via3",#N/A,TRUE,"general"}</definedName>
    <definedName name="_x3_1" localSheetId="62" hidden="1">{"via1",#N/A,TRUE,"general";"via2",#N/A,TRUE,"general";"via3",#N/A,TRUE,"general"}</definedName>
    <definedName name="_x3_1" hidden="1">{"via1",#N/A,TRUE,"general";"via2",#N/A,TRUE,"general";"via3",#N/A,TRUE,"general"}</definedName>
    <definedName name="_x4" localSheetId="3" hidden="1">{"via1",#N/A,TRUE,"general";"via2",#N/A,TRUE,"general";"via3",#N/A,TRUE,"general"}</definedName>
    <definedName name="_x4" localSheetId="61" hidden="1">{"via1",#N/A,TRUE,"general";"via2",#N/A,TRUE,"general";"via3",#N/A,TRUE,"general"}</definedName>
    <definedName name="_x4" localSheetId="62" hidden="1">{"via1",#N/A,TRUE,"general";"via2",#N/A,TRUE,"general";"via3",#N/A,TRUE,"general"}</definedName>
    <definedName name="_x4" hidden="1">{"via1",#N/A,TRUE,"general";"via2",#N/A,TRUE,"general";"via3",#N/A,TRUE,"general"}</definedName>
    <definedName name="_x4_1" localSheetId="3" hidden="1">{"via1",#N/A,TRUE,"general";"via2",#N/A,TRUE,"general";"via3",#N/A,TRUE,"general"}</definedName>
    <definedName name="_x4_1" localSheetId="61" hidden="1">{"via1",#N/A,TRUE,"general";"via2",#N/A,TRUE,"general";"via3",#N/A,TRUE,"general"}</definedName>
    <definedName name="_x4_1" localSheetId="62" hidden="1">{"via1",#N/A,TRUE,"general";"via2",#N/A,TRUE,"general";"via3",#N/A,TRUE,"general"}</definedName>
    <definedName name="_x4_1" hidden="1">{"via1",#N/A,TRUE,"general";"via2",#N/A,TRUE,"general";"via3",#N/A,TRUE,"general"}</definedName>
    <definedName name="_x5" localSheetId="3" hidden="1">{"TAB1",#N/A,TRUE,"GENERAL";"TAB2",#N/A,TRUE,"GENERAL";"TAB3",#N/A,TRUE,"GENERAL";"TAB4",#N/A,TRUE,"GENERAL";"TAB5",#N/A,TRUE,"GENERAL"}</definedName>
    <definedName name="_x5" localSheetId="61" hidden="1">{"TAB1",#N/A,TRUE,"GENERAL";"TAB2",#N/A,TRUE,"GENERAL";"TAB3",#N/A,TRUE,"GENERAL";"TAB4",#N/A,TRUE,"GENERAL";"TAB5",#N/A,TRUE,"GENERAL"}</definedName>
    <definedName name="_x5" localSheetId="62" hidden="1">{"TAB1",#N/A,TRUE,"GENERAL";"TAB2",#N/A,TRUE,"GENERAL";"TAB3",#N/A,TRUE,"GENERAL";"TAB4",#N/A,TRUE,"GENERAL";"TAB5",#N/A,TRUE,"GENERAL"}</definedName>
    <definedName name="_x5" hidden="1">{"TAB1",#N/A,TRUE,"GENERAL";"TAB2",#N/A,TRUE,"GENERAL";"TAB3",#N/A,TRUE,"GENERAL";"TAB4",#N/A,TRUE,"GENERAL";"TAB5",#N/A,TRUE,"GENERAL"}</definedName>
    <definedName name="_x5_1" localSheetId="3" hidden="1">{"TAB1",#N/A,TRUE,"GENERAL";"TAB2",#N/A,TRUE,"GENERAL";"TAB3",#N/A,TRUE,"GENERAL";"TAB4",#N/A,TRUE,"GENERAL";"TAB5",#N/A,TRUE,"GENERAL"}</definedName>
    <definedName name="_x5_1" localSheetId="61" hidden="1">{"TAB1",#N/A,TRUE,"GENERAL";"TAB2",#N/A,TRUE,"GENERAL";"TAB3",#N/A,TRUE,"GENERAL";"TAB4",#N/A,TRUE,"GENERAL";"TAB5",#N/A,TRUE,"GENERAL"}</definedName>
    <definedName name="_x5_1" localSheetId="62" hidden="1">{"TAB1",#N/A,TRUE,"GENERAL";"TAB2",#N/A,TRUE,"GENERAL";"TAB3",#N/A,TRUE,"GENERAL";"TAB4",#N/A,TRUE,"GENERAL";"TAB5",#N/A,TRUE,"GENERAL"}</definedName>
    <definedName name="_x5_1" hidden="1">{"TAB1",#N/A,TRUE,"GENERAL";"TAB2",#N/A,TRUE,"GENERAL";"TAB3",#N/A,TRUE,"GENERAL";"TAB4",#N/A,TRUE,"GENERAL";"TAB5",#N/A,TRUE,"GENERAL"}</definedName>
    <definedName name="_x6" localSheetId="3" hidden="1">{"TAB1",#N/A,TRUE,"GENERAL";"TAB2",#N/A,TRUE,"GENERAL";"TAB3",#N/A,TRUE,"GENERAL";"TAB4",#N/A,TRUE,"GENERAL";"TAB5",#N/A,TRUE,"GENERAL"}</definedName>
    <definedName name="_x6" localSheetId="61" hidden="1">{"TAB1",#N/A,TRUE,"GENERAL";"TAB2",#N/A,TRUE,"GENERAL";"TAB3",#N/A,TRUE,"GENERAL";"TAB4",#N/A,TRUE,"GENERAL";"TAB5",#N/A,TRUE,"GENERAL"}</definedName>
    <definedName name="_x6" localSheetId="62" hidden="1">{"TAB1",#N/A,TRUE,"GENERAL";"TAB2",#N/A,TRUE,"GENERAL";"TAB3",#N/A,TRUE,"GENERAL";"TAB4",#N/A,TRUE,"GENERAL";"TAB5",#N/A,TRUE,"GENERAL"}</definedName>
    <definedName name="_x6" hidden="1">{"TAB1",#N/A,TRUE,"GENERAL";"TAB2",#N/A,TRUE,"GENERAL";"TAB3",#N/A,TRUE,"GENERAL";"TAB4",#N/A,TRUE,"GENERAL";"TAB5",#N/A,TRUE,"GENERAL"}</definedName>
    <definedName name="_x6_1" localSheetId="3" hidden="1">{"TAB1",#N/A,TRUE,"GENERAL";"TAB2",#N/A,TRUE,"GENERAL";"TAB3",#N/A,TRUE,"GENERAL";"TAB4",#N/A,TRUE,"GENERAL";"TAB5",#N/A,TRUE,"GENERAL"}</definedName>
    <definedName name="_x6_1" localSheetId="61" hidden="1">{"TAB1",#N/A,TRUE,"GENERAL";"TAB2",#N/A,TRUE,"GENERAL";"TAB3",#N/A,TRUE,"GENERAL";"TAB4",#N/A,TRUE,"GENERAL";"TAB5",#N/A,TRUE,"GENERAL"}</definedName>
    <definedName name="_x6_1" localSheetId="62" hidden="1">{"TAB1",#N/A,TRUE,"GENERAL";"TAB2",#N/A,TRUE,"GENERAL";"TAB3",#N/A,TRUE,"GENERAL";"TAB4",#N/A,TRUE,"GENERAL";"TAB5",#N/A,TRUE,"GENERAL"}</definedName>
    <definedName name="_x6_1" hidden="1">{"TAB1",#N/A,TRUE,"GENERAL";"TAB2",#N/A,TRUE,"GENERAL";"TAB3",#N/A,TRUE,"GENERAL";"TAB4",#N/A,TRUE,"GENERAL";"TAB5",#N/A,TRUE,"GENERAL"}</definedName>
    <definedName name="_x7" localSheetId="3" hidden="1">{"TAB1",#N/A,TRUE,"GENERAL";"TAB2",#N/A,TRUE,"GENERAL";"TAB3",#N/A,TRUE,"GENERAL";"TAB4",#N/A,TRUE,"GENERAL";"TAB5",#N/A,TRUE,"GENERAL"}</definedName>
    <definedName name="_x7" localSheetId="61" hidden="1">{"TAB1",#N/A,TRUE,"GENERAL";"TAB2",#N/A,TRUE,"GENERAL";"TAB3",#N/A,TRUE,"GENERAL";"TAB4",#N/A,TRUE,"GENERAL";"TAB5",#N/A,TRUE,"GENERAL"}</definedName>
    <definedName name="_x7" localSheetId="62" hidden="1">{"TAB1",#N/A,TRUE,"GENERAL";"TAB2",#N/A,TRUE,"GENERAL";"TAB3",#N/A,TRUE,"GENERAL";"TAB4",#N/A,TRUE,"GENERAL";"TAB5",#N/A,TRUE,"GENERAL"}</definedName>
    <definedName name="_x7" hidden="1">{"TAB1",#N/A,TRUE,"GENERAL";"TAB2",#N/A,TRUE,"GENERAL";"TAB3",#N/A,TRUE,"GENERAL";"TAB4",#N/A,TRUE,"GENERAL";"TAB5",#N/A,TRUE,"GENERAL"}</definedName>
    <definedName name="_x7_1" localSheetId="3" hidden="1">{"TAB1",#N/A,TRUE,"GENERAL";"TAB2",#N/A,TRUE,"GENERAL";"TAB3",#N/A,TRUE,"GENERAL";"TAB4",#N/A,TRUE,"GENERAL";"TAB5",#N/A,TRUE,"GENERAL"}</definedName>
    <definedName name="_x7_1" localSheetId="61" hidden="1">{"TAB1",#N/A,TRUE,"GENERAL";"TAB2",#N/A,TRUE,"GENERAL";"TAB3",#N/A,TRUE,"GENERAL";"TAB4",#N/A,TRUE,"GENERAL";"TAB5",#N/A,TRUE,"GENERAL"}</definedName>
    <definedName name="_x7_1" localSheetId="62" hidden="1">{"TAB1",#N/A,TRUE,"GENERAL";"TAB2",#N/A,TRUE,"GENERAL";"TAB3",#N/A,TRUE,"GENERAL";"TAB4",#N/A,TRUE,"GENERAL";"TAB5",#N/A,TRUE,"GENERAL"}</definedName>
    <definedName name="_x7_1" hidden="1">{"TAB1",#N/A,TRUE,"GENERAL";"TAB2",#N/A,TRUE,"GENERAL";"TAB3",#N/A,TRUE,"GENERAL";"TAB4",#N/A,TRUE,"GENERAL";"TAB5",#N/A,TRUE,"GENERAL"}</definedName>
    <definedName name="_x8" localSheetId="3" hidden="1">{"via1",#N/A,TRUE,"general";"via2",#N/A,TRUE,"general";"via3",#N/A,TRUE,"general"}</definedName>
    <definedName name="_x8" localSheetId="61" hidden="1">{"via1",#N/A,TRUE,"general";"via2",#N/A,TRUE,"general";"via3",#N/A,TRUE,"general"}</definedName>
    <definedName name="_x8" localSheetId="62" hidden="1">{"via1",#N/A,TRUE,"general";"via2",#N/A,TRUE,"general";"via3",#N/A,TRUE,"general"}</definedName>
    <definedName name="_x8" hidden="1">{"via1",#N/A,TRUE,"general";"via2",#N/A,TRUE,"general";"via3",#N/A,TRUE,"general"}</definedName>
    <definedName name="_x8_1" localSheetId="3" hidden="1">{"via1",#N/A,TRUE,"general";"via2",#N/A,TRUE,"general";"via3",#N/A,TRUE,"general"}</definedName>
    <definedName name="_x8_1" localSheetId="61" hidden="1">{"via1",#N/A,TRUE,"general";"via2",#N/A,TRUE,"general";"via3",#N/A,TRUE,"general"}</definedName>
    <definedName name="_x8_1" localSheetId="62" hidden="1">{"via1",#N/A,TRUE,"general";"via2",#N/A,TRUE,"general";"via3",#N/A,TRUE,"general"}</definedName>
    <definedName name="_x8_1" hidden="1">{"via1",#N/A,TRUE,"general";"via2",#N/A,TRUE,"general";"via3",#N/A,TRUE,"general"}</definedName>
    <definedName name="_x9" localSheetId="3" hidden="1">{"TAB1",#N/A,TRUE,"GENERAL";"TAB2",#N/A,TRUE,"GENERAL";"TAB3",#N/A,TRUE,"GENERAL";"TAB4",#N/A,TRUE,"GENERAL";"TAB5",#N/A,TRUE,"GENERAL"}</definedName>
    <definedName name="_x9" localSheetId="61" hidden="1">{"TAB1",#N/A,TRUE,"GENERAL";"TAB2",#N/A,TRUE,"GENERAL";"TAB3",#N/A,TRUE,"GENERAL";"TAB4",#N/A,TRUE,"GENERAL";"TAB5",#N/A,TRUE,"GENERAL"}</definedName>
    <definedName name="_x9" localSheetId="62" hidden="1">{"TAB1",#N/A,TRUE,"GENERAL";"TAB2",#N/A,TRUE,"GENERAL";"TAB3",#N/A,TRUE,"GENERAL";"TAB4",#N/A,TRUE,"GENERAL";"TAB5",#N/A,TRUE,"GENERAL"}</definedName>
    <definedName name="_x9" hidden="1">{"TAB1",#N/A,TRUE,"GENERAL";"TAB2",#N/A,TRUE,"GENERAL";"TAB3",#N/A,TRUE,"GENERAL";"TAB4",#N/A,TRUE,"GENERAL";"TAB5",#N/A,TRUE,"GENERAL"}</definedName>
    <definedName name="_x9_1" localSheetId="3" hidden="1">{"TAB1",#N/A,TRUE,"GENERAL";"TAB2",#N/A,TRUE,"GENERAL";"TAB3",#N/A,TRUE,"GENERAL";"TAB4",#N/A,TRUE,"GENERAL";"TAB5",#N/A,TRUE,"GENERAL"}</definedName>
    <definedName name="_x9_1" localSheetId="61" hidden="1">{"TAB1",#N/A,TRUE,"GENERAL";"TAB2",#N/A,TRUE,"GENERAL";"TAB3",#N/A,TRUE,"GENERAL";"TAB4",#N/A,TRUE,"GENERAL";"TAB5",#N/A,TRUE,"GENERAL"}</definedName>
    <definedName name="_x9_1" localSheetId="62" hidden="1">{"TAB1",#N/A,TRUE,"GENERAL";"TAB2",#N/A,TRUE,"GENERAL";"TAB3",#N/A,TRUE,"GENERAL";"TAB4",#N/A,TRUE,"GENERAL";"TAB5",#N/A,TRUE,"GENERAL"}</definedName>
    <definedName name="_x9_1" hidden="1">{"TAB1",#N/A,TRUE,"GENERAL";"TAB2",#N/A,TRUE,"GENERAL";"TAB3",#N/A,TRUE,"GENERAL";"TAB4",#N/A,TRUE,"GENERAL";"TAB5",#N/A,TRUE,"GENERAL"}</definedName>
    <definedName name="_XFD2">#REF!</definedName>
    <definedName name="_xz2">#REF!</definedName>
    <definedName name="_y1">#N/A</definedName>
    <definedName name="_y2" localSheetId="3" hidden="1">{"TAB1",#N/A,TRUE,"GENERAL";"TAB2",#N/A,TRUE,"GENERAL";"TAB3",#N/A,TRUE,"GENERAL";"TAB4",#N/A,TRUE,"GENERAL";"TAB5",#N/A,TRUE,"GENERAL"}</definedName>
    <definedName name="_y2" localSheetId="61" hidden="1">{"TAB1",#N/A,TRUE,"GENERAL";"TAB2",#N/A,TRUE,"GENERAL";"TAB3",#N/A,TRUE,"GENERAL";"TAB4",#N/A,TRUE,"GENERAL";"TAB5",#N/A,TRUE,"GENERAL"}</definedName>
    <definedName name="_y2" localSheetId="62" hidden="1">{"TAB1",#N/A,TRUE,"GENERAL";"TAB2",#N/A,TRUE,"GENERAL";"TAB3",#N/A,TRUE,"GENERAL";"TAB4",#N/A,TRUE,"GENERAL";"TAB5",#N/A,TRUE,"GENERAL"}</definedName>
    <definedName name="_y2" hidden="1">{"TAB1",#N/A,TRUE,"GENERAL";"TAB2",#N/A,TRUE,"GENERAL";"TAB3",#N/A,TRUE,"GENERAL";"TAB4",#N/A,TRUE,"GENERAL";"TAB5",#N/A,TRUE,"GENERAL"}</definedName>
    <definedName name="_y2_1" localSheetId="3" hidden="1">{"TAB1",#N/A,TRUE,"GENERAL";"TAB2",#N/A,TRUE,"GENERAL";"TAB3",#N/A,TRUE,"GENERAL";"TAB4",#N/A,TRUE,"GENERAL";"TAB5",#N/A,TRUE,"GENERAL"}</definedName>
    <definedName name="_y2_1" localSheetId="61" hidden="1">{"TAB1",#N/A,TRUE,"GENERAL";"TAB2",#N/A,TRUE,"GENERAL";"TAB3",#N/A,TRUE,"GENERAL";"TAB4",#N/A,TRUE,"GENERAL";"TAB5",#N/A,TRUE,"GENERAL"}</definedName>
    <definedName name="_y2_1" localSheetId="62" hidden="1">{"TAB1",#N/A,TRUE,"GENERAL";"TAB2",#N/A,TRUE,"GENERAL";"TAB3",#N/A,TRUE,"GENERAL";"TAB4",#N/A,TRUE,"GENERAL";"TAB5",#N/A,TRUE,"GENERAL"}</definedName>
    <definedName name="_y2_1" hidden="1">{"TAB1",#N/A,TRUE,"GENERAL";"TAB2",#N/A,TRUE,"GENERAL";"TAB3",#N/A,TRUE,"GENERAL";"TAB4",#N/A,TRUE,"GENERAL";"TAB5",#N/A,TRUE,"GENERAL"}</definedName>
    <definedName name="_y3" localSheetId="3" hidden="1">{"via1",#N/A,TRUE,"general";"via2",#N/A,TRUE,"general";"via3",#N/A,TRUE,"general"}</definedName>
    <definedName name="_y3" localSheetId="61" hidden="1">{"via1",#N/A,TRUE,"general";"via2",#N/A,TRUE,"general";"via3",#N/A,TRUE,"general"}</definedName>
    <definedName name="_y3" localSheetId="62" hidden="1">{"via1",#N/A,TRUE,"general";"via2",#N/A,TRUE,"general";"via3",#N/A,TRUE,"general"}</definedName>
    <definedName name="_y3" hidden="1">{"via1",#N/A,TRUE,"general";"via2",#N/A,TRUE,"general";"via3",#N/A,TRUE,"general"}</definedName>
    <definedName name="_y3_1" localSheetId="3" hidden="1">{"via1",#N/A,TRUE,"general";"via2",#N/A,TRUE,"general";"via3",#N/A,TRUE,"general"}</definedName>
    <definedName name="_y3_1" localSheetId="61" hidden="1">{"via1",#N/A,TRUE,"general";"via2",#N/A,TRUE,"general";"via3",#N/A,TRUE,"general"}</definedName>
    <definedName name="_y3_1" localSheetId="62" hidden="1">{"via1",#N/A,TRUE,"general";"via2",#N/A,TRUE,"general";"via3",#N/A,TRUE,"general"}</definedName>
    <definedName name="_y3_1" hidden="1">{"via1",#N/A,TRUE,"general";"via2",#N/A,TRUE,"general";"via3",#N/A,TRUE,"general"}</definedName>
    <definedName name="_y4" localSheetId="3" hidden="1">{"via1",#N/A,TRUE,"general";"via2",#N/A,TRUE,"general";"via3",#N/A,TRUE,"general"}</definedName>
    <definedName name="_y4" localSheetId="61" hidden="1">{"via1",#N/A,TRUE,"general";"via2",#N/A,TRUE,"general";"via3",#N/A,TRUE,"general"}</definedName>
    <definedName name="_y4" localSheetId="62" hidden="1">{"via1",#N/A,TRUE,"general";"via2",#N/A,TRUE,"general";"via3",#N/A,TRUE,"general"}</definedName>
    <definedName name="_y4" hidden="1">{"via1",#N/A,TRUE,"general";"via2",#N/A,TRUE,"general";"via3",#N/A,TRUE,"general"}</definedName>
    <definedName name="_y4_1" localSheetId="3" hidden="1">{"via1",#N/A,TRUE,"general";"via2",#N/A,TRUE,"general";"via3",#N/A,TRUE,"general"}</definedName>
    <definedName name="_y4_1" localSheetId="61" hidden="1">{"via1",#N/A,TRUE,"general";"via2",#N/A,TRUE,"general";"via3",#N/A,TRUE,"general"}</definedName>
    <definedName name="_y4_1" localSheetId="62" hidden="1">{"via1",#N/A,TRUE,"general";"via2",#N/A,TRUE,"general";"via3",#N/A,TRUE,"general"}</definedName>
    <definedName name="_y4_1" hidden="1">{"via1",#N/A,TRUE,"general";"via2",#N/A,TRUE,"general";"via3",#N/A,TRUE,"general"}</definedName>
    <definedName name="_y5" localSheetId="3" hidden="1">{"TAB1",#N/A,TRUE,"GENERAL";"TAB2",#N/A,TRUE,"GENERAL";"TAB3",#N/A,TRUE,"GENERAL";"TAB4",#N/A,TRUE,"GENERAL";"TAB5",#N/A,TRUE,"GENERAL"}</definedName>
    <definedName name="_y5" localSheetId="61" hidden="1">{"TAB1",#N/A,TRUE,"GENERAL";"TAB2",#N/A,TRUE,"GENERAL";"TAB3",#N/A,TRUE,"GENERAL";"TAB4",#N/A,TRUE,"GENERAL";"TAB5",#N/A,TRUE,"GENERAL"}</definedName>
    <definedName name="_y5" localSheetId="62" hidden="1">{"TAB1",#N/A,TRUE,"GENERAL";"TAB2",#N/A,TRUE,"GENERAL";"TAB3",#N/A,TRUE,"GENERAL";"TAB4",#N/A,TRUE,"GENERAL";"TAB5",#N/A,TRUE,"GENERAL"}</definedName>
    <definedName name="_y5" hidden="1">{"TAB1",#N/A,TRUE,"GENERAL";"TAB2",#N/A,TRUE,"GENERAL";"TAB3",#N/A,TRUE,"GENERAL";"TAB4",#N/A,TRUE,"GENERAL";"TAB5",#N/A,TRUE,"GENERAL"}</definedName>
    <definedName name="_y5_1" localSheetId="3" hidden="1">{"TAB1",#N/A,TRUE,"GENERAL";"TAB2",#N/A,TRUE,"GENERAL";"TAB3",#N/A,TRUE,"GENERAL";"TAB4",#N/A,TRUE,"GENERAL";"TAB5",#N/A,TRUE,"GENERAL"}</definedName>
    <definedName name="_y5_1" localSheetId="61" hidden="1">{"TAB1",#N/A,TRUE,"GENERAL";"TAB2",#N/A,TRUE,"GENERAL";"TAB3",#N/A,TRUE,"GENERAL";"TAB4",#N/A,TRUE,"GENERAL";"TAB5",#N/A,TRUE,"GENERAL"}</definedName>
    <definedName name="_y5_1" localSheetId="62" hidden="1">{"TAB1",#N/A,TRUE,"GENERAL";"TAB2",#N/A,TRUE,"GENERAL";"TAB3",#N/A,TRUE,"GENERAL";"TAB4",#N/A,TRUE,"GENERAL";"TAB5",#N/A,TRUE,"GENERAL"}</definedName>
    <definedName name="_y5_1" hidden="1">{"TAB1",#N/A,TRUE,"GENERAL";"TAB2",#N/A,TRUE,"GENERAL";"TAB3",#N/A,TRUE,"GENERAL";"TAB4",#N/A,TRUE,"GENERAL";"TAB5",#N/A,TRUE,"GENERAL"}</definedName>
    <definedName name="_y6" localSheetId="3" hidden="1">{"via1",#N/A,TRUE,"general";"via2",#N/A,TRUE,"general";"via3",#N/A,TRUE,"general"}</definedName>
    <definedName name="_y6" localSheetId="61" hidden="1">{"via1",#N/A,TRUE,"general";"via2",#N/A,TRUE,"general";"via3",#N/A,TRUE,"general"}</definedName>
    <definedName name="_y6" localSheetId="62" hidden="1">{"via1",#N/A,TRUE,"general";"via2",#N/A,TRUE,"general";"via3",#N/A,TRUE,"general"}</definedName>
    <definedName name="_y6" hidden="1">{"via1",#N/A,TRUE,"general";"via2",#N/A,TRUE,"general";"via3",#N/A,TRUE,"general"}</definedName>
    <definedName name="_y6_1" localSheetId="3" hidden="1">{"via1",#N/A,TRUE,"general";"via2",#N/A,TRUE,"general";"via3",#N/A,TRUE,"general"}</definedName>
    <definedName name="_y6_1" localSheetId="61" hidden="1">{"via1",#N/A,TRUE,"general";"via2",#N/A,TRUE,"general";"via3",#N/A,TRUE,"general"}</definedName>
    <definedName name="_y6_1" localSheetId="62" hidden="1">{"via1",#N/A,TRUE,"general";"via2",#N/A,TRUE,"general";"via3",#N/A,TRUE,"general"}</definedName>
    <definedName name="_y6_1" hidden="1">{"via1",#N/A,TRUE,"general";"via2",#N/A,TRUE,"general";"via3",#N/A,TRUE,"general"}</definedName>
    <definedName name="_y7" localSheetId="3" hidden="1">{"via1",#N/A,TRUE,"general";"via2",#N/A,TRUE,"general";"via3",#N/A,TRUE,"general"}</definedName>
    <definedName name="_y7" localSheetId="61" hidden="1">{"via1",#N/A,TRUE,"general";"via2",#N/A,TRUE,"general";"via3",#N/A,TRUE,"general"}</definedName>
    <definedName name="_y7" localSheetId="62" hidden="1">{"via1",#N/A,TRUE,"general";"via2",#N/A,TRUE,"general";"via3",#N/A,TRUE,"general"}</definedName>
    <definedName name="_y7" hidden="1">{"via1",#N/A,TRUE,"general";"via2",#N/A,TRUE,"general";"via3",#N/A,TRUE,"general"}</definedName>
    <definedName name="_y7_1" localSheetId="3" hidden="1">{"via1",#N/A,TRUE,"general";"via2",#N/A,TRUE,"general";"via3",#N/A,TRUE,"general"}</definedName>
    <definedName name="_y7_1" localSheetId="61" hidden="1">{"via1",#N/A,TRUE,"general";"via2",#N/A,TRUE,"general";"via3",#N/A,TRUE,"general"}</definedName>
    <definedName name="_y7_1" localSheetId="62" hidden="1">{"via1",#N/A,TRUE,"general";"via2",#N/A,TRUE,"general";"via3",#N/A,TRUE,"general"}</definedName>
    <definedName name="_y7_1" hidden="1">{"via1",#N/A,TRUE,"general";"via2",#N/A,TRUE,"general";"via3",#N/A,TRUE,"general"}</definedName>
    <definedName name="_y8" localSheetId="3" hidden="1">{"via1",#N/A,TRUE,"general";"via2",#N/A,TRUE,"general";"via3",#N/A,TRUE,"general"}</definedName>
    <definedName name="_y8" localSheetId="61" hidden="1">{"via1",#N/A,TRUE,"general";"via2",#N/A,TRUE,"general";"via3",#N/A,TRUE,"general"}</definedName>
    <definedName name="_y8" localSheetId="62" hidden="1">{"via1",#N/A,TRUE,"general";"via2",#N/A,TRUE,"general";"via3",#N/A,TRUE,"general"}</definedName>
    <definedName name="_y8" hidden="1">{"via1",#N/A,TRUE,"general";"via2",#N/A,TRUE,"general";"via3",#N/A,TRUE,"general"}</definedName>
    <definedName name="_y8_1" localSheetId="3" hidden="1">{"via1",#N/A,TRUE,"general";"via2",#N/A,TRUE,"general";"via3",#N/A,TRUE,"general"}</definedName>
    <definedName name="_y8_1" localSheetId="61" hidden="1">{"via1",#N/A,TRUE,"general";"via2",#N/A,TRUE,"general";"via3",#N/A,TRUE,"general"}</definedName>
    <definedName name="_y8_1" localSheetId="62" hidden="1">{"via1",#N/A,TRUE,"general";"via2",#N/A,TRUE,"general";"via3",#N/A,TRUE,"general"}</definedName>
    <definedName name="_y8_1" hidden="1">{"via1",#N/A,TRUE,"general";"via2",#N/A,TRUE,"general";"via3",#N/A,TRUE,"general"}</definedName>
    <definedName name="_y9" localSheetId="3" hidden="1">{"TAB1",#N/A,TRUE,"GENERAL";"TAB2",#N/A,TRUE,"GENERAL";"TAB3",#N/A,TRUE,"GENERAL";"TAB4",#N/A,TRUE,"GENERAL";"TAB5",#N/A,TRUE,"GENERAL"}</definedName>
    <definedName name="_y9" localSheetId="61" hidden="1">{"TAB1",#N/A,TRUE,"GENERAL";"TAB2",#N/A,TRUE,"GENERAL";"TAB3",#N/A,TRUE,"GENERAL";"TAB4",#N/A,TRUE,"GENERAL";"TAB5",#N/A,TRUE,"GENERAL"}</definedName>
    <definedName name="_y9" localSheetId="62" hidden="1">{"TAB1",#N/A,TRUE,"GENERAL";"TAB2",#N/A,TRUE,"GENERAL";"TAB3",#N/A,TRUE,"GENERAL";"TAB4",#N/A,TRUE,"GENERAL";"TAB5",#N/A,TRUE,"GENERAL"}</definedName>
    <definedName name="_y9" hidden="1">{"TAB1",#N/A,TRUE,"GENERAL";"TAB2",#N/A,TRUE,"GENERAL";"TAB3",#N/A,TRUE,"GENERAL";"TAB4",#N/A,TRUE,"GENERAL";"TAB5",#N/A,TRUE,"GENERAL"}</definedName>
    <definedName name="_y9_1" localSheetId="3" hidden="1">{"TAB1",#N/A,TRUE,"GENERAL";"TAB2",#N/A,TRUE,"GENERAL";"TAB3",#N/A,TRUE,"GENERAL";"TAB4",#N/A,TRUE,"GENERAL";"TAB5",#N/A,TRUE,"GENERAL"}</definedName>
    <definedName name="_y9_1" localSheetId="61" hidden="1">{"TAB1",#N/A,TRUE,"GENERAL";"TAB2",#N/A,TRUE,"GENERAL";"TAB3",#N/A,TRUE,"GENERAL";"TAB4",#N/A,TRUE,"GENERAL";"TAB5",#N/A,TRUE,"GENERAL"}</definedName>
    <definedName name="_y9_1" localSheetId="62" hidden="1">{"TAB1",#N/A,TRUE,"GENERAL";"TAB2",#N/A,TRUE,"GENERAL";"TAB3",#N/A,TRUE,"GENERAL";"TAB4",#N/A,TRUE,"GENERAL";"TAB5",#N/A,TRUE,"GENERAL"}</definedName>
    <definedName name="_y9_1" hidden="1">{"TAB1",#N/A,TRUE,"GENERAL";"TAB2",#N/A,TRUE,"GENERAL";"TAB3",#N/A,TRUE,"GENERAL";"TAB4",#N/A,TRUE,"GENERAL";"TAB5",#N/A,TRUE,"GENERAL"}</definedName>
    <definedName name="_z">#REF!</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3" hidden="1">{"TAB1",#N/A,TRUE,"GENERAL";"TAB2",#N/A,TRUE,"GENERAL";"TAB3",#N/A,TRUE,"GENERAL";"TAB4",#N/A,TRUE,"GENERAL";"TAB5",#N/A,TRUE,"GENERAL"}</definedName>
    <definedName name="_z1" localSheetId="61" hidden="1">{"TAB1",#N/A,TRUE,"GENERAL";"TAB2",#N/A,TRUE,"GENERAL";"TAB3",#N/A,TRUE,"GENERAL";"TAB4",#N/A,TRUE,"GENERAL";"TAB5",#N/A,TRUE,"GENERAL"}</definedName>
    <definedName name="_z1" localSheetId="62" hidden="1">{"TAB1",#N/A,TRUE,"GENERAL";"TAB2",#N/A,TRUE,"GENERAL";"TAB3",#N/A,TRUE,"GENERAL";"TAB4",#N/A,TRUE,"GENERAL";"TAB5",#N/A,TRUE,"GENERAL"}</definedName>
    <definedName name="_z1" hidden="1">{"TAB1",#N/A,TRUE,"GENERAL";"TAB2",#N/A,TRUE,"GENERAL";"TAB3",#N/A,TRUE,"GENERAL";"TAB4",#N/A,TRUE,"GENERAL";"TAB5",#N/A,TRUE,"GENERAL"}</definedName>
    <definedName name="_z1_1" localSheetId="3" hidden="1">{"TAB1",#N/A,TRUE,"GENERAL";"TAB2",#N/A,TRUE,"GENERAL";"TAB3",#N/A,TRUE,"GENERAL";"TAB4",#N/A,TRUE,"GENERAL";"TAB5",#N/A,TRUE,"GENERAL"}</definedName>
    <definedName name="_z1_1" localSheetId="61" hidden="1">{"TAB1",#N/A,TRUE,"GENERAL";"TAB2",#N/A,TRUE,"GENERAL";"TAB3",#N/A,TRUE,"GENERAL";"TAB4",#N/A,TRUE,"GENERAL";"TAB5",#N/A,TRUE,"GENERAL"}</definedName>
    <definedName name="_z1_1" localSheetId="62" hidden="1">{"TAB1",#N/A,TRUE,"GENERAL";"TAB2",#N/A,TRUE,"GENERAL";"TAB3",#N/A,TRUE,"GENERAL";"TAB4",#N/A,TRUE,"GENERAL";"TAB5",#N/A,TRUE,"GENERAL"}</definedName>
    <definedName name="_z1_1" hidden="1">{"TAB1",#N/A,TRUE,"GENERAL";"TAB2",#N/A,TRUE,"GENERAL";"TAB3",#N/A,TRUE,"GENERAL";"TAB4",#N/A,TRUE,"GENERAL";"TAB5",#N/A,TRUE,"GENERAL"}</definedName>
    <definedName name="_z2" localSheetId="3" hidden="1">{"via1",#N/A,TRUE,"general";"via2",#N/A,TRUE,"general";"via3",#N/A,TRUE,"general"}</definedName>
    <definedName name="_z2" localSheetId="61" hidden="1">{"via1",#N/A,TRUE,"general";"via2",#N/A,TRUE,"general";"via3",#N/A,TRUE,"general"}</definedName>
    <definedName name="_z2" localSheetId="62" hidden="1">{"via1",#N/A,TRUE,"general";"via2",#N/A,TRUE,"general";"via3",#N/A,TRUE,"general"}</definedName>
    <definedName name="_z2" hidden="1">{"via1",#N/A,TRUE,"general";"via2",#N/A,TRUE,"general";"via3",#N/A,TRUE,"general"}</definedName>
    <definedName name="_z2_1" localSheetId="3" hidden="1">{"via1",#N/A,TRUE,"general";"via2",#N/A,TRUE,"general";"via3",#N/A,TRUE,"general"}</definedName>
    <definedName name="_z2_1" localSheetId="61" hidden="1">{"via1",#N/A,TRUE,"general";"via2",#N/A,TRUE,"general";"via3",#N/A,TRUE,"general"}</definedName>
    <definedName name="_z2_1" localSheetId="62" hidden="1">{"via1",#N/A,TRUE,"general";"via2",#N/A,TRUE,"general";"via3",#N/A,TRUE,"general"}</definedName>
    <definedName name="_z2_1" hidden="1">{"via1",#N/A,TRUE,"general";"via2",#N/A,TRUE,"general";"via3",#N/A,TRUE,"general"}</definedName>
    <definedName name="_z3" localSheetId="3" hidden="1">{"via1",#N/A,TRUE,"general";"via2",#N/A,TRUE,"general";"via3",#N/A,TRUE,"general"}</definedName>
    <definedName name="_z3" localSheetId="61" hidden="1">{"via1",#N/A,TRUE,"general";"via2",#N/A,TRUE,"general";"via3",#N/A,TRUE,"general"}</definedName>
    <definedName name="_z3" localSheetId="62" hidden="1">{"via1",#N/A,TRUE,"general";"via2",#N/A,TRUE,"general";"via3",#N/A,TRUE,"general"}</definedName>
    <definedName name="_z3" hidden="1">{"via1",#N/A,TRUE,"general";"via2",#N/A,TRUE,"general";"via3",#N/A,TRUE,"general"}</definedName>
    <definedName name="_z3_1" localSheetId="3" hidden="1">{"via1",#N/A,TRUE,"general";"via2",#N/A,TRUE,"general";"via3",#N/A,TRUE,"general"}</definedName>
    <definedName name="_z3_1" localSheetId="61" hidden="1">{"via1",#N/A,TRUE,"general";"via2",#N/A,TRUE,"general";"via3",#N/A,TRUE,"general"}</definedName>
    <definedName name="_z3_1" localSheetId="62" hidden="1">{"via1",#N/A,TRUE,"general";"via2",#N/A,TRUE,"general";"via3",#N/A,TRUE,"general"}</definedName>
    <definedName name="_z3_1" hidden="1">{"via1",#N/A,TRUE,"general";"via2",#N/A,TRUE,"general";"via3",#N/A,TRUE,"general"}</definedName>
    <definedName name="_z4" localSheetId="3" hidden="1">{"TAB1",#N/A,TRUE,"GENERAL";"TAB2",#N/A,TRUE,"GENERAL";"TAB3",#N/A,TRUE,"GENERAL";"TAB4",#N/A,TRUE,"GENERAL";"TAB5",#N/A,TRUE,"GENERAL"}</definedName>
    <definedName name="_z4" localSheetId="61" hidden="1">{"TAB1",#N/A,TRUE,"GENERAL";"TAB2",#N/A,TRUE,"GENERAL";"TAB3",#N/A,TRUE,"GENERAL";"TAB4",#N/A,TRUE,"GENERAL";"TAB5",#N/A,TRUE,"GENERAL"}</definedName>
    <definedName name="_z4" localSheetId="62" hidden="1">{"TAB1",#N/A,TRUE,"GENERAL";"TAB2",#N/A,TRUE,"GENERAL";"TAB3",#N/A,TRUE,"GENERAL";"TAB4",#N/A,TRUE,"GENERAL";"TAB5",#N/A,TRUE,"GENERAL"}</definedName>
    <definedName name="_z4" hidden="1">{"TAB1",#N/A,TRUE,"GENERAL";"TAB2",#N/A,TRUE,"GENERAL";"TAB3",#N/A,TRUE,"GENERAL";"TAB4",#N/A,TRUE,"GENERAL";"TAB5",#N/A,TRUE,"GENERAL"}</definedName>
    <definedName name="_z4_1" localSheetId="3" hidden="1">{"TAB1",#N/A,TRUE,"GENERAL";"TAB2",#N/A,TRUE,"GENERAL";"TAB3",#N/A,TRUE,"GENERAL";"TAB4",#N/A,TRUE,"GENERAL";"TAB5",#N/A,TRUE,"GENERAL"}</definedName>
    <definedName name="_z4_1" localSheetId="61" hidden="1">{"TAB1",#N/A,TRUE,"GENERAL";"TAB2",#N/A,TRUE,"GENERAL";"TAB3",#N/A,TRUE,"GENERAL";"TAB4",#N/A,TRUE,"GENERAL";"TAB5",#N/A,TRUE,"GENERAL"}</definedName>
    <definedName name="_z4_1" localSheetId="62" hidden="1">{"TAB1",#N/A,TRUE,"GENERAL";"TAB2",#N/A,TRUE,"GENERAL";"TAB3",#N/A,TRUE,"GENERAL";"TAB4",#N/A,TRUE,"GENERAL";"TAB5",#N/A,TRUE,"GENERAL"}</definedName>
    <definedName name="_z4_1" hidden="1">{"TAB1",#N/A,TRUE,"GENERAL";"TAB2",#N/A,TRUE,"GENERAL";"TAB3",#N/A,TRUE,"GENERAL";"TAB4",#N/A,TRUE,"GENERAL";"TAB5",#N/A,TRUE,"GENERAL"}</definedName>
    <definedName name="_z5" localSheetId="3" hidden="1">{"via1",#N/A,TRUE,"general";"via2",#N/A,TRUE,"general";"via3",#N/A,TRUE,"general"}</definedName>
    <definedName name="_z5" localSheetId="61" hidden="1">{"via1",#N/A,TRUE,"general";"via2",#N/A,TRUE,"general";"via3",#N/A,TRUE,"general"}</definedName>
    <definedName name="_z5" localSheetId="62" hidden="1">{"via1",#N/A,TRUE,"general";"via2",#N/A,TRUE,"general";"via3",#N/A,TRUE,"general"}</definedName>
    <definedName name="_z5" hidden="1">{"via1",#N/A,TRUE,"general";"via2",#N/A,TRUE,"general";"via3",#N/A,TRUE,"general"}</definedName>
    <definedName name="_z5_1" localSheetId="3" hidden="1">{"via1",#N/A,TRUE,"general";"via2",#N/A,TRUE,"general";"via3",#N/A,TRUE,"general"}</definedName>
    <definedName name="_z5_1" localSheetId="61" hidden="1">{"via1",#N/A,TRUE,"general";"via2",#N/A,TRUE,"general";"via3",#N/A,TRUE,"general"}</definedName>
    <definedName name="_z5_1" localSheetId="62" hidden="1">{"via1",#N/A,TRUE,"general";"via2",#N/A,TRUE,"general";"via3",#N/A,TRUE,"general"}</definedName>
    <definedName name="_z5_1" hidden="1">{"via1",#N/A,TRUE,"general";"via2",#N/A,TRUE,"general";"via3",#N/A,TRUE,"general"}</definedName>
    <definedName name="_z6" localSheetId="3" hidden="1">{"TAB1",#N/A,TRUE,"GENERAL";"TAB2",#N/A,TRUE,"GENERAL";"TAB3",#N/A,TRUE,"GENERAL";"TAB4",#N/A,TRUE,"GENERAL";"TAB5",#N/A,TRUE,"GENERAL"}</definedName>
    <definedName name="_z6" localSheetId="61" hidden="1">{"TAB1",#N/A,TRUE,"GENERAL";"TAB2",#N/A,TRUE,"GENERAL";"TAB3",#N/A,TRUE,"GENERAL";"TAB4",#N/A,TRUE,"GENERAL";"TAB5",#N/A,TRUE,"GENERAL"}</definedName>
    <definedName name="_z6" localSheetId="62" hidden="1">{"TAB1",#N/A,TRUE,"GENERAL";"TAB2",#N/A,TRUE,"GENERAL";"TAB3",#N/A,TRUE,"GENERAL";"TAB4",#N/A,TRUE,"GENERAL";"TAB5",#N/A,TRUE,"GENERAL"}</definedName>
    <definedName name="_z6" hidden="1">{"TAB1",#N/A,TRUE,"GENERAL";"TAB2",#N/A,TRUE,"GENERAL";"TAB3",#N/A,TRUE,"GENERAL";"TAB4",#N/A,TRUE,"GENERAL";"TAB5",#N/A,TRUE,"GENERAL"}</definedName>
    <definedName name="_z6_1" localSheetId="3" hidden="1">{"TAB1",#N/A,TRUE,"GENERAL";"TAB2",#N/A,TRUE,"GENERAL";"TAB3",#N/A,TRUE,"GENERAL";"TAB4",#N/A,TRUE,"GENERAL";"TAB5",#N/A,TRUE,"GENERAL"}</definedName>
    <definedName name="_z6_1" localSheetId="61" hidden="1">{"TAB1",#N/A,TRUE,"GENERAL";"TAB2",#N/A,TRUE,"GENERAL";"TAB3",#N/A,TRUE,"GENERAL";"TAB4",#N/A,TRUE,"GENERAL";"TAB5",#N/A,TRUE,"GENERAL"}</definedName>
    <definedName name="_z6_1" localSheetId="62" hidden="1">{"TAB1",#N/A,TRUE,"GENERAL";"TAB2",#N/A,TRUE,"GENERAL";"TAB3",#N/A,TRUE,"GENERAL";"TAB4",#N/A,TRUE,"GENERAL";"TAB5",#N/A,TRUE,"GENERAL"}</definedName>
    <definedName name="_z6_1" hidden="1">{"TAB1",#N/A,TRUE,"GENERAL";"TAB2",#N/A,TRUE,"GENERAL";"TAB3",#N/A,TRUE,"GENERAL";"TAB4",#N/A,TRUE,"GENERAL";"TAB5",#N/A,TRUE,"GENERAL"}</definedName>
    <definedName name="_z7">#N/A</definedName>
    <definedName name="_zx2" localSheetId="3" hidden="1">{#N/A,#N/A,FALSE,"masez (10)";#N/A,#N/A,FALSE,"masez (7)";#N/A,#N/A,FALSE,"masez (6)";#N/A,#N/A,FALSE,"masez (5)";#N/A,#N/A,FALSE,"masez (4)";#N/A,#N/A,FALSE,"masez (3)";#N/A,#N/A,FALSE,"masez (2)";#N/A,#N/A,FALSE,"GME";#N/A,#N/A,FALSE,"masez"}</definedName>
    <definedName name="_zx2" hidden="1">{#N/A,#N/A,FALSE,"masez (10)";#N/A,#N/A,FALSE,"masez (7)";#N/A,#N/A,FALSE,"masez (6)";#N/A,#N/A,FALSE,"masez (5)";#N/A,#N/A,FALSE,"masez (4)";#N/A,#N/A,FALSE,"masez (3)";#N/A,#N/A,FALSE,"masez (2)";#N/A,#N/A,FALSE,"GME";#N/A,#N/A,FALSE,"masez"}</definedName>
    <definedName name="´´´´´´´´´´´´´´´´´´´´´´´´´´´´´´´´">#REF!</definedName>
    <definedName name="A" localSheetId="61">#REF!</definedName>
    <definedName name="A" localSheetId="62">#REF!</definedName>
    <definedName name="a">#REF!</definedName>
    <definedName name="A.1" localSheetId="61">#REF!</definedName>
    <definedName name="A.1" localSheetId="62">#REF!</definedName>
    <definedName name="A.1">#REF!</definedName>
    <definedName name="A.COMB">#REF!</definedName>
    <definedName name="A.COMB1">#REF!</definedName>
    <definedName name="A.CONV1">#REF!</definedName>
    <definedName name="A.CONV2">#REF!</definedName>
    <definedName name="A.CONV4">#REF!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i.u.">#REF!</definedName>
    <definedName name="A.IPC1">#REF!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PVC">#REF!</definedName>
    <definedName name="A.SML">#REF!</definedName>
    <definedName name="A.SMML">#REF!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1___0">#REF!</definedName>
    <definedName name="A_1___1">#REF!</definedName>
    <definedName name="A_1___2">#REF!</definedName>
    <definedName name="A_1___3">#REF!</definedName>
    <definedName name="A_1___4">#REF!</definedName>
    <definedName name="a_2">#REF!</definedName>
    <definedName name="A_2___0">#REF!</definedName>
    <definedName name="A_2___1">#REF!</definedName>
    <definedName name="A_2___2">#REF!</definedName>
    <definedName name="A_2___3">#REF!</definedName>
    <definedName name="A_2___4">#REF!</definedName>
    <definedName name="a_3">#REF!</definedName>
    <definedName name="a_4">#REF!</definedName>
    <definedName name="A_5">#REF!</definedName>
    <definedName name="A_53">#REF!</definedName>
    <definedName name="A_6">#REF!</definedName>
    <definedName name="A_ARCINIEGAS">#REF!</definedName>
    <definedName name="a_BASICOS">#REF!</definedName>
    <definedName name="a_CIMENTACION">#REF!</definedName>
    <definedName name="A_impresión_IM">#REF!</definedName>
    <definedName name="A_impresión_IM_2">#REF!</definedName>
    <definedName name="A_IMPRESIÚN_IM">#REF!</definedName>
    <definedName name="a_PREELIMINAR">#REF!</definedName>
    <definedName name="A0">#REF!</definedName>
    <definedName name="A000">#REF!</definedName>
    <definedName name="a1..056">#REF!</definedName>
    <definedName name="A100.9">#REF!</definedName>
    <definedName name="A123QW">#REF!</definedName>
    <definedName name="A15.1.69">#REF!</definedName>
    <definedName name="A18A200">#REF!</definedName>
    <definedName name="A1q17.3" localSheetId="3">IF(ISERROR(V_U),"",V_U)</definedName>
    <definedName name="A1q17.3" localSheetId="58">IF(ISERROR(V_U),"",V_U)</definedName>
    <definedName name="A1q17.3" localSheetId="59">IF(ISERROR(V_U),"",V_U)</definedName>
    <definedName name="A1q17.3" localSheetId="12">IF(ISERROR(V_U),"",V_U)</definedName>
    <definedName name="A1q17.3" localSheetId="19">IF(ISERROR(V_U),"",V_U)</definedName>
    <definedName name="A1q17.3" localSheetId="20">IF(ISERROR(V_U),"",V_U)</definedName>
    <definedName name="A1q17.3" localSheetId="22">IF(ISERROR(V_U),"",V_U)</definedName>
    <definedName name="A1q17.3" localSheetId="23">IF(ISERROR(V_U),"",V_U)</definedName>
    <definedName name="A1q17.3" localSheetId="24">IF(ISERROR(V_U),"",V_U)</definedName>
    <definedName name="A1q17.3" localSheetId="25">IF(ISERROR(V_U),"",V_U)</definedName>
    <definedName name="A1q17.3" localSheetId="26">IF(ISERROR(V_U),"",V_U)</definedName>
    <definedName name="A1q17.3" localSheetId="27">IF(ISERROR(V_U),"",V_U)</definedName>
    <definedName name="A1q17.3" localSheetId="28">IF(ISERROR(V_U),"",V_U)</definedName>
    <definedName name="A1q17.3" localSheetId="29">IF(ISERROR(V_U),"",V_U)</definedName>
    <definedName name="A1q17.3" localSheetId="30">IF(ISERROR(V_U),"",V_U)</definedName>
    <definedName name="A1q17.3" localSheetId="31">IF(ISERROR(V_U),"",V_U)</definedName>
    <definedName name="A1q17.3" localSheetId="32">IF(ISERROR(V_U),"",V_U)</definedName>
    <definedName name="A1q17.3" localSheetId="33">IF(ISERROR(V_U),"",V_U)</definedName>
    <definedName name="A1q17.3" localSheetId="42">IF(ISERROR(V_U),"",V_U)</definedName>
    <definedName name="A1q17.3" localSheetId="72">IF(ISERROR(V_U),"",V_U)</definedName>
    <definedName name="A1q17.3" localSheetId="43">IF(ISERROR(V_U),"",V_U)</definedName>
    <definedName name="A1q17.3" localSheetId="44">IF(ISERROR(V_U),"",V_U)</definedName>
    <definedName name="A1q17.3" localSheetId="34">IF(ISERROR(V_U),"",V_U)</definedName>
    <definedName name="A1q17.3" localSheetId="35">IF(ISERROR(V_U),"",V_U)</definedName>
    <definedName name="A1q17.3" localSheetId="36">IF(ISERROR(V_U),"",V_U)</definedName>
    <definedName name="A1q17.3" localSheetId="37">IF(ISERROR(V_U),"",V_U)</definedName>
    <definedName name="A1q17.3" localSheetId="38">IF(ISERROR(V_U),"",V_U)</definedName>
    <definedName name="A1q17.3" localSheetId="39">IF(ISERROR(V_U),"",V_U)</definedName>
    <definedName name="A1q17.3" localSheetId="40">IF(ISERROR(V_U),"",V_U)</definedName>
    <definedName name="A1q17.3" localSheetId="41">IF(ISERROR(V_U),"",V_U)</definedName>
    <definedName name="A1q17.3" localSheetId="45">IF(ISERROR(V_U),"",V_U)</definedName>
    <definedName name="A1q17.3" localSheetId="54">IF(ISERROR(V_U),"",V_U)</definedName>
    <definedName name="A1q17.3" localSheetId="55">IF(ISERROR(V_U),"",V_U)</definedName>
    <definedName name="A1q17.3" localSheetId="56">IF(ISERROR(V_U),"",V_U)</definedName>
    <definedName name="A1q17.3" localSheetId="57">IF(ISERROR(V_U),"",V_U)</definedName>
    <definedName name="A1q17.3" localSheetId="46">IF(ISERROR(V_U),"",V_U)</definedName>
    <definedName name="A1q17.3" localSheetId="47">IF(ISERROR(V_U),"",V_U)</definedName>
    <definedName name="A1q17.3" localSheetId="48">IF(ISERROR(V_U),"",V_U)</definedName>
    <definedName name="A1q17.3" localSheetId="49">IF(ISERROR(V_U),"",V_U)</definedName>
    <definedName name="A1q17.3" localSheetId="50">IF(ISERROR(V_U),"",V_U)</definedName>
    <definedName name="A1q17.3" localSheetId="51">IF(ISERROR(V_U),"",V_U)</definedName>
    <definedName name="A1q17.3" localSheetId="52">IF(ISERROR(V_U),"",V_U)</definedName>
    <definedName name="A1q17.3" localSheetId="53">IF(ISERROR(V_U),"",V_U)</definedName>
    <definedName name="A1q17.3" localSheetId="6">IF(ISERROR(V_U),"",V_U)</definedName>
    <definedName name="A1q17.3" localSheetId="8">IF(ISERROR(V_U),"",V_U)</definedName>
    <definedName name="A1q17.3" localSheetId="10">IF(ISERROR(V_U),"",V_U)</definedName>
    <definedName name="A1q17.3" localSheetId="13">IF(ISERROR(V_U),"",V_U)</definedName>
    <definedName name="A1q17.3" localSheetId="14">IF(ISERROR(V_U),"",V_U)</definedName>
    <definedName name="A1q17.3" localSheetId="15">IF(ISERROR(V_U),"",V_U)</definedName>
    <definedName name="A1q17.3" localSheetId="16">IF(ISERROR(V_U),"",V_U)</definedName>
    <definedName name="A1q17.3" localSheetId="17">IF(ISERROR(V_U),"",V_U)</definedName>
    <definedName name="A1q17.3" localSheetId="60">IF(ISERROR(V_U),"",V_U)</definedName>
    <definedName name="A1q17.3" localSheetId="9">IF(ISERROR(V_U),"",V_U)</definedName>
    <definedName name="A1q17.3" localSheetId="11">IF(ISERROR(V_U),"",V_U)</definedName>
    <definedName name="A1q17.3" localSheetId="18">IF(ISERROR(V_U),"",V_U)</definedName>
    <definedName name="A1q17.3" localSheetId="1">IF(ISERROR(V_U),"",V_U)</definedName>
    <definedName name="A1q17.3">IF(ISERROR(V_U),"",V_U)</definedName>
    <definedName name="A1S">#REF!</definedName>
    <definedName name="A1XO56">#REF!</definedName>
    <definedName name="a2..057">#REF!</definedName>
    <definedName name="a2a" localSheetId="3" hidden="1">{"TAB1",#N/A,TRUE,"GENERAL";"TAB2",#N/A,TRUE,"GENERAL";"TAB3",#N/A,TRUE,"GENERAL";"TAB4",#N/A,TRUE,"GENERAL";"TAB5",#N/A,TRUE,"GENERAL"}</definedName>
    <definedName name="a2a" localSheetId="61" hidden="1">{"TAB1",#N/A,TRUE,"GENERAL";"TAB2",#N/A,TRUE,"GENERAL";"TAB3",#N/A,TRUE,"GENERAL";"TAB4",#N/A,TRUE,"GENERAL";"TAB5",#N/A,TRUE,"GENERAL"}</definedName>
    <definedName name="a2a" localSheetId="62" hidden="1">{"TAB1",#N/A,TRUE,"GENERAL";"TAB2",#N/A,TRUE,"GENERAL";"TAB3",#N/A,TRUE,"GENERAL";"TAB4",#N/A,TRUE,"GENERAL";"TAB5",#N/A,TRUE,"GENERAL"}</definedName>
    <definedName name="a2a" hidden="1">{"TAB1",#N/A,TRUE,"GENERAL";"TAB2",#N/A,TRUE,"GENERAL";"TAB3",#N/A,TRUE,"GENERAL";"TAB4",#N/A,TRUE,"GENERAL";"TAB5",#N/A,TRUE,"GENERAL"}</definedName>
    <definedName name="a2a_1" localSheetId="3" hidden="1">{"TAB1",#N/A,TRUE,"GENERAL";"TAB2",#N/A,TRUE,"GENERAL";"TAB3",#N/A,TRUE,"GENERAL";"TAB4",#N/A,TRUE,"GENERAL";"TAB5",#N/A,TRUE,"GENERAL"}</definedName>
    <definedName name="a2a_1" localSheetId="61" hidden="1">{"TAB1",#N/A,TRUE,"GENERAL";"TAB2",#N/A,TRUE,"GENERAL";"TAB3",#N/A,TRUE,"GENERAL";"TAB4",#N/A,TRUE,"GENERAL";"TAB5",#N/A,TRUE,"GENERAL"}</definedName>
    <definedName name="a2a_1" localSheetId="62" hidden="1">{"TAB1",#N/A,TRUE,"GENERAL";"TAB2",#N/A,TRUE,"GENERAL";"TAB3",#N/A,TRUE,"GENERAL";"TAB4",#N/A,TRUE,"GENERAL";"TAB5",#N/A,TRUE,"GENERAL"}</definedName>
    <definedName name="a2a_1" hidden="1">{"TAB1",#N/A,TRUE,"GENERAL";"TAB2",#N/A,TRUE,"GENERAL";"TAB3",#N/A,TRUE,"GENERAL";"TAB4",#N/A,TRUE,"GENERAL";"TAB5",#N/A,TRUE,"GENERAL"}</definedName>
    <definedName name="A2S">#REF!</definedName>
    <definedName name="A31Plano">#REF!</definedName>
    <definedName name="A40FI">#REF!</definedName>
    <definedName name="A40LI">#REF!</definedName>
    <definedName name="A60FI">#REF!</definedName>
    <definedName name="A60FI1">#REF!</definedName>
    <definedName name="A60FIG">#REF!</definedName>
    <definedName name="A84.96">#REF!</definedName>
    <definedName name="aa" localSheetId="61">#REF!</definedName>
    <definedName name="aa" localSheetId="62">#REF!</definedName>
    <definedName name="aa">#N/A</definedName>
    <definedName name="AA.CONV1">#REF!</definedName>
    <definedName name="AAA" localSheetId="61">#REF!</definedName>
    <definedName name="AAA" localSheetId="62">#REF!</definedName>
    <definedName name="AAA">#N/A</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 localSheetId="3" hidden="1">{#N/A,#N/A,FALSE,"summary";#N/A,#N/A,FALSE,"SumGraph"}</definedName>
    <definedName name="AAAA" localSheetId="61">#REF!</definedName>
    <definedName name="AAAA" localSheetId="62">#REF!</definedName>
    <definedName name="aaaa" hidden="1">{#N/A,#N/A,FALSE,"summary";#N/A,#N/A,FALSE,"SumGraph"}</definedName>
    <definedName name="AAAAA" localSheetId="61">#REF!</definedName>
    <definedName name="AAAAA" localSheetId="62">#REF!</definedName>
    <definedName name="aaaaa">#REF!</definedName>
    <definedName name="aaaaaa">#REF!</definedName>
    <definedName name="aaaaaaa" hidden="1">#REF!</definedName>
    <definedName name="aaaaaaaa" localSheetId="3" hidden="1">{#N/A,#N/A,FALSE,"c_finanz";#N/A,#N/A,FALSE,"c_eco";#N/A,#N/A,FALSE,"investimenti";#N/A,#N/A,FALSE,"tir"}</definedName>
    <definedName name="aaaaaaaa" hidden="1">{#N/A,#N/A,FALSE,"c_finanz";#N/A,#N/A,FALSE,"c_eco";#N/A,#N/A,FALSE,"investimenti";#N/A,#N/A,FALSE,"tir"}</definedName>
    <definedName name="AAAAAAAAA" hidden="1">#REF!</definedName>
    <definedName name="AAAAAAAAAA" localSheetId="61">#REF!</definedName>
    <definedName name="AAAAAAAAAA" localSheetId="62">#REF!</definedName>
    <definedName name="AAAAAAAAAA">#REF!</definedName>
    <definedName name="AAAAAAAAAAAAA">#REF!</definedName>
    <definedName name="aaaaaaaaaaaaaaaaaa">#REF!</definedName>
    <definedName name="AAAAAAAAAAAAAAAAAAAA" localSheetId="62">#REF!</definedName>
    <definedName name="AAAAAAAAAAAAAAAAAAAA">#REF!</definedName>
    <definedName name="aaaaaaaaaaaaaaaaaaaaaa" hidden="1">#REF!</definedName>
    <definedName name="aaaaaaaaaaaaaaaaaaaaaaaaaaaaaaaaaaaaaaaaaaa">#REF!</definedName>
    <definedName name="AAAAAAAAAAAAAAAAAAFFFFFFFFFFFFFFF" localSheetId="61">#REF!</definedName>
    <definedName name="AAAAAAAAAAAAAAAAAAFFFFFFFFFFFFFFF">#REF!</definedName>
    <definedName name="aaaaaaz">#REF!</definedName>
    <definedName name="aaaaas" localSheetId="3" hidden="1">{"TAB1",#N/A,TRUE,"GENERAL";"TAB2",#N/A,TRUE,"GENERAL";"TAB3",#N/A,TRUE,"GENERAL";"TAB4",#N/A,TRUE,"GENERAL";"TAB5",#N/A,TRUE,"GENERAL"}</definedName>
    <definedName name="aaaaas" localSheetId="61" hidden="1">{"TAB1",#N/A,TRUE,"GENERAL";"TAB2",#N/A,TRUE,"GENERAL";"TAB3",#N/A,TRUE,"GENERAL";"TAB4",#N/A,TRUE,"GENERAL";"TAB5",#N/A,TRUE,"GENERAL"}</definedName>
    <definedName name="aaaaas" localSheetId="62" hidden="1">{"TAB1",#N/A,TRUE,"GENERAL";"TAB2",#N/A,TRUE,"GENERAL";"TAB3",#N/A,TRUE,"GENERAL";"TAB4",#N/A,TRUE,"GENERAL";"TAB5",#N/A,TRUE,"GENERAL"}</definedName>
    <definedName name="aaaaas" hidden="1">{"TAB1",#N/A,TRUE,"GENERAL";"TAB2",#N/A,TRUE,"GENERAL";"TAB3",#N/A,TRUE,"GENERAL";"TAB4",#N/A,TRUE,"GENERAL";"TAB5",#N/A,TRUE,"GENERAL"}</definedName>
    <definedName name="aaaaas_1" localSheetId="3" hidden="1">{"TAB1",#N/A,TRUE,"GENERAL";"TAB2",#N/A,TRUE,"GENERAL";"TAB3",#N/A,TRUE,"GENERAL";"TAB4",#N/A,TRUE,"GENERAL";"TAB5",#N/A,TRUE,"GENERAL"}</definedName>
    <definedName name="aaaaas_1" localSheetId="61" hidden="1">{"TAB1",#N/A,TRUE,"GENERAL";"TAB2",#N/A,TRUE,"GENERAL";"TAB3",#N/A,TRUE,"GENERAL";"TAB4",#N/A,TRUE,"GENERAL";"TAB5",#N/A,TRUE,"GENERAL"}</definedName>
    <definedName name="aaaaas_1" localSheetId="62" hidden="1">{"TAB1",#N/A,TRUE,"GENERAL";"TAB2",#N/A,TRUE,"GENERAL";"TAB3",#N/A,TRUE,"GENERAL";"TAB4",#N/A,TRUE,"GENERAL";"TAB5",#N/A,TRUE,"GENERAL"}</definedName>
    <definedName name="aaaaas_1" hidden="1">{"TAB1",#N/A,TRUE,"GENERAL";"TAB2",#N/A,TRUE,"GENERAL";"TAB3",#N/A,TRUE,"GENERAL";"TAB4",#N/A,TRUE,"GENERAL";"TAB5",#N/A,TRUE,"GENERAL"}</definedName>
    <definedName name="AAAAAZZZZ">#REF!</definedName>
    <definedName name="AAAACCCVVVBBBNNN" hidden="1">#REF!</definedName>
    <definedName name="AAAACCCVVVRR" hidden="1">#REF!</definedName>
    <definedName name="AAACCCEEERRR" hidden="1">#REF!</definedName>
    <definedName name="AAACCCVERRTE" hidden="1">#REF!</definedName>
    <definedName name="AAB_Addin5" hidden="1">"AAB_Description for addin 5,Description for addin 5,Description for addin 5,Description for addin 5,Description for addin 5,Description for addin 5"</definedName>
    <definedName name="AAC" localSheetId="61">#REF!</definedName>
    <definedName name="AAC" localSheetId="62">#REF!</definedName>
    <definedName name="AAC">#REF!</definedName>
    <definedName name="AADOQUINVEH" localSheetId="61">#REF!</definedName>
    <definedName name="AADOQUINVEH" localSheetId="62">#REF!</definedName>
    <definedName name="AADOQUINVEH">#REF!</definedName>
    <definedName name="AAIU">#REF!</definedName>
    <definedName name="AALALAJSHSHYDTD">#REF!</definedName>
    <definedName name="AANDENES">#REF!</definedName>
    <definedName name="aas" localSheetId="3" hidden="1">{"TAB1",#N/A,TRUE,"GENERAL";"TAB2",#N/A,TRUE,"GENERAL";"TAB3",#N/A,TRUE,"GENERAL";"TAB4",#N/A,TRUE,"GENERAL";"TAB5",#N/A,TRUE,"GENERAL"}</definedName>
    <definedName name="aas" localSheetId="61" hidden="1">{"TAB1",#N/A,TRUE,"GENERAL";"TAB2",#N/A,TRUE,"GENERAL";"TAB3",#N/A,TRUE,"GENERAL";"TAB4",#N/A,TRUE,"GENERAL";"TAB5",#N/A,TRUE,"GENERAL"}</definedName>
    <definedName name="aas" localSheetId="62" hidden="1">{"TAB1",#N/A,TRUE,"GENERAL";"TAB2",#N/A,TRUE,"GENERAL";"TAB3",#N/A,TRUE,"GENERAL";"TAB4",#N/A,TRUE,"GENERAL";"TAB5",#N/A,TRUE,"GENERAL"}</definedName>
    <definedName name="aas" hidden="1">{"TAB1",#N/A,TRUE,"GENERAL";"TAB2",#N/A,TRUE,"GENERAL";"TAB3",#N/A,TRUE,"GENERAL";"TAB4",#N/A,TRUE,"GENERAL";"TAB5",#N/A,TRUE,"GENERAL"}</definedName>
    <definedName name="aas_1" localSheetId="3" hidden="1">{"TAB1",#N/A,TRUE,"GENERAL";"TAB2",#N/A,TRUE,"GENERAL";"TAB3",#N/A,TRUE,"GENERAL";"TAB4",#N/A,TRUE,"GENERAL";"TAB5",#N/A,TRUE,"GENERAL"}</definedName>
    <definedName name="aas_1" localSheetId="61" hidden="1">{"TAB1",#N/A,TRUE,"GENERAL";"TAB2",#N/A,TRUE,"GENERAL";"TAB3",#N/A,TRUE,"GENERAL";"TAB4",#N/A,TRUE,"GENERAL";"TAB5",#N/A,TRUE,"GENERAL"}</definedName>
    <definedName name="aas_1" localSheetId="62" hidden="1">{"TAB1",#N/A,TRUE,"GENERAL";"TAB2",#N/A,TRUE,"GENERAL";"TAB3",#N/A,TRUE,"GENERAL";"TAB4",#N/A,TRUE,"GENERAL";"TAB5",#N/A,TRUE,"GENERAL"}</definedName>
    <definedName name="aas_1" hidden="1">{"TAB1",#N/A,TRUE,"GENERAL";"TAB2",#N/A,TRUE,"GENERAL";"TAB3",#N/A,TRUE,"GENERAL";"TAB4",#N/A,TRUE,"GENERAL";"TAB5",#N/A,TRUE,"GENERAL"}</definedName>
    <definedName name="AASADSD">#REF!</definedName>
    <definedName name="aasas">#REF!</definedName>
    <definedName name="AB" localSheetId="61" hidden="1">{#N/A,#N/A,TRUE,"INGENIERIA";#N/A,#N/A,TRUE,"COMPRAS";#N/A,#N/A,TRUE,"DIRECCION";#N/A,#N/A,TRUE,"RESUMEN"}</definedName>
    <definedName name="AB" localSheetId="62" hidden="1">{#N/A,#N/A,TRUE,"INGENIERIA";#N/A,#N/A,TRUE,"COMPRAS";#N/A,#N/A,TRUE,"DIRECCION";#N/A,#N/A,TRUE,"RESUMEN"}</definedName>
    <definedName name="AB">#REF!</definedName>
    <definedName name="aba_1">#REF!</definedName>
    <definedName name="aba_2">#REF!</definedName>
    <definedName name="abc" localSheetId="61">#REF!</definedName>
    <definedName name="abc" localSheetId="62">#REF!</definedName>
    <definedName name="abc">#REF!</definedName>
    <definedName name="ABCD" hidden="1">#REF!</definedName>
    <definedName name="ABCDE" hidden="1">#REF!</definedName>
    <definedName name="ABCDEF" hidden="1">#REF!</definedName>
    <definedName name="ABCDEFG">#REF!</definedName>
    <definedName name="abd">#REF!</definedName>
    <definedName name="abf">#REF!</definedName>
    <definedName name="ABFIN">#REF!</definedName>
    <definedName name="ABG" localSheetId="61">#REF!</definedName>
    <definedName name="ABG" localSheetId="62">#REF!</definedName>
    <definedName name="ABG">#REF!</definedName>
    <definedName name="ABIN">#REF!</definedName>
    <definedName name="AbK">#REF!</definedName>
    <definedName name="ABNA" localSheetId="61">#REF!</definedName>
    <definedName name="ABNA">#REF!</definedName>
    <definedName name="ABR" localSheetId="62">#REF!</definedName>
    <definedName name="ABR">#REF!</definedName>
    <definedName name="abr00">#REF!</definedName>
    <definedName name="ABRAZADERA_DOBLE_ALA_1_5">#REF!</definedName>
    <definedName name="absc" localSheetId="61">#REF!</definedName>
    <definedName name="absc" localSheetId="62">#REF!</definedName>
    <definedName name="absc">#REF!</definedName>
    <definedName name="absc_" localSheetId="61">#REF!</definedName>
    <definedName name="absc_">#REF!</definedName>
    <definedName name="absc_1" localSheetId="61">#REF!</definedName>
    <definedName name="absc_1">#REF!</definedName>
    <definedName name="absc1" localSheetId="61">#REF!</definedName>
    <definedName name="absc1" localSheetId="62">#REF!</definedName>
    <definedName name="absc1">#REF!</definedName>
    <definedName name="ABSC11">#REF!</definedName>
    <definedName name="ABSC12">#REF!</definedName>
    <definedName name="ABSC2">#REF!</definedName>
    <definedName name="ABSCF">#REF!</definedName>
    <definedName name="ABSCI">#REF!</definedName>
    <definedName name="ABSOL">#REF!</definedName>
    <definedName name="AbSt">#REF!</definedName>
    <definedName name="AC" localSheetId="61">#N/A</definedName>
    <definedName name="AC" localSheetId="62">#N/A</definedName>
    <definedName name="ac">#REF!</definedName>
    <definedName name="ACAB.C">#REF!</definedName>
    <definedName name="AcabadosAuditorio">#REF!</definedName>
    <definedName name="ACALZADA" localSheetId="61">#REF!</definedName>
    <definedName name="ACALZADA" localSheetId="62">#REF!</definedName>
    <definedName name="ACALZADA">#REF!</definedName>
    <definedName name="Acarreo">#REF!</definedName>
    <definedName name="ACAT22">#REF!</definedName>
    <definedName name="acc" localSheetId="61">#REF!</definedName>
    <definedName name="acc">#REF!</definedName>
    <definedName name="Accantonamenti">#REF!</definedName>
    <definedName name="ACCE2">#REF!</definedName>
    <definedName name="ACCE4">#REF!</definedName>
    <definedName name="ACCE6">#REF!</definedName>
    <definedName name="Acces_Ens">#REF!</definedName>
    <definedName name="ACCESORIO_CODO">#REF!</definedName>
    <definedName name="Accesorios_de_1_2" localSheetId="21">#REF!</definedName>
    <definedName name="Accesorios_de_1_2">#REF!</definedName>
    <definedName name="Accesorios_de_3_4" localSheetId="21">#REF!</definedName>
    <definedName name="Accesorios_de_3_4">#REF!</definedName>
    <definedName name="Accesorios_de_anclaje">#REF!</definedName>
    <definedName name="ACCESORIOS_PARA_TANQUE_ALMACENAMIENTO_2000_LTS">#REF!</definedName>
    <definedName name="ACCESORIOS_PVC_AGUAS_LLUVIAS_3">#REF!</definedName>
    <definedName name="ACCESORIOS_PVC_SANITARIOS_2">#REF!</definedName>
    <definedName name="ACCESORIOS_PVC_SANITARIOS_4">#REF!</definedName>
    <definedName name="ACCESORIOS_PVC_TUBERIA_1_2">#REF!</definedName>
    <definedName name="ACCESORIOS_PVC_TUBERIA_3_4">#REF!</definedName>
    <definedName name="AccessButton">"INSUMOS"</definedName>
    <definedName name="AccessDatabase" localSheetId="61" hidden="1">"A:\SAIN.mdb"</definedName>
    <definedName name="AccessDatabase" localSheetId="62" hidden="1">"A:\SAIN.mdb"</definedName>
    <definedName name="AccessDatabase" hidden="1">"C:\C-314\VOLUMENES\volfin4.mdb"</definedName>
    <definedName name="acci">#REF!</definedName>
    <definedName name="acciones">#REF!</definedName>
    <definedName name="acciones_1">#REF!</definedName>
    <definedName name="acciones_2">#REF!</definedName>
    <definedName name="ACCRETE">#REF!</definedName>
    <definedName name="Accsesorios_gabinete" localSheetId="61">#REF!</definedName>
    <definedName name="Accsesorios_gabinete">#REF!</definedName>
    <definedName name="aceite_quemado">#REF!</definedName>
    <definedName name="ACEITES">#REF!,#REF!,#REF!,#REF!,#REF!</definedName>
    <definedName name="ACER">#REF!</definedName>
    <definedName name="ACERO" localSheetId="61">#REF!</definedName>
    <definedName name="ACERO" localSheetId="62">#REF!</definedName>
    <definedName name="ACERO">#REF!</definedName>
    <definedName name="ACERO_1_2">#REF!</definedName>
    <definedName name="ACERO_1_4">#REF!</definedName>
    <definedName name="acero_3">#REF!</definedName>
    <definedName name="ACERO_3_8">#REF!</definedName>
    <definedName name="ACERO_3700_PSI">#REF!</definedName>
    <definedName name="acero_4">#REF!</definedName>
    <definedName name="ACERO_5_8">#REF!</definedName>
    <definedName name="Acero_60.000_psi__incluye_figurada">#REF!</definedName>
    <definedName name="ACERO_60000_PSI">#REF!</definedName>
    <definedName name="acero_cim4">#REF!</definedName>
    <definedName name="acero_corrugado_diám._1_2_pg">#REF!</definedName>
    <definedName name="Acero_de_40_000_psi" localSheetId="61">#REF!</definedName>
    <definedName name="Acero_de_40_000_psi">#REF!</definedName>
    <definedName name="Acero_de_60_000_psi">#REF!</definedName>
    <definedName name="ACERO_DE_REFUERZO_60000" localSheetId="61">#REF!</definedName>
    <definedName name="ACERO_DE_REFUERZO_60000" localSheetId="62">#REF!</definedName>
    <definedName name="ACERO_DE_REFUERZO_60000">#REF!</definedName>
    <definedName name="Acero_de_Refuerzo_Figurado_de_60.000_P.S.I." localSheetId="21">#REF!</definedName>
    <definedName name="Acero_de_Refuerzo_Figurado_de_60.000_P.S.I.">#REF!</definedName>
    <definedName name="acero_est_tot">#REF!,#REF!</definedName>
    <definedName name="acero_est1">#REF!</definedName>
    <definedName name="acero_est4">#REF!</definedName>
    <definedName name="acero_liso_diám._1_2_pg">#REF!</definedName>
    <definedName name="acero_liso_diám._1_4_pg">#REF!</definedName>
    <definedName name="acero_liso_diám._1_pg">#REF!</definedName>
    <definedName name="acero_liso_diám._3_4_pg">#REF!</definedName>
    <definedName name="acero_liso_diám._3_8_pg">#REF!</definedName>
    <definedName name="acero_liso_diám._5_8_pg">#REF!</definedName>
    <definedName name="acero_liso_diám._7_8_pg">#REF!</definedName>
    <definedName name="Acero_pdr60">#REF!</definedName>
    <definedName name="ACERO2" localSheetId="61">#REF!</definedName>
    <definedName name="ACERO2">#REF!</definedName>
    <definedName name="ACERO37">#REF!</definedName>
    <definedName name="ACERO40">#REF!</definedName>
    <definedName name="ACERO6" localSheetId="61">#REF!</definedName>
    <definedName name="ACERO6">#REF!</definedName>
    <definedName name="ACERO60">#REF!</definedName>
    <definedName name="acerofigurado">#REF!</definedName>
    <definedName name="Acido_Muriatico" localSheetId="21">#REF!</definedName>
    <definedName name="Acido_Muriatico">#REF!</definedName>
    <definedName name="Acido_oxálico">#REF!</definedName>
    <definedName name="Acoflex_1_2" localSheetId="21">#REF!</definedName>
    <definedName name="Acoflex_1_2">#REF!</definedName>
    <definedName name="ACOM">#N/A</definedName>
    <definedName name="acomet">#REF!</definedName>
    <definedName name="ACOMETIDA">#REF!</definedName>
    <definedName name="Acometida_en_2_3___350_kcmil___1___250_kcmil_AWG__THHN_en_Ø_4" localSheetId="21">#REF!</definedName>
    <definedName name="Acometida_en_2_3___350_kcmil___1___250_kcmil_AWG__THHN_en_Ø_4">#REF!</definedName>
    <definedName name="Acometida_en_3___1_0___1___2___1___6_T_AWG__THHN_en_1Ø_3" localSheetId="21">#REF!</definedName>
    <definedName name="Acometida_en_3___1_0___1___2___1___6_T_AWG__THHN_en_1Ø_3">#REF!</definedName>
    <definedName name="Acometida_en_3___250_kcmil___1___2_0___1___2_T_AWG__THHN_en_1Ø_3" localSheetId="21">#REF!</definedName>
    <definedName name="Acometida_en_3___250_kcmil___1___2_0___1___2_T_AWG__THHN_en_1Ø_3">#REF!</definedName>
    <definedName name="Acometida_en_3___4_0___1___2_0___1___2_T_AWG__THHN_en_1Ø_3" localSheetId="21">#REF!</definedName>
    <definedName name="Acometida_en_3___4_0___1___2_0___1___2_T_AWG__THHN_en_1Ø_3">#REF!</definedName>
    <definedName name="Acometida_en_3___6___1___8___1___8_T_AWG__THHN_en_1Ø_1" localSheetId="21">#REF!</definedName>
    <definedName name="Acometida_en_3___6___1___8___1___8_T_AWG__THHN_en_1Ø_1">#REF!</definedName>
    <definedName name="Acometida_en_3___6_en_1Ø_2" localSheetId="21">#REF!</definedName>
    <definedName name="Acometida_en_3___6_en_1Ø_2">#REF!</definedName>
    <definedName name="Acometida_en_3___8___1___10___1___8_T_AWG__THHN_en_1Ø_1" localSheetId="21">#REF!</definedName>
    <definedName name="Acometida_en_3___8___1___10___1___8_T_AWG__THHN_en_1Ø_1">#REF!</definedName>
    <definedName name="Acometida_en_Conductor_de_Cobre_3___2_0_AWG_XLEP_15_Kv" localSheetId="21">#REF!</definedName>
    <definedName name="Acometida_en_Conductor_de_Cobre_3___2_0_AWG_XLEP_15_Kv">#REF!</definedName>
    <definedName name="ACOND">#REF!</definedName>
    <definedName name="ACONDICIONADOR_PARA_SILLA_Y">#REF!</definedName>
    <definedName name="ACONDICIONADOR_PVC">#REF!</definedName>
    <definedName name="acondicionamientopozo">#REF!</definedName>
    <definedName name="ACOPLE_CANAL_AMAZONA_BAJANTE">#REF!</definedName>
    <definedName name="ACOPLE_SANITARIO">#REF!</definedName>
    <definedName name="acpm">5000</definedName>
    <definedName name="ACRONAL">#REF!</definedName>
    <definedName name="ACRS">#REF!</definedName>
    <definedName name="ACT" localSheetId="61">#REF!</definedName>
    <definedName name="ACT" localSheetId="62">#REF!</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10">#REF!</definedName>
    <definedName name="ACTA11">#REF!</definedName>
    <definedName name="ACTA12">#REF!</definedName>
    <definedName name="ACTA13">#REF!</definedName>
    <definedName name="ACTA14">#REF!</definedName>
    <definedName name="ACTA15">#REF!</definedName>
    <definedName name="ACTA16">#REF!</definedName>
    <definedName name="ACTA17">#REF!</definedName>
    <definedName name="ACTA18">#REF!</definedName>
    <definedName name="ACTA19">#REF!</definedName>
    <definedName name="Acta1a">#REF!</definedName>
    <definedName name="ACTA20">#REF!</definedName>
    <definedName name="ACTA21">#REF!</definedName>
    <definedName name="ACTA22">#REF!</definedName>
    <definedName name="ACTA23">#REF!</definedName>
    <definedName name="ACTA24">#REF!</definedName>
    <definedName name="ACTA25">#REF!</definedName>
    <definedName name="ACTA26">#REF!</definedName>
    <definedName name="ACTA27">#REF!</definedName>
    <definedName name="ACTA28">#REF!</definedName>
    <definedName name="ACTA29">#REF!</definedName>
    <definedName name="ACTA30">#REF!</definedName>
    <definedName name="ACTA31">#REF!</definedName>
    <definedName name="ACTA32">#REF!</definedName>
    <definedName name="ACTA33">#REF!</definedName>
    <definedName name="ACTA34">#REF!</definedName>
    <definedName name="ACTA35">#REF!</definedName>
    <definedName name="ACTA36">#REF!</definedName>
    <definedName name="acta37">#REF!</definedName>
    <definedName name="ACTA38">#REF!</definedName>
    <definedName name="ACTA39">#REF!</definedName>
    <definedName name="ACTA4">#REF!</definedName>
    <definedName name="ACTA40">#REF!</definedName>
    <definedName name="ACTA41">#REF!</definedName>
    <definedName name="ACTA5">#REF!</definedName>
    <definedName name="ACTA6">#REF!</definedName>
    <definedName name="ACTA7">#REF!</definedName>
    <definedName name="ACTA8">#REF!</definedName>
    <definedName name="ACTA9">#REF!</definedName>
    <definedName name="ACTAAJUSTE3" localSheetId="3" hidden="1">{"via1",#N/A,TRUE,"general";"via2",#N/A,TRUE,"general";"via3",#N/A,TRUE,"general"}</definedName>
    <definedName name="ACTAAJUSTE3" hidden="1">{"via1",#N/A,TRUE,"general";"via2",#N/A,TRUE,"general";"via3",#N/A,TRUE,"general"}</definedName>
    <definedName name="ACTAEXTRA4">#REF!</definedName>
    <definedName name="actas">#REF!</definedName>
    <definedName name="ACTIVIDAD" localSheetId="61">#REF!</definedName>
    <definedName name="ACTIVIDAD" localSheetId="62">#REF!</definedName>
    <definedName name="ACTIVIDAD">#REF!</definedName>
    <definedName name="ACTIVIDADES" comment="Items" localSheetId="62">#REF!</definedName>
    <definedName name="Actividades">#REF!</definedName>
    <definedName name="Actividades_Macro">#REF!</definedName>
    <definedName name="ACTIVO_NUEVO_ACUEDUCTO" localSheetId="61">#REF!</definedName>
    <definedName name="ACTIVO_NUEVO_ACUEDUCTO">#REF!</definedName>
    <definedName name="ACTIVO_NUEVO_ALCANTARILLADO" localSheetId="61">#REF!</definedName>
    <definedName name="ACTIVO_NUEVO_ALCANTARILLADO">#REF!</definedName>
    <definedName name="activos">#REF!</definedName>
    <definedName name="ACTIVOS_ACUEDUCTO" localSheetId="61">#REF!</definedName>
    <definedName name="ACTIVOS_ACUEDUCTO">#REF!</definedName>
    <definedName name="ACTIVOS_ALCANTARILLADO" localSheetId="61">#REF!</definedName>
    <definedName name="ACTIVOS_ALCANTARILLADO">#REF!</definedName>
    <definedName name="actores" localSheetId="61">#REF!</definedName>
    <definedName name="actores">#REF!</definedName>
    <definedName name="actual">#REF!</definedName>
    <definedName name="ACTV">#REF!</definedName>
    <definedName name="ACUED">#REF!</definedName>
    <definedName name="acumulado">#REF!,#REF!,#REF!,#REF!</definedName>
    <definedName name="AD" localSheetId="61" hidden="1">{#N/A,#N/A,TRUE,"INGENIERIA";#N/A,#N/A,TRUE,"COMPRAS";#N/A,#N/A,TRUE,"DIRECCION";#N/A,#N/A,TRUE,"RESUMEN"}</definedName>
    <definedName name="AD" localSheetId="62" hidden="1">{#N/A,#N/A,TRUE,"INGENIERIA";#N/A,#N/A,TRUE,"COMPRAS";#N/A,#N/A,TRUE,"DIRECCION";#N/A,#N/A,TRUE,"RESUMEN"}</definedName>
    <definedName name="ad">#REF!</definedName>
    <definedName name="Ad_Un">#REF!</definedName>
    <definedName name="adada" localSheetId="61">#REF!</definedName>
    <definedName name="adada">#REF!</definedName>
    <definedName name="adaf">#N/A</definedName>
    <definedName name="Adaptador_3_4__PVC" localSheetId="61">#REF!</definedName>
    <definedName name="Adaptador_3_4__PVC">#REF!</definedName>
    <definedName name="ADAPTADOR_HEMBRA_P.V.C_1_2">#REF!</definedName>
    <definedName name="ADAPTADOR_MACHO_P.V.C_1_2">#REF!</definedName>
    <definedName name="Adaptador_Pres._1">#REF!</definedName>
    <definedName name="Adaptador_Pres._1_2">#REF!</definedName>
    <definedName name="Adaptador_Pres._3_4">#REF!</definedName>
    <definedName name="Adaptador_pvc_1">#REF!</definedName>
    <definedName name="Adaptador_pvc_1_2">#REF!</definedName>
    <definedName name="Adaptador_pvc_2">#REF!</definedName>
    <definedName name="Adaptadores__PVC_1_2">#REF!</definedName>
    <definedName name="adaptconduit">#REF!</definedName>
    <definedName name="ADAS">#N/A</definedName>
    <definedName name="adasd">#REF!</definedName>
    <definedName name="adasda">#REF!</definedName>
    <definedName name="ADASDFAS">#REF!</definedName>
    <definedName name="adasf">#REF!</definedName>
    <definedName name="adasfsf">#N/A</definedName>
    <definedName name="addddddddddddaaaaaaaaaaaaggggggggggggggg" localSheetId="61">#REF!</definedName>
    <definedName name="addddddddddddaaaaaaaaaaaaggggggggggggggg">#REF!</definedName>
    <definedName name="ADDDEL">#REF!</definedName>
    <definedName name="AdditionalCosts_Lumpsum">#REF!</definedName>
    <definedName name="AdditionalCosts_Percent">#REF!</definedName>
    <definedName name="ADDVAL">#REF!</definedName>
    <definedName name="ADDYNA">#REF!</definedName>
    <definedName name="ade">#REF!</definedName>
    <definedName name="adeguamento_inflattivo">#REF!</definedName>
    <definedName name="adfasdfsa">#REF!</definedName>
    <definedName name="adfasfadfa">#REF!</definedName>
    <definedName name="ADFE">#REF!</definedName>
    <definedName name="ADFGSDB" localSheetId="3" hidden="1">{"via1",#N/A,TRUE,"general";"via2",#N/A,TRUE,"general";"via3",#N/A,TRUE,"general"}</definedName>
    <definedName name="ADFGSDB" localSheetId="61" hidden="1">{"via1",#N/A,TRUE,"general";"via2",#N/A,TRUE,"general";"via3",#N/A,TRUE,"general"}</definedName>
    <definedName name="ADFGSDB" localSheetId="62" hidden="1">{"via1",#N/A,TRUE,"general";"via2",#N/A,TRUE,"general";"via3",#N/A,TRUE,"general"}</definedName>
    <definedName name="ADFGSDB" hidden="1">{"via1",#N/A,TRUE,"general";"via2",#N/A,TRUE,"general";"via3",#N/A,TRUE,"general"}</definedName>
    <definedName name="ADFGSDB_1" localSheetId="3" hidden="1">{"via1",#N/A,TRUE,"general";"via2",#N/A,TRUE,"general";"via3",#N/A,TRUE,"general"}</definedName>
    <definedName name="ADFGSDB_1" localSheetId="61" hidden="1">{"via1",#N/A,TRUE,"general";"via2",#N/A,TRUE,"general";"via3",#N/A,TRUE,"general"}</definedName>
    <definedName name="ADFGSDB_1" localSheetId="62" hidden="1">{"via1",#N/A,TRUE,"general";"via2",#N/A,TRUE,"general";"via3",#N/A,TRUE,"general"}</definedName>
    <definedName name="ADFGSDB_1" hidden="1">{"via1",#N/A,TRUE,"general";"via2",#N/A,TRUE,"general";"via3",#N/A,TRUE,"general"}</definedName>
    <definedName name="ADHESIVO_PARA_SILLA_Y">#REF!</definedName>
    <definedName name="ADI">#REF!</definedName>
    <definedName name="ADIFLEX">#REF!</definedName>
    <definedName name="Adm" localSheetId="61">#REF!</definedName>
    <definedName name="Adm" localSheetId="62">#REF!</definedName>
    <definedName name="ADM">#REF!</definedName>
    <definedName name="AdminDetail">#REF!</definedName>
    <definedName name="AdminHeading">#REF!</definedName>
    <definedName name="ADMINISTRACION">#REF!</definedName>
    <definedName name="Administración">#REF!</definedName>
    <definedName name="administrador" localSheetId="61">#REF!</definedName>
    <definedName name="administrador" localSheetId="62">#REF!</definedName>
    <definedName name="administrador">#REF!</definedName>
    <definedName name="ADMINISTRADOR_VIAL__ARMANDO_SANCHEZ_SANCHEZ">#REF!</definedName>
    <definedName name="Administrativos">#REF!</definedName>
    <definedName name="AdminSumDetail">#REF!</definedName>
    <definedName name="AdminSumHeading">#REF!</definedName>
    <definedName name="AdminTotalDetail">#REF!</definedName>
    <definedName name="AdminTotalHeading">#REF!</definedName>
    <definedName name="ADMM">#REF!</definedName>
    <definedName name="ADMON" localSheetId="61">#REF!</definedName>
    <definedName name="ADMON" localSheetId="62">#REF!</definedName>
    <definedName name="ADMON">#REF!</definedName>
    <definedName name="ADMON1">#REF!</definedName>
    <definedName name="ado">#REF!</definedName>
    <definedName name="adoc1" localSheetId="61">#REF!</definedName>
    <definedName name="adoc1" localSheetId="62">#REF!</definedName>
    <definedName name="adoc1">#REF!</definedName>
    <definedName name="ADOC125">#REF!</definedName>
    <definedName name="adoq" localSheetId="61">#REF!</definedName>
    <definedName name="adoq" localSheetId="62">#REF!</definedName>
    <definedName name="adoq">#REF!</definedName>
    <definedName name="ADOQUIN_DE_CONCRETO">#REF!</definedName>
    <definedName name="ADOQUIN_PEATONAL_6">#REF!</definedName>
    <definedName name="ads">#REF!</definedName>
    <definedName name="ADSAD" localSheetId="3" hidden="1">{"TAB1",#N/A,TRUE,"GENERAL";"TAB2",#N/A,TRUE,"GENERAL";"TAB3",#N/A,TRUE,"GENERAL";"TAB4",#N/A,TRUE,"GENERAL";"TAB5",#N/A,TRUE,"GENERAL"}</definedName>
    <definedName name="ADSAD" localSheetId="61" hidden="1">{"TAB1",#N/A,TRUE,"GENERAL";"TAB2",#N/A,TRUE,"GENERAL";"TAB3",#N/A,TRUE,"GENERAL";"TAB4",#N/A,TRUE,"GENERAL";"TAB5",#N/A,TRUE,"GENERAL"}</definedName>
    <definedName name="ADSAD" localSheetId="62" hidden="1">{"TAB1",#N/A,TRUE,"GENERAL";"TAB2",#N/A,TRUE,"GENERAL";"TAB3",#N/A,TRUE,"GENERAL";"TAB4",#N/A,TRUE,"GENERAL";"TAB5",#N/A,TRUE,"GENERAL"}</definedName>
    <definedName name="ADSAD" hidden="1">{"TAB1",#N/A,TRUE,"GENERAL";"TAB2",#N/A,TRUE,"GENERAL";"TAB3",#N/A,TRUE,"GENERAL";"TAB4",#N/A,TRUE,"GENERAL";"TAB5",#N/A,TRUE,"GENERAL"}</definedName>
    <definedName name="ADSAD_1" localSheetId="3" hidden="1">{"TAB1",#N/A,TRUE,"GENERAL";"TAB2",#N/A,TRUE,"GENERAL";"TAB3",#N/A,TRUE,"GENERAL";"TAB4",#N/A,TRUE,"GENERAL";"TAB5",#N/A,TRUE,"GENERAL"}</definedName>
    <definedName name="ADSAD_1" localSheetId="61" hidden="1">{"TAB1",#N/A,TRUE,"GENERAL";"TAB2",#N/A,TRUE,"GENERAL";"TAB3",#N/A,TRUE,"GENERAL";"TAB4",#N/A,TRUE,"GENERAL";"TAB5",#N/A,TRUE,"GENERAL"}</definedName>
    <definedName name="ADSAD_1" localSheetId="62" hidden="1">{"TAB1",#N/A,TRUE,"GENERAL";"TAB2",#N/A,TRUE,"GENERAL";"TAB3",#N/A,TRUE,"GENERAL";"TAB4",#N/A,TRUE,"GENERAL";"TAB5",#N/A,TRUE,"GENERAL"}</definedName>
    <definedName name="ADSAD_1" hidden="1">{"TAB1",#N/A,TRUE,"GENERAL";"TAB2",#N/A,TRUE,"GENERAL";"TAB3",#N/A,TRUE,"GENERAL";"TAB4",#N/A,TRUE,"GENERAL";"TAB5",#N/A,TRUE,"GENERAL"}</definedName>
    <definedName name="adsfadsfasdfafdasfdasfd">#REF!</definedName>
    <definedName name="adsfadsfasfasdfasfdasdfadsfdsafdsa">#REF!</definedName>
    <definedName name="AE" localSheetId="61" hidden="1">{#N/A,#N/A,TRUE,"INGENIERIA";#N/A,#N/A,TRUE,"COMPRAS";#N/A,#N/A,TRUE,"DIRECCION";#N/A,#N/A,TRUE,"RESUMEN"}</definedName>
    <definedName name="AE" localSheetId="62" hidden="1">{#N/A,#N/A,TRUE,"INGENIERIA";#N/A,#N/A,TRUE,"COMPRAS";#N/A,#N/A,TRUE,"DIRECCION";#N/A,#N/A,TRUE,"RESUMEN"}</definedName>
    <definedName name="Ae">#REF!</definedName>
    <definedName name="aedawra" localSheetId="3" hidden="1">{#N/A,#N/A,TRUE,"INGENIERIA";#N/A,#N/A,TRUE,"COMPRAS";#N/A,#N/A,TRUE,"DIRECCION";#N/A,#N/A,TRUE,"RESUMEN"}</definedName>
    <definedName name="aedawra" hidden="1">{#N/A,#N/A,TRUE,"INGENIERIA";#N/A,#N/A,TRUE,"COMPRAS";#N/A,#N/A,TRUE,"DIRECCION";#N/A,#N/A,TRUE,"RESUMEN"}</definedName>
    <definedName name="aefa" localSheetId="3" hidden="1">{"via1",#N/A,TRUE,"general";"via2",#N/A,TRUE,"general";"via3",#N/A,TRUE,"general"}</definedName>
    <definedName name="aefa" localSheetId="61" hidden="1">{"via1",#N/A,TRUE,"general";"via2",#N/A,TRUE,"general";"via3",#N/A,TRUE,"general"}</definedName>
    <definedName name="aefa" localSheetId="62" hidden="1">{"via1",#N/A,TRUE,"general";"via2",#N/A,TRUE,"general";"via3",#N/A,TRUE,"general"}</definedName>
    <definedName name="aefa" hidden="1">{"via1",#N/A,TRUE,"general";"via2",#N/A,TRUE,"general";"via3",#N/A,TRUE,"general"}</definedName>
    <definedName name="aefa_1" localSheetId="3" hidden="1">{"via1",#N/A,TRUE,"general";"via2",#N/A,TRUE,"general";"via3",#N/A,TRUE,"general"}</definedName>
    <definedName name="aefa_1" localSheetId="61" hidden="1">{"via1",#N/A,TRUE,"general";"via2",#N/A,TRUE,"general";"via3",#N/A,TRUE,"general"}</definedName>
    <definedName name="aefa_1" localSheetId="62" hidden="1">{"via1",#N/A,TRUE,"general";"via2",#N/A,TRUE,"general";"via3",#N/A,TRUE,"general"}</definedName>
    <definedName name="aefa_1" hidden="1">{"via1",#N/A,TRUE,"general";"via2",#N/A,TRUE,"general";"via3",#N/A,TRUE,"general"}</definedName>
    <definedName name="AER">#REF!</definedName>
    <definedName name="AEWRWR">#N/A</definedName>
    <definedName name="AF" localSheetId="61" hidden="1">{#N/A,#N/A,TRUE,"INGENIERIA";#N/A,#N/A,TRUE,"COMPRAS";#N/A,#N/A,TRUE,"DIRECCION";#N/A,#N/A,TRUE,"RESUMEN"}</definedName>
    <definedName name="AF" localSheetId="62" hidden="1">{#N/A,#N/A,TRUE,"INGENIERIA";#N/A,#N/A,TRUE,"COMPRAS";#N/A,#N/A,TRUE,"DIRECCION";#N/A,#N/A,TRUE,"RESUMEN"}</definedName>
    <definedName name="Af">#REF!</definedName>
    <definedName name="afa">#N/A</definedName>
    <definedName name="AFAF">#N/A</definedName>
    <definedName name="afdaffaf">#REF!</definedName>
    <definedName name="afdsw" localSheetId="3" hidden="1">{"TAB1",#N/A,TRUE,"GENERAL";"TAB2",#N/A,TRUE,"GENERAL";"TAB3",#N/A,TRUE,"GENERAL";"TAB4",#N/A,TRUE,"GENERAL";"TAB5",#N/A,TRUE,"GENERAL"}</definedName>
    <definedName name="afdsw" localSheetId="61" hidden="1">{"TAB1",#N/A,TRUE,"GENERAL";"TAB2",#N/A,TRUE,"GENERAL";"TAB3",#N/A,TRUE,"GENERAL";"TAB4",#N/A,TRUE,"GENERAL";"TAB5",#N/A,TRUE,"GENERAL"}</definedName>
    <definedName name="afdsw" localSheetId="62" hidden="1">{"TAB1",#N/A,TRUE,"GENERAL";"TAB2",#N/A,TRUE,"GENERAL";"TAB3",#N/A,TRUE,"GENERAL";"TAB4",#N/A,TRUE,"GENERAL";"TAB5",#N/A,TRUE,"GENERAL"}</definedName>
    <definedName name="afdsw" hidden="1">{"TAB1",#N/A,TRUE,"GENERAL";"TAB2",#N/A,TRUE,"GENERAL";"TAB3",#N/A,TRUE,"GENERAL";"TAB4",#N/A,TRUE,"GENERAL";"TAB5",#N/A,TRUE,"GENERAL"}</definedName>
    <definedName name="afdsw_1" localSheetId="3" hidden="1">{"TAB1",#N/A,TRUE,"GENERAL";"TAB2",#N/A,TRUE,"GENERAL";"TAB3",#N/A,TRUE,"GENERAL";"TAB4",#N/A,TRUE,"GENERAL";"TAB5",#N/A,TRUE,"GENERAL"}</definedName>
    <definedName name="afdsw_1" localSheetId="61" hidden="1">{"TAB1",#N/A,TRUE,"GENERAL";"TAB2",#N/A,TRUE,"GENERAL";"TAB3",#N/A,TRUE,"GENERAL";"TAB4",#N/A,TRUE,"GENERAL";"TAB5",#N/A,TRUE,"GENERAL"}</definedName>
    <definedName name="afdsw_1" localSheetId="62" hidden="1">{"TAB1",#N/A,TRUE,"GENERAL";"TAB2",#N/A,TRUE,"GENERAL";"TAB3",#N/A,TRUE,"GENERAL";"TAB4",#N/A,TRUE,"GENERAL";"TAB5",#N/A,TRUE,"GENERAL"}</definedName>
    <definedName name="afdsw_1" hidden="1">{"TAB1",#N/A,TRUE,"GENERAL";"TAB2",#N/A,TRUE,"GENERAL";"TAB3",#N/A,TRUE,"GENERAL";"TAB4",#N/A,TRUE,"GENERAL";"TAB5",#N/A,TRUE,"GENERAL"}</definedName>
    <definedName name="Afe">#REF!</definedName>
    <definedName name="afecompletions">#REF!</definedName>
    <definedName name="AFEE">#REF!</definedName>
    <definedName name="AFINADOCUBIERTA" localSheetId="61">#REF!</definedName>
    <definedName name="AFINADOCUBIERTA">#REF!</definedName>
    <definedName name="AFIRMADO02">#REF!</definedName>
    <definedName name="afraee" localSheetId="3">MATCH(0.01,[0]!End_Bal,-1)+1</definedName>
    <definedName name="afraee" localSheetId="21">MATCH(0.01,'MEM ELECTRICOS'!End_Bal,-1)+1</definedName>
    <definedName name="afraee">MATCH(0.01,[0]!End_Bal,-1)+1</definedName>
    <definedName name="AFRAEE2" localSheetId="3">MATCH(0.01,[0]!End_Bal,-1)+1</definedName>
    <definedName name="AFRAEE2" localSheetId="21">MATCH(0.01,'MEM ELECTRICOS'!End_Bal,-1)+1</definedName>
    <definedName name="AFRAEE2">MATCH(0.01,[0]!End_Bal,-1)+1</definedName>
    <definedName name="AFSAF">#N/A</definedName>
    <definedName name="AG" localSheetId="6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6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#REF!</definedName>
    <definedName name="agdsgg" localSheetId="3" hidden="1">{"via1",#N/A,TRUE,"general";"via2",#N/A,TRUE,"general";"via3",#N/A,TRUE,"general"}</definedName>
    <definedName name="agdsgg" localSheetId="61" hidden="1">{"via1",#N/A,TRUE,"general";"via2",#N/A,TRUE,"general";"via3",#N/A,TRUE,"general"}</definedName>
    <definedName name="agdsgg" localSheetId="62" hidden="1">{"via1",#N/A,TRUE,"general";"via2",#N/A,TRUE,"general";"via3",#N/A,TRUE,"general"}</definedName>
    <definedName name="agdsgg" hidden="1">{"via1",#N/A,TRUE,"general";"via2",#N/A,TRUE,"general";"via3",#N/A,TRUE,"general"}</definedName>
    <definedName name="agdsgg_1" localSheetId="3" hidden="1">{"via1",#N/A,TRUE,"general";"via2",#N/A,TRUE,"general";"via3",#N/A,TRUE,"general"}</definedName>
    <definedName name="agdsgg_1" localSheetId="61" hidden="1">{"via1",#N/A,TRUE,"general";"via2",#N/A,TRUE,"general";"via3",#N/A,TRUE,"general"}</definedName>
    <definedName name="agdsgg_1" localSheetId="62" hidden="1">{"via1",#N/A,TRUE,"general";"via2",#N/A,TRUE,"general";"via3",#N/A,TRUE,"general"}</definedName>
    <definedName name="agdsgg_1" hidden="1">{"via1",#N/A,TRUE,"general";"via2",#N/A,TRUE,"general";"via3",#N/A,TRUE,"general"}</definedName>
    <definedName name="AGF">#REF!</definedName>
    <definedName name="AGO" localSheetId="61">#REF!</definedName>
    <definedName name="AGO" localSheetId="62">#REF!</definedName>
    <definedName name="AGO">#REF!</definedName>
    <definedName name="ago00">#REF!</definedName>
    <definedName name="Agregado_grueso">#REF!</definedName>
    <definedName name="agregados">#REF!</definedName>
    <definedName name="AGRICOLA">#REF!</definedName>
    <definedName name="AGUA" localSheetId="61">#REF!</definedName>
    <definedName name="AGUA" localSheetId="62">#REF!</definedName>
    <definedName name="Agua" localSheetId="21">#REF!</definedName>
    <definedName name="agua">#REF!</definedName>
    <definedName name="AGUAS" localSheetId="3">IF([0]!LG=9,IF(ISERROR(#REF!),"",#REF!),"")</definedName>
    <definedName name="AGUAS">IF([0]!LG=9,IF(ISERROR(#REF!),"",#REF!),"")</definedName>
    <definedName name="AH" localSheetId="61" hidden="1">{#N/A,#N/A,TRUE,"INGENIERIA";#N/A,#N/A,TRUE,"COMPRAS";#N/A,#N/A,TRUE,"DIRECCION";#N/A,#N/A,TRUE,"RESUMEN"}</definedName>
    <definedName name="AH" localSheetId="62" hidden="1">{#N/A,#N/A,TRUE,"INGENIERIA";#N/A,#N/A,TRUE,"COMPRAS";#N/A,#N/A,TRUE,"DIRECCION";#N/A,#N/A,TRUE,"RESUMEN"}</definedName>
    <definedName name="Ah">#REF!</definedName>
    <definedName name="ahe" localSheetId="61">#REF!</definedName>
    <definedName name="ahe">#REF!</definedName>
    <definedName name="AHER">#REF!</definedName>
    <definedName name="AHGSGGSKJSHJBDB">#REF!</definedName>
    <definedName name="ai" localSheetId="61">#REF!</definedName>
    <definedName name="ai" localSheetId="62">#REF!</definedName>
    <definedName name="Ai">#REF!</definedName>
    <definedName name="aida">#REF!</definedName>
    <definedName name="aida1">#REF!</definedName>
    <definedName name="AimcorFundsFlow">#REF!</definedName>
    <definedName name="AimcorFundsFlowHeading">#REF!</definedName>
    <definedName name="AimcorFundsFlowPA">#REF!</definedName>
    <definedName name="AimcorFundsFlowPAHeading">#REF!</definedName>
    <definedName name="AimcorPostDetail">#REF!</definedName>
    <definedName name="AimcorPostHeading">#REF!</definedName>
    <definedName name="AimcorTotalDetail">#REF!</definedName>
    <definedName name="AimcorTotalHeading">#REF!</definedName>
    <definedName name="AimSumDetail">#REF!</definedName>
    <definedName name="AimSumHeading">#REF!</definedName>
    <definedName name="AIRE">#REF!</definedName>
    <definedName name="AIRE_ACOND_ITEM">#REF!,#REF!</definedName>
    <definedName name="AIRE_ACOND_VALOR">#REF!,#REF!</definedName>
    <definedName name="AIRE_ACONDICIONADO">#REF!</definedName>
    <definedName name="Aisladores" localSheetId="61">#REF!</definedName>
    <definedName name="Aisladores">#REF!</definedName>
    <definedName name="AIU" localSheetId="61">#REF!</definedName>
    <definedName name="AIU" localSheetId="62">#REF!</definedName>
    <definedName name="AIU">#REF!</definedName>
    <definedName name="AIU_01">#REF!</definedName>
    <definedName name="AIU_1">#REF!</definedName>
    <definedName name="AIU_2">#REF!</definedName>
    <definedName name="AIU_ADMON" localSheetId="61">#REF!</definedName>
    <definedName name="AIU_ADMON" localSheetId="62">#REF!</definedName>
    <definedName name="AIU_ADMON">#REF!</definedName>
    <definedName name="AIU_IMP" localSheetId="61">#REF!</definedName>
    <definedName name="AIU_IMP" localSheetId="62">#REF!</definedName>
    <definedName name="AIU_IMP">#REF!</definedName>
    <definedName name="AIU_UTIL" localSheetId="61">#REF!</definedName>
    <definedName name="AIU_UTIL" localSheetId="62">#REF!</definedName>
    <definedName name="AIU_UTIL">#REF!</definedName>
    <definedName name="AIUK">#REF!</definedName>
    <definedName name="AIUL">#REF!</definedName>
    <definedName name="aj" localSheetId="62">#REF!</definedName>
    <definedName name="aj">#REF!</definedName>
    <definedName name="Ajizal">#REF!</definedName>
    <definedName name="AjustDelAIU" localSheetId="62">#REF!</definedName>
    <definedName name="AjustDelAIU">#REF!</definedName>
    <definedName name="ajustdelaiu1">#REF!</definedName>
    <definedName name="Ajuste" localSheetId="61">#REF!</definedName>
    <definedName name="Ajuste" localSheetId="62">#REF!</definedName>
    <definedName name="Ajuste">#REF!</definedName>
    <definedName name="Ak" localSheetId="61">#REF!</definedName>
    <definedName name="Ak" localSheetId="62">#REF!</definedName>
    <definedName name="Ak">#REF!</definedName>
    <definedName name="al">#REF!</definedName>
    <definedName name="ALA" localSheetId="61">#REF!</definedName>
    <definedName name="ALA">#REF!</definedName>
    <definedName name="äla" localSheetId="61">#REF!</definedName>
    <definedName name="äla">#REF!</definedName>
    <definedName name="alalallalla">#REF!</definedName>
    <definedName name="alam">#REF!</definedName>
    <definedName name="ALAMB">#REF!</definedName>
    <definedName name="ALAMBRE">#REF!</definedName>
    <definedName name="ALAMBRE_">#REF!</definedName>
    <definedName name="ALAMBRE_DE_AMARRE">#REF!</definedName>
    <definedName name="Alambre_de_cobre_N__10_AWG" localSheetId="61">#REF!</definedName>
    <definedName name="Alambre_de_cobre_N__10_AWG">#REF!</definedName>
    <definedName name="Alambre_de_cobre_N__12_AWG">#REF!</definedName>
    <definedName name="Alambre_de_cobre_N__14_AWG">#REF!</definedName>
    <definedName name="ALAMBRE_DE_COBRE_N°_12_AWG_THHN">#REF!</definedName>
    <definedName name="Alambre_de_timbre_2x22_AWG" localSheetId="61">#REF!</definedName>
    <definedName name="Alambre_de_timbre_2x22_AWG">#REF!</definedName>
    <definedName name="ALAMBRE_GALVANIZADO">#REF!</definedName>
    <definedName name="Alambre_N_12">#REF!</definedName>
    <definedName name="Alambre_N_14">#REF!</definedName>
    <definedName name="ALAMBRE_NEGRO">#REF!</definedName>
    <definedName name="Alambre_negro_no._18">#REF!</definedName>
    <definedName name="Alambre_Negro_No.18" localSheetId="21">#REF!</definedName>
    <definedName name="Alambre_Negro_No.18">#REF!</definedName>
    <definedName name="ALAMBRE18">#REF!</definedName>
    <definedName name="alambrenegro">#REF!</definedName>
    <definedName name="alampuas">#REF!</definedName>
    <definedName name="ALANR">#REF!</definedName>
    <definedName name="alarmtools">#REF!</definedName>
    <definedName name="alc" localSheetId="61">#REF!</definedName>
    <definedName name="alc">#REF!</definedName>
    <definedName name="ALCANCE">#REF!</definedName>
    <definedName name="Alcance.">#REF!</definedName>
    <definedName name="ALCANCE_1">#REF!</definedName>
    <definedName name="ALCANCE_2">#REF!</definedName>
    <definedName name="ALCANCE_4">#REF!</definedName>
    <definedName name="Alcance1">#REF!</definedName>
    <definedName name="Alcance1_3">#REF!</definedName>
    <definedName name="Alcance1_4">#REF!</definedName>
    <definedName name="ALCANCE2">#REF!</definedName>
    <definedName name="AlcanceProyecto">#REF!</definedName>
    <definedName name="Alcant">#REF!</definedName>
    <definedName name="Alcantarillado">#REF!</definedName>
    <definedName name="Alcaparro_2.00_m" localSheetId="21">#REF!</definedName>
    <definedName name="Alcaparro_2.00_m">#REF!</definedName>
    <definedName name="ALEJA" localSheetId="61">#REF!</definedName>
    <definedName name="ALEJA">#REF!</definedName>
    <definedName name="aleja2" localSheetId="61">#REF!</definedName>
    <definedName name="aleja2">#REF!</definedName>
    <definedName name="ALEXA">#REF!</definedName>
    <definedName name="alfagia">#REF!</definedName>
    <definedName name="ALFAGIAS" localSheetId="61">#REF!</definedName>
    <definedName name="ALFAGIAS">#REF!</definedName>
    <definedName name="alfalisto">#REF!</definedName>
    <definedName name="ALFALISTO_BLANCO__X_25_KG">#REF!</definedName>
    <definedName name="all">#REF!</definedName>
    <definedName name="All_00_PS">#REF!</definedName>
    <definedName name="All_00_Rev">#REF!</definedName>
    <definedName name="All_97_PS">#REF!</definedName>
    <definedName name="All_97_Rev">#REF!</definedName>
    <definedName name="All_98_PS">#REF!</definedName>
    <definedName name="All_98_Rev">#REF!</definedName>
    <definedName name="All_99_PS">#REF!</definedName>
    <definedName name="All_99_Rev">#REF!</definedName>
    <definedName name="All_EPS_00">#REF!</definedName>
    <definedName name="All_EPS_98">#REF!</definedName>
    <definedName name="All_EPS_99">#REF!</definedName>
    <definedName name="All_Mkt_Cap">#REF!</definedName>
    <definedName name="All_Off_High">#REF!</definedName>
    <definedName name="All_Stocks">#REF!</definedName>
    <definedName name="allones">#REF!</definedName>
    <definedName name="ALM">#REF!</definedName>
    <definedName name="Almacenista" localSheetId="21">#REF!</definedName>
    <definedName name="Almacenista">#REF!</definedName>
    <definedName name="ALNEGRO" localSheetId="61">#REF!</definedName>
    <definedName name="ALNEGRO">#REF!</definedName>
    <definedName name="ALPUA">#REF!</definedName>
    <definedName name="Alt.2" localSheetId="3" hidden="1">{#N/A,#N/A,FALSE,"masez (10)";#N/A,#N/A,FALSE,"masez (7)";#N/A,#N/A,FALSE,"masez (6)";#N/A,#N/A,FALSE,"masez (5)";#N/A,#N/A,FALSE,"masez (4)";#N/A,#N/A,FALSE,"masez (3)";#N/A,#N/A,FALSE,"masez (2)";#N/A,#N/A,FALSE,"GME";#N/A,#N/A,FALSE,"masez"}</definedName>
    <definedName name="Alt.2" hidden="1">{#N/A,#N/A,FALSE,"masez (10)";#N/A,#N/A,FALSE,"masez (7)";#N/A,#N/A,FALSE,"masez (6)";#N/A,#N/A,FALSE,"masez (5)";#N/A,#N/A,FALSE,"masez (4)";#N/A,#N/A,FALSE,"masez (3)";#N/A,#N/A,FALSE,"masez (2)";#N/A,#N/A,FALSE,"GME";#N/A,#N/A,FALSE,"masez"}</definedName>
    <definedName name="ALTICO">#REF!</definedName>
    <definedName name="ALTO">#REF!</definedName>
    <definedName name="altosutro">#REF!</definedName>
    <definedName name="altri_costi_amm">#REF!</definedName>
    <definedName name="ALTURA">#REF!</definedName>
    <definedName name="alturaarena">#REF!</definedName>
    <definedName name="ALTURAPLACAS">#REF!</definedName>
    <definedName name="Alumino_ventanas" localSheetId="61">#REF!</definedName>
    <definedName name="Alumino_ventanas">#REF!</definedName>
    <definedName name="ALUMTE">#REF!</definedName>
    <definedName name="alw">#REF!</definedName>
    <definedName name="alwd">#REF!</definedName>
    <definedName name="am" localSheetId="61">#REF!</definedName>
    <definedName name="am" localSheetId="62">#REF!</definedName>
    <definedName name="Am">#REF!</definedName>
    <definedName name="AM_R">#REF!</definedName>
    <definedName name="AM_S">#REF!</definedName>
    <definedName name="AMARRES_X_100_UND">#REF!</definedName>
    <definedName name="AMAT">#REF!</definedName>
    <definedName name="AMBIENTAL" localSheetId="61">#REF!</definedName>
    <definedName name="AMBIENTAL" localSheetId="62">#REF!</definedName>
    <definedName name="AMBIENTAL">#REF!</definedName>
    <definedName name="AMENAZAS">#REF!</definedName>
    <definedName name="AMENAZAS_1">#REF!</definedName>
    <definedName name="AMENAZAS_2">#REF!</definedName>
    <definedName name="AMILCAR">#REF!</definedName>
    <definedName name="Amm.Finanziario">#REF!</definedName>
    <definedName name="Amo_Banco">#REF!</definedName>
    <definedName name="amort">#REF!</definedName>
    <definedName name="Amount">#REF!</definedName>
    <definedName name="Amperimetro_0_500_5A">#REF!</definedName>
    <definedName name="an" localSheetId="61">#REF!</definedName>
    <definedName name="an" localSheetId="62">#REF!</definedName>
    <definedName name="An">#REF!</definedName>
    <definedName name="ANA">#REF!</definedName>
    <definedName name="ANABANCO" localSheetId="61">#REF!</definedName>
    <definedName name="ANABANCO" localSheetId="62">#REF!</definedName>
    <definedName name="ANABANCO">#REF!</definedName>
    <definedName name="ANAL">#N/A</definedName>
    <definedName name="ANALI">#REF!</definedName>
    <definedName name="ANALIS">#N/A</definedName>
    <definedName name="Analisis" localSheetId="21">[1]Analisis!$A:$F</definedName>
    <definedName name="ANALISIS">#REF!</definedName>
    <definedName name="ANALISIS__DE__PRECIOS__UNITARIOS">#REF!</definedName>
    <definedName name="ANALISIS_UNITARIOS">#REF!</definedName>
    <definedName name="ANALISISBASICO" localSheetId="21">#REF!</definedName>
    <definedName name="ANALISISBASICO">#REF!</definedName>
    <definedName name="ANALISISFMRAFA">#N/A</definedName>
    <definedName name="Analyst" hidden="1">#REF!</definedName>
    <definedName name="ancho">#REF!</definedName>
    <definedName name="anchodesarenador">#REF!</definedName>
    <definedName name="ANCHOPLACAS">#REF!</definedName>
    <definedName name="anchosutro">#REF!</definedName>
    <definedName name="ANCLAJE">#REF!</definedName>
    <definedName name="AND">#REF!</definedName>
    <definedName name="ANDAM">#REF!</definedName>
    <definedName name="ANDAMIO">#REF!</definedName>
    <definedName name="Andamio_Sección" localSheetId="21">#REF!</definedName>
    <definedName name="Andamio_Sección">#REF!</definedName>
    <definedName name="Andamios" localSheetId="21">#REF!</definedName>
    <definedName name="Andamios">#REF!</definedName>
    <definedName name="ANDEN" localSheetId="61">#REF!</definedName>
    <definedName name="ANDEN">#REF!</definedName>
    <definedName name="andenes">#REF!</definedName>
    <definedName name="andenes_pisos">#REF!</definedName>
    <definedName name="ANDENESV">#REF!</definedName>
    <definedName name="ando" localSheetId="3" hidden="1">{"'下期集計（10.27迄・速報値）'!$Q$16"}</definedName>
    <definedName name="ando" hidden="1">{"'下期集計（10.27迄・速報値）'!$Q$16"}</definedName>
    <definedName name="andres">#REF!</definedName>
    <definedName name="ANDRES2">#REF!</definedName>
    <definedName name="ANDRES3">#REF!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1_8_X_2">#REF!</definedName>
    <definedName name="Angulo_de_platina__1_x1_x1_8" localSheetId="61">#REF!</definedName>
    <definedName name="Angulo_de_platina__1_x1_x1_8">#REF!</definedName>
    <definedName name="Angulo_en_aluminio_1_2__x_1_2__x_1_16" localSheetId="21">#REF!</definedName>
    <definedName name="Angulo_en_aluminio_1_2__x_1_2__x_1_16">#REF!</definedName>
    <definedName name="Angulo_hierro_2_1_2__x_3_13" localSheetId="21">#REF!</definedName>
    <definedName name="Angulo_hierro_2_1_2__x_3_13">#REF!</definedName>
    <definedName name="angulo3116">#REF!</definedName>
    <definedName name="ANILLO">#REF!</definedName>
    <definedName name="ANOMarch02">#REF!</definedName>
    <definedName name="ANOPLMarch02">#REF!</definedName>
    <definedName name="ANORev2">#REF!</definedName>
    <definedName name="ANOTB_JUN01">#REF!</definedName>
    <definedName name="anscount" hidden="1">1</definedName>
    <definedName name="ANTECHO_EN_VARILLA_CUADRADA_3_8">#REF!</definedName>
    <definedName name="anterior">#REF!</definedName>
    <definedName name="ANTI" localSheetId="62">#REF!</definedName>
    <definedName name="ANTI">#REF!</definedName>
    <definedName name="ANTIC" localSheetId="61">#REF!</definedName>
    <definedName name="ANTIC" localSheetId="62">#REF!</definedName>
    <definedName name="Antic">#REF!</definedName>
    <definedName name="ANTICIPO" localSheetId="61">#REF!</definedName>
    <definedName name="ANTICIPO" localSheetId="62">#REF!</definedName>
    <definedName name="ANTICIPO">#REF!</definedName>
    <definedName name="anticorrosiva">#REF!</definedName>
    <definedName name="anticorrosivo" localSheetId="61">#REF!</definedName>
    <definedName name="anticorrosivo" localSheetId="62">#REF!</definedName>
    <definedName name="ANTICORROSIVO">#REF!</definedName>
    <definedName name="Anticorrosivo_Rojo_Claro" localSheetId="21">#REF!</definedName>
    <definedName name="Anticorrosivo_Rojo_Claro">#REF!</definedName>
    <definedName name="ANTISB">#REF!</definedName>
    <definedName name="ANTISOL">#REF!</definedName>
    <definedName name="ANTONIA">IF(#REF!,#REF!+#REF!,#REF!)</definedName>
    <definedName name="ANTONIO" localSheetId="3" hidden="1">{#N/A,#N/A,FALSE,"masez (10)";#N/A,#N/A,FALSE,"masez (7)";#N/A,#N/A,FALSE,"masez (6)";#N/A,#N/A,FALSE,"masez (5)";#N/A,#N/A,FALSE,"masez (4)";#N/A,#N/A,FALSE,"masez (3)";#N/A,#N/A,FALSE,"masez (2)";#N/A,#N/A,FALSE,"GME";#N/A,#N/A,FALSE,"masez"}</definedName>
    <definedName name="ANTONIO" hidden="1">{#N/A,#N/A,FALSE,"masez (10)";#N/A,#N/A,FALSE,"masez (7)";#N/A,#N/A,FALSE,"masez (6)";#N/A,#N/A,FALSE,"masez (5)";#N/A,#N/A,FALSE,"masez (4)";#N/A,#N/A,FALSE,"masez (3)";#N/A,#N/A,FALSE,"masez (2)";#N/A,#N/A,FALSE,"GME";#N/A,#N/A,FALSE,"masez"}</definedName>
    <definedName name="ANTRA">#REF!</definedName>
    <definedName name="añ" localSheetId="61">#REF!</definedName>
    <definedName name="añ" localSheetId="62">#REF!</definedName>
    <definedName name="Añ">#REF!</definedName>
    <definedName name="AÑO">#REF!</definedName>
    <definedName name="Año_de_Ensamblaje">#REF!</definedName>
    <definedName name="año1">#REF!</definedName>
    <definedName name="años" localSheetId="61">#REF!</definedName>
    <definedName name="años">#REF!</definedName>
    <definedName name="AÑOS_DE_VIDA_UTIL_ACUEDUCTO..." localSheetId="61">#REF!</definedName>
    <definedName name="AÑOS_DE_VIDA_UTIL_ACUEDUCTO...">#REF!</definedName>
    <definedName name="AÑOS_DE_VIDA_UTIL_ALCANTARILLADO..." localSheetId="61">#REF!</definedName>
    <definedName name="AÑOS_DE_VIDA_UTIL_ALCANTARILLADO...">#REF!</definedName>
    <definedName name="AÑOS_VIDA_UTIL_ACUEDUCTO..." localSheetId="61">#REF!</definedName>
    <definedName name="AÑOS_VIDA_UTIL_ACUEDUCTO...">#REF!</definedName>
    <definedName name="AÑOS_VIDA_UTIL_ALCANTARILLADO" localSheetId="61">#REF!</definedName>
    <definedName name="AÑOS_VIDA_UTIL_ALCANTARILLADO">#REF!</definedName>
    <definedName name="AÑOS_VIDA_UTIL_DISPONIBLE_ACUEDUCTO" localSheetId="61">#REF!</definedName>
    <definedName name="AÑOS_VIDA_UTIL_DISPONIBLE_ACUEDUCTO">#REF!</definedName>
    <definedName name="AÑOS_VIDA_UTIL_DISPONIBLE_ALCANTARILLADO" localSheetId="61">#REF!</definedName>
    <definedName name="AÑOS_VIDA_UTIL_DISPONIBLE_ALCANTARILLADO">#REF!</definedName>
    <definedName name="AÑOWUIE">#REF!</definedName>
    <definedName name="ao" localSheetId="61">#REF!</definedName>
    <definedName name="ao" localSheetId="62">#REF!</definedName>
    <definedName name="Ao">#REF!</definedName>
    <definedName name="ap" localSheetId="61">#REF!</definedName>
    <definedName name="ap" localSheetId="62">#REF!</definedName>
    <definedName name="AP">#REF!</definedName>
    <definedName name="Ap_con_2000">#REF!</definedName>
    <definedName name="Ap_con_3000">#REF!</definedName>
    <definedName name="Ap_Mor">#REF!</definedName>
    <definedName name="apaiy">#REF!</definedName>
    <definedName name="APARAT_SAN_INCRUST_ITEM">#REF!</definedName>
    <definedName name="APARAT_SANIT_VALOR">#REF!,#REF!,#REF!,#REF!</definedName>
    <definedName name="APARATOS_MUEBLES_MESONES_ESPEJOS">#REF!</definedName>
    <definedName name="Aparatos_Telefonicos_para_extensiones" localSheetId="21">#REF!</definedName>
    <definedName name="Aparatos_Telefonicos_para_extensiones">#REF!</definedName>
    <definedName name="Aparatos_Telefonicos_secretariales" localSheetId="21">#REF!</definedName>
    <definedName name="Aparatos_Telefonicos_secretariales">#REF!</definedName>
    <definedName name="AparatoSanitarios" comment="08 Aparatos Sanitarios">#REF!</definedName>
    <definedName name="APARATOSSAN">#REF!,#REF!,#REF!,#REF!</definedName>
    <definedName name="APB" localSheetId="61">#REF!</definedName>
    <definedName name="APB" localSheetId="62">#REF!</definedName>
    <definedName name="APB">#REF!</definedName>
    <definedName name="APELLIDOS">#REF!</definedName>
    <definedName name="APER">#REF!</definedName>
    <definedName name="API">#REF!</definedName>
    <definedName name="APIJA">#REF!</definedName>
    <definedName name="Aplique_Cilindrico_de_Pared_en_Acero_Galvanizado_de_1x26_W._120_V." localSheetId="21">#REF!</definedName>
    <definedName name="Aplique_Cilindrico_de_Pared_en_Acero_Galvanizado_de_1x26_W._120_V.">#REF!</definedName>
    <definedName name="Aplique_Cilindrico_de_Pared_en_Acero_Galvanizado_de_2x26_W._120_V." localSheetId="21">#REF!</definedName>
    <definedName name="Aplique_Cilindrico_de_Pared_en_Acero_Galvanizado_de_2x26_W._120_V.">#REF!</definedName>
    <definedName name="Aplique_Cilindrico_de_Techo_en_Acero_Galvanizado_de_2x26_W._120_V." localSheetId="21">#REF!</definedName>
    <definedName name="Aplique_Cilindrico_de_Techo_en_Acero_Galvanizado_de_2x26_W._120_V.">#REF!</definedName>
    <definedName name="app">#REF!</definedName>
    <definedName name="appdirector">#REF!</definedName>
    <definedName name="appsw">#REF!</definedName>
    <definedName name="APR">#REF!</definedName>
    <definedName name="aprdata">#REF!</definedName>
    <definedName name="apto_a">#REF!</definedName>
    <definedName name="apto_b">#REF!</definedName>
    <definedName name="apto_b2">#REF!</definedName>
    <definedName name="apto_d">#REF!</definedName>
    <definedName name="aptos" localSheetId="21">#REF!</definedName>
    <definedName name="aptos">#REF!</definedName>
    <definedName name="APU" localSheetId="61">#REF!</definedName>
    <definedName name="APU" localSheetId="62">#REF!</definedName>
    <definedName name="APU">#REF!</definedName>
    <definedName name="APU_1.1.1" localSheetId="21">#REF!</definedName>
    <definedName name="APU_1.1.1">#REF!</definedName>
    <definedName name="APU_1.1.2" localSheetId="21">#REF!</definedName>
    <definedName name="APU_1.1.2">#REF!</definedName>
    <definedName name="APU_1.1.3" localSheetId="21">#REF!</definedName>
    <definedName name="APU_1.1.3">#REF!</definedName>
    <definedName name="APU_1.1.4" localSheetId="21">#REF!</definedName>
    <definedName name="APU_1.1.4">#REF!</definedName>
    <definedName name="APU_1.1.5" localSheetId="21">#REF!</definedName>
    <definedName name="APU_1.1.5">#REF!</definedName>
    <definedName name="APU_1.2.1" localSheetId="21">#REF!</definedName>
    <definedName name="APU_1.2.1">#REF!</definedName>
    <definedName name="APU_1.2.2" localSheetId="21">#REF!</definedName>
    <definedName name="APU_1.2.2">#REF!</definedName>
    <definedName name="APU_1.2.3" localSheetId="21">#REF!</definedName>
    <definedName name="APU_1.2.3">#REF!</definedName>
    <definedName name="APU_1.3.1" localSheetId="21">#REF!</definedName>
    <definedName name="APU_1.3.1">#REF!</definedName>
    <definedName name="APU_1.3.2" localSheetId="21">#REF!</definedName>
    <definedName name="APU_1.3.2">#REF!</definedName>
    <definedName name="APU_10.1.1" localSheetId="21">#REF!</definedName>
    <definedName name="APU_10.1.1">#REF!</definedName>
    <definedName name="APU_10.1.10" localSheetId="21">#REF!</definedName>
    <definedName name="APU_10.1.10">#REF!</definedName>
    <definedName name="APU_10.1.11" localSheetId="21">#REF!</definedName>
    <definedName name="APU_10.1.11">#REF!</definedName>
    <definedName name="APU_10.1.13" localSheetId="21">#REF!</definedName>
    <definedName name="APU_10.1.13">#REF!</definedName>
    <definedName name="APU_10.1.14" localSheetId="21">#REF!</definedName>
    <definedName name="APU_10.1.14">#REF!</definedName>
    <definedName name="APU_10.1.15" localSheetId="21">#REF!</definedName>
    <definedName name="APU_10.1.15">#REF!</definedName>
    <definedName name="APU_10.1.16" localSheetId="21">#REF!</definedName>
    <definedName name="APU_10.1.16">#REF!</definedName>
    <definedName name="APU_10.1.17" localSheetId="21">#REF!</definedName>
    <definedName name="APU_10.1.17">#REF!</definedName>
    <definedName name="APU_10.1.18" localSheetId="21">#REF!</definedName>
    <definedName name="APU_10.1.18">#REF!</definedName>
    <definedName name="APU_10.1.19" localSheetId="21">#REF!</definedName>
    <definedName name="APU_10.1.19">#REF!</definedName>
    <definedName name="APU_10.1.2" localSheetId="21">#REF!</definedName>
    <definedName name="APU_10.1.2">#REF!</definedName>
    <definedName name="APU_10.1.3" localSheetId="21">#REF!</definedName>
    <definedName name="APU_10.1.3">#REF!</definedName>
    <definedName name="APU_10.1.4" localSheetId="21">#REF!</definedName>
    <definedName name="APU_10.1.4">#REF!</definedName>
    <definedName name="APU_10.1.5" localSheetId="21">#REF!</definedName>
    <definedName name="APU_10.1.5">#REF!</definedName>
    <definedName name="APU_10.1.6" localSheetId="21">#REF!</definedName>
    <definedName name="APU_10.1.6">#REF!</definedName>
    <definedName name="APU_10.1.7" localSheetId="21">#REF!</definedName>
    <definedName name="APU_10.1.7">#REF!</definedName>
    <definedName name="APU_10.1.8" localSheetId="21">#REF!</definedName>
    <definedName name="APU_10.1.8">#REF!</definedName>
    <definedName name="APU_10.1.9" localSheetId="21">#REF!</definedName>
    <definedName name="APU_10.1.9">#REF!</definedName>
    <definedName name="APU_10.2.1" localSheetId="21">#REF!</definedName>
    <definedName name="APU_10.2.1">#REF!</definedName>
    <definedName name="APU_10.2.2" localSheetId="21">#REF!</definedName>
    <definedName name="APU_10.2.2">#REF!</definedName>
    <definedName name="APU_11.1.1" localSheetId="21">#REF!</definedName>
    <definedName name="APU_11.1.1">#REF!</definedName>
    <definedName name="APU_11.1.2" localSheetId="21">#REF!</definedName>
    <definedName name="APU_11.1.2">#REF!</definedName>
    <definedName name="APU_11.1.3" localSheetId="21">#REF!</definedName>
    <definedName name="APU_11.1.3">#REF!</definedName>
    <definedName name="APU_11.1.4" localSheetId="21">#REF!</definedName>
    <definedName name="APU_11.1.4">#REF!</definedName>
    <definedName name="APU_11.2.1.1" localSheetId="21">#REF!</definedName>
    <definedName name="APU_11.2.1.1">#REF!</definedName>
    <definedName name="APU_11.2.2.1" localSheetId="21">#REF!</definedName>
    <definedName name="APU_11.2.2.1">#REF!</definedName>
    <definedName name="APU_11.2.2.2" localSheetId="21">#REF!</definedName>
    <definedName name="APU_11.2.2.2">#REF!</definedName>
    <definedName name="APU_11.2.3.1" localSheetId="21">#REF!</definedName>
    <definedName name="APU_11.2.3.1">#REF!</definedName>
    <definedName name="APU_11.2.3.2" localSheetId="21">#REF!</definedName>
    <definedName name="APU_11.2.3.2">#REF!</definedName>
    <definedName name="APU_12.1.1" localSheetId="21">#REF!</definedName>
    <definedName name="APU_12.1.1">#REF!</definedName>
    <definedName name="APU_12.1.10" localSheetId="21">#REF!</definedName>
    <definedName name="APU_12.1.10">#REF!</definedName>
    <definedName name="APU_12.1.11" localSheetId="21">#REF!</definedName>
    <definedName name="APU_12.1.11">#REF!</definedName>
    <definedName name="APU_12.1.12" localSheetId="21">#REF!</definedName>
    <definedName name="APU_12.1.12">#REF!</definedName>
    <definedName name="APU_12.1.13" localSheetId="21">#REF!</definedName>
    <definedName name="APU_12.1.13">#REF!</definedName>
    <definedName name="APU_12.1.14" localSheetId="21">#REF!</definedName>
    <definedName name="APU_12.1.14">#REF!</definedName>
    <definedName name="APU_12.1.15" localSheetId="21">#REF!</definedName>
    <definedName name="APU_12.1.15">#REF!</definedName>
    <definedName name="APU_12.1.16" localSheetId="21">#REF!</definedName>
    <definedName name="APU_12.1.16">#REF!</definedName>
    <definedName name="APU_12.1.17" localSheetId="21">#REF!</definedName>
    <definedName name="APU_12.1.17">#REF!</definedName>
    <definedName name="APU_12.1.18" localSheetId="21">#REF!</definedName>
    <definedName name="APU_12.1.18">#REF!</definedName>
    <definedName name="APU_12.1.19" localSheetId="21">#REF!</definedName>
    <definedName name="APU_12.1.19">#REF!</definedName>
    <definedName name="APU_12.1.2" localSheetId="21">#REF!</definedName>
    <definedName name="APU_12.1.2">#REF!</definedName>
    <definedName name="APU_12.1.20" localSheetId="21">#REF!</definedName>
    <definedName name="APU_12.1.20">#REF!</definedName>
    <definedName name="APU_12.1.21" localSheetId="21">#REF!</definedName>
    <definedName name="APU_12.1.21">#REF!</definedName>
    <definedName name="APU_12.1.22" localSheetId="21">#REF!</definedName>
    <definedName name="APU_12.1.22">#REF!</definedName>
    <definedName name="APU_12.1.23" localSheetId="21">#REF!</definedName>
    <definedName name="APU_12.1.23">#REF!</definedName>
    <definedName name="APU_12.1.24" localSheetId="21">#REF!</definedName>
    <definedName name="APU_12.1.24">#REF!</definedName>
    <definedName name="APU_12.1.25" localSheetId="21">#REF!</definedName>
    <definedName name="APU_12.1.25">#REF!</definedName>
    <definedName name="APU_12.1.26" localSheetId="21">#REF!</definedName>
    <definedName name="APU_12.1.26">#REF!</definedName>
    <definedName name="APU_12.1.27" localSheetId="21">#REF!</definedName>
    <definedName name="APU_12.1.27">#REF!</definedName>
    <definedName name="APU_12.1.28" localSheetId="21">#REF!</definedName>
    <definedName name="APU_12.1.28">#REF!</definedName>
    <definedName name="APU_12.1.29" localSheetId="21">#REF!</definedName>
    <definedName name="APU_12.1.29">#REF!</definedName>
    <definedName name="APU_12.1.3" localSheetId="21">#REF!</definedName>
    <definedName name="APU_12.1.3">#REF!</definedName>
    <definedName name="APU_12.1.30" localSheetId="21">#REF!</definedName>
    <definedName name="APU_12.1.30">#REF!</definedName>
    <definedName name="APU_12.1.31" localSheetId="21">#REF!</definedName>
    <definedName name="APU_12.1.31">#REF!</definedName>
    <definedName name="APU_12.1.32" localSheetId="21">#REF!</definedName>
    <definedName name="APU_12.1.32">#REF!</definedName>
    <definedName name="APU_12.1.33" localSheetId="21">#REF!</definedName>
    <definedName name="APU_12.1.33">#REF!</definedName>
    <definedName name="APU_12.1.34" localSheetId="21">#REF!</definedName>
    <definedName name="APU_12.1.34">#REF!</definedName>
    <definedName name="APU_12.1.35" localSheetId="21">#REF!</definedName>
    <definedName name="APU_12.1.35">#REF!</definedName>
    <definedName name="APU_12.1.36" localSheetId="21">#REF!</definedName>
    <definedName name="APU_12.1.36">#REF!</definedName>
    <definedName name="APU_12.1.37" localSheetId="21">#REF!</definedName>
    <definedName name="APU_12.1.37">#REF!</definedName>
    <definedName name="APU_12.1.38" localSheetId="21">#REF!</definedName>
    <definedName name="APU_12.1.38">#REF!</definedName>
    <definedName name="APU_12.1.39" localSheetId="21">#REF!</definedName>
    <definedName name="APU_12.1.39">#REF!</definedName>
    <definedName name="APU_12.1.4" localSheetId="21">#REF!</definedName>
    <definedName name="APU_12.1.4">#REF!</definedName>
    <definedName name="APU_12.1.40" localSheetId="21">#REF!</definedName>
    <definedName name="APU_12.1.40">#REF!</definedName>
    <definedName name="APU_12.1.41" localSheetId="21">#REF!</definedName>
    <definedName name="APU_12.1.41">#REF!</definedName>
    <definedName name="APU_12.1.42" localSheetId="21">#REF!</definedName>
    <definedName name="APU_12.1.42">#REF!</definedName>
    <definedName name="APU_12.1.43" localSheetId="21">#REF!</definedName>
    <definedName name="APU_12.1.43">#REF!</definedName>
    <definedName name="APU_12.1.44" localSheetId="21">#REF!</definedName>
    <definedName name="APU_12.1.44">#REF!</definedName>
    <definedName name="APU_12.1.45" localSheetId="21">#REF!</definedName>
    <definedName name="APU_12.1.45">#REF!</definedName>
    <definedName name="APU_12.1.46" localSheetId="21">#REF!</definedName>
    <definedName name="APU_12.1.46">#REF!</definedName>
    <definedName name="APU_12.1.47" localSheetId="21">#REF!</definedName>
    <definedName name="APU_12.1.47">#REF!</definedName>
    <definedName name="APU_12.1.48" localSheetId="21">#REF!</definedName>
    <definedName name="APU_12.1.48">#REF!</definedName>
    <definedName name="APU_12.1.49" localSheetId="21">#REF!</definedName>
    <definedName name="APU_12.1.49">#REF!</definedName>
    <definedName name="APU_12.1.5" localSheetId="21">#REF!</definedName>
    <definedName name="APU_12.1.5">#REF!</definedName>
    <definedName name="APU_12.1.50" localSheetId="21">#REF!</definedName>
    <definedName name="APU_12.1.50">#REF!</definedName>
    <definedName name="APU_12.1.51" localSheetId="21">#REF!</definedName>
    <definedName name="APU_12.1.51">#REF!</definedName>
    <definedName name="APU_12.1.52" localSheetId="21">#REF!</definedName>
    <definedName name="APU_12.1.52">#REF!</definedName>
    <definedName name="APU_12.1.53" localSheetId="21">#REF!</definedName>
    <definedName name="APU_12.1.53">#REF!</definedName>
    <definedName name="APU_12.1.54" localSheetId="21">#REF!</definedName>
    <definedName name="APU_12.1.54">#REF!</definedName>
    <definedName name="APU_12.1.55" localSheetId="21">#REF!</definedName>
    <definedName name="APU_12.1.55">#REF!</definedName>
    <definedName name="APU_12.1.56" localSheetId="21">#REF!</definedName>
    <definedName name="APU_12.1.56">#REF!</definedName>
    <definedName name="APU_12.1.57" localSheetId="21">#REF!</definedName>
    <definedName name="APU_12.1.57">#REF!</definedName>
    <definedName name="APU_12.1.58" localSheetId="21">#REF!</definedName>
    <definedName name="APU_12.1.58">#REF!</definedName>
    <definedName name="APU_12.1.59" localSheetId="21">#REF!</definedName>
    <definedName name="APU_12.1.59">#REF!</definedName>
    <definedName name="APU_12.1.6" localSheetId="21">#REF!</definedName>
    <definedName name="APU_12.1.6">#REF!</definedName>
    <definedName name="APU_12.1.60" localSheetId="21">#REF!</definedName>
    <definedName name="APU_12.1.60">#REF!</definedName>
    <definedName name="APU_12.1.61" localSheetId="21">#REF!</definedName>
    <definedName name="APU_12.1.61">#REF!</definedName>
    <definedName name="APU_12.1.62" localSheetId="21">#REF!</definedName>
    <definedName name="APU_12.1.62">#REF!</definedName>
    <definedName name="APU_12.1.63" localSheetId="21">#REF!</definedName>
    <definedName name="APU_12.1.63">#REF!</definedName>
    <definedName name="APU_12.1.64" localSheetId="21">#REF!</definedName>
    <definedName name="APU_12.1.64">#REF!</definedName>
    <definedName name="APU_12.1.65" localSheetId="21">#REF!</definedName>
    <definedName name="APU_12.1.65">#REF!</definedName>
    <definedName name="APU_12.1.66" localSheetId="21">#REF!</definedName>
    <definedName name="APU_12.1.66">#REF!</definedName>
    <definedName name="APU_12.1.67" localSheetId="21">#REF!</definedName>
    <definedName name="APU_12.1.67">#REF!</definedName>
    <definedName name="APU_12.1.68" localSheetId="21">#REF!</definedName>
    <definedName name="APU_12.1.68">#REF!</definedName>
    <definedName name="APU_12.1.69" localSheetId="21">#REF!</definedName>
    <definedName name="APU_12.1.69">#REF!</definedName>
    <definedName name="APU_12.1.7" localSheetId="21">#REF!</definedName>
    <definedName name="APU_12.1.7">#REF!</definedName>
    <definedName name="APU_12.1.70" localSheetId="21">#REF!</definedName>
    <definedName name="APU_12.1.70">#REF!</definedName>
    <definedName name="APU_12.1.71" localSheetId="21">#REF!</definedName>
    <definedName name="APU_12.1.71">#REF!</definedName>
    <definedName name="APU_12.1.8" localSheetId="21">#REF!</definedName>
    <definedName name="APU_12.1.8">#REF!</definedName>
    <definedName name="APU_12.1.9" localSheetId="21">#REF!</definedName>
    <definedName name="APU_12.1.9">#REF!</definedName>
    <definedName name="APU_13.1.1" localSheetId="21">#REF!</definedName>
    <definedName name="APU_13.1.1">#REF!</definedName>
    <definedName name="APU_13.1.2" localSheetId="21">#REF!</definedName>
    <definedName name="APU_13.1.2">#REF!</definedName>
    <definedName name="APU_13.1.3" localSheetId="21">#REF!</definedName>
    <definedName name="APU_13.1.3">#REF!</definedName>
    <definedName name="APU_13.1.4" localSheetId="21">#REF!</definedName>
    <definedName name="APU_13.1.4">#REF!</definedName>
    <definedName name="APU_13.1.5" localSheetId="21">#REF!</definedName>
    <definedName name="APU_13.1.5">#REF!</definedName>
    <definedName name="APU_13.1.6" localSheetId="21">#REF!</definedName>
    <definedName name="APU_13.1.6">#REF!</definedName>
    <definedName name="APU_14.1.1" localSheetId="21">#REF!</definedName>
    <definedName name="APU_14.1.1">#REF!</definedName>
    <definedName name="APU_14.1.2" localSheetId="21">#REF!</definedName>
    <definedName name="APU_14.1.2">#REF!</definedName>
    <definedName name="APU_14.1.3" localSheetId="21">#REF!</definedName>
    <definedName name="APU_14.1.3">#REF!</definedName>
    <definedName name="APU_14.1.4" localSheetId="21">#REF!</definedName>
    <definedName name="APU_14.1.4">#REF!</definedName>
    <definedName name="APU_14.1.5" localSheetId="21">#REF!</definedName>
    <definedName name="APU_14.1.5">#REF!</definedName>
    <definedName name="APU_15.1.1" localSheetId="21">#REF!</definedName>
    <definedName name="APU_15.1.1">#REF!</definedName>
    <definedName name="APU_15.2.1" localSheetId="21">#REF!</definedName>
    <definedName name="APU_15.2.1">#REF!</definedName>
    <definedName name="APU_15.2.10" localSheetId="21">#REF!</definedName>
    <definedName name="APU_15.2.10">#REF!</definedName>
    <definedName name="APU_15.2.11" localSheetId="21">#REF!</definedName>
    <definedName name="APU_15.2.11">#REF!</definedName>
    <definedName name="APU_15.2.12" localSheetId="21">#REF!</definedName>
    <definedName name="APU_15.2.12">#REF!</definedName>
    <definedName name="APU_15.2.13" localSheetId="21">#REF!</definedName>
    <definedName name="APU_15.2.13">#REF!</definedName>
    <definedName name="APU_15.2.14" localSheetId="21">#REF!</definedName>
    <definedName name="APU_15.2.14">#REF!</definedName>
    <definedName name="APU_15.2.15" localSheetId="21">#REF!</definedName>
    <definedName name="APU_15.2.15">#REF!</definedName>
    <definedName name="APU_15.2.2" localSheetId="21">#REF!</definedName>
    <definedName name="APU_15.2.2">#REF!</definedName>
    <definedName name="APU_15.2.3" localSheetId="21">#REF!</definedName>
    <definedName name="APU_15.2.3">#REF!</definedName>
    <definedName name="APU_15.2.4" localSheetId="21">#REF!</definedName>
    <definedName name="APU_15.2.4">#REF!</definedName>
    <definedName name="APU_15.2.5" localSheetId="21">#REF!</definedName>
    <definedName name="APU_15.2.5">#REF!</definedName>
    <definedName name="APU_15.2.6" localSheetId="21">#REF!</definedName>
    <definedName name="APU_15.2.6">#REF!</definedName>
    <definedName name="APU_15.2.7" localSheetId="21">#REF!</definedName>
    <definedName name="APU_15.2.7">#REF!</definedName>
    <definedName name="APU_15.2.8" localSheetId="21">#REF!</definedName>
    <definedName name="APU_15.2.8">#REF!</definedName>
    <definedName name="APU_15.2.9" localSheetId="21">#REF!</definedName>
    <definedName name="APU_15.2.9">#REF!</definedName>
    <definedName name="APU_16.1.1" localSheetId="21">#REF!</definedName>
    <definedName name="APU_16.1.1">#REF!</definedName>
    <definedName name="APU_16.1.10" localSheetId="21">#REF!</definedName>
    <definedName name="APU_16.1.10">#REF!</definedName>
    <definedName name="APU_16.1.11" localSheetId="21">#REF!</definedName>
    <definedName name="APU_16.1.11">#REF!</definedName>
    <definedName name="APU_16.1.12" localSheetId="21">#REF!</definedName>
    <definedName name="APU_16.1.12">#REF!</definedName>
    <definedName name="APU_16.1.13" localSheetId="21">#REF!</definedName>
    <definedName name="APU_16.1.13">#REF!</definedName>
    <definedName name="APU_16.1.14" localSheetId="21">#REF!</definedName>
    <definedName name="APU_16.1.14">#REF!</definedName>
    <definedName name="APU_16.1.15" localSheetId="21">#REF!</definedName>
    <definedName name="APU_16.1.15">#REF!</definedName>
    <definedName name="APU_16.1.16" localSheetId="21">#REF!</definedName>
    <definedName name="APU_16.1.16">#REF!</definedName>
    <definedName name="APU_16.1.17" localSheetId="21">#REF!</definedName>
    <definedName name="APU_16.1.17">#REF!</definedName>
    <definedName name="APU_16.1.18" localSheetId="21">#REF!</definedName>
    <definedName name="APU_16.1.18">#REF!</definedName>
    <definedName name="APU_16.1.19" localSheetId="21">#REF!</definedName>
    <definedName name="APU_16.1.19">#REF!</definedName>
    <definedName name="APU_16.1.2" localSheetId="21">#REF!</definedName>
    <definedName name="APU_16.1.2">#REF!</definedName>
    <definedName name="APU_16.1.3" localSheetId="21">#REF!</definedName>
    <definedName name="APU_16.1.3">#REF!</definedName>
    <definedName name="APU_16.1.4" localSheetId="21">#REF!</definedName>
    <definedName name="APU_16.1.4">#REF!</definedName>
    <definedName name="APU_16.1.5" localSheetId="21">#REF!</definedName>
    <definedName name="APU_16.1.5">#REF!</definedName>
    <definedName name="APU_16.1.6" localSheetId="21">#REF!</definedName>
    <definedName name="APU_16.1.6">#REF!</definedName>
    <definedName name="APU_16.1.7" localSheetId="21">#REF!</definedName>
    <definedName name="APU_16.1.7">#REF!</definedName>
    <definedName name="APU_16.1.8" localSheetId="21">#REF!</definedName>
    <definedName name="APU_16.1.8">#REF!</definedName>
    <definedName name="APU_16.1.9" localSheetId="21">#REF!</definedName>
    <definedName name="APU_16.1.9">#REF!</definedName>
    <definedName name="APU_17.1.1" localSheetId="21">#REF!</definedName>
    <definedName name="APU_17.1.1">#REF!</definedName>
    <definedName name="APU_17.1.2" localSheetId="21">#REF!</definedName>
    <definedName name="APU_17.1.2">#REF!</definedName>
    <definedName name="APU_18.1.1" localSheetId="21">#REF!</definedName>
    <definedName name="APU_18.1.1">#REF!</definedName>
    <definedName name="APU_18.2.1" localSheetId="21">#REF!</definedName>
    <definedName name="APU_18.2.1">#REF!</definedName>
    <definedName name="APU_18.2.2" localSheetId="21">#REF!</definedName>
    <definedName name="APU_18.2.2">#REF!</definedName>
    <definedName name="APU_18.2.3" localSheetId="21">#REF!</definedName>
    <definedName name="APU_18.2.3">#REF!</definedName>
    <definedName name="APU_18.2.4" localSheetId="21">#REF!</definedName>
    <definedName name="APU_18.2.4">#REF!</definedName>
    <definedName name="APU_18.3.1" localSheetId="21">#REF!</definedName>
    <definedName name="APU_18.3.1">#REF!</definedName>
    <definedName name="APU_18.3.2" localSheetId="21">#REF!</definedName>
    <definedName name="APU_18.3.2">#REF!</definedName>
    <definedName name="APU_18.4.1" localSheetId="21">#REF!</definedName>
    <definedName name="APU_18.4.1">#REF!</definedName>
    <definedName name="APU_18.4.2" localSheetId="21">#REF!</definedName>
    <definedName name="APU_18.4.2">#REF!</definedName>
    <definedName name="APU_19.1.1" localSheetId="21">#REF!</definedName>
    <definedName name="APU_19.1.1">#REF!</definedName>
    <definedName name="APU_19.1.2" localSheetId="21">#REF!</definedName>
    <definedName name="APU_19.1.2">#REF!</definedName>
    <definedName name="APU_19.1.3" localSheetId="21">#REF!</definedName>
    <definedName name="APU_19.1.3">#REF!</definedName>
    <definedName name="APU_19.1.4" localSheetId="21">#REF!</definedName>
    <definedName name="APU_19.1.4">#REF!</definedName>
    <definedName name="APU_19.1.5" localSheetId="21">#REF!</definedName>
    <definedName name="APU_19.1.5">#REF!</definedName>
    <definedName name="APU_19.2.1" localSheetId="21">#REF!</definedName>
    <definedName name="APU_19.2.1">#REF!</definedName>
    <definedName name="APU_19.3.1" localSheetId="21">#REF!</definedName>
    <definedName name="APU_19.3.1">#REF!</definedName>
    <definedName name="APU_2.1.1" localSheetId="21">#REF!</definedName>
    <definedName name="APU_2.1.1">#REF!</definedName>
    <definedName name="APU_2.1.2" localSheetId="21">#REF!</definedName>
    <definedName name="APU_2.1.2">#REF!</definedName>
    <definedName name="APU_2.1.3" localSheetId="21">#REF!</definedName>
    <definedName name="APU_2.1.3">#REF!</definedName>
    <definedName name="APU_2.1.4" localSheetId="21">#REF!</definedName>
    <definedName name="APU_2.1.4">#REF!</definedName>
    <definedName name="APU_2.2.1" localSheetId="21">#REF!</definedName>
    <definedName name="APU_2.2.1">#REF!</definedName>
    <definedName name="APU_2.2.2" localSheetId="21">#REF!</definedName>
    <definedName name="APU_2.2.2">#REF!</definedName>
    <definedName name="APU_2.2.3" localSheetId="21">#REF!</definedName>
    <definedName name="APU_2.2.3">#REF!</definedName>
    <definedName name="APU_2.3.1" localSheetId="21">#REF!</definedName>
    <definedName name="APU_2.3.1">#REF!</definedName>
    <definedName name="APU_2.3.2" localSheetId="21">#REF!</definedName>
    <definedName name="APU_2.3.2">#REF!</definedName>
    <definedName name="APU_20.1.1" localSheetId="21">#REF!</definedName>
    <definedName name="APU_20.1.1">#REF!</definedName>
    <definedName name="APU_20.1.2" localSheetId="21">#REF!</definedName>
    <definedName name="APU_20.1.2">#REF!</definedName>
    <definedName name="APU_20.1.3" localSheetId="21">#REF!</definedName>
    <definedName name="APU_20.1.3">#REF!</definedName>
    <definedName name="APU_20.1.4" localSheetId="21">#REF!</definedName>
    <definedName name="APU_20.1.4">#REF!</definedName>
    <definedName name="APU_20.2.1" localSheetId="21">#REF!</definedName>
    <definedName name="APU_20.2.1">#REF!</definedName>
    <definedName name="APU_20.2.2" localSheetId="21">#REF!</definedName>
    <definedName name="APU_20.2.2">#REF!</definedName>
    <definedName name="APU_20.2.3" localSheetId="21">#REF!</definedName>
    <definedName name="APU_20.2.3">#REF!</definedName>
    <definedName name="APU_20.2.4" localSheetId="21">#REF!</definedName>
    <definedName name="APU_20.2.4">#REF!</definedName>
    <definedName name="APU_20.2.5" localSheetId="21">#REF!</definedName>
    <definedName name="APU_20.2.5">#REF!</definedName>
    <definedName name="APU_20.2.6" localSheetId="21">#REF!</definedName>
    <definedName name="APU_20.2.6">#REF!</definedName>
    <definedName name="APU_21.1.4" localSheetId="21">#REF!</definedName>
    <definedName name="APU_21.1.4">#REF!</definedName>
    <definedName name="APU_21.2.1" localSheetId="21">#REF!</definedName>
    <definedName name="APU_21.2.1">#REF!</definedName>
    <definedName name="APU_21.2.2" localSheetId="21">#REF!</definedName>
    <definedName name="APU_21.2.2">#REF!</definedName>
    <definedName name="APU_21.2.3" localSheetId="21">#REF!</definedName>
    <definedName name="APU_21.2.3">#REF!</definedName>
    <definedName name="APU_21.2.4" localSheetId="21">#REF!</definedName>
    <definedName name="APU_21.2.4">#REF!</definedName>
    <definedName name="APU_3.1.1" localSheetId="21">#REF!</definedName>
    <definedName name="APU_3.1.1">#REF!</definedName>
    <definedName name="APU_3.1.10" localSheetId="21">#REF!</definedName>
    <definedName name="APU_3.1.10">#REF!</definedName>
    <definedName name="APU_3.1.11" localSheetId="21">#REF!</definedName>
    <definedName name="APU_3.1.11">#REF!</definedName>
    <definedName name="APU_3.1.12" localSheetId="21">#REF!</definedName>
    <definedName name="APU_3.1.12">#REF!</definedName>
    <definedName name="APU_3.1.13" localSheetId="21">#REF!</definedName>
    <definedName name="APU_3.1.13">#REF!</definedName>
    <definedName name="APU_3.1.2" localSheetId="21">#REF!</definedName>
    <definedName name="APU_3.1.2">#REF!</definedName>
    <definedName name="APU_3.1.3" localSheetId="21">#REF!</definedName>
    <definedName name="APU_3.1.3">#REF!</definedName>
    <definedName name="APU_3.1.4" localSheetId="21">#REF!</definedName>
    <definedName name="APU_3.1.4">#REF!</definedName>
    <definedName name="APU_3.1.5" localSheetId="21">#REF!</definedName>
    <definedName name="APU_3.1.5">#REF!</definedName>
    <definedName name="APU_3.1.6" localSheetId="21">#REF!</definedName>
    <definedName name="APU_3.1.6">#REF!</definedName>
    <definedName name="APU_3.1.7" localSheetId="21">#REF!</definedName>
    <definedName name="APU_3.1.7">#REF!</definedName>
    <definedName name="APU_3.1.8" localSheetId="21">#REF!</definedName>
    <definedName name="APU_3.1.8">#REF!</definedName>
    <definedName name="APU_3.1.9" localSheetId="21">#REF!</definedName>
    <definedName name="APU_3.1.9">#REF!</definedName>
    <definedName name="APU_3.2.1" localSheetId="21">#REF!</definedName>
    <definedName name="APU_3.2.1">#REF!</definedName>
    <definedName name="APU_3.2.10" localSheetId="21">#REF!</definedName>
    <definedName name="APU_3.2.10">#REF!</definedName>
    <definedName name="APU_3.2.2" localSheetId="21">#REF!</definedName>
    <definedName name="APU_3.2.2">#REF!</definedName>
    <definedName name="APU_3.2.3" localSheetId="21">#REF!</definedName>
    <definedName name="APU_3.2.3">#REF!</definedName>
    <definedName name="APU_3.2.4" localSheetId="21">#REF!</definedName>
    <definedName name="APU_3.2.4">#REF!</definedName>
    <definedName name="APU_3.2.5" localSheetId="21">#REF!</definedName>
    <definedName name="APU_3.2.5">#REF!</definedName>
    <definedName name="APU_3.2.6" localSheetId="21">#REF!</definedName>
    <definedName name="APU_3.2.6">#REF!</definedName>
    <definedName name="APU_3.2.7" localSheetId="21">#REF!</definedName>
    <definedName name="APU_3.2.7">#REF!</definedName>
    <definedName name="APU_3.2.8" localSheetId="21">#REF!</definedName>
    <definedName name="APU_3.2.8">#REF!</definedName>
    <definedName name="APU_3.2.9" localSheetId="21">#REF!</definedName>
    <definedName name="APU_3.2.9">#REF!</definedName>
    <definedName name="APU_3.3.1" localSheetId="21">#REF!</definedName>
    <definedName name="APU_3.3.1">#REF!</definedName>
    <definedName name="APU_3.3.2" localSheetId="21">#REF!</definedName>
    <definedName name="APU_3.3.2">#REF!</definedName>
    <definedName name="APU_3.3.3" localSheetId="21">#REF!</definedName>
    <definedName name="APU_3.3.3">#REF!</definedName>
    <definedName name="APU_3.3.4" localSheetId="21">#REF!</definedName>
    <definedName name="APU_3.3.4">#REF!</definedName>
    <definedName name="APU_3.4.1.1" localSheetId="21">#REF!</definedName>
    <definedName name="APU_3.4.1.1">#REF!</definedName>
    <definedName name="APU_3.4.1.2" localSheetId="21">#REF!</definedName>
    <definedName name="APU_3.4.1.2">#REF!</definedName>
    <definedName name="APU_3.4.1.3" localSheetId="21">#REF!</definedName>
    <definedName name="APU_3.4.1.3">#REF!</definedName>
    <definedName name="APU_3.4.1.4" localSheetId="21">#REF!</definedName>
    <definedName name="APU_3.4.1.4">#REF!</definedName>
    <definedName name="APU_3.4.2.1" localSheetId="21">#REF!</definedName>
    <definedName name="APU_3.4.2.1">#REF!</definedName>
    <definedName name="APU_3.4.2.2" localSheetId="21">#REF!</definedName>
    <definedName name="APU_3.4.2.2">#REF!</definedName>
    <definedName name="APU_3.4.2.3" localSheetId="21">#REF!</definedName>
    <definedName name="APU_3.4.2.3">#REF!</definedName>
    <definedName name="APU_3.4.2.4" localSheetId="21">#REF!</definedName>
    <definedName name="APU_3.4.2.4">#REF!</definedName>
    <definedName name="APU_3.4.3.1" localSheetId="21">#REF!</definedName>
    <definedName name="APU_3.4.3.1">#REF!</definedName>
    <definedName name="APU_3.4.3.2" localSheetId="21">#REF!</definedName>
    <definedName name="APU_3.4.3.2">#REF!</definedName>
    <definedName name="APU_3.4.4.1" localSheetId="21">#REF!</definedName>
    <definedName name="APU_3.4.4.1">#REF!</definedName>
    <definedName name="APU_3.4.4.2" localSheetId="21">#REF!</definedName>
    <definedName name="APU_3.4.4.2">#REF!</definedName>
    <definedName name="APU_3.4.4.3" localSheetId="21">#REF!</definedName>
    <definedName name="APU_3.4.4.3">#REF!</definedName>
    <definedName name="APU_3.4.5.1" localSheetId="21">#REF!</definedName>
    <definedName name="APU_3.4.5.1">#REF!</definedName>
    <definedName name="APU_4.1.1" localSheetId="21">#REF!</definedName>
    <definedName name="APU_4.1.1">#REF!</definedName>
    <definedName name="APU_4.1.2" localSheetId="21">#REF!</definedName>
    <definedName name="APU_4.1.2">#REF!</definedName>
    <definedName name="APU_4.1.3" localSheetId="21">#REF!</definedName>
    <definedName name="APU_4.1.3">#REF!</definedName>
    <definedName name="APU_4.1.4" localSheetId="21">#REF!</definedName>
    <definedName name="APU_4.1.4">#REF!</definedName>
    <definedName name="APU_4.1.5" localSheetId="21">#REF!</definedName>
    <definedName name="APU_4.1.5">#REF!</definedName>
    <definedName name="APU_4.1.6" localSheetId="21">#REF!</definedName>
    <definedName name="APU_4.1.6">#REF!</definedName>
    <definedName name="APU_4.1.7" localSheetId="21">#REF!</definedName>
    <definedName name="APU_4.1.7">#REF!</definedName>
    <definedName name="APU_4.1.8" localSheetId="21">#REF!</definedName>
    <definedName name="APU_4.1.8">#REF!</definedName>
    <definedName name="APU_4.5.1" localSheetId="21">#REF!</definedName>
    <definedName name="APU_4.5.1">#REF!</definedName>
    <definedName name="APU_4.5.2" localSheetId="21">#REF!</definedName>
    <definedName name="APU_4.5.2">#REF!</definedName>
    <definedName name="APU_5.1.1" localSheetId="21">#REF!</definedName>
    <definedName name="APU_5.1.1">#REF!</definedName>
    <definedName name="APU_5.1.10" localSheetId="21">#REF!</definedName>
    <definedName name="APU_5.1.10">#REF!</definedName>
    <definedName name="APU_5.1.11" localSheetId="21">#REF!</definedName>
    <definedName name="APU_5.1.11">#REF!</definedName>
    <definedName name="APU_5.1.12" localSheetId="21">#REF!</definedName>
    <definedName name="APU_5.1.12">#REF!</definedName>
    <definedName name="APU_5.1.13" localSheetId="21">#REF!</definedName>
    <definedName name="APU_5.1.13">#REF!</definedName>
    <definedName name="APU_5.1.2" localSheetId="21">#REF!</definedName>
    <definedName name="APU_5.1.2">#REF!</definedName>
    <definedName name="APU_5.1.3" localSheetId="21">#REF!</definedName>
    <definedName name="APU_5.1.3">#REF!</definedName>
    <definedName name="APU_5.1.4" localSheetId="21">#REF!</definedName>
    <definedName name="APU_5.1.4">#REF!</definedName>
    <definedName name="APU_5.1.5" localSheetId="21">#REF!</definedName>
    <definedName name="APU_5.1.5">#REF!</definedName>
    <definedName name="APU_5.1.6" localSheetId="21">#REF!</definedName>
    <definedName name="APU_5.1.6">#REF!</definedName>
    <definedName name="APU_5.1.7" localSheetId="21">#REF!</definedName>
    <definedName name="APU_5.1.7">#REF!</definedName>
    <definedName name="APU_5.1.8" localSheetId="21">#REF!</definedName>
    <definedName name="APU_5.1.8">#REF!</definedName>
    <definedName name="APU_5.1.9" localSheetId="21">#REF!</definedName>
    <definedName name="APU_5.1.9">#REF!</definedName>
    <definedName name="APU_5.3.1" localSheetId="21">#REF!</definedName>
    <definedName name="APU_5.3.1">#REF!</definedName>
    <definedName name="APU_6.1.1" localSheetId="21">#REF!</definedName>
    <definedName name="APU_6.1.1">#REF!</definedName>
    <definedName name="APU_6.1.10" localSheetId="21">#REF!</definedName>
    <definedName name="APU_6.1.10">#REF!</definedName>
    <definedName name="APU_6.1.2" localSheetId="21">#REF!</definedName>
    <definedName name="APU_6.1.2">#REF!</definedName>
    <definedName name="APU_6.1.3" localSheetId="21">#REF!</definedName>
    <definedName name="APU_6.1.3">#REF!</definedName>
    <definedName name="APU_6.1.4" localSheetId="21">#REF!</definedName>
    <definedName name="APU_6.1.4">#REF!</definedName>
    <definedName name="APU_6.1.5" localSheetId="21">#REF!</definedName>
    <definedName name="APU_6.1.5">#REF!</definedName>
    <definedName name="APU_6.1.6" localSheetId="21">#REF!</definedName>
    <definedName name="APU_6.1.6">#REF!</definedName>
    <definedName name="APU_6.1.7" localSheetId="21">#REF!</definedName>
    <definedName name="APU_6.1.7">#REF!</definedName>
    <definedName name="APU_6.1.8" localSheetId="21">#REF!</definedName>
    <definedName name="APU_6.1.8">#REF!</definedName>
    <definedName name="APU_6.1.9" localSheetId="21">#REF!</definedName>
    <definedName name="APU_6.1.9">#REF!</definedName>
    <definedName name="APU_6_1_11" localSheetId="21">#REF!</definedName>
    <definedName name="APU_6_1_11">#REF!</definedName>
    <definedName name="APU_7.1.1" localSheetId="21">#REF!</definedName>
    <definedName name="APU_7.1.1">#REF!</definedName>
    <definedName name="APU_7.1.10" localSheetId="21">#REF!</definedName>
    <definedName name="APU_7.1.10">#REF!</definedName>
    <definedName name="APU_7.1.2" localSheetId="21">#REF!</definedName>
    <definedName name="APU_7.1.2">#REF!</definedName>
    <definedName name="APU_7.1.3" localSheetId="21">#REF!</definedName>
    <definedName name="APU_7.1.3">#REF!</definedName>
    <definedName name="APU_7.1.4" localSheetId="21">#REF!</definedName>
    <definedName name="APU_7.1.4">#REF!</definedName>
    <definedName name="APU_7.1.5" localSheetId="21">#REF!</definedName>
    <definedName name="APU_7.1.5">#REF!</definedName>
    <definedName name="APU_7.1.6" localSheetId="21">#REF!</definedName>
    <definedName name="APU_7.1.6">#REF!</definedName>
    <definedName name="APU_7.1.7" localSheetId="21">#REF!</definedName>
    <definedName name="APU_7.1.7">#REF!</definedName>
    <definedName name="APU_7.1.8" localSheetId="21">#REF!</definedName>
    <definedName name="APU_7.1.8">#REF!</definedName>
    <definedName name="APU_7.1.9" localSheetId="21">#REF!</definedName>
    <definedName name="APU_7.1.9">#REF!</definedName>
    <definedName name="APU_7.2.1" localSheetId="21">#REF!</definedName>
    <definedName name="APU_7.2.1">#REF!</definedName>
    <definedName name="APU_7.2.2" localSheetId="21">#REF!</definedName>
    <definedName name="APU_7.2.2">#REF!</definedName>
    <definedName name="APU_7.3.1" localSheetId="21">#REF!</definedName>
    <definedName name="APU_7.3.1">#REF!</definedName>
    <definedName name="APU_7.3.10" localSheetId="21">#REF!</definedName>
    <definedName name="APU_7.3.10">#REF!</definedName>
    <definedName name="APU_7.3.11" localSheetId="21">#REF!</definedName>
    <definedName name="APU_7.3.11">#REF!</definedName>
    <definedName name="APU_7.3.12" localSheetId="21">#REF!</definedName>
    <definedName name="APU_7.3.12">#REF!</definedName>
    <definedName name="APU_7.3.13" localSheetId="21">#REF!</definedName>
    <definedName name="APU_7.3.13">#REF!</definedName>
    <definedName name="APU_7.3.14" localSheetId="21">#REF!</definedName>
    <definedName name="APU_7.3.14">#REF!</definedName>
    <definedName name="APU_7.3.15" localSheetId="21">#REF!</definedName>
    <definedName name="APU_7.3.15">#REF!</definedName>
    <definedName name="APU_7.3.16" localSheetId="21">#REF!</definedName>
    <definedName name="APU_7.3.16">#REF!</definedName>
    <definedName name="APU_7.3.2" localSheetId="21">#REF!</definedName>
    <definedName name="APU_7.3.2">#REF!</definedName>
    <definedName name="APU_7.3.3" localSheetId="21">#REF!</definedName>
    <definedName name="APU_7.3.3">#REF!</definedName>
    <definedName name="APU_7.3.4" localSheetId="21">#REF!</definedName>
    <definedName name="APU_7.3.4">#REF!</definedName>
    <definedName name="APU_7.3.5" localSheetId="21">#REF!</definedName>
    <definedName name="APU_7.3.5">#REF!</definedName>
    <definedName name="APU_7.3.6" localSheetId="21">#REF!</definedName>
    <definedName name="APU_7.3.6">#REF!</definedName>
    <definedName name="APU_7.3.7" localSheetId="21">#REF!</definedName>
    <definedName name="APU_7.3.7">#REF!</definedName>
    <definedName name="APU_7.3.8" localSheetId="21">#REF!</definedName>
    <definedName name="APU_7.3.8">#REF!</definedName>
    <definedName name="APU_7.3.9" localSheetId="21">#REF!</definedName>
    <definedName name="APU_7.3.9">#REF!</definedName>
    <definedName name="APU_7.4.1" localSheetId="21">#REF!</definedName>
    <definedName name="APU_7.4.1">#REF!</definedName>
    <definedName name="APU_7.4.2" localSheetId="21">#REF!</definedName>
    <definedName name="APU_7.4.2">#REF!</definedName>
    <definedName name="APU_7.5.1" localSheetId="21">#REF!</definedName>
    <definedName name="APU_7.5.1">#REF!</definedName>
    <definedName name="APU_7.5.2" localSheetId="21">#REF!</definedName>
    <definedName name="APU_7.5.2">#REF!</definedName>
    <definedName name="APU_7.5.3" localSheetId="21">#REF!</definedName>
    <definedName name="APU_7.5.3">#REF!</definedName>
    <definedName name="APU_7.5.4" localSheetId="21">#REF!</definedName>
    <definedName name="APU_7.5.4">#REF!</definedName>
    <definedName name="APU_7.5.5" localSheetId="21">#REF!</definedName>
    <definedName name="APU_7.5.5">#REF!</definedName>
    <definedName name="APU_7.5.6" localSheetId="21">#REF!</definedName>
    <definedName name="APU_7.5.6">#REF!</definedName>
    <definedName name="APU_7.5.7" localSheetId="21">#REF!</definedName>
    <definedName name="APU_7.5.7">#REF!</definedName>
    <definedName name="APU_7.5.8" localSheetId="21">#REF!</definedName>
    <definedName name="APU_7.5.8">#REF!</definedName>
    <definedName name="APU_7.6.1" localSheetId="21">#REF!</definedName>
    <definedName name="APU_7.6.1">#REF!</definedName>
    <definedName name="APU_7.6.2" localSheetId="21">#REF!</definedName>
    <definedName name="APU_7.6.2">#REF!</definedName>
    <definedName name="APU_7.6.3" localSheetId="21">#REF!</definedName>
    <definedName name="APU_7.6.3">#REF!</definedName>
    <definedName name="APU_7.7.1.1" localSheetId="21">#REF!</definedName>
    <definedName name="APU_7.7.1.1">#REF!</definedName>
    <definedName name="APU_7.7.1.2" localSheetId="21">#REF!</definedName>
    <definedName name="APU_7.7.1.2">#REF!</definedName>
    <definedName name="APU_7.7.1.3" localSheetId="21">#REF!</definedName>
    <definedName name="APU_7.7.1.3">#REF!</definedName>
    <definedName name="APU_7.7.1.4" localSheetId="21">#REF!</definedName>
    <definedName name="APU_7.7.1.4">#REF!</definedName>
    <definedName name="APU_7.7.1.5" localSheetId="21">#REF!</definedName>
    <definedName name="APU_7.7.1.5">#REF!</definedName>
    <definedName name="APU_7.7.1.6" localSheetId="21">#REF!</definedName>
    <definedName name="APU_7.7.1.6">#REF!</definedName>
    <definedName name="APU_7.7.1.7" localSheetId="21">#REF!</definedName>
    <definedName name="APU_7.7.1.7">#REF!</definedName>
    <definedName name="APU_7.7.1.8" localSheetId="21">#REF!</definedName>
    <definedName name="APU_7.7.1.8">#REF!</definedName>
    <definedName name="APU_7.7.2.1" localSheetId="21">#REF!</definedName>
    <definedName name="APU_7.7.2.1">#REF!</definedName>
    <definedName name="APU_7.7.2.2" localSheetId="21">#REF!</definedName>
    <definedName name="APU_7.7.2.2">#REF!</definedName>
    <definedName name="APU_7.7.2.3" localSheetId="21">#REF!</definedName>
    <definedName name="APU_7.7.2.3">#REF!</definedName>
    <definedName name="APU_7.7.2.4" localSheetId="21">#REF!</definedName>
    <definedName name="APU_7.7.2.4">#REF!</definedName>
    <definedName name="APU_7.7.3.1" localSheetId="21">#REF!</definedName>
    <definedName name="APU_7.7.3.1">#REF!</definedName>
    <definedName name="APU_7.7.3.2" localSheetId="21">#REF!</definedName>
    <definedName name="APU_7.7.3.2">#REF!</definedName>
    <definedName name="APU_7.7.4.1" localSheetId="21">#REF!</definedName>
    <definedName name="APU_7.7.4.1">#REF!</definedName>
    <definedName name="APU_7.7.4.2" localSheetId="21">#REF!</definedName>
    <definedName name="APU_7.7.4.2">#REF!</definedName>
    <definedName name="APU_7.7.4.3" localSheetId="21">#REF!</definedName>
    <definedName name="APU_7.7.4.3">#REF!</definedName>
    <definedName name="APU_7.7.5.1" localSheetId="21">#REF!</definedName>
    <definedName name="APU_7.7.5.1">#REF!</definedName>
    <definedName name="APU_7.7.5.2" localSheetId="21">#REF!</definedName>
    <definedName name="APU_7.7.5.2">#REF!</definedName>
    <definedName name="APU_7.7.6.1" localSheetId="21">#REF!</definedName>
    <definedName name="APU_7.7.6.1">#REF!</definedName>
    <definedName name="APU_7.7.6.2" localSheetId="21">#REF!</definedName>
    <definedName name="APU_7.7.6.2">#REF!</definedName>
    <definedName name="APU_7.7.6.3" localSheetId="21">#REF!</definedName>
    <definedName name="APU_7.7.6.3">#REF!</definedName>
    <definedName name="APU_7.7.6.4" localSheetId="21">#REF!</definedName>
    <definedName name="APU_7.7.6.4">#REF!</definedName>
    <definedName name="APU_7.7.6.5" localSheetId="21">#REF!</definedName>
    <definedName name="APU_7.7.6.5">#REF!</definedName>
    <definedName name="APU_7.7.6.6" localSheetId="21">#REF!</definedName>
    <definedName name="APU_7.7.6.6">#REF!</definedName>
    <definedName name="APU_7.7.7.1" localSheetId="21">#REF!</definedName>
    <definedName name="APU_7.7.7.1">#REF!</definedName>
    <definedName name="APU_7.7.7.2" localSheetId="21">#REF!</definedName>
    <definedName name="APU_7.7.7.2">#REF!</definedName>
    <definedName name="APU_7.7.8.1.1" localSheetId="21">#REF!</definedName>
    <definedName name="APU_7.7.8.1.1">#REF!</definedName>
    <definedName name="APU_7.7.8.1.10" localSheetId="21">#REF!</definedName>
    <definedName name="APU_7.7.8.1.10">#REF!</definedName>
    <definedName name="APU_7.7.8.1.11" localSheetId="21">#REF!</definedName>
    <definedName name="APU_7.7.8.1.11">#REF!</definedName>
    <definedName name="APU_7.7.8.1.2" localSheetId="21">#REF!</definedName>
    <definedName name="APU_7.7.8.1.2">#REF!</definedName>
    <definedName name="APU_7.7.8.1.3" localSheetId="21">#REF!</definedName>
    <definedName name="APU_7.7.8.1.3">#REF!</definedName>
    <definedName name="APU_7.7.8.1.4" localSheetId="21">#REF!</definedName>
    <definedName name="APU_7.7.8.1.4">#REF!</definedName>
    <definedName name="APU_7.7.8.1.5" localSheetId="21">#REF!</definedName>
    <definedName name="APU_7.7.8.1.5">#REF!</definedName>
    <definedName name="APU_7.7.8.1.6" localSheetId="21">#REF!</definedName>
    <definedName name="APU_7.7.8.1.6">#REF!</definedName>
    <definedName name="APU_7.7.8.1.7" localSheetId="21">#REF!</definedName>
    <definedName name="APU_7.7.8.1.7">#REF!</definedName>
    <definedName name="APU_7.7.8.1.8" localSheetId="21">#REF!</definedName>
    <definedName name="APU_7.7.8.1.8">#REF!</definedName>
    <definedName name="APU_7.7.8.1.9" localSheetId="21">#REF!</definedName>
    <definedName name="APU_7.7.8.1.9">#REF!</definedName>
    <definedName name="APU_7.7.8.2.1" localSheetId="21">#REF!</definedName>
    <definedName name="APU_7.7.8.2.1">#REF!</definedName>
    <definedName name="APU_7.7.8.2.2" localSheetId="21">#REF!</definedName>
    <definedName name="APU_7.7.8.2.2">#REF!</definedName>
    <definedName name="APU_7.7.8.3.1" localSheetId="21">#REF!</definedName>
    <definedName name="APU_7.7.8.3.1">#REF!</definedName>
    <definedName name="APU_7.7.8.3.2" localSheetId="21">#REF!</definedName>
    <definedName name="APU_7.7.8.3.2">#REF!</definedName>
    <definedName name="APU_7.7.8.3.3" localSheetId="21">#REF!</definedName>
    <definedName name="APU_7.7.8.3.3">#REF!</definedName>
    <definedName name="APU_7.7.8.3.4" localSheetId="21">#REF!</definedName>
    <definedName name="APU_7.7.8.3.4">#REF!</definedName>
    <definedName name="APU_7.7.8.3.5" localSheetId="21">#REF!</definedName>
    <definedName name="APU_7.7.8.3.5">#REF!</definedName>
    <definedName name="APU_7.7.8.3.6" localSheetId="21">#REF!</definedName>
    <definedName name="APU_7.7.8.3.6">#REF!</definedName>
    <definedName name="APU_7.7.8.4.1" localSheetId="21">#REF!</definedName>
    <definedName name="APU_7.7.8.4.1">#REF!</definedName>
    <definedName name="APU_7.7.8.4.2" localSheetId="21">#REF!</definedName>
    <definedName name="APU_7.7.8.4.2">#REF!</definedName>
    <definedName name="APU_7.7.8.4.3" localSheetId="21">#REF!</definedName>
    <definedName name="APU_7.7.8.4.3">#REF!</definedName>
    <definedName name="APU_7.7.8.4.4" localSheetId="21">#REF!</definedName>
    <definedName name="APU_7.7.8.4.4">#REF!</definedName>
    <definedName name="APU_7.7.8.4.5" localSheetId="21">#REF!</definedName>
    <definedName name="APU_7.7.8.4.5">#REF!</definedName>
    <definedName name="APU_7.7.8.4.6" localSheetId="21">#REF!</definedName>
    <definedName name="APU_7.7.8.4.6">#REF!</definedName>
    <definedName name="APU_7.7.8.4.7" localSheetId="21">#REF!</definedName>
    <definedName name="APU_7.7.8.4.7">#REF!</definedName>
    <definedName name="APU_7.7.8.4.8" localSheetId="21">#REF!</definedName>
    <definedName name="APU_7.7.8.4.8">#REF!</definedName>
    <definedName name="APU_7.8.1.1" localSheetId="21">#REF!</definedName>
    <definedName name="APU_7.8.1.1">#REF!</definedName>
    <definedName name="APU_7.8.1.2" localSheetId="21">#REF!</definedName>
    <definedName name="APU_7.8.1.2">#REF!</definedName>
    <definedName name="APU_7.8.1.3" localSheetId="21">#REF!</definedName>
    <definedName name="APU_7.8.1.3">#REF!</definedName>
    <definedName name="APU_7.8.1.4" localSheetId="21">#REF!</definedName>
    <definedName name="APU_7.8.1.4">#REF!</definedName>
    <definedName name="APU_7.8.2.1" localSheetId="21">#REF!</definedName>
    <definedName name="APU_7.8.2.1">#REF!</definedName>
    <definedName name="APU_7.8.2.2" localSheetId="21">#REF!</definedName>
    <definedName name="APU_7.8.2.2">#REF!</definedName>
    <definedName name="APU_7.8.2.3" localSheetId="21">#REF!</definedName>
    <definedName name="APU_7.8.2.3">#REF!</definedName>
    <definedName name="APU_7.8.3.1" localSheetId="21">#REF!</definedName>
    <definedName name="APU_7.8.3.1">#REF!</definedName>
    <definedName name="APU_7.8.3.2" localSheetId="21">#REF!</definedName>
    <definedName name="APU_7.8.3.2">#REF!</definedName>
    <definedName name="APU_7.9.1.1" localSheetId="21">#REF!</definedName>
    <definedName name="APU_7.9.1.1">#REF!</definedName>
    <definedName name="APU_7.9.1.2" localSheetId="21">#REF!</definedName>
    <definedName name="APU_7.9.1.2">#REF!</definedName>
    <definedName name="APU_7.9.1.3" localSheetId="21">#REF!</definedName>
    <definedName name="APU_7.9.1.3">#REF!</definedName>
    <definedName name="APU_7.9.1.4" localSheetId="21">#REF!</definedName>
    <definedName name="APU_7.9.1.4">#REF!</definedName>
    <definedName name="APU_7.9.1.5" localSheetId="21">#REF!</definedName>
    <definedName name="APU_7.9.1.5">#REF!</definedName>
    <definedName name="APU_7.9.2.1" localSheetId="21">#REF!</definedName>
    <definedName name="APU_7.9.2.1">#REF!</definedName>
    <definedName name="APU_7.9.2.2" localSheetId="21">#REF!</definedName>
    <definedName name="APU_7.9.2.2">#REF!</definedName>
    <definedName name="APU_7.9.2.3" localSheetId="21">#REF!</definedName>
    <definedName name="APU_7.9.2.3">#REF!</definedName>
    <definedName name="APU_7.9.3.1" localSheetId="21">#REF!</definedName>
    <definedName name="APU_7.9.3.1">#REF!</definedName>
    <definedName name="APU_7.9.3.2" localSheetId="21">#REF!</definedName>
    <definedName name="APU_7.9.3.2">#REF!</definedName>
    <definedName name="APU_7.9.3.3" localSheetId="21">#REF!</definedName>
    <definedName name="APU_7.9.3.3">#REF!</definedName>
    <definedName name="APU_7.9.3.4" localSheetId="21">#REF!</definedName>
    <definedName name="APU_7.9.3.4">#REF!</definedName>
    <definedName name="APU_7.9.4.1" localSheetId="21">#REF!</definedName>
    <definedName name="APU_7.9.4.1">#REF!</definedName>
    <definedName name="APU_7.9.4.2" localSheetId="21">#REF!</definedName>
    <definedName name="APU_7.9.4.2">#REF!</definedName>
    <definedName name="APU_7.9.4.3" localSheetId="21">#REF!</definedName>
    <definedName name="APU_7.9.4.3">#REF!</definedName>
    <definedName name="APU_9.1.1" localSheetId="21">#REF!</definedName>
    <definedName name="APU_9.1.1">#REF!</definedName>
    <definedName name="APU_acero.60000" localSheetId="21">#REF!</definedName>
    <definedName name="APU_acero.60000">#REF!</definedName>
    <definedName name="APU_Alcaparros" localSheetId="21">#REF!</definedName>
    <definedName name="APU_Alcaparros">#REF!</definedName>
    <definedName name="APU_Aseo_General" localSheetId="21">#REF!</definedName>
    <definedName name="APU_Aseo_General">#REF!</definedName>
    <definedName name="APU_Asta_Banderas" localSheetId="21">#REF!</definedName>
    <definedName name="APU_Asta_Banderas">#REF!</definedName>
    <definedName name="APU_AUXILIARES">#REF!</definedName>
    <definedName name="APU_AUXILIARES_1">#REF!</definedName>
    <definedName name="APU_AUXILIARES_3">#REF!</definedName>
    <definedName name="APU_AUXILIARES_4">#REF!</definedName>
    <definedName name="APU_AUXILIARES_5">#REF!</definedName>
    <definedName name="APU_AUXILIARES_6">#REF!</definedName>
    <definedName name="APU_AXULIARES_2">#REF!</definedName>
    <definedName name="APU_Cauchos_Sabaneros" localSheetId="21">#REF!</definedName>
    <definedName name="APU_Cauchos_Sabaneros">#REF!</definedName>
    <definedName name="apu_cerraduras">#REF!</definedName>
    <definedName name="apu_cieloraso_tablilla_pino">#REF!</definedName>
    <definedName name="apu_columna_confinamiento">#REF!</definedName>
    <definedName name="apu_combo_ap_sanit">#REF!</definedName>
    <definedName name="APU_concreto.2500" localSheetId="21">#REF!</definedName>
    <definedName name="APU_concreto.2500">#REF!</definedName>
    <definedName name="APU_concreto.3000" localSheetId="21">#REF!</definedName>
    <definedName name="APU_concreto.3000">#REF!</definedName>
    <definedName name="APU_concreto.4000" localSheetId="21">#REF!</definedName>
    <definedName name="APU_concreto.4000">#REF!</definedName>
    <definedName name="APU_concreto.imp.3000" localSheetId="21">#REF!</definedName>
    <definedName name="APU_concreto.imp.3000">#REF!</definedName>
    <definedName name="apu_cubierta_ondulit">#REF!</definedName>
    <definedName name="apu_cubierta_zinc">#REF!</definedName>
    <definedName name="apu_demolicion_pañete">#REF!</definedName>
    <definedName name="APU_directos">#REF!</definedName>
    <definedName name="apu_ducha_sencilla">#REF!</definedName>
    <definedName name="APU_Duchas_Antivandalicas" localSheetId="21">#REF!</definedName>
    <definedName name="APU_Duchas_Antivandalicas">#REF!</definedName>
    <definedName name="APU_Gabinete_Incendio" localSheetId="21">#REF!</definedName>
    <definedName name="APU_Gabinete_Incendio">#REF!</definedName>
    <definedName name="APU_Gescobas_Granito_BH" localSheetId="21">#REF!</definedName>
    <definedName name="APU_Gescobas_Granito_BH">#REF!</definedName>
    <definedName name="apu_guardaescobas_madera">#REF!</definedName>
    <definedName name="apu_herramientas">#REF!</definedName>
    <definedName name="apu_lampara_2x48">#REF!</definedName>
    <definedName name="apu_lampara_2x96">#REF!</definedName>
    <definedName name="APU_Lavamanos_Colgar" localSheetId="21">#REF!</definedName>
    <definedName name="APU_Lavamanos_Colgar">#REF!</definedName>
    <definedName name="apu_levante_bloque_10">#REF!</definedName>
    <definedName name="APU_Limpieza_Fachadas" localSheetId="21">#REF!</definedName>
    <definedName name="APU_Limpieza_Fachadas">#REF!</definedName>
    <definedName name="APU_Limpieza_Muros_Interiores" localSheetId="21">#REF!</definedName>
    <definedName name="APU_Limpieza_Muros_Interiores">#REF!</definedName>
    <definedName name="APU_LISTA">#REF!</definedName>
    <definedName name="APU_Magnolios" localSheetId="21">#REF!</definedName>
    <definedName name="APU_Magnolios">#REF!</definedName>
    <definedName name="APU_Mano_de_Oso" localSheetId="21">#REF!</definedName>
    <definedName name="APU_Mano_de_Oso">#REF!</definedName>
    <definedName name="apu_marco_puerta">#REF!</definedName>
    <definedName name="APU_mortero.1.4_3000" localSheetId="21">#REF!</definedName>
    <definedName name="APU_mortero.1.4_3000">#REF!</definedName>
    <definedName name="APU_mortero_1.3_4000" localSheetId="21">#REF!</definedName>
    <definedName name="APU_mortero_1.3_4000">#REF!</definedName>
    <definedName name="APU_mortero_1.3_imp" localSheetId="21">#REF!</definedName>
    <definedName name="APU_mortero_1.3_imp">#REF!</definedName>
    <definedName name="APU_mortero_1.4_imp" localSheetId="21">#REF!</definedName>
    <definedName name="APU_mortero_1.4_imp">#REF!</definedName>
    <definedName name="APU_mortero1.5_2000" localSheetId="21">#REF!</definedName>
    <definedName name="APU_mortero1.5_2000">#REF!</definedName>
    <definedName name="apu_pintura_cieloraso_esmalte">#REF!</definedName>
    <definedName name="apu_pintura_marcos">#REF!</definedName>
    <definedName name="apu_pintura_rejas_anticorrosivo">#REF!</definedName>
    <definedName name="APU_Pradizacion" localSheetId="21">#REF!</definedName>
    <definedName name="APU_Pradizacion">#REF!</definedName>
    <definedName name="apu_salida_alumbrado">#REF!</definedName>
    <definedName name="apu_salida_tomacorriente">#REF!</definedName>
    <definedName name="APU_Sangegado" localSheetId="21">#REF!</definedName>
    <definedName name="APU_Sangegado">#REF!</definedName>
    <definedName name="apu_tablero_10_circuitos">#REF!</definedName>
    <definedName name="apu_toma_telefonico">#REF!</definedName>
    <definedName name="apu_ventilador">#REF!</definedName>
    <definedName name="apu_viga_amarre_sobre_muros15">#REF!</definedName>
    <definedName name="APU20_BASICO">#REF!</definedName>
    <definedName name="APU21_BASICO">#REF!</definedName>
    <definedName name="APU221.1" localSheetId="61">#REF!</definedName>
    <definedName name="APU221.1" localSheetId="62">#REF!</definedName>
    <definedName name="APU221.1">#REF!</definedName>
    <definedName name="APU221.2" localSheetId="61">#REF!</definedName>
    <definedName name="APU221.2" localSheetId="62">#REF!</definedName>
    <definedName name="APU221.2">#REF!</definedName>
    <definedName name="APU5P">#REF!</definedName>
    <definedName name="apuacero">#REF!</definedName>
    <definedName name="apubloqueliso">#REF!</definedName>
    <definedName name="APUCANALS">#REF!</definedName>
    <definedName name="apucim">#REF!</definedName>
    <definedName name="apucol">#REF!</definedName>
    <definedName name="ApuCornetas">#REF!</definedName>
    <definedName name="APUDES">#REF!</definedName>
    <definedName name="APUelectrico">#REF!</definedName>
    <definedName name="apulosa">#REF!</definedName>
    <definedName name="APUNUEVO">#REF!</definedName>
    <definedName name="apupañete">#REF!</definedName>
    <definedName name="APUPAV">#REF!</definedName>
    <definedName name="apuperfil">#REF!</definedName>
    <definedName name="apuperfil305">#REF!</definedName>
    <definedName name="APUPERLAS">#REF!</definedName>
    <definedName name="apupisopared">#REF!</definedName>
    <definedName name="APUPTARD">#REF!</definedName>
    <definedName name="APUS" localSheetId="61">#REF!</definedName>
    <definedName name="APUS" localSheetId="62">#REF!</definedName>
    <definedName name="APUS">#REF!</definedName>
    <definedName name="APUS_RANGO">#REF!</definedName>
    <definedName name="APUS_RANGO_DNP">#REF!</definedName>
    <definedName name="APUS_USUARIO">#REF!</definedName>
    <definedName name="APUSEDIMENS">#REF!</definedName>
    <definedName name="apuvig">#REF!</definedName>
    <definedName name="aq" localSheetId="61">#REF!</definedName>
    <definedName name="aq" localSheetId="62">#REF!</definedName>
    <definedName name="aq">#N/A</definedName>
    <definedName name="aqaq" localSheetId="3" hidden="1">{"TAB1",#N/A,TRUE,"GENERAL";"TAB2",#N/A,TRUE,"GENERAL";"TAB3",#N/A,TRUE,"GENERAL";"TAB4",#N/A,TRUE,"GENERAL";"TAB5",#N/A,TRUE,"GENERAL"}</definedName>
    <definedName name="aqaq" localSheetId="61" hidden="1">{"TAB1",#N/A,TRUE,"GENERAL";"TAB2",#N/A,TRUE,"GENERAL";"TAB3",#N/A,TRUE,"GENERAL";"TAB4",#N/A,TRUE,"GENERAL";"TAB5",#N/A,TRUE,"GENERAL"}</definedName>
    <definedName name="aqaq" localSheetId="62" hidden="1">{"TAB1",#N/A,TRUE,"GENERAL";"TAB2",#N/A,TRUE,"GENERAL";"TAB3",#N/A,TRUE,"GENERAL";"TAB4",#N/A,TRUE,"GENERAL";"TAB5",#N/A,TRUE,"GENERAL"}</definedName>
    <definedName name="aqaq" hidden="1">{"TAB1",#N/A,TRUE,"GENERAL";"TAB2",#N/A,TRUE,"GENERAL";"TAB3",#N/A,TRUE,"GENERAL";"TAB4",#N/A,TRUE,"GENERAL";"TAB5",#N/A,TRUE,"GENERAL"}</definedName>
    <definedName name="aqaq_1" localSheetId="3" hidden="1">{"TAB1",#N/A,TRUE,"GENERAL";"TAB2",#N/A,TRUE,"GENERAL";"TAB3",#N/A,TRUE,"GENERAL";"TAB4",#N/A,TRUE,"GENERAL";"TAB5",#N/A,TRUE,"GENERAL"}</definedName>
    <definedName name="aqaq_1" localSheetId="61" hidden="1">{"TAB1",#N/A,TRUE,"GENERAL";"TAB2",#N/A,TRUE,"GENERAL";"TAB3",#N/A,TRUE,"GENERAL";"TAB4",#N/A,TRUE,"GENERAL";"TAB5",#N/A,TRUE,"GENERAL"}</definedName>
    <definedName name="aqaq_1" localSheetId="62" hidden="1">{"TAB1",#N/A,TRUE,"GENERAL";"TAB2",#N/A,TRUE,"GENERAL";"TAB3",#N/A,TRUE,"GENERAL";"TAB4",#N/A,TRUE,"GENERAL";"TAB5",#N/A,TRUE,"GENERAL"}</definedName>
    <definedName name="aqaq_1" hidden="1">{"TAB1",#N/A,TRUE,"GENERAL";"TAB2",#N/A,TRUE,"GENERAL";"TAB3",#N/A,TRUE,"GENERAL";"TAB4",#N/A,TRUE,"GENERAL";"TAB5",#N/A,TRUE,"GENERAL"}</definedName>
    <definedName name="AQW">#REF!</definedName>
    <definedName name="ar" localSheetId="61">#REF!</definedName>
    <definedName name="ar" localSheetId="62">#REF!</definedName>
    <definedName name="Ar">#REF!</definedName>
    <definedName name="Ar_con_2000">#REF!</definedName>
    <definedName name="Ar_con_3000">#REF!</definedName>
    <definedName name="Ar_Mor">#REF!</definedName>
    <definedName name="ara">#REF!</definedName>
    <definedName name="ARANA">#REF!</definedName>
    <definedName name="ARANCEL">#REF!</definedName>
    <definedName name="AREA">#REF!</definedName>
    <definedName name="AREA__M2">#REF!</definedName>
    <definedName name="area_a">#REF!</definedName>
    <definedName name="area_a1">#REF!</definedName>
    <definedName name="area_b">#REF!</definedName>
    <definedName name="area_b1">#REF!</definedName>
    <definedName name="area_c1">#REF!</definedName>
    <definedName name="Area_canal">#REF!</definedName>
    <definedName name="Área_de_Cantidades">#REF!</definedName>
    <definedName name="_xlnm.Consolidate_Area">#N/A</definedName>
    <definedName name="_xlnm.Extract" localSheetId="61">#REF!</definedName>
    <definedName name="_xlnm.Extract" localSheetId="62">#REF!</definedName>
    <definedName name="_xlnm.Extract">#REF!</definedName>
    <definedName name="_xlnm.Print_Area" localSheetId="3">AIU!$A$1:$M$84</definedName>
    <definedName name="_xlnm.Print_Area" localSheetId="58">'APU 10.1.'!$A$1:$H$49</definedName>
    <definedName name="_xlnm.Print_Area" localSheetId="59">'APU 10.2.'!$A$1:$H$49</definedName>
    <definedName name="_xlnm.Print_Area" localSheetId="12">'APU 4.1.'!$A$1:$H$53</definedName>
    <definedName name="_xlnm.Print_Area" localSheetId="19">'APU 5.1.'!$A$1:$H$58</definedName>
    <definedName name="_xlnm.Print_Area" localSheetId="20">'APU 5.2.'!$A$1:$H$58</definedName>
    <definedName name="_xlnm.Print_Area" localSheetId="22">'APU 6.1.'!$A$1:$H$58</definedName>
    <definedName name="_xlnm.Print_Area" localSheetId="23">'APU 6.2.'!$A$1:$H$58</definedName>
    <definedName name="_xlnm.Print_Area" localSheetId="24">'APU 7.1.'!$A$1:$H$52</definedName>
    <definedName name="_xlnm.Print_Area" localSheetId="25">'APU 7.2.'!$A$1:$H$52</definedName>
    <definedName name="_xlnm.Print_Area" localSheetId="26">'APU 7.3.'!$A$1:$H$52</definedName>
    <definedName name="_xlnm.Print_Area" localSheetId="27">'APU 7.4.'!$A$1:$H$52</definedName>
    <definedName name="_xlnm.Print_Area" localSheetId="28">'APU 7.5.'!$A$1:$H$52</definedName>
    <definedName name="_xlnm.Print_Area" localSheetId="29">'APU 7.6.'!$A$1:$H$52</definedName>
    <definedName name="_xlnm.Print_Area" localSheetId="30">'APU 7.7.'!$A$1:$H$52</definedName>
    <definedName name="_xlnm.Print_Area" localSheetId="31">'APU 7.8.'!$A$1:$H$52</definedName>
    <definedName name="_xlnm.Print_Area" localSheetId="32">'APU 7.9.'!$A$1:$H$52</definedName>
    <definedName name="_xlnm.Print_Area" localSheetId="33">'APU 8.1.'!$A$1:$H$53</definedName>
    <definedName name="_xlnm.Print_Area" localSheetId="42">'APU 8.10.'!$A$1:$H$52</definedName>
    <definedName name="_xlnm.Print_Area" localSheetId="72">'APU 8.11.'!$A$1:$H$52</definedName>
    <definedName name="_xlnm.Print_Area" localSheetId="43">'APU 8.12.'!$A$1:$H$54</definedName>
    <definedName name="_xlnm.Print_Area" localSheetId="44">'APU 8.13.'!$A$1:$H$52</definedName>
    <definedName name="_xlnm.Print_Area" localSheetId="34">'APU 8.2.'!$A$1:$H$52</definedName>
    <definedName name="_xlnm.Print_Area" localSheetId="35">'APU 8.3.'!$A$1:$H$52</definedName>
    <definedName name="_xlnm.Print_Area" localSheetId="36">'APU 8.4.'!$A$1:$H$52</definedName>
    <definedName name="_xlnm.Print_Area" localSheetId="37">'APU 8.5.'!$A$1:$H$52</definedName>
    <definedName name="_xlnm.Print_Area" localSheetId="38">'APU 8.6.'!$A$1:$H$52</definedName>
    <definedName name="_xlnm.Print_Area" localSheetId="39">'APU 8.7.'!$A$1:$H$52</definedName>
    <definedName name="_xlnm.Print_Area" localSheetId="40">'APU 8.8.'!$A$1:$H$52</definedName>
    <definedName name="_xlnm.Print_Area" localSheetId="41">'APU 8.9.'!$A$1:$H$52</definedName>
    <definedName name="_xlnm.Print_Area" localSheetId="45">'APU 9.1.'!$A$1:$H$54</definedName>
    <definedName name="_xlnm.Print_Area" localSheetId="54">'APU 9.10.'!$A$1:$H$52</definedName>
    <definedName name="_xlnm.Print_Area" localSheetId="55">'APU 9.11.'!$A$1:$H$53</definedName>
    <definedName name="_xlnm.Print_Area" localSheetId="56">'APU 9.12.'!$A$1:$H$53</definedName>
    <definedName name="_xlnm.Print_Area" localSheetId="57">'APU 9.13.'!$A$1:$H$49</definedName>
    <definedName name="_xlnm.Print_Area" localSheetId="46">'APU 9.2.'!$A$1:$H$53</definedName>
    <definedName name="_xlnm.Print_Area" localSheetId="47">'APU 9.3.'!$A$1:$H$53</definedName>
    <definedName name="_xlnm.Print_Area" localSheetId="48">'APU 9.4.'!$A$1:$H$70</definedName>
    <definedName name="_xlnm.Print_Area" localSheetId="49">'APU 9.5.'!$A$1:$H$52</definedName>
    <definedName name="_xlnm.Print_Area" localSheetId="50">'APU 9.6.'!$A$1:$H$45</definedName>
    <definedName name="_xlnm.Print_Area" localSheetId="51">'APU 9.7.'!$A$1:$H$49</definedName>
    <definedName name="_xlnm.Print_Area" localSheetId="52">'APU 9.8.'!$A$1:$H$49</definedName>
    <definedName name="_xlnm.Print_Area" localSheetId="53">'APU 9.9.'!$A$1:$H$52</definedName>
    <definedName name="_xlnm.Print_Area" localSheetId="6">'APU C1'!$A$1:$H$162</definedName>
    <definedName name="_xlnm.Print_Area" localSheetId="8">'APU C2'!$A$1:$H$165</definedName>
    <definedName name="_xlnm.Print_Area" localSheetId="10">'APU C3'!$A$1:$H$246</definedName>
    <definedName name="_xlnm.Print_Area" localSheetId="13">'APU4.2.'!$A$1:$H$57</definedName>
    <definedName name="_xlnm.Print_Area" localSheetId="14">'APU4.3.'!$A$1:$H$56</definedName>
    <definedName name="_xlnm.Print_Area" localSheetId="15">'APU4.4.'!$A$1:$H$54</definedName>
    <definedName name="_xlnm.Print_Area" localSheetId="16">'APU4.5.'!$A$1:$H$60</definedName>
    <definedName name="_xlnm.Print_Area" localSheetId="17">'APU4.6.'!$A$1:$H$60</definedName>
    <definedName name="_xlnm.Print_Area" localSheetId="61">'APUS BASICOS'!$A$1:$J$127</definedName>
    <definedName name="_xlnm.Print_Area" localSheetId="60">B.ACERO!$A$1:$H$55</definedName>
    <definedName name="_xlnm.Print_Area" localSheetId="66">'F.P MANO DE OBRA'!$A$1:$O$32</definedName>
    <definedName name="_xlnm.Print_Area" localSheetId="5">'FLUJO DE CAJA'!$A$1:$BD$149</definedName>
    <definedName name="_xlnm.Print_Area" localSheetId="63">'GRUPOS DE OBRA'!$A$2:$L$175</definedName>
    <definedName name="_xlnm.Print_Area" localSheetId="62">'INSUMOS &amp; EQUIPOS'!$A$1:$F$422</definedName>
    <definedName name="_xlnm.Print_Area" localSheetId="67">'MANO DE OBRA'!$A$1:$N$169</definedName>
    <definedName name="_xlnm.Print_Area" localSheetId="69">'MATERIAL ELÉCTRICO'!$A$1:$F$113</definedName>
    <definedName name="_xlnm.Print_Area" localSheetId="68">'MATERIALES CIVIL'!$A$1:$G$109</definedName>
    <definedName name="_xlnm.Print_Area" localSheetId="7">'MEM CAP 1'!$A$1:$Q$105</definedName>
    <definedName name="_xlnm.Print_Area" localSheetId="9">'MEM CAP 2'!$A$1:$Q$105</definedName>
    <definedName name="_xlnm.Print_Area" localSheetId="11">'MEM CAP 3'!$A$1:$Q$140</definedName>
    <definedName name="_xlnm.Print_Area" localSheetId="18">'MEM CAP 4'!$A$1:$Q$211</definedName>
    <definedName name="_xlnm.Print_Area" localSheetId="4">'MO INTERVENTORIA'!$A$1:$T$58</definedName>
    <definedName name="_xlnm.Print_Area" localSheetId="2">'MO SUPERVISION'!$A$1:$R$19</definedName>
    <definedName name="_xlnm.Print_Area" localSheetId="70">'PMA VF'!$A$1:$I$65</definedName>
    <definedName name="_xlnm.Print_Area" localSheetId="0">'PPTO RESUMEN'!$A$1:$I$113</definedName>
    <definedName name="_xlnm.Print_Area" localSheetId="1">'PPTO TOTAL'!$A$1:$P$114</definedName>
    <definedName name="_xlnm.Print_Area" localSheetId="71">SST!$A$1:$G$24</definedName>
    <definedName name="_xlnm.Print_Area" localSheetId="64">TRANSPORTE!$A$1:$O$29</definedName>
    <definedName name="_xlnm.Print_Area">#REF!</definedName>
    <definedName name="Área_Impactada">#REF!</definedName>
    <definedName name="Area_Transaction_Assumptions">#REF!</definedName>
    <definedName name="Area_Valuation">#REF!</definedName>
    <definedName name="Areadeimpresion2">#REF!</definedName>
    <definedName name="AreaLimpiar">#REF!,#REF!,#REF!,#REF!,#REF!,#REF!,#REF!,#REF!,#REF!,#REF!</definedName>
    <definedName name="AREALOT">#REF!</definedName>
    <definedName name="AREAPRIVADA" localSheetId="62">#REF!</definedName>
    <definedName name="AREAPRIVADA">#REF!</definedName>
    <definedName name="Areatotal">#REF!</definedName>
    <definedName name="Aref">#REF!</definedName>
    <definedName name="ARELAL" localSheetId="61">#REF!</definedName>
    <definedName name="ARELAL" localSheetId="62">#REF!</definedName>
    <definedName name="ARELAL">#REF!</definedName>
    <definedName name="ARELC">#REF!</definedName>
    <definedName name="ARELF">#REF!</definedName>
    <definedName name="ARENA" localSheetId="61">#REF!</definedName>
    <definedName name="ARENA" localSheetId="62">#REF!</definedName>
    <definedName name="arena">#REF!</definedName>
    <definedName name="ARENA_BLANCA">#REF!</definedName>
    <definedName name="Arena_de_Peña" localSheetId="21">#REF!</definedName>
    <definedName name="Arena_de_Peña">#REF!</definedName>
    <definedName name="Arena_de_rio" localSheetId="21">#REF!</definedName>
    <definedName name="Arena_de_rio">#REF!</definedName>
    <definedName name="Arena_fina">#REF!</definedName>
    <definedName name="Arena_Lavada_de_Peña" localSheetId="21">#REF!</definedName>
    <definedName name="Arena_lavada_de_peña">#REF!</definedName>
    <definedName name="ARENA_NEGRA">#REF!</definedName>
    <definedName name="Arena_semilavada" localSheetId="21">#REF!</definedName>
    <definedName name="Arena_semilavada">#REF!</definedName>
    <definedName name="ARENABLANCA">#REF!</definedName>
    <definedName name="ARENC">#REF!</definedName>
    <definedName name="ARENI">#REF!</definedName>
    <definedName name="ARENON">#REF!</definedName>
    <definedName name="ARENP">#REF!</definedName>
    <definedName name="arg" hidden="1">#REF!</definedName>
    <definedName name="Arial" localSheetId="62">#REF!</definedName>
    <definedName name="Arial">#REF!</definedName>
    <definedName name="armuve">#N/A</definedName>
    <definedName name="ARP">#REF!</definedName>
    <definedName name="ARRENDAM1" localSheetId="3"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3" hidden="1">{#N/A,#N/A,FALSE,"Aging Summary";#N/A,#N/A,FALSE,"Ratio Analysis";#N/A,#N/A,FALSE,"Test 120 Day Accts";#N/A,#N/A,FALSE,"Tickmarks"}</definedName>
    <definedName name="Arrendamiento" localSheetId="61">#REF!</definedName>
    <definedName name="Arrendamiento" localSheetId="62">#REF!</definedName>
    <definedName name="ARRENDAMIENTO" hidden="1">{#N/A,#N/A,FALSE,"Aging Summary";#N/A,#N/A,FALSE,"Ratio Analysis";#N/A,#N/A,FALSE,"Test 120 Day Accts";#N/A,#N/A,FALSE,"Tickmarks"}</definedName>
    <definedName name="ArrendamientoCostos" localSheetId="61">#REF!</definedName>
    <definedName name="ArrendamientoCostos">#REF!</definedName>
    <definedName name="ARS">#REF!</definedName>
    <definedName name="ARTURO">#REF!</definedName>
    <definedName name="AS" localSheetId="61">#REF!</definedName>
    <definedName name="AS" localSheetId="62">#REF!</definedName>
    <definedName name="as">#N/A</definedName>
    <definedName name="AS2DocOpenMode" hidden="1">"AS2DocumentEdit"</definedName>
    <definedName name="AS2HasNoAutoHeaderFooter" hidden="1">" "</definedName>
    <definedName name="ASA">#REF!</definedName>
    <definedName name="asas">#REF!</definedName>
    <definedName name="asasasa">#REF!</definedName>
    <definedName name="asasasas">#REF!</definedName>
    <definedName name="asasasasa">#REF!</definedName>
    <definedName name="asasasasas">#REF!</definedName>
    <definedName name="ASASASASASASA">#REF!</definedName>
    <definedName name="asasdasd">#N/A</definedName>
    <definedName name="ASB" localSheetId="61">#REF!</definedName>
    <definedName name="ASB" localSheetId="62">#REF!</definedName>
    <definedName name="ASB">#REF!</definedName>
    <definedName name="ASCENSORES_ITEM">#REF!</definedName>
    <definedName name="ASD" localSheetId="3" hidden="1">{"via1",#N/A,TRUE,"general";"via2",#N/A,TRUE,"general";"via3",#N/A,TRUE,"general"}</definedName>
    <definedName name="ASD" localSheetId="61">#REF!</definedName>
    <definedName name="ASD" localSheetId="62">#REF!</definedName>
    <definedName name="ASD" hidden="1">{"via1",#N/A,TRUE,"general";"via2",#N/A,TRUE,"general";"via3",#N/A,TRUE,"general"}</definedName>
    <definedName name="ASD_1" localSheetId="3" hidden="1">{"via1",#N/A,TRUE,"general";"via2",#N/A,TRUE,"general";"via3",#N/A,TRUE,"general"}</definedName>
    <definedName name="ASD_1" localSheetId="61" hidden="1">{"via1",#N/A,TRUE,"general";"via2",#N/A,TRUE,"general";"via3",#N/A,TRUE,"general"}</definedName>
    <definedName name="ASD_1" localSheetId="62" hidden="1">{"via1",#N/A,TRUE,"general";"via2",#N/A,TRUE,"general";"via3",#N/A,TRUE,"general"}</definedName>
    <definedName name="ASD_1" hidden="1">{"via1",#N/A,TRUE,"general";"via2",#N/A,TRUE,"general";"via3",#N/A,TRUE,"general"}</definedName>
    <definedName name="ASDA" localSheetId="3" hidden="1">{"via1",#N/A,TRUE,"general";"via2",#N/A,TRUE,"general";"via3",#N/A,TRUE,"general"}</definedName>
    <definedName name="ASDA" localSheetId="61" hidden="1">{"via1",#N/A,TRUE,"general";"via2",#N/A,TRUE,"general";"via3",#N/A,TRUE,"general"}</definedName>
    <definedName name="ASDA" localSheetId="62" hidden="1">{"via1",#N/A,TRUE,"general";"via2",#N/A,TRUE,"general";"via3",#N/A,TRUE,"general"}</definedName>
    <definedName name="ASDA" hidden="1">{"via1",#N/A,TRUE,"general";"via2",#N/A,TRUE,"general";"via3",#N/A,TRUE,"general"}</definedName>
    <definedName name="ASDA_1" localSheetId="3" hidden="1">{"via1",#N/A,TRUE,"general";"via2",#N/A,TRUE,"general";"via3",#N/A,TRUE,"general"}</definedName>
    <definedName name="ASDA_1" localSheetId="61" hidden="1">{"via1",#N/A,TRUE,"general";"via2",#N/A,TRUE,"general";"via3",#N/A,TRUE,"general"}</definedName>
    <definedName name="ASDA_1" localSheetId="62" hidden="1">{"via1",#N/A,TRUE,"general";"via2",#N/A,TRUE,"general";"via3",#N/A,TRUE,"general"}</definedName>
    <definedName name="ASDA_1" hidden="1">{"via1",#N/A,TRUE,"general";"via2",#N/A,TRUE,"general";"via3",#N/A,TRUE,"general"}</definedName>
    <definedName name="asdas">#REF!</definedName>
    <definedName name="asdasd" localSheetId="3" hidden="1">{"TAB1",#N/A,TRUE,"GENERAL";"TAB2",#N/A,TRUE,"GENERAL";"TAB3",#N/A,TRUE,"GENERAL";"TAB4",#N/A,TRUE,"GENERAL";"TAB5",#N/A,TRUE,"GENERAL"}</definedName>
    <definedName name="asdasd" localSheetId="61" hidden="1">{"TAB1",#N/A,TRUE,"GENERAL";"TAB2",#N/A,TRUE,"GENERAL";"TAB3",#N/A,TRUE,"GENERAL";"TAB4",#N/A,TRUE,"GENERAL";"TAB5",#N/A,TRUE,"GENERAL"}</definedName>
    <definedName name="asdasd" localSheetId="62" hidden="1">{"TAB1",#N/A,TRUE,"GENERAL";"TAB2",#N/A,TRUE,"GENERAL";"TAB3",#N/A,TRUE,"GENERAL";"TAB4",#N/A,TRUE,"GENERAL";"TAB5",#N/A,TRUE,"GENERAL"}</definedName>
    <definedName name="asdasd" hidden="1">{"TAB1",#N/A,TRUE,"GENERAL";"TAB2",#N/A,TRUE,"GENERAL";"TAB3",#N/A,TRUE,"GENERAL";"TAB4",#N/A,TRUE,"GENERAL";"TAB5",#N/A,TRUE,"GENERAL"}</definedName>
    <definedName name="asdasd_1" localSheetId="3" hidden="1">{"TAB1",#N/A,TRUE,"GENERAL";"TAB2",#N/A,TRUE,"GENERAL";"TAB3",#N/A,TRUE,"GENERAL";"TAB4",#N/A,TRUE,"GENERAL";"TAB5",#N/A,TRUE,"GENERAL"}</definedName>
    <definedName name="asdasd_1" localSheetId="61" hidden="1">{"TAB1",#N/A,TRUE,"GENERAL";"TAB2",#N/A,TRUE,"GENERAL";"TAB3",#N/A,TRUE,"GENERAL";"TAB4",#N/A,TRUE,"GENERAL";"TAB5",#N/A,TRUE,"GENERAL"}</definedName>
    <definedName name="asdasd_1" localSheetId="62" hidden="1">{"TAB1",#N/A,TRUE,"GENERAL";"TAB2",#N/A,TRUE,"GENERAL";"TAB3",#N/A,TRUE,"GENERAL";"TAB4",#N/A,TRUE,"GENERAL";"TAB5",#N/A,TRUE,"GENERAL"}</definedName>
    <definedName name="asdasd_1" hidden="1">{"TAB1",#N/A,TRUE,"GENERAL";"TAB2",#N/A,TRUE,"GENERAL";"TAB3",#N/A,TRUE,"GENERAL";"TAB4",#N/A,TRUE,"GENERAL";"TAB5",#N/A,TRUE,"GENERAL"}</definedName>
    <definedName name="asdd">#REF!</definedName>
    <definedName name="asdda"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DSF">#REF!</definedName>
    <definedName name="asdf" localSheetId="3" hidden="1">{"via1",#N/A,TRUE,"general";"via2",#N/A,TRUE,"general";"via3",#N/A,TRUE,"general"}</definedName>
    <definedName name="asdf" localSheetId="61" hidden="1">{"via1",#N/A,TRUE,"general";"via2",#N/A,TRUE,"general";"via3",#N/A,TRUE,"general"}</definedName>
    <definedName name="asdf" localSheetId="62" hidden="1">{"via1",#N/A,TRUE,"general";"via2",#N/A,TRUE,"general";"via3",#N/A,TRUE,"general"}</definedName>
    <definedName name="asdf" hidden="1">{"via1",#N/A,TRUE,"general";"via2",#N/A,TRUE,"general";"via3",#N/A,TRUE,"general"}</definedName>
    <definedName name="asdf_1" localSheetId="3" hidden="1">{"via1",#N/A,TRUE,"general";"via2",#N/A,TRUE,"general";"via3",#N/A,TRUE,"general"}</definedName>
    <definedName name="asdf_1" localSheetId="61" hidden="1">{"via1",#N/A,TRUE,"general";"via2",#N/A,TRUE,"general";"via3",#N/A,TRUE,"general"}</definedName>
    <definedName name="asdf_1" localSheetId="62" hidden="1">{"via1",#N/A,TRUE,"general";"via2",#N/A,TRUE,"general";"via3",#N/A,TRUE,"general"}</definedName>
    <definedName name="asdf_1" hidden="1">{"via1",#N/A,TRUE,"general";"via2",#N/A,TRUE,"general";"via3",#N/A,TRUE,"general"}</definedName>
    <definedName name="asdfa" localSheetId="3" hidden="1">{"via1",#N/A,TRUE,"general";"via2",#N/A,TRUE,"general";"via3",#N/A,TRUE,"general"}</definedName>
    <definedName name="asdfa" localSheetId="61" hidden="1">{"via1",#N/A,TRUE,"general";"via2",#N/A,TRUE,"general";"via3",#N/A,TRUE,"general"}</definedName>
    <definedName name="asdfa" localSheetId="62" hidden="1">{"via1",#N/A,TRUE,"general";"via2",#N/A,TRUE,"general";"via3",#N/A,TRUE,"general"}</definedName>
    <definedName name="asdfa" hidden="1">{"via1",#N/A,TRUE,"general";"via2",#N/A,TRUE,"general";"via3",#N/A,TRUE,"general"}</definedName>
    <definedName name="asdfa_1" localSheetId="3" hidden="1">{"via1",#N/A,TRUE,"general";"via2",#N/A,TRUE,"general";"via3",#N/A,TRUE,"general"}</definedName>
    <definedName name="asdfa_1" localSheetId="61" hidden="1">{"via1",#N/A,TRUE,"general";"via2",#N/A,TRUE,"general";"via3",#N/A,TRUE,"general"}</definedName>
    <definedName name="asdfa_1" localSheetId="62" hidden="1">{"via1",#N/A,TRUE,"general";"via2",#N/A,TRUE,"general";"via3",#N/A,TRUE,"general"}</definedName>
    <definedName name="asdfa_1" hidden="1">{"via1",#N/A,TRUE,"general";"via2",#N/A,TRUE,"general";"via3",#N/A,TRUE,"general"}</definedName>
    <definedName name="asdfadsfadsfafda">#REF!</definedName>
    <definedName name="asdfasdf">#REF!</definedName>
    <definedName name="asdfds"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DW" localSheetId="61">#REF!</definedName>
    <definedName name="ASDFDW">#REF!</definedName>
    <definedName name="ASDFGHJKLÑ">#N/A</definedName>
    <definedName name="asdflkjh"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 localSheetId="61">#REF!</definedName>
    <definedName name="ASDS">#REF!</definedName>
    <definedName name="asdsad">#REF!</definedName>
    <definedName name="ASDSDS">#REF!</definedName>
    <definedName name="ASED" localSheetId="61">#REF!</definedName>
    <definedName name="ASED">#REF!</definedName>
    <definedName name="ASEO" hidden="1">#REF!</definedName>
    <definedName name="Aseo_general" localSheetId="21">#REF!</definedName>
    <definedName name="Aseo_general">#REF!</definedName>
    <definedName name="Aseo_General___3_HS__Sal__Mínimo" localSheetId="21">#REF!</definedName>
    <definedName name="Aseo_General___3_HS__Sal__Mínimo">#REF!</definedName>
    <definedName name="Asesor_de_Tráfico">#REF!</definedName>
    <definedName name="ASF" hidden="1">#REF!</definedName>
    <definedName name="ASFADSFGSD">#REF!</definedName>
    <definedName name="ASFADSGFD">#REF!</definedName>
    <definedName name="ASFAF">#N/A</definedName>
    <definedName name="ASFALTO" localSheetId="61">#REF!</definedName>
    <definedName name="ASFALTO" localSheetId="62">#REF!</definedName>
    <definedName name="asfalto">#REF!</definedName>
    <definedName name="asfasd" localSheetId="3" hidden="1">{"via1",#N/A,TRUE,"general";"via2",#N/A,TRUE,"general";"via3",#N/A,TRUE,"general"}</definedName>
    <definedName name="asfasd" localSheetId="61" hidden="1">{"via1",#N/A,TRUE,"general";"via2",#N/A,TRUE,"general";"via3",#N/A,TRUE,"general"}</definedName>
    <definedName name="asfasd" localSheetId="62" hidden="1">{"via1",#N/A,TRUE,"general";"via2",#N/A,TRUE,"general";"via3",#N/A,TRUE,"general"}</definedName>
    <definedName name="asfasd" hidden="1">{"via1",#N/A,TRUE,"general";"via2",#N/A,TRUE,"general";"via3",#N/A,TRUE,"general"}</definedName>
    <definedName name="asfasd_1" localSheetId="3" hidden="1">{"via1",#N/A,TRUE,"general";"via2",#N/A,TRUE,"general";"via3",#N/A,TRUE,"general"}</definedName>
    <definedName name="asfasd_1" localSheetId="61" hidden="1">{"via1",#N/A,TRUE,"general";"via2",#N/A,TRUE,"general";"via3",#N/A,TRUE,"general"}</definedName>
    <definedName name="asfasd_1" localSheetId="62" hidden="1">{"via1",#N/A,TRUE,"general";"via2",#N/A,TRUE,"general";"via3",#N/A,TRUE,"general"}</definedName>
    <definedName name="asfasd_1" hidden="1">{"via1",#N/A,TRUE,"general";"via2",#N/A,TRUE,"general";"via3",#N/A,TRUE,"general"}</definedName>
    <definedName name="asfasdl" localSheetId="3" hidden="1">{"via1",#N/A,TRUE,"general";"via2",#N/A,TRUE,"general";"via3",#N/A,TRUE,"general"}</definedName>
    <definedName name="asfasdl" localSheetId="61" hidden="1">{"via1",#N/A,TRUE,"general";"via2",#N/A,TRUE,"general";"via3",#N/A,TRUE,"general"}</definedName>
    <definedName name="asfasdl" localSheetId="62" hidden="1">{"via1",#N/A,TRUE,"general";"via2",#N/A,TRUE,"general";"via3",#N/A,TRUE,"general"}</definedName>
    <definedName name="asfasdl" hidden="1">{"via1",#N/A,TRUE,"general";"via2",#N/A,TRUE,"general";"via3",#N/A,TRUE,"general"}</definedName>
    <definedName name="asfasdl_1" localSheetId="3" hidden="1">{"via1",#N/A,TRUE,"general";"via2",#N/A,TRUE,"general";"via3",#N/A,TRUE,"general"}</definedName>
    <definedName name="asfasdl_1" localSheetId="61" hidden="1">{"via1",#N/A,TRUE,"general";"via2",#N/A,TRUE,"general";"via3",#N/A,TRUE,"general"}</definedName>
    <definedName name="asfasdl_1" localSheetId="62" hidden="1">{"via1",#N/A,TRUE,"general";"via2",#N/A,TRUE,"general";"via3",#N/A,TRUE,"general"}</definedName>
    <definedName name="asfasdl_1" hidden="1">{"via1",#N/A,TRUE,"general";"via2",#N/A,TRUE,"general";"via3",#N/A,TRUE,"general"}</definedName>
    <definedName name="asfdfe" localSheetId="3" hidden="1">{#N/A,#N/A,TRUE,"INGENIERIA";#N/A,#N/A,TRUE,"COMPRAS";#N/A,#N/A,TRUE,"DIRECCION";#N/A,#N/A,TRUE,"RESUMEN"}</definedName>
    <definedName name="asfdfe" hidden="1">{#N/A,#N/A,TRUE,"INGENIERIA";#N/A,#N/A,TRUE,"COMPRAS";#N/A,#N/A,TRUE,"DIRECCION";#N/A,#N/A,TRUE,"RESUMEN"}</definedName>
    <definedName name="ASFDGFHGFTHJUYYIIYIJYIYUIYUIYU">#REF!</definedName>
    <definedName name="asff" localSheetId="3" hidden="1">{"TAB1",#N/A,TRUE,"GENERAL";"TAB2",#N/A,TRUE,"GENERAL";"TAB3",#N/A,TRUE,"GENERAL";"TAB4",#N/A,TRUE,"GENERAL";"TAB5",#N/A,TRUE,"GENERAL"}</definedName>
    <definedName name="asff" localSheetId="61" hidden="1">{"TAB1",#N/A,TRUE,"GENERAL";"TAB2",#N/A,TRUE,"GENERAL";"TAB3",#N/A,TRUE,"GENERAL";"TAB4",#N/A,TRUE,"GENERAL";"TAB5",#N/A,TRUE,"GENERAL"}</definedName>
    <definedName name="asff" localSheetId="62" hidden="1">{"TAB1",#N/A,TRUE,"GENERAL";"TAB2",#N/A,TRUE,"GENERAL";"TAB3",#N/A,TRUE,"GENERAL";"TAB4",#N/A,TRUE,"GENERAL";"TAB5",#N/A,TRUE,"GENERAL"}</definedName>
    <definedName name="asff" hidden="1">{"TAB1",#N/A,TRUE,"GENERAL";"TAB2",#N/A,TRUE,"GENERAL";"TAB3",#N/A,TRUE,"GENERAL";"TAB4",#N/A,TRUE,"GENERAL";"TAB5",#N/A,TRUE,"GENERAL"}</definedName>
    <definedName name="asff_1" localSheetId="3" hidden="1">{"TAB1",#N/A,TRUE,"GENERAL";"TAB2",#N/A,TRUE,"GENERAL";"TAB3",#N/A,TRUE,"GENERAL";"TAB4",#N/A,TRUE,"GENERAL";"TAB5",#N/A,TRUE,"GENERAL"}</definedName>
    <definedName name="asff_1" localSheetId="61" hidden="1">{"TAB1",#N/A,TRUE,"GENERAL";"TAB2",#N/A,TRUE,"GENERAL";"TAB3",#N/A,TRUE,"GENERAL";"TAB4",#N/A,TRUE,"GENERAL";"TAB5",#N/A,TRUE,"GENERAL"}</definedName>
    <definedName name="asff_1" localSheetId="62" hidden="1">{"TAB1",#N/A,TRUE,"GENERAL";"TAB2",#N/A,TRUE,"GENERAL";"TAB3",#N/A,TRUE,"GENERAL";"TAB4",#N/A,TRUE,"GENERAL";"TAB5",#N/A,TRUE,"GENERAL"}</definedName>
    <definedName name="asff_1" hidden="1">{"TAB1",#N/A,TRUE,"GENERAL";"TAB2",#N/A,TRUE,"GENERAL";"TAB3",#N/A,TRUE,"GENERAL";"TAB4",#N/A,TRUE,"GENERAL";"TAB5",#N/A,TRUE,"GENERAL"}</definedName>
    <definedName name="asfghjoi" localSheetId="3" hidden="1">{"via1",#N/A,TRUE,"general";"via2",#N/A,TRUE,"general";"via3",#N/A,TRUE,"general"}</definedName>
    <definedName name="asfghjoi" localSheetId="61" hidden="1">{"via1",#N/A,TRUE,"general";"via2",#N/A,TRUE,"general";"via3",#N/A,TRUE,"general"}</definedName>
    <definedName name="asfghjoi" localSheetId="62" hidden="1">{"via1",#N/A,TRUE,"general";"via2",#N/A,TRUE,"general";"via3",#N/A,TRUE,"general"}</definedName>
    <definedName name="asfghjoi" hidden="1">{"via1",#N/A,TRUE,"general";"via2",#N/A,TRUE,"general";"via3",#N/A,TRUE,"general"}</definedName>
    <definedName name="asfghjoi_1" localSheetId="3" hidden="1">{"via1",#N/A,TRUE,"general";"via2",#N/A,TRUE,"general";"via3",#N/A,TRUE,"general"}</definedName>
    <definedName name="asfghjoi_1" localSheetId="61" hidden="1">{"via1",#N/A,TRUE,"general";"via2",#N/A,TRUE,"general";"via3",#N/A,TRUE,"general"}</definedName>
    <definedName name="asfghjoi_1" localSheetId="62" hidden="1">{"via1",#N/A,TRUE,"general";"via2",#N/A,TRUE,"general";"via3",#N/A,TRUE,"general"}</definedName>
    <definedName name="asfghjoi_1" hidden="1">{"via1",#N/A,TRUE,"general";"via2",#N/A,TRUE,"general";"via3",#N/A,TRUE,"general"}</definedName>
    <definedName name="asfsfsdfsfsfsss">#N/A</definedName>
    <definedName name="ASFSFSF">#REF!</definedName>
    <definedName name="AsistenciaCarretera" localSheetId="61">#REF!</definedName>
    <definedName name="AsistenciaCarretera">#REF!</definedName>
    <definedName name="AsistenciaCostos">#REF!</definedName>
    <definedName name="asojkdr" localSheetId="3" hidden="1">{"TAB1",#N/A,TRUE,"GENERAL";"TAB2",#N/A,TRUE,"GENERAL";"TAB3",#N/A,TRUE,"GENERAL";"TAB4",#N/A,TRUE,"GENERAL";"TAB5",#N/A,TRUE,"GENERAL"}</definedName>
    <definedName name="asojkdr" localSheetId="61" hidden="1">{"TAB1",#N/A,TRUE,"GENERAL";"TAB2",#N/A,TRUE,"GENERAL";"TAB3",#N/A,TRUE,"GENERAL";"TAB4",#N/A,TRUE,"GENERAL";"TAB5",#N/A,TRUE,"GENERAL"}</definedName>
    <definedName name="asojkdr" localSheetId="62" hidden="1">{"TAB1",#N/A,TRUE,"GENERAL";"TAB2",#N/A,TRUE,"GENERAL";"TAB3",#N/A,TRUE,"GENERAL";"TAB4",#N/A,TRUE,"GENERAL";"TAB5",#N/A,TRUE,"GENERAL"}</definedName>
    <definedName name="asojkdr" hidden="1">{"TAB1",#N/A,TRUE,"GENERAL";"TAB2",#N/A,TRUE,"GENERAL";"TAB3",#N/A,TRUE,"GENERAL";"TAB4",#N/A,TRUE,"GENERAL";"TAB5",#N/A,TRUE,"GENERAL"}</definedName>
    <definedName name="asojkdr_1" localSheetId="3" hidden="1">{"TAB1",#N/A,TRUE,"GENERAL";"TAB2",#N/A,TRUE,"GENERAL";"TAB3",#N/A,TRUE,"GENERAL";"TAB4",#N/A,TRUE,"GENERAL";"TAB5",#N/A,TRUE,"GENERAL"}</definedName>
    <definedName name="asojkdr_1" localSheetId="61" hidden="1">{"TAB1",#N/A,TRUE,"GENERAL";"TAB2",#N/A,TRUE,"GENERAL";"TAB3",#N/A,TRUE,"GENERAL";"TAB4",#N/A,TRUE,"GENERAL";"TAB5",#N/A,TRUE,"GENERAL"}</definedName>
    <definedName name="asojkdr_1" localSheetId="62" hidden="1">{"TAB1",#N/A,TRUE,"GENERAL";"TAB2",#N/A,TRUE,"GENERAL";"TAB3",#N/A,TRUE,"GENERAL";"TAB4",#N/A,TRUE,"GENERAL";"TAB5",#N/A,TRUE,"GENERAL"}</definedName>
    <definedName name="asojkdr_1" hidden="1">{"TAB1",#N/A,TRUE,"GENERAL";"TAB2",#N/A,TRUE,"GENERAL";"TAB3",#N/A,TRUE,"GENERAL";"TAB4",#N/A,TRUE,"GENERAL";"TAB5",#N/A,TRUE,"GENERAL"}</definedName>
    <definedName name="asot" localSheetId="21">#REF!</definedName>
    <definedName name="asot">#REF!</definedName>
    <definedName name="ass" localSheetId="61" hidden="1">#REF!</definedName>
    <definedName name="ass" hidden="1">#REF!</definedName>
    <definedName name="assdf">#REF!</definedName>
    <definedName name="assetclass">#REF!</definedName>
    <definedName name="assetclass2">#REF!</definedName>
    <definedName name="assetclass3">#REF!</definedName>
    <definedName name="Asta_Para_Banderas" localSheetId="21">#REF!</definedName>
    <definedName name="Asta_Para_Banderas">#REF!</definedName>
    <definedName name="astrid">#REF!</definedName>
    <definedName name="at" localSheetId="61">#REF!</definedName>
    <definedName name="at" localSheetId="62">#REF!</definedName>
    <definedName name="At">#REF!</definedName>
    <definedName name="ATECOL">#REF!</definedName>
    <definedName name="ATenerEnCuenta" localSheetId="61">#REF!</definedName>
    <definedName name="ATenerEnCuenta" localSheetId="62">#REF!</definedName>
    <definedName name="ATenerEnCuenta">#REF!</definedName>
    <definedName name="Atp">#REF!</definedName>
    <definedName name="ATRS">#REF!</definedName>
    <definedName name="au" localSheetId="61">#REF!</definedName>
    <definedName name="au" localSheetId="62">#REF!</definedName>
    <definedName name="Au">#REF!</definedName>
    <definedName name="AUDITOR1">#REF!</definedName>
    <definedName name="AUDITOR1_1">#REF!</definedName>
    <definedName name="AUDITOR1_2">#REF!</definedName>
    <definedName name="AUDITOR1_4">#REF!</definedName>
    <definedName name="AUDITOR2">#REF!</definedName>
    <definedName name="AUDITOR2_1">#REF!</definedName>
    <definedName name="AUDITOR2_2">#REF!</definedName>
    <definedName name="AUI">#REF!</definedName>
    <definedName name="AUIMOD">#REF!</definedName>
    <definedName name="AUIS">#REF!</definedName>
    <definedName name="AUM">#REF!</definedName>
    <definedName name="aur" localSheetId="61">#REF!</definedName>
    <definedName name="aur" localSheetId="62">#REF!</definedName>
    <definedName name="aur">#REF!</definedName>
    <definedName name="_xlnm.Auto_Open" localSheetId="3">AIU!_p7</definedName>
    <definedName name="_xlnm.Auto_Open">[0]!_p7</definedName>
    <definedName name="auto1" localSheetId="62">#REF!</definedName>
    <definedName name="auto1">#REF!</definedName>
    <definedName name="auto123">#REF!</definedName>
    <definedName name="auto2">#REF!</definedName>
    <definedName name="AUTO22">#REF!</definedName>
    <definedName name="AUTOMOTOR">#REF!</definedName>
    <definedName name="AUTOMOTOR1">#REF!</definedName>
    <definedName name="AUTOPISTA">#REF!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 localSheetId="21">#REF!</definedName>
    <definedName name="Auxiliar_de_Contabilidad">#REF!</definedName>
    <definedName name="AUXILIARES" localSheetId="61">#REF!</definedName>
    <definedName name="AUXILIARES" localSheetId="62">#REF!</definedName>
    <definedName name="AUXILIARES">#REF!</definedName>
    <definedName name="AUXILIARESTOTAL" localSheetId="61">#REF!</definedName>
    <definedName name="AUXILIARESTOTAL" localSheetId="62">#REF!</definedName>
    <definedName name="AUXILIARESTOTAL">#REF!</definedName>
    <definedName name="auxilio">#REF!</definedName>
    <definedName name="auxtransporte">#REF!</definedName>
    <definedName name="auxulio">#REF!</definedName>
    <definedName name="auxulio_1">#REF!</definedName>
    <definedName name="auxulio_2">#REF!</definedName>
    <definedName name="auxulio_4">#REF!</definedName>
    <definedName name="av" localSheetId="61">#REF!</definedName>
    <definedName name="av" localSheetId="62">#REF!</definedName>
    <definedName name="av">#REF!</definedName>
    <definedName name="Avance_por_item">#REF!,#REF!,#REF!,#REF!,#REF!,#REF!,#REF!,#REF!,#REF!,#REF!,#REF!,#REF!,#REF!,#REF!,#REF!,#REF!,#REF!,#REF!</definedName>
    <definedName name="Avances_Totales">#REF!,#REF!,#REF!,#REF!,#REF!,#REF!,#REF!,#REF!,#REF!,#REF!,#REF!,#REF!,#REF!,#REF!,#REF!,#REF!,#REF!,#REF!</definedName>
    <definedName name="avc" localSheetId="3" hidden="1">{#N/A,#N/A,FALSE,"Total_OC015";#N/A,#N/A,FALSE,"ADMIN";#N/A,#N/A,FALSE,"PROCES";#N/A,#N/A,FALSE,"mecan";#N/A,#N/A,FALSE,"civil";#N/A,#N/A,FALSE,"CAÑER";#N/A,#N/A,FALSE,"ELEC";#N/A,#N/A,FALSE,"INSTR"}</definedName>
    <definedName name="avc" hidden="1">{#N/A,#N/A,FALSE,"Total_OC015";#N/A,#N/A,FALSE,"ADMIN";#N/A,#N/A,FALSE,"PROCES";#N/A,#N/A,FALSE,"mecan";#N/A,#N/A,FALSE,"civil";#N/A,#N/A,FALSE,"CAÑER";#N/A,#N/A,FALSE,"ELEC";#N/A,#N/A,FALSE,"INSTR"}</definedName>
    <definedName name="avcashf">#REF!</definedName>
    <definedName name="avcashv">#REF!</definedName>
    <definedName name="AVIGA">#REF!</definedName>
    <definedName name="avvatrecf">#REF!</definedName>
    <definedName name="avvatrecv">#REF!</definedName>
    <definedName name="avvatrevf">#REF!</definedName>
    <definedName name="AW">#REF!</definedName>
    <definedName name="AWD" localSheetId="61">#REF!</definedName>
    <definedName name="AWD">#REF!</definedName>
    <definedName name="Awg_16_Prom">#REF!</definedName>
    <definedName name="Awg_18_prom">#REF!</definedName>
    <definedName name="AWSXDUJHOLÑH" localSheetId="61">#REF!</definedName>
    <definedName name="AWSXDUJHOLÑH">#REF!</definedName>
    <definedName name="ax" localSheetId="61">#REF!</definedName>
    <definedName name="ax" localSheetId="62">#REF!</definedName>
    <definedName name="Ax">#REF!</definedName>
    <definedName name="AXSCDFGHBJ">#REF!</definedName>
    <definedName name="Ay" localSheetId="61">#REF!</definedName>
    <definedName name="Ay" localSheetId="62">#REF!</definedName>
    <definedName name="Ay">#REF!</definedName>
    <definedName name="AYPERUIEPTPETUWP" localSheetId="3" hidden="1">{#N/A,#N/A,FALSE,"masez (10)";#N/A,#N/A,FALSE,"masez (7)";#N/A,#N/A,FALSE,"masez (6)";#N/A,#N/A,FALSE,"masez (5)";#N/A,#N/A,FALSE,"masez (4)";#N/A,#N/A,FALSE,"masez (3)";#N/A,#N/A,FALSE,"masez (2)";#N/A,#N/A,FALSE,"GME";#N/A,#N/A,FALSE,"masez"}</definedName>
    <definedName name="AYPERUIEPTPETUWP" hidden="1">{#N/A,#N/A,FALSE,"masez (10)";#N/A,#N/A,FALSE,"masez (7)";#N/A,#N/A,FALSE,"masez (6)";#N/A,#N/A,FALSE,"masez (5)";#N/A,#N/A,FALSE,"masez (4)";#N/A,#N/A,FALSE,"masez (3)";#N/A,#N/A,FALSE,"masez (2)";#N/A,#N/A,FALSE,"GME";#N/A,#N/A,FALSE,"masez"}</definedName>
    <definedName name="AYU" localSheetId="61">#REF!</definedName>
    <definedName name="AYU" localSheetId="62">#REF!</definedName>
    <definedName name="AYU">#REF!</definedName>
    <definedName name="AYUDA">#REF!</definedName>
    <definedName name="Ayudante" localSheetId="61">#REF!</definedName>
    <definedName name="Ayudante" localSheetId="62">#REF!</definedName>
    <definedName name="AYUDANTE">#REF!</definedName>
    <definedName name="Ayudante_Acabados_albañilería" localSheetId="21">#REF!</definedName>
    <definedName name="Ayudante_Acabados_albañilería">#REF!</definedName>
    <definedName name="Ayudante_Albaílería_General" localSheetId="21">#REF!</definedName>
    <definedName name="Ayudante_Albaílería_General">#REF!</definedName>
    <definedName name="Ayudante_Carpintería" localSheetId="21">#REF!</definedName>
    <definedName name="Ayudante_Carpintería">#REF!</definedName>
    <definedName name="Ayudante_Electrico" localSheetId="21">#REF!</definedName>
    <definedName name="Ayudante_Electrico">#REF!</definedName>
    <definedName name="Ayudante_Instalaciones_sanitarias" localSheetId="21">#REF!</definedName>
    <definedName name="Ayudante_Instalaciones_sanitarias">#REF!</definedName>
    <definedName name="Ayudante_Taller" localSheetId="21">#REF!</definedName>
    <definedName name="Ayudante_Taller">#REF!</definedName>
    <definedName name="Ayudante_Topografo" localSheetId="21">#REF!</definedName>
    <definedName name="Ayudante_Topografo">#REF!</definedName>
    <definedName name="AyudanteHR">#REF!</definedName>
    <definedName name="AYUDR">#REF!</definedName>
    <definedName name="az">#REF!</definedName>
    <definedName name="azaz" localSheetId="3" hidden="1">{"TAB1",#N/A,TRUE,"GENERAL";"TAB2",#N/A,TRUE,"GENERAL";"TAB3",#N/A,TRUE,"GENERAL";"TAB4",#N/A,TRUE,"GENERAL";"TAB5",#N/A,TRUE,"GENERAL"}</definedName>
    <definedName name="azaz" localSheetId="61" hidden="1">{"TAB1",#N/A,TRUE,"GENERAL";"TAB2",#N/A,TRUE,"GENERAL";"TAB3",#N/A,TRUE,"GENERAL";"TAB4",#N/A,TRUE,"GENERAL";"TAB5",#N/A,TRUE,"GENERAL"}</definedName>
    <definedName name="azaz" localSheetId="62" hidden="1">{"TAB1",#N/A,TRUE,"GENERAL";"TAB2",#N/A,TRUE,"GENERAL";"TAB3",#N/A,TRUE,"GENERAL";"TAB4",#N/A,TRUE,"GENERAL";"TAB5",#N/A,TRUE,"GENERAL"}</definedName>
    <definedName name="azaz" hidden="1">{"TAB1",#N/A,TRUE,"GENERAL";"TAB2",#N/A,TRUE,"GENERAL";"TAB3",#N/A,TRUE,"GENERAL";"TAB4",#N/A,TRUE,"GENERAL";"TAB5",#N/A,TRUE,"GENERAL"}</definedName>
    <definedName name="azaz_1" localSheetId="3" hidden="1">{"TAB1",#N/A,TRUE,"GENERAL";"TAB2",#N/A,TRUE,"GENERAL";"TAB3",#N/A,TRUE,"GENERAL";"TAB4",#N/A,TRUE,"GENERAL";"TAB5",#N/A,TRUE,"GENERAL"}</definedName>
    <definedName name="azaz_1" localSheetId="61" hidden="1">{"TAB1",#N/A,TRUE,"GENERAL";"TAB2",#N/A,TRUE,"GENERAL";"TAB3",#N/A,TRUE,"GENERAL";"TAB4",#N/A,TRUE,"GENERAL";"TAB5",#N/A,TRUE,"GENERAL"}</definedName>
    <definedName name="azaz_1" localSheetId="62" hidden="1">{"TAB1",#N/A,TRUE,"GENERAL";"TAB2",#N/A,TRUE,"GENERAL";"TAB3",#N/A,TRUE,"GENERAL";"TAB4",#N/A,TRUE,"GENERAL";"TAB5",#N/A,TRUE,"GENERAL"}</definedName>
    <definedName name="azaz_1" hidden="1">{"TAB1",#N/A,TRUE,"GENERAL";"TAB2",#N/A,TRUE,"GENERAL";"TAB3",#N/A,TRUE,"GENERAL";"TAB4",#N/A,TRUE,"GENERAL";"TAB5",#N/A,TRUE,"GENERAL"}</definedName>
    <definedName name="azazswqertyu">#REF!</definedName>
    <definedName name="Azimut">#REF!</definedName>
    <definedName name="azul">#REF!</definedName>
    <definedName name="azulejo_azul">#REF!</definedName>
    <definedName name="azulejo_blanco">#REF!</definedName>
    <definedName name="azulejo_verde">#REF!</definedName>
    <definedName name="AZXCERTY" hidden="1">#REF!</definedName>
    <definedName name="AZXSDRYUI" hidden="1">#REF!</definedName>
    <definedName name="azzzsss">#REF!</definedName>
    <definedName name="B" localSheetId="3" hidden="1">{"via1",#N/A,TRUE,"general";"via2",#N/A,TRUE,"general";"via3",#N/A,TRUE,"general"}</definedName>
    <definedName name="B" localSheetId="61">#REF!</definedName>
    <definedName name="B" localSheetId="62">#REF!</definedName>
    <definedName name="B" hidden="1">{"via1",#N/A,TRUE,"general";"via2",#N/A,TRUE,"general";"via3",#N/A,TRUE,"general"}</definedName>
    <definedName name="B.DATOS">#REF!</definedName>
    <definedName name="B.T1">#REF!</definedName>
    <definedName name="B_1" localSheetId="3" hidden="1">{"via1",#N/A,TRUE,"general";"via2",#N/A,TRUE,"general";"via3",#N/A,TRUE,"general"}</definedName>
    <definedName name="B_1" localSheetId="61" hidden="1">{"via1",#N/A,TRUE,"general";"via2",#N/A,TRUE,"general";"via3",#N/A,TRUE,"general"}</definedName>
    <definedName name="B_1" localSheetId="62" hidden="1">{"via1",#N/A,TRUE,"general";"via2",#N/A,TRUE,"general";"via3",#N/A,TRUE,"general"}</definedName>
    <definedName name="B_1" hidden="1">{"via1",#N/A,TRUE,"general";"via2",#N/A,TRUE,"general";"via3",#N/A,TRUE,"general"}</definedName>
    <definedName name="B_1___0">#REF!</definedName>
    <definedName name="B_1___1">#REF!</definedName>
    <definedName name="B_1___2">#REF!</definedName>
    <definedName name="B_1___3">#REF!</definedName>
    <definedName name="B_1___4">#REF!</definedName>
    <definedName name="B_2">#REF!</definedName>
    <definedName name="B_2___0">#REF!</definedName>
    <definedName name="B_2___1">#REF!</definedName>
    <definedName name="B_2___2">#REF!</definedName>
    <definedName name="B_2___3">#REF!</definedName>
    <definedName name="B_2___4">#REF!</definedName>
    <definedName name="B_impresión_IM" localSheetId="61">#REF!</definedName>
    <definedName name="B_impresión_IM" localSheetId="62">#REF!</definedName>
    <definedName name="B_impresión_IM">#REF!</definedName>
    <definedName name="b_MAMPOSTERIA">#REF!</definedName>
    <definedName name="B_T1">#REF!</definedName>
    <definedName name="B01_">#REF!</definedName>
    <definedName name="B01____0">#REF!</definedName>
    <definedName name="B01____1">#REF!</definedName>
    <definedName name="B01____2">#REF!</definedName>
    <definedName name="B01____3">#REF!</definedName>
    <definedName name="B01____4">#REF!</definedName>
    <definedName name="B02_">#REF!</definedName>
    <definedName name="B02____0">#REF!</definedName>
    <definedName name="B02____1">#REF!</definedName>
    <definedName name="B02____2">#REF!</definedName>
    <definedName name="B02____3">#REF!</definedName>
    <definedName name="B02____4">#REF!</definedName>
    <definedName name="B03_">#REF!</definedName>
    <definedName name="B03____0">#REF!</definedName>
    <definedName name="B03____1">#REF!</definedName>
    <definedName name="B03____2">#REF!</definedName>
    <definedName name="B03____3">#REF!</definedName>
    <definedName name="B03____4">#REF!</definedName>
    <definedName name="B04_">#REF!</definedName>
    <definedName name="B04____0">#REF!</definedName>
    <definedName name="B04____1">#REF!</definedName>
    <definedName name="B04____2">#REF!</definedName>
    <definedName name="B04____3">#REF!</definedName>
    <definedName name="B04____4">#REF!</definedName>
    <definedName name="B05_">#REF!</definedName>
    <definedName name="B05____0">#REF!</definedName>
    <definedName name="B05____1">#REF!</definedName>
    <definedName name="B05____2">#REF!</definedName>
    <definedName name="B05____3">#REF!</definedName>
    <definedName name="B05____4">#REF!</definedName>
    <definedName name="B06_">#REF!</definedName>
    <definedName name="B06____0">#REF!</definedName>
    <definedName name="B06____1">#REF!</definedName>
    <definedName name="B06____2">#REF!</definedName>
    <definedName name="B06____3">#REF!</definedName>
    <definedName name="B06____4">#REF!</definedName>
    <definedName name="B07_">#REF!</definedName>
    <definedName name="B07____0">#REF!</definedName>
    <definedName name="B07____1">#REF!</definedName>
    <definedName name="B07____2">#REF!</definedName>
    <definedName name="B07____3">#REF!</definedName>
    <definedName name="B07____4">#REF!</definedName>
    <definedName name="B08_">#REF!</definedName>
    <definedName name="B08____0">#REF!</definedName>
    <definedName name="B08____1">#REF!</definedName>
    <definedName name="B08____2">#REF!</definedName>
    <definedName name="B08____3">#REF!</definedName>
    <definedName name="B08____4">#REF!</definedName>
    <definedName name="B104067A" localSheetId="61">#REF!</definedName>
    <definedName name="B104067A">#REF!</definedName>
    <definedName name="b104067ac" localSheetId="61">#REF!</definedName>
    <definedName name="b104067ac">#REF!</definedName>
    <definedName name="B104067AE" localSheetId="61">#REF!</definedName>
    <definedName name="B104067AE">#REF!</definedName>
    <definedName name="B104067AS" localSheetId="61">#REF!</definedName>
    <definedName name="B104067AS">#REF!</definedName>
    <definedName name="b104067b" localSheetId="61">#REF!</definedName>
    <definedName name="b104067b">#REF!</definedName>
    <definedName name="b104067bc" localSheetId="61">#REF!</definedName>
    <definedName name="b104067bc">#REF!</definedName>
    <definedName name="B104067BS" localSheetId="61">#REF!</definedName>
    <definedName name="B104067BS">#REF!</definedName>
    <definedName name="b104068a" localSheetId="61">#REF!</definedName>
    <definedName name="b104068a">#REF!</definedName>
    <definedName name="b104068ab" localSheetId="61">#REF!</definedName>
    <definedName name="b104068ab">#REF!</definedName>
    <definedName name="b104068ac" localSheetId="61">#REF!</definedName>
    <definedName name="b104068ac">#REF!</definedName>
    <definedName name="B104068AT" localSheetId="61">#REF!</definedName>
    <definedName name="B104068AT">#REF!</definedName>
    <definedName name="B104068AY" localSheetId="61">#REF!</definedName>
    <definedName name="B104068AY">#REF!</definedName>
    <definedName name="b104068b" localSheetId="61">#REF!</definedName>
    <definedName name="b104068b">#REF!</definedName>
    <definedName name="B104068BA" localSheetId="61">#REF!</definedName>
    <definedName name="B104068BA">#REF!</definedName>
    <definedName name="b104068bc" localSheetId="61">#REF!</definedName>
    <definedName name="b104068bc">#REF!</definedName>
    <definedName name="B104068BH" localSheetId="61">#REF!</definedName>
    <definedName name="B104068BH">#REF!</definedName>
    <definedName name="b104068c" localSheetId="61">#REF!</definedName>
    <definedName name="b104068c">#REF!</definedName>
    <definedName name="b104068cb" localSheetId="61">#REF!</definedName>
    <definedName name="b104068cb">#REF!</definedName>
    <definedName name="B10512." localSheetId="61">#REF!</definedName>
    <definedName name="B10512.">#REF!</definedName>
    <definedName name="b10512a" localSheetId="61">#REF!</definedName>
    <definedName name="b10512a">#REF!</definedName>
    <definedName name="b10512b" localSheetId="61">#REF!</definedName>
    <definedName name="b10512b">#REF!</definedName>
    <definedName name="b10512bc" localSheetId="61">#REF!</definedName>
    <definedName name="b10512bc">#REF!</definedName>
    <definedName name="B10512G" localSheetId="61">#REF!</definedName>
    <definedName name="B10512G">#REF!</definedName>
    <definedName name="B10512T" localSheetId="61">#REF!</definedName>
    <definedName name="B10512T">#REF!</definedName>
    <definedName name="B10513." localSheetId="61">#REF!</definedName>
    <definedName name="B10513.">#REF!</definedName>
    <definedName name="b10513a" localSheetId="61">#REF!</definedName>
    <definedName name="b10513a">#REF!</definedName>
    <definedName name="b10513ab" localSheetId="61">#REF!</definedName>
    <definedName name="b10513ab">#REF!</definedName>
    <definedName name="b10513abc" localSheetId="61">#REF!</definedName>
    <definedName name="b10513abc">#REF!</definedName>
    <definedName name="b10513ac" localSheetId="61">#REF!</definedName>
    <definedName name="b10513ac">#REF!</definedName>
    <definedName name="b10513ad" localSheetId="61">#REF!</definedName>
    <definedName name="b10513ad">#REF!</definedName>
    <definedName name="b10513c" localSheetId="61">#REF!</definedName>
    <definedName name="b10513c">#REF!</definedName>
    <definedName name="b10513ca" localSheetId="61">#REF!</definedName>
    <definedName name="b10513ca">#REF!</definedName>
    <definedName name="B10513E" localSheetId="61">#REF!</definedName>
    <definedName name="B10513E">#REF!</definedName>
    <definedName name="B10513I" localSheetId="61">#REF!</definedName>
    <definedName name="B10513I">#REF!</definedName>
    <definedName name="B10513Q" localSheetId="61">#REF!</definedName>
    <definedName name="B10513Q">#REF!</definedName>
    <definedName name="B10513R" localSheetId="61">#REF!</definedName>
    <definedName name="B10513R">#REF!</definedName>
    <definedName name="B10513T" localSheetId="61">#REF!</definedName>
    <definedName name="B10513T">#REF!</definedName>
    <definedName name="B10513U" localSheetId="61">#REF!</definedName>
    <definedName name="B10513U">#REF!</definedName>
    <definedName name="B10513W" localSheetId="61">#REF!</definedName>
    <definedName name="B10513W">#REF!</definedName>
    <definedName name="B10513Y" localSheetId="61">#REF!</definedName>
    <definedName name="B10513Y">#REF!</definedName>
    <definedName name="B1052Ñ" localSheetId="61">#REF!</definedName>
    <definedName name="B1052Ñ">#REF!</definedName>
    <definedName name="B105512A" localSheetId="61">#REF!</definedName>
    <definedName name="B105512A">#REF!</definedName>
    <definedName name="B105512P" localSheetId="61">#REF!</definedName>
    <definedName name="B105512P">#REF!</definedName>
    <definedName name="B1064068AR" localSheetId="61">#REF!</definedName>
    <definedName name="B1064068AR">#REF!</definedName>
    <definedName name="b128899ab" localSheetId="61">#REF!</definedName>
    <definedName name="b128899ab">#REF!</definedName>
    <definedName name="b128899abd" localSheetId="61">#REF!</definedName>
    <definedName name="b128899abd">#REF!</definedName>
    <definedName name="B128899P" localSheetId="61">#REF!</definedName>
    <definedName name="B128899P">#REF!</definedName>
    <definedName name="B12899O" localSheetId="61">#REF!</definedName>
    <definedName name="B12899O">#REF!</definedName>
    <definedName name="B13.120">#REF!</definedName>
    <definedName name="B15138.">#REF!</definedName>
    <definedName name="B15177anclaje">#REF!</definedName>
    <definedName name="B1597ç">#REF!</definedName>
    <definedName name="B2510.">#REF!</definedName>
    <definedName name="B35.62">#REF!</definedName>
    <definedName name="B93008A" localSheetId="61">#REF!</definedName>
    <definedName name="B93008A">#REF!</definedName>
    <definedName name="b93008ab" localSheetId="61">#REF!</definedName>
    <definedName name="b93008ab">#REF!</definedName>
    <definedName name="b93008c" localSheetId="61">#REF!</definedName>
    <definedName name="b93008c">#REF!</definedName>
    <definedName name="b93008cd" localSheetId="61">#REF!</definedName>
    <definedName name="b93008cd">#REF!</definedName>
    <definedName name="B93008E" localSheetId="61">#REF!</definedName>
    <definedName name="B93008E">#REF!</definedName>
    <definedName name="B93008Q" localSheetId="61">#REF!</definedName>
    <definedName name="B93008Q">#REF!</definedName>
    <definedName name="B93008R" localSheetId="61">#REF!</definedName>
    <definedName name="B93008R">#REF!</definedName>
    <definedName name="B93008T" localSheetId="61">#REF!</definedName>
    <definedName name="B93008T">#REF!</definedName>
    <definedName name="B93008W" localSheetId="61">#REF!</definedName>
    <definedName name="B93008W">#REF!</definedName>
    <definedName name="B93008Y" localSheetId="61">#REF!</definedName>
    <definedName name="B93008Y">#REF!</definedName>
    <definedName name="b93009a" localSheetId="61">#REF!</definedName>
    <definedName name="b93009a">#REF!</definedName>
    <definedName name="b93009ab" localSheetId="61">#REF!</definedName>
    <definedName name="b93009ab">#REF!</definedName>
    <definedName name="b93009abc" localSheetId="61">#REF!</definedName>
    <definedName name="b93009abc">#REF!</definedName>
    <definedName name="b93009abd" localSheetId="61">#REF!</definedName>
    <definedName name="b93009abd">#REF!</definedName>
    <definedName name="b93009ad" localSheetId="61">#REF!</definedName>
    <definedName name="b93009ad">#REF!</definedName>
    <definedName name="b93009bc" localSheetId="61">#REF!</definedName>
    <definedName name="b93009bc">#REF!</definedName>
    <definedName name="B93009I" localSheetId="61">#REF!</definedName>
    <definedName name="B93009I">#REF!</definedName>
    <definedName name="b93009n" localSheetId="61">#REF!</definedName>
    <definedName name="b93009n">#REF!</definedName>
    <definedName name="B93009Q" localSheetId="61">#REF!</definedName>
    <definedName name="B93009Q">#REF!</definedName>
    <definedName name="B93009R" localSheetId="61">#REF!</definedName>
    <definedName name="B93009R">#REF!</definedName>
    <definedName name="B93009T" localSheetId="61">#REF!</definedName>
    <definedName name="B93009T">#REF!</definedName>
    <definedName name="B93009U" localSheetId="61">#REF!</definedName>
    <definedName name="B93009U">#REF!</definedName>
    <definedName name="B93009W" localSheetId="61">#REF!</definedName>
    <definedName name="B93009W">#REF!</definedName>
    <definedName name="Ba">#REF!</definedName>
    <definedName name="backup">#REF!</definedName>
    <definedName name="baed">#REF!</definedName>
    <definedName name="baep">#REF!</definedName>
    <definedName name="BAJA">#REF!</definedName>
    <definedName name="Bajo_L">#REF!</definedName>
    <definedName name="Balas_Fluorescentes_en_Acero_Galvanizado_de_1x13_W__120_V." localSheetId="21">#REF!</definedName>
    <definedName name="Balas_Fluorescentes_en_Acero_Galvanizado_de_1x13_W__120_V.">#REF!</definedName>
    <definedName name="Balas_Fluorescentes_en_Acero_Galvanizado_de_1x42_W__120_V." localSheetId="21">#REF!</definedName>
    <definedName name="Balas_Fluorescentes_en_Acero_Galvanizado_de_1x42_W__120_V.">#REF!</definedName>
    <definedName name="Balas_Fluorescentes_en_Acero_Galvanizado_de_2x26_W__120_V." localSheetId="21">#REF!</definedName>
    <definedName name="Balas_Fluorescentes_en_Acero_Galvanizado_de_2x26_W__120_V.">#REF!</definedName>
    <definedName name="Balasto" localSheetId="62">#REF!</definedName>
    <definedName name="BALASTO">#REF!</definedName>
    <definedName name="Balde_Plastico_Negro" localSheetId="21">#REF!</definedName>
    <definedName name="Balde_Plastico_Negro">#REF!</definedName>
    <definedName name="Baldocin_0_205x0_205">#REF!</definedName>
    <definedName name="baldosa">#REF!</definedName>
    <definedName name="BALDOSA_20_X_20">#REF!</definedName>
    <definedName name="Baldosa_Alfa_L1_30x30" localSheetId="21">#REF!</definedName>
    <definedName name="Baldosa_Alfa_L1_30x30">#REF!</definedName>
    <definedName name="Baldosa_de_granito_0_3x0_3" localSheetId="61">#REF!</definedName>
    <definedName name="Baldosa_de_granito_0_3x0_3">#REF!</definedName>
    <definedName name="baldosa_tipo_20_5_20_5_trafico_5_comercial">#REF!</definedName>
    <definedName name="Baldosaantides">#REF!</definedName>
    <definedName name="BALDOSAPARED">#REF!</definedName>
    <definedName name="BALDOSIN">#REF!</definedName>
    <definedName name="Ballincourt">#REF!</definedName>
    <definedName name="BANC">#REF!</definedName>
    <definedName name="BANCO" localSheetId="61">#REF!</definedName>
    <definedName name="BANCO" localSheetId="62">#REF!</definedName>
    <definedName name="BANCO">#REF!</definedName>
    <definedName name="Banco_de_Ductos_de_PVC_en_1_Ø" localSheetId="21">#REF!</definedName>
    <definedName name="Banco_de_Ductos_de_PVC_en_1_Ø">#REF!</definedName>
    <definedName name="Banco_de_Ductos_de_PVC_en_2_Ø" localSheetId="21">#REF!</definedName>
    <definedName name="Banco_de_Ductos_de_PVC_en_2_Ø">#REF!</definedName>
    <definedName name="Banda2">#REF!</definedName>
    <definedName name="Banda2a">#REF!</definedName>
    <definedName name="Bandeja_de_Fibra_Optica_de_12_Puertos" localSheetId="21">#REF!</definedName>
    <definedName name="Bandeja_de_Fibra_Optica_de_12_Puertos">#REF!</definedName>
    <definedName name="Bandejas_FTA">#REF!</definedName>
    <definedName name="BarasWM">#REF!</definedName>
    <definedName name="Barniz_vitriflex" localSheetId="21">#REF!</definedName>
    <definedName name="Barniz_vitriflex">#REF!</definedName>
    <definedName name="BARNIZTOT">#REF!</definedName>
    <definedName name="Barra_de_Seguridad_AI_Ref._5724" localSheetId="21">#REF!</definedName>
    <definedName name="Barra_de_Seguridad_AI_Ref._5724">#REF!</definedName>
    <definedName name="Barra_de_Seguridad_AI_Ref._5770" localSheetId="21">#REF!</definedName>
    <definedName name="Barra_de_Seguridad_AI_Ref._5770">#REF!</definedName>
    <definedName name="Barraje_de_cobre_150_A_3_2_M">#REF!</definedName>
    <definedName name="Barraje_de_neutros">#REF!</definedName>
    <definedName name="Barraje_puesta_tierra_de_seguridad">#REF!</definedName>
    <definedName name="barranquilla">#REF!</definedName>
    <definedName name="barrederas">#REF!</definedName>
    <definedName name="Barreras_plasticas_de_Aproximación__Maletines_tipo_Newjersy__o_similar">#REF!</definedName>
    <definedName name="bas">#REF!</definedName>
    <definedName name="BASE" localSheetId="61">#REF!</definedName>
    <definedName name="BASE" localSheetId="62">#REF!</definedName>
    <definedName name="Base">#REF!</definedName>
    <definedName name="BASE.">#REF!</definedName>
    <definedName name="BASE_APU">#REF!</definedName>
    <definedName name="Base_datos_IM">#REF!</definedName>
    <definedName name="base_datos_t45">#REF!</definedName>
    <definedName name="BASE_DE_DATOS">#REF!</definedName>
    <definedName name="Base_en_recebo_B___200" localSheetId="21">#REF!</definedName>
    <definedName name="Base_en_recebo_B___200">#REF!</definedName>
    <definedName name="BASE_ESPEZANTE">#REF!</definedName>
    <definedName name="Base_granular" localSheetId="21">#REF!</definedName>
    <definedName name="Base_granular">#REF!</definedName>
    <definedName name="Base_Mat">#REF!</definedName>
    <definedName name="Base_MO">#REF!</definedName>
    <definedName name="BASE_RECEBOCOMPACTADO">#REF!</definedName>
    <definedName name="base_VaR">#REF!</definedName>
    <definedName name="base1">#REF!</definedName>
    <definedName name="BASE2" localSheetId="61">#REF!</definedName>
    <definedName name="BASE2" localSheetId="62">#REF!</definedName>
    <definedName name="base2">#REF!</definedName>
    <definedName name="base3">#REF!</definedName>
    <definedName name="BaseDate">#REF!</definedName>
    <definedName name="BaseDatos" localSheetId="61">#REF!</definedName>
    <definedName name="BaseDatos" localSheetId="62">#REF!</definedName>
    <definedName name="basedatos">#REF!</definedName>
    <definedName name="BaseDatos_Ore1">#REF!</definedName>
    <definedName name="BaseDatos_T831">#REF!</definedName>
    <definedName name="_xlnm.Database" localSheetId="21">'[2]MANO DE OBRA'!#REF!</definedName>
    <definedName name="_xlnm.Database">#REF!</definedName>
    <definedName name="BaseDeDatos1">#REF!</definedName>
    <definedName name="BASEG">#REF!</definedName>
    <definedName name="BaseGeneral">#REF!</definedName>
    <definedName name="BASEGRAV">#REF!</definedName>
    <definedName name="basep">#REF!</definedName>
    <definedName name="BasePeriod">#REF!</definedName>
    <definedName name="BaseYear">#REF!</definedName>
    <definedName name="BasiBP">#REF!</definedName>
    <definedName name="Basic_BusBar">#REF!</definedName>
    <definedName name="Basica_Centro_costo_2001">#REF!</definedName>
    <definedName name="Basica_Facturacion_2001">#REF!</definedName>
    <definedName name="Basica_Reserva_2001">#REF!</definedName>
    <definedName name="BASICO">#REF!</definedName>
    <definedName name="Básico">#REF!</definedName>
    <definedName name="basicos">#REF!</definedName>
    <definedName name="BasiSBP">#REF!</definedName>
    <definedName name="Bateas" localSheetId="21">#REF!</definedName>
    <definedName name="Bateas">#REF!</definedName>
    <definedName name="BAUDOCITO">#REF!</definedName>
    <definedName name="BB" localSheetId="61">#REF!</definedName>
    <definedName name="BB" localSheetId="62">#REF!</definedName>
    <definedName name="BB">#N/A</definedName>
    <definedName name="BBA" localSheetId="61">#REF!</definedName>
    <definedName name="BBA" localSheetId="62">#REF!</definedName>
    <definedName name="BBA">#REF!</definedName>
    <definedName name="bbb" localSheetId="61">#REF!</definedName>
    <definedName name="bbb">#REF!</definedName>
    <definedName name="bbbbbb" localSheetId="3" hidden="1">{"via1",#N/A,TRUE,"general";"via2",#N/A,TRUE,"general";"via3",#N/A,TRUE,"general"}</definedName>
    <definedName name="bbbbbb" localSheetId="61" hidden="1">{"via1",#N/A,TRUE,"general";"via2",#N/A,TRUE,"general";"via3",#N/A,TRUE,"general"}</definedName>
    <definedName name="bbbbbb" localSheetId="62" hidden="1">{"via1",#N/A,TRUE,"general";"via2",#N/A,TRUE,"general";"via3",#N/A,TRUE,"general"}</definedName>
    <definedName name="bbbbbb" hidden="1">{"via1",#N/A,TRUE,"general";"via2",#N/A,TRUE,"general";"via3",#N/A,TRUE,"general"}</definedName>
    <definedName name="bbbbbb_1" localSheetId="3" hidden="1">{"via1",#N/A,TRUE,"general";"via2",#N/A,TRUE,"general";"via3",#N/A,TRUE,"general"}</definedName>
    <definedName name="bbbbbb_1" localSheetId="61" hidden="1">{"via1",#N/A,TRUE,"general";"via2",#N/A,TRUE,"general";"via3",#N/A,TRUE,"general"}</definedName>
    <definedName name="bbbbbb_1" localSheetId="62" hidden="1">{"via1",#N/A,TRUE,"general";"via2",#N/A,TRUE,"general";"via3",#N/A,TRUE,"general"}</definedName>
    <definedName name="bbbbbb_1" hidden="1">{"via1",#N/A,TRUE,"general";"via2",#N/A,TRUE,"general";"via3",#N/A,TRUE,"general"}</definedName>
    <definedName name="BBBBBBBB">#REF!</definedName>
    <definedName name="bbbbbbbbb">#REF!</definedName>
    <definedName name="BBBBBBBBBBBBBBBHHHHHHHHHHH" localSheetId="61">#REF!</definedName>
    <definedName name="BBBBBBBBBBBBBBBHHHHHHHHHHH">#REF!</definedName>
    <definedName name="bbbbbh" localSheetId="3" hidden="1">{"TAB1",#N/A,TRUE,"GENERAL";"TAB2",#N/A,TRUE,"GENERAL";"TAB3",#N/A,TRUE,"GENERAL";"TAB4",#N/A,TRUE,"GENERAL";"TAB5",#N/A,TRUE,"GENERAL"}</definedName>
    <definedName name="bbbbbh" localSheetId="61" hidden="1">{"TAB1",#N/A,TRUE,"GENERAL";"TAB2",#N/A,TRUE,"GENERAL";"TAB3",#N/A,TRUE,"GENERAL";"TAB4",#N/A,TRUE,"GENERAL";"TAB5",#N/A,TRUE,"GENERAL"}</definedName>
    <definedName name="bbbbbh" localSheetId="62" hidden="1">{"TAB1",#N/A,TRUE,"GENERAL";"TAB2",#N/A,TRUE,"GENERAL";"TAB3",#N/A,TRUE,"GENERAL";"TAB4",#N/A,TRUE,"GENERAL";"TAB5",#N/A,TRUE,"GENERAL"}</definedName>
    <definedName name="bbbbbh" hidden="1">{"TAB1",#N/A,TRUE,"GENERAL";"TAB2",#N/A,TRUE,"GENERAL";"TAB3",#N/A,TRUE,"GENERAL";"TAB4",#N/A,TRUE,"GENERAL";"TAB5",#N/A,TRUE,"GENERAL"}</definedName>
    <definedName name="bbbbbh_1" localSheetId="3" hidden="1">{"TAB1",#N/A,TRUE,"GENERAL";"TAB2",#N/A,TRUE,"GENERAL";"TAB3",#N/A,TRUE,"GENERAL";"TAB4",#N/A,TRUE,"GENERAL";"TAB5",#N/A,TRUE,"GENERAL"}</definedName>
    <definedName name="bbbbbh_1" localSheetId="61" hidden="1">{"TAB1",#N/A,TRUE,"GENERAL";"TAB2",#N/A,TRUE,"GENERAL";"TAB3",#N/A,TRUE,"GENERAL";"TAB4",#N/A,TRUE,"GENERAL";"TAB5",#N/A,TRUE,"GENERAL"}</definedName>
    <definedName name="bbbbbh_1" localSheetId="62" hidden="1">{"TAB1",#N/A,TRUE,"GENERAL";"TAB2",#N/A,TRUE,"GENERAL";"TAB3",#N/A,TRUE,"GENERAL";"TAB4",#N/A,TRUE,"GENERAL";"TAB5",#N/A,TRUE,"GENERAL"}</definedName>
    <definedName name="bbbbbh_1" hidden="1">{"TAB1",#N/A,TRUE,"GENERAL";"TAB2",#N/A,TRUE,"GENERAL";"TAB3",#N/A,TRUE,"GENERAL";"TAB4",#N/A,TRUE,"GENERAL";"TAB5",#N/A,TRUE,"GENERAL"}</definedName>
    <definedName name="BBBNTYUIOP" hidden="1">#REF!</definedName>
    <definedName name="bbd" localSheetId="3" hidden="1">{"TAB1",#N/A,TRUE,"GENERAL";"TAB2",#N/A,TRUE,"GENERAL";"TAB3",#N/A,TRUE,"GENERAL";"TAB4",#N/A,TRUE,"GENERAL";"TAB5",#N/A,TRUE,"GENERAL"}</definedName>
    <definedName name="bbd" localSheetId="61" hidden="1">{"TAB1",#N/A,TRUE,"GENERAL";"TAB2",#N/A,TRUE,"GENERAL";"TAB3",#N/A,TRUE,"GENERAL";"TAB4",#N/A,TRUE,"GENERAL";"TAB5",#N/A,TRUE,"GENERAL"}</definedName>
    <definedName name="bbd" localSheetId="62" hidden="1">{"TAB1",#N/A,TRUE,"GENERAL";"TAB2",#N/A,TRUE,"GENERAL";"TAB3",#N/A,TRUE,"GENERAL";"TAB4",#N/A,TRUE,"GENERAL";"TAB5",#N/A,TRUE,"GENERAL"}</definedName>
    <definedName name="bbd" hidden="1">{"TAB1",#N/A,TRUE,"GENERAL";"TAB2",#N/A,TRUE,"GENERAL";"TAB3",#N/A,TRUE,"GENERAL";"TAB4",#N/A,TRUE,"GENERAL";"TAB5",#N/A,TRUE,"GENERAL"}</definedName>
    <definedName name="bbd_1" localSheetId="3" hidden="1">{"TAB1",#N/A,TRUE,"GENERAL";"TAB2",#N/A,TRUE,"GENERAL";"TAB3",#N/A,TRUE,"GENERAL";"TAB4",#N/A,TRUE,"GENERAL";"TAB5",#N/A,TRUE,"GENERAL"}</definedName>
    <definedName name="bbd_1" localSheetId="61" hidden="1">{"TAB1",#N/A,TRUE,"GENERAL";"TAB2",#N/A,TRUE,"GENERAL";"TAB3",#N/A,TRUE,"GENERAL";"TAB4",#N/A,TRUE,"GENERAL";"TAB5",#N/A,TRUE,"GENERAL"}</definedName>
    <definedName name="bbd_1" localSheetId="62" hidden="1">{"TAB1",#N/A,TRUE,"GENERAL";"TAB2",#N/A,TRUE,"GENERAL";"TAB3",#N/A,TRUE,"GENERAL";"TAB4",#N/A,TRUE,"GENERAL";"TAB5",#N/A,TRUE,"GENERAL"}</definedName>
    <definedName name="bbd_1" hidden="1">{"TAB1",#N/A,TRUE,"GENERAL";"TAB2",#N/A,TRUE,"GENERAL";"TAB3",#N/A,TRUE,"GENERAL";"TAB4",#N/A,TRUE,"GENERAL";"TAB5",#N/A,TRUE,"GENERAL"}</definedName>
    <definedName name="BBHHJJJ" hidden="1">#REF!</definedName>
    <definedName name="BBU">#REF!</definedName>
    <definedName name="Bc" localSheetId="61">#REF!</definedName>
    <definedName name="Bc" localSheetId="62">#REF!</definedName>
    <definedName name="BC">#REF!</definedName>
    <definedName name="bcn" localSheetId="61">#REF!</definedName>
    <definedName name="bcn">#REF!</definedName>
    <definedName name="BCXBDFG" localSheetId="3" hidden="1">{"TAB1",#N/A,TRUE,"GENERAL";"TAB2",#N/A,TRUE,"GENERAL";"TAB3",#N/A,TRUE,"GENERAL";"TAB4",#N/A,TRUE,"GENERAL";"TAB5",#N/A,TRUE,"GENERAL"}</definedName>
    <definedName name="BCXBDFG" localSheetId="61" hidden="1">{"TAB1",#N/A,TRUE,"GENERAL";"TAB2",#N/A,TRUE,"GENERAL";"TAB3",#N/A,TRUE,"GENERAL";"TAB4",#N/A,TRUE,"GENERAL";"TAB5",#N/A,TRUE,"GENERAL"}</definedName>
    <definedName name="BCXBDFG" localSheetId="62" hidden="1">{"TAB1",#N/A,TRUE,"GENERAL";"TAB2",#N/A,TRUE,"GENERAL";"TAB3",#N/A,TRUE,"GENERAL";"TAB4",#N/A,TRUE,"GENERAL";"TAB5",#N/A,TRUE,"GENERAL"}</definedName>
    <definedName name="BCXBDFG" hidden="1">{"TAB1",#N/A,TRUE,"GENERAL";"TAB2",#N/A,TRUE,"GENERAL";"TAB3",#N/A,TRUE,"GENERAL";"TAB4",#N/A,TRUE,"GENERAL";"TAB5",#N/A,TRUE,"GENERAL"}</definedName>
    <definedName name="BCXBDFG_1" localSheetId="3" hidden="1">{"TAB1",#N/A,TRUE,"GENERAL";"TAB2",#N/A,TRUE,"GENERAL";"TAB3",#N/A,TRUE,"GENERAL";"TAB4",#N/A,TRUE,"GENERAL";"TAB5",#N/A,TRUE,"GENERAL"}</definedName>
    <definedName name="BCXBDFG_1" localSheetId="61" hidden="1">{"TAB1",#N/A,TRUE,"GENERAL";"TAB2",#N/A,TRUE,"GENERAL";"TAB3",#N/A,TRUE,"GENERAL";"TAB4",#N/A,TRUE,"GENERAL";"TAB5",#N/A,TRUE,"GENERAL"}</definedName>
    <definedName name="BCXBDFG_1" localSheetId="62" hidden="1">{"TAB1",#N/A,TRUE,"GENERAL";"TAB2",#N/A,TRUE,"GENERAL";"TAB3",#N/A,TRUE,"GENERAL";"TAB4",#N/A,TRUE,"GENERAL";"TAB5",#N/A,TRUE,"GENERAL"}</definedName>
    <definedName name="BCXBDFG_1" hidden="1">{"TAB1",#N/A,TRUE,"GENERAL";"TAB2",#N/A,TRUE,"GENERAL";"TAB3",#N/A,TRUE,"GENERAL";"TAB4",#N/A,TRUE,"GENERAL";"TAB5",#N/A,TRUE,"GENERAL"}</definedName>
    <definedName name="BD" localSheetId="62">#REF!</definedName>
    <definedName name="Bd">#REF!</definedName>
    <definedName name="BD.CARC">#REF!</definedName>
    <definedName name="Bd__2">#REF!</definedName>
    <definedName name="Bd_2">#REF!</definedName>
    <definedName name="BDD">#REF!</definedName>
    <definedName name="bdep">#REF!</definedName>
    <definedName name="BDFB" localSheetId="3" hidden="1">{"via1",#N/A,TRUE,"general";"via2",#N/A,TRUE,"general";"via3",#N/A,TRUE,"general"}</definedName>
    <definedName name="BDFB" localSheetId="61" hidden="1">{"via1",#N/A,TRUE,"general";"via2",#N/A,TRUE,"general";"via3",#N/A,TRUE,"general"}</definedName>
    <definedName name="BDFB" localSheetId="62" hidden="1">{"via1",#N/A,TRUE,"general";"via2",#N/A,TRUE,"general";"via3",#N/A,TRUE,"general"}</definedName>
    <definedName name="BDFB" hidden="1">{"via1",#N/A,TRUE,"general";"via2",#N/A,TRUE,"general";"via3",#N/A,TRUE,"general"}</definedName>
    <definedName name="BDFB_1" localSheetId="3" hidden="1">{"via1",#N/A,TRUE,"general";"via2",#N/A,TRUE,"general";"via3",#N/A,TRUE,"general"}</definedName>
    <definedName name="BDFB_1" localSheetId="61" hidden="1">{"via1",#N/A,TRUE,"general";"via2",#N/A,TRUE,"general";"via3",#N/A,TRUE,"general"}</definedName>
    <definedName name="BDFB_1" localSheetId="62" hidden="1">{"via1",#N/A,TRUE,"general";"via2",#N/A,TRUE,"general";"via3",#N/A,TRUE,"general"}</definedName>
    <definedName name="BDFB_1" hidden="1">{"via1",#N/A,TRUE,"general";"via2",#N/A,TRUE,"general";"via3",#N/A,TRUE,"general"}</definedName>
    <definedName name="BDFGDG" localSheetId="3" hidden="1">{"TAB1",#N/A,TRUE,"GENERAL";"TAB2",#N/A,TRUE,"GENERAL";"TAB3",#N/A,TRUE,"GENERAL";"TAB4",#N/A,TRUE,"GENERAL";"TAB5",#N/A,TRUE,"GENERAL"}</definedName>
    <definedName name="BDFGDG" localSheetId="61" hidden="1">{"TAB1",#N/A,TRUE,"GENERAL";"TAB2",#N/A,TRUE,"GENERAL";"TAB3",#N/A,TRUE,"GENERAL";"TAB4",#N/A,TRUE,"GENERAL";"TAB5",#N/A,TRUE,"GENERAL"}</definedName>
    <definedName name="BDFGDG" localSheetId="62" hidden="1">{"TAB1",#N/A,TRUE,"GENERAL";"TAB2",#N/A,TRUE,"GENERAL";"TAB3",#N/A,TRUE,"GENERAL";"TAB4",#N/A,TRUE,"GENERAL";"TAB5",#N/A,TRUE,"GENERAL"}</definedName>
    <definedName name="BDFGDG" hidden="1">{"TAB1",#N/A,TRUE,"GENERAL";"TAB2",#N/A,TRUE,"GENERAL";"TAB3",#N/A,TRUE,"GENERAL";"TAB4",#N/A,TRUE,"GENERAL";"TAB5",#N/A,TRUE,"GENERAL"}</definedName>
    <definedName name="BDFGDG_1" localSheetId="3" hidden="1">{"TAB1",#N/A,TRUE,"GENERAL";"TAB2",#N/A,TRUE,"GENERAL";"TAB3",#N/A,TRUE,"GENERAL";"TAB4",#N/A,TRUE,"GENERAL";"TAB5",#N/A,TRUE,"GENERAL"}</definedName>
    <definedName name="BDFGDG_1" localSheetId="61" hidden="1">{"TAB1",#N/A,TRUE,"GENERAL";"TAB2",#N/A,TRUE,"GENERAL";"TAB3",#N/A,TRUE,"GENERAL";"TAB4",#N/A,TRUE,"GENERAL";"TAB5",#N/A,TRUE,"GENERAL"}</definedName>
    <definedName name="BDFGDG_1" localSheetId="62" hidden="1">{"TAB1",#N/A,TRUE,"GENERAL";"TAB2",#N/A,TRUE,"GENERAL";"TAB3",#N/A,TRUE,"GENERAL";"TAB4",#N/A,TRUE,"GENERAL";"TAB5",#N/A,TRUE,"GENERAL"}</definedName>
    <definedName name="BDFGDG_1" hidden="1">{"TAB1",#N/A,TRUE,"GENERAL";"TAB2",#N/A,TRUE,"GENERAL";"TAB3",#N/A,TRUE,"GENERAL";"TAB4",#N/A,TRUE,"GENERAL";"TAB5",#N/A,TRUE,"GENERAL"}</definedName>
    <definedName name="BDLICITACION">#REF!</definedName>
    <definedName name="be" localSheetId="3" hidden="1">{"TAB1",#N/A,TRUE,"GENERAL";"TAB2",#N/A,TRUE,"GENERAL";"TAB3",#N/A,TRUE,"GENERAL";"TAB4",#N/A,TRUE,"GENERAL";"TAB5",#N/A,TRUE,"GENERAL"}</definedName>
    <definedName name="be" localSheetId="61" hidden="1">{"TAB1",#N/A,TRUE,"GENERAL";"TAB2",#N/A,TRUE,"GENERAL";"TAB3",#N/A,TRUE,"GENERAL";"TAB4",#N/A,TRUE,"GENERAL";"TAB5",#N/A,TRUE,"GENERAL"}</definedName>
    <definedName name="be" localSheetId="62" hidden="1">{"TAB1",#N/A,TRUE,"GENERAL";"TAB2",#N/A,TRUE,"GENERAL";"TAB3",#N/A,TRUE,"GENERAL";"TAB4",#N/A,TRUE,"GENERAL";"TAB5",#N/A,TRUE,"GENERAL"}</definedName>
    <definedName name="be" hidden="1">{"TAB1",#N/A,TRUE,"GENERAL";"TAB2",#N/A,TRUE,"GENERAL";"TAB3",#N/A,TRUE,"GENERAL";"TAB4",#N/A,TRUE,"GENERAL";"TAB5",#N/A,TRUE,"GENERAL"}</definedName>
    <definedName name="be_1" localSheetId="3" hidden="1">{"TAB1",#N/A,TRUE,"GENERAL";"TAB2",#N/A,TRUE,"GENERAL";"TAB3",#N/A,TRUE,"GENERAL";"TAB4",#N/A,TRUE,"GENERAL";"TAB5",#N/A,TRUE,"GENERAL"}</definedName>
    <definedName name="be_1" localSheetId="61" hidden="1">{"TAB1",#N/A,TRUE,"GENERAL";"TAB2",#N/A,TRUE,"GENERAL";"TAB3",#N/A,TRUE,"GENERAL";"TAB4",#N/A,TRUE,"GENERAL";"TAB5",#N/A,TRUE,"GENERAL"}</definedName>
    <definedName name="be_1" localSheetId="62" hidden="1">{"TAB1",#N/A,TRUE,"GENERAL";"TAB2",#N/A,TRUE,"GENERAL";"TAB3",#N/A,TRUE,"GENERAL";"TAB4",#N/A,TRUE,"GENERAL";"TAB5",#N/A,TRUE,"GENERAL"}</definedName>
    <definedName name="be_1" hidden="1">{"TAB1",#N/A,TRUE,"GENERAL";"TAB2",#N/A,TRUE,"GENERAL";"TAB3",#N/A,TRUE,"GENERAL";"TAB4",#N/A,TRUE,"GENERAL";"TAB5",#N/A,TRUE,"GENERAL"}</definedName>
    <definedName name="BEB">#REF!</definedName>
    <definedName name="BEBEBEB">#REF!</definedName>
    <definedName name="Bebederos_para_parque" localSheetId="21">#REF!</definedName>
    <definedName name="Bebederos_para_parque">#REF!</definedName>
    <definedName name="BECERRILB1">#REF!</definedName>
    <definedName name="Beg_Bal" localSheetId="21">#REF!</definedName>
    <definedName name="Beg_Bal">#REF!</definedName>
    <definedName name="bench">#REF!</definedName>
    <definedName name="BENEF.UNIT.">#REF!</definedName>
    <definedName name="beneficios">#REF!</definedName>
    <definedName name="Beni_non_reversibili">#REF!</definedName>
    <definedName name="Bf" localSheetId="61">#REF!</definedName>
    <definedName name="Bf" localSheetId="62">#REF!</definedName>
    <definedName name="Bf">#REF!</definedName>
    <definedName name="bfgxddvd">#REF!</definedName>
    <definedName name="bfnfv" localSheetId="3" hidden="1">{"TAB1",#N/A,TRUE,"GENERAL";"TAB2",#N/A,TRUE,"GENERAL";"TAB3",#N/A,TRUE,"GENERAL";"TAB4",#N/A,TRUE,"GENERAL";"TAB5",#N/A,TRUE,"GENERAL"}</definedName>
    <definedName name="bfnfv" localSheetId="61" hidden="1">{"TAB1",#N/A,TRUE,"GENERAL";"TAB2",#N/A,TRUE,"GENERAL";"TAB3",#N/A,TRUE,"GENERAL";"TAB4",#N/A,TRUE,"GENERAL";"TAB5",#N/A,TRUE,"GENERAL"}</definedName>
    <definedName name="bfnfv" localSheetId="62" hidden="1">{"TAB1",#N/A,TRUE,"GENERAL";"TAB2",#N/A,TRUE,"GENERAL";"TAB3",#N/A,TRUE,"GENERAL";"TAB4",#N/A,TRUE,"GENERAL";"TAB5",#N/A,TRUE,"GENERAL"}</definedName>
    <definedName name="bfnfv" hidden="1">{"TAB1",#N/A,TRUE,"GENERAL";"TAB2",#N/A,TRUE,"GENERAL";"TAB3",#N/A,TRUE,"GENERAL";"TAB4",#N/A,TRUE,"GENERAL";"TAB5",#N/A,TRUE,"GENERAL"}</definedName>
    <definedName name="bfnfv_1" localSheetId="3" hidden="1">{"TAB1",#N/A,TRUE,"GENERAL";"TAB2",#N/A,TRUE,"GENERAL";"TAB3",#N/A,TRUE,"GENERAL";"TAB4",#N/A,TRUE,"GENERAL";"TAB5",#N/A,TRUE,"GENERAL"}</definedName>
    <definedName name="bfnfv_1" localSheetId="61" hidden="1">{"TAB1",#N/A,TRUE,"GENERAL";"TAB2",#N/A,TRUE,"GENERAL";"TAB3",#N/A,TRUE,"GENERAL";"TAB4",#N/A,TRUE,"GENERAL";"TAB5",#N/A,TRUE,"GENERAL"}</definedName>
    <definedName name="bfnfv_1" localSheetId="62" hidden="1">{"TAB1",#N/A,TRUE,"GENERAL";"TAB2",#N/A,TRUE,"GENERAL";"TAB3",#N/A,TRUE,"GENERAL";"TAB4",#N/A,TRUE,"GENERAL";"TAB5",#N/A,TRUE,"GENERAL"}</definedName>
    <definedName name="bfnfv_1" hidden="1">{"TAB1",#N/A,TRUE,"GENERAL";"TAB2",#N/A,TRUE,"GENERAL";"TAB3",#N/A,TRUE,"GENERAL";"TAB4",#N/A,TRUE,"GENERAL";"TAB5",#N/A,TRUE,"GENERAL"}</definedName>
    <definedName name="Bg" localSheetId="61">#REF!</definedName>
    <definedName name="Bg" localSheetId="62">#REF!</definedName>
    <definedName name="Bg">#REF!</definedName>
    <definedName name="bgb" localSheetId="3" hidden="1">{"TAB1",#N/A,TRUE,"GENERAL";"TAB2",#N/A,TRUE,"GENERAL";"TAB3",#N/A,TRUE,"GENERAL";"TAB4",#N/A,TRUE,"GENERAL";"TAB5",#N/A,TRUE,"GENERAL"}</definedName>
    <definedName name="bgb" localSheetId="61" hidden="1">{"TAB1",#N/A,TRUE,"GENERAL";"TAB2",#N/A,TRUE,"GENERAL";"TAB3",#N/A,TRUE,"GENERAL";"TAB4",#N/A,TRUE,"GENERAL";"TAB5",#N/A,TRUE,"GENERAL"}</definedName>
    <definedName name="bgb" localSheetId="62" hidden="1">{"TAB1",#N/A,TRUE,"GENERAL";"TAB2",#N/A,TRUE,"GENERAL";"TAB3",#N/A,TRUE,"GENERAL";"TAB4",#N/A,TRUE,"GENERAL";"TAB5",#N/A,TRUE,"GENERAL"}</definedName>
    <definedName name="bgb" hidden="1">{"TAB1",#N/A,TRUE,"GENERAL";"TAB2",#N/A,TRUE,"GENERAL";"TAB3",#N/A,TRUE,"GENERAL";"TAB4",#N/A,TRUE,"GENERAL";"TAB5",#N/A,TRUE,"GENERAL"}</definedName>
    <definedName name="bgb_1" localSheetId="3" hidden="1">{"TAB1",#N/A,TRUE,"GENERAL";"TAB2",#N/A,TRUE,"GENERAL";"TAB3",#N/A,TRUE,"GENERAL";"TAB4",#N/A,TRUE,"GENERAL";"TAB5",#N/A,TRUE,"GENERAL"}</definedName>
    <definedName name="bgb_1" localSheetId="61" hidden="1">{"TAB1",#N/A,TRUE,"GENERAL";"TAB2",#N/A,TRUE,"GENERAL";"TAB3",#N/A,TRUE,"GENERAL";"TAB4",#N/A,TRUE,"GENERAL";"TAB5",#N/A,TRUE,"GENERAL"}</definedName>
    <definedName name="bgb_1" localSheetId="62" hidden="1">{"TAB1",#N/A,TRUE,"GENERAL";"TAB2",#N/A,TRUE,"GENERAL";"TAB3",#N/A,TRUE,"GENERAL";"TAB4",#N/A,TRUE,"GENERAL";"TAB5",#N/A,TRUE,"GENERAL"}</definedName>
    <definedName name="bgb_1" hidden="1">{"TAB1",#N/A,TRUE,"GENERAL";"TAB2",#N/A,TRUE,"GENERAL";"TAB3",#N/A,TRUE,"GENERAL";"TAB4",#N/A,TRUE,"GENERAL";"TAB5",#N/A,TRUE,"GENERAL"}</definedName>
    <definedName name="BGDGFRT" localSheetId="3" hidden="1">{"via1",#N/A,TRUE,"general";"via2",#N/A,TRUE,"general";"via3",#N/A,TRUE,"general"}</definedName>
    <definedName name="BGDGFRT" localSheetId="61" hidden="1">{"via1",#N/A,TRUE,"general";"via2",#N/A,TRUE,"general";"via3",#N/A,TRUE,"general"}</definedName>
    <definedName name="BGDGFRT" localSheetId="62" hidden="1">{"via1",#N/A,TRUE,"general";"via2",#N/A,TRUE,"general";"via3",#N/A,TRUE,"general"}</definedName>
    <definedName name="BGDGFRT" hidden="1">{"via1",#N/A,TRUE,"general";"via2",#N/A,TRUE,"general";"via3",#N/A,TRUE,"general"}</definedName>
    <definedName name="BGDGFRT_1" localSheetId="3" hidden="1">{"via1",#N/A,TRUE,"general";"via2",#N/A,TRUE,"general";"via3",#N/A,TRUE,"general"}</definedName>
    <definedName name="BGDGFRT_1" localSheetId="61" hidden="1">{"via1",#N/A,TRUE,"general";"via2",#N/A,TRUE,"general";"via3",#N/A,TRUE,"general"}</definedName>
    <definedName name="BGDGFRT_1" localSheetId="62" hidden="1">{"via1",#N/A,TRUE,"general";"via2",#N/A,TRUE,"general";"via3",#N/A,TRUE,"general"}</definedName>
    <definedName name="BGDGFRT_1" hidden="1">{"via1",#N/A,TRUE,"general";"via2",#N/A,TRUE,"general";"via3",#N/A,TRUE,"general"}</definedName>
    <definedName name="BGFBFH" localSheetId="3" hidden="1">{"via1",#N/A,TRUE,"general";"via2",#N/A,TRUE,"general";"via3",#N/A,TRUE,"general"}</definedName>
    <definedName name="BGFBFH" localSheetId="61" hidden="1">{"via1",#N/A,TRUE,"general";"via2",#N/A,TRUE,"general";"via3",#N/A,TRUE,"general"}</definedName>
    <definedName name="BGFBFH" localSheetId="62" hidden="1">{"via1",#N/A,TRUE,"general";"via2",#N/A,TRUE,"general";"via3",#N/A,TRUE,"general"}</definedName>
    <definedName name="BGFBFH" hidden="1">{"via1",#N/A,TRUE,"general";"via2",#N/A,TRUE,"general";"via3",#N/A,TRUE,"general"}</definedName>
    <definedName name="BGFBFH_1" localSheetId="3" hidden="1">{"via1",#N/A,TRUE,"general";"via2",#N/A,TRUE,"general";"via3",#N/A,TRUE,"general"}</definedName>
    <definedName name="BGFBFH_1" localSheetId="61" hidden="1">{"via1",#N/A,TRUE,"general";"via2",#N/A,TRUE,"general";"via3",#N/A,TRUE,"general"}</definedName>
    <definedName name="BGFBFH_1" localSheetId="62" hidden="1">{"via1",#N/A,TRUE,"general";"via2",#N/A,TRUE,"general";"via3",#N/A,TRUE,"general"}</definedName>
    <definedName name="BGFBFH_1" hidden="1">{"via1",#N/A,TRUE,"general";"via2",#N/A,TRUE,"general";"via3",#N/A,TRUE,"general"}</definedName>
    <definedName name="bgh" localSheetId="62">#REF!</definedName>
    <definedName name="bgh">#REF!</definedName>
    <definedName name="BGT">#REF!</definedName>
    <definedName name="bgvfcdx" localSheetId="3" hidden="1">{"via1",#N/A,TRUE,"general";"via2",#N/A,TRUE,"general";"via3",#N/A,TRUE,"general"}</definedName>
    <definedName name="bgvfcdx" localSheetId="61" hidden="1">{"via1",#N/A,TRUE,"general";"via2",#N/A,TRUE,"general";"via3",#N/A,TRUE,"general"}</definedName>
    <definedName name="bgvfcdx" localSheetId="62" hidden="1">{"via1",#N/A,TRUE,"general";"via2",#N/A,TRUE,"general";"via3",#N/A,TRUE,"general"}</definedName>
    <definedName name="bgvfcdx" hidden="1">{"via1",#N/A,TRUE,"general";"via2",#N/A,TRUE,"general";"via3",#N/A,TRUE,"general"}</definedName>
    <definedName name="bgvfcdx_1" localSheetId="3" hidden="1">{"via1",#N/A,TRUE,"general";"via2",#N/A,TRUE,"general";"via3",#N/A,TRUE,"general"}</definedName>
    <definedName name="bgvfcdx_1" localSheetId="61" hidden="1">{"via1",#N/A,TRUE,"general";"via2",#N/A,TRUE,"general";"via3",#N/A,TRUE,"general"}</definedName>
    <definedName name="bgvfcdx_1" localSheetId="62" hidden="1">{"via1",#N/A,TRUE,"general";"via2",#N/A,TRUE,"general";"via3",#N/A,TRUE,"general"}</definedName>
    <definedName name="bgvfcdx_1" hidden="1">{"via1",#N/A,TRUE,"general";"via2",#N/A,TRUE,"general";"via3",#N/A,TRUE,"general"}</definedName>
    <definedName name="Bh" localSheetId="61">#REF!</definedName>
    <definedName name="Bh" localSheetId="62">#REF!</definedName>
    <definedName name="Bh">#REF!</definedName>
    <definedName name="BHT" localSheetId="61">#REF!</definedName>
    <definedName name="BHT">#REF!</definedName>
    <definedName name="BHT_F">#REF!</definedName>
    <definedName name="bi">#REF!</definedName>
    <definedName name="biblio">#REF!</definedName>
    <definedName name="Bicicletero" localSheetId="21">#REF!</definedName>
    <definedName name="Bicicletero">#REF!</definedName>
    <definedName name="bid_expiration">#REF!</definedName>
    <definedName name="Bid_Price">#REF!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 localSheetId="61">#REF!</definedName>
    <definedName name="bimestre" localSheetId="62">#REF!</definedName>
    <definedName name="bimestre">#REF!</definedName>
    <definedName name="BISAGRA">#REF!</definedName>
    <definedName name="BISAGRA_3">#REF!</definedName>
    <definedName name="Bisagra_aluminio_Extruído_3" localSheetId="21">#REF!</definedName>
    <definedName name="Bisagra_aluminio_Extruído_3">#REF!</definedName>
    <definedName name="Bisagra_común_de_3" localSheetId="21">#REF!</definedName>
    <definedName name="Bisagra_común_de_3">#REF!</definedName>
    <definedName name="Bisagra_de_piso_pivotante" localSheetId="61">#REF!</definedName>
    <definedName name="Bisagra_de_piso_pivotante">#REF!</definedName>
    <definedName name="BISCO">#REF!</definedName>
    <definedName name="bjdfnjkhnfjhngfh">#N/A</definedName>
    <definedName name="BJHVVHGH" localSheetId="3">DATE(YEAR(#REF!),MONTH(#REF!)+[0]!ACCESORIOS_PARA_TANQUE_ALMACENAMIENTO_2000_LTS,DAY(#REF!))</definedName>
    <definedName name="BJHVVHGH">DATE(YEAR(#REF!),MONTH(#REF!)+[0]!ACCESORIOS_PARA_TANQUE_ALMACENAMIENTO_2000_LTS,DAY(#REF!))</definedName>
    <definedName name="Bk">#REF!</definedName>
    <definedName name="bl" localSheetId="61">#REF!</definedName>
    <definedName name="bl" localSheetId="62">#REF!</definedName>
    <definedName name="bl">#REF!</definedName>
    <definedName name="blActividadesDiarias">#REF!</definedName>
    <definedName name="BLATT">#REF!</definedName>
    <definedName name="blCantidades">#REF!</definedName>
    <definedName name="blCantidades1">#REF!</definedName>
    <definedName name="blCantidades2">#REF!</definedName>
    <definedName name="blComentarioInf1">#REF!</definedName>
    <definedName name="blComentarioInf2">#REF!</definedName>
    <definedName name="BLDGCOST">#REF!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Q">#REF!</definedName>
    <definedName name="BLOQCEMEN">#REF!</definedName>
    <definedName name="BLOQUE">#REF!</definedName>
    <definedName name="BLOQUE_ABUJARDADO_DE_15_X_19__X_39">#REF!</definedName>
    <definedName name="Bloque_abusardado">#REF!</definedName>
    <definedName name="BLOQUE_ABUZARDADO">#REF!</definedName>
    <definedName name="BLOQUE_DE_ARCILLA_H5" localSheetId="61">#REF!</definedName>
    <definedName name="BLOQUE_DE_ARCILLA_H5">#REF!</definedName>
    <definedName name="Bloque_de_concreto_0_10">#REF!</definedName>
    <definedName name="Bloque_de_concreto_0_20">#REF!</definedName>
    <definedName name="BLOQUE_N_4">#REF!</definedName>
    <definedName name="Bloque_N4">#REF!</definedName>
    <definedName name="BLOQUE10">#REF!</definedName>
    <definedName name="BLOQUE1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lProgramadoPesos">#REF!</definedName>
    <definedName name="blReferenciaInforme">#REF!</definedName>
    <definedName name="Bm">#REF!</definedName>
    <definedName name="BMBTU">#REF!</definedName>
    <definedName name="BMCoalPrice">#REF!</definedName>
    <definedName name="bn">#REF!</definedName>
    <definedName name="BNB">#REF!</definedName>
    <definedName name="BNFBNF">#N/A</definedName>
    <definedName name="BNGTRHY">#REF!</definedName>
    <definedName name="bnm" localSheetId="61">#REF!</definedName>
    <definedName name="bnm" localSheetId="62">#REF!</definedName>
    <definedName name="bnm">#REF!</definedName>
    <definedName name="bnmnnb">#REF!</definedName>
    <definedName name="bny" localSheetId="61">#REF!</definedName>
    <definedName name="bny">#REF!</definedName>
    <definedName name="BO">#REF!</definedName>
    <definedName name="BOBCAT">#REF!</definedName>
    <definedName name="bolívar" localSheetId="61">#REF!</definedName>
    <definedName name="bolívar">#REF!</definedName>
    <definedName name="BOM">#REF!</definedName>
    <definedName name="BOMB2">#N/A</definedName>
    <definedName name="bomba">#REF!</definedName>
    <definedName name="BOMBAS" localSheetId="61">#N/A</definedName>
    <definedName name="BOMBAS" localSheetId="62">#N/A</definedName>
    <definedName name="Bombas">#REF!</definedName>
    <definedName name="Bombas_de_Incendio" localSheetId="21">#REF!</definedName>
    <definedName name="Bombas_de_Incendio">#REF!</definedName>
    <definedName name="Bombas_de_Suministro_Pre_Ensambladas" localSheetId="21">#REF!</definedName>
    <definedName name="Bombas_de_Suministro_Pre_Ensambladas">#REF!</definedName>
    <definedName name="Bombas_sum_seg_espec" localSheetId="21">#REF!</definedName>
    <definedName name="Bombas_sum_seg_espec">#REF!</definedName>
    <definedName name="Bombas_Sumergibles" localSheetId="21">#REF!</definedName>
    <definedName name="Bombas_Sumergibles">#REF!</definedName>
    <definedName name="Bombas_Sumergibles_Según_Especificacion" localSheetId="21">#REF!</definedName>
    <definedName name="Bombas_Sumergibles_Según_Especificacion">#REF!</definedName>
    <definedName name="BOMBASTABLA2.2">#REF!</definedName>
    <definedName name="BOMBEOALCANTARILLADOTABLA1.9">#REF!</definedName>
    <definedName name="Bombilla_100w">#REF!</definedName>
    <definedName name="bonny" localSheetId="61">#REF!</definedName>
    <definedName name="bonny" localSheetId="62">#REF!</definedName>
    <definedName name="bonny">#REF!</definedName>
    <definedName name="bonny2" localSheetId="61">#REF!</definedName>
    <definedName name="bonny2" localSheetId="62">#REF!</definedName>
    <definedName name="bonny2">#REF!</definedName>
    <definedName name="BONO">#REF!</definedName>
    <definedName name="Boquilla">#REF!</definedName>
    <definedName name="Bor_FsNeon?">#REF!</definedName>
    <definedName name="BORDE1">#N/A</definedName>
    <definedName name="BORDE2">#REF!</definedName>
    <definedName name="BORDE3">#REF!</definedName>
    <definedName name="BORDER1">#REF!</definedName>
    <definedName name="BORDET">#REF!</definedName>
    <definedName name="bordillo">#REF!</definedName>
    <definedName name="Bordillo_en_concreto_e__15.H_0_40_para_jardineras_y_otros" localSheetId="21">#REF!</definedName>
    <definedName name="Bordillo_en_concreto_e__15.H_0_40_para_jardineras_y_otros">#REF!</definedName>
    <definedName name="Bordillo_Jardineras_en_circulaciones_y_patio__en_concreto_e__15._Anden" localSheetId="21">#REF!</definedName>
    <definedName name="Bordillo_Jardineras_en_circulaciones_y_patio__en_concreto_e__15._Anden">#REF!</definedName>
    <definedName name="Bordillo_prefabricados_tipo_A___70" localSheetId="21">#REF!</definedName>
    <definedName name="Bordillo_prefabricados_tipo_A___70">#REF!</definedName>
    <definedName name="BORDILLOS" localSheetId="61">#REF!</definedName>
    <definedName name="BORDILLOS">#REF!</definedName>
    <definedName name="Borna_Fs_120">#REF!</definedName>
    <definedName name="Borna_FsLed24?">#REF!</definedName>
    <definedName name="Bornas?">#REF!</definedName>
    <definedName name="Bornas_por_riel">#REF!</definedName>
    <definedName name="BorraR">#REF!</definedName>
    <definedName name="BORSHE">#REF!</definedName>
    <definedName name="BORSUM">#REF!</definedName>
    <definedName name="BOSCONIAB1">#REF!</definedName>
    <definedName name="BOTAD">#REF!</definedName>
    <definedName name="BOTADA">#REF!</definedName>
    <definedName name="BOTES">#REF!</definedName>
    <definedName name="bottom">#REF!</definedName>
    <definedName name="BOX" localSheetId="3">AIU!ERR</definedName>
    <definedName name="BOX">[0]!ERR</definedName>
    <definedName name="BOX__" hidden="1">#REF!</definedName>
    <definedName name="boxes">#REF!</definedName>
    <definedName name="Bp">#REF!</definedName>
    <definedName name="BP19APM">#REF!</definedName>
    <definedName name="BP19basi">#REF!</definedName>
    <definedName name="BPSRate_Month">#REF!</definedName>
    <definedName name="BQ">#REF!</definedName>
    <definedName name="BQ238em237">#REF!</definedName>
    <definedName name="BQBQBQBQBQB">#REF!</definedName>
    <definedName name="br" localSheetId="3" hidden="1">{"TAB1",#N/A,TRUE,"GENERAL";"TAB2",#N/A,TRUE,"GENERAL";"TAB3",#N/A,TRUE,"GENERAL";"TAB4",#N/A,TRUE,"GENERAL";"TAB5",#N/A,TRUE,"GENERAL"}</definedName>
    <definedName name="br" localSheetId="61" hidden="1">{"TAB1",#N/A,TRUE,"GENERAL";"TAB2",#N/A,TRUE,"GENERAL";"TAB3",#N/A,TRUE,"GENERAL";"TAB4",#N/A,TRUE,"GENERAL";"TAB5",#N/A,TRUE,"GENERAL"}</definedName>
    <definedName name="br" localSheetId="62" hidden="1">{"TAB1",#N/A,TRUE,"GENERAL";"TAB2",#N/A,TRUE,"GENERAL";"TAB3",#N/A,TRUE,"GENERAL";"TAB4",#N/A,TRUE,"GENERAL";"TAB5",#N/A,TRUE,"GENERAL"}</definedName>
    <definedName name="br" hidden="1">{"TAB1",#N/A,TRUE,"GENERAL";"TAB2",#N/A,TRUE,"GENERAL";"TAB3",#N/A,TRUE,"GENERAL";"TAB4",#N/A,TRUE,"GENERAL";"TAB5",#N/A,TRUE,"GENERAL"}</definedName>
    <definedName name="br_1" localSheetId="3" hidden="1">{"TAB1",#N/A,TRUE,"GENERAL";"TAB2",#N/A,TRUE,"GENERAL";"TAB3",#N/A,TRUE,"GENERAL";"TAB4",#N/A,TRUE,"GENERAL";"TAB5",#N/A,TRUE,"GENERAL"}</definedName>
    <definedName name="br_1" localSheetId="61" hidden="1">{"TAB1",#N/A,TRUE,"GENERAL";"TAB2",#N/A,TRUE,"GENERAL";"TAB3",#N/A,TRUE,"GENERAL";"TAB4",#N/A,TRUE,"GENERAL";"TAB5",#N/A,TRUE,"GENERAL"}</definedName>
    <definedName name="br_1" localSheetId="62" hidden="1">{"TAB1",#N/A,TRUE,"GENERAL";"TAB2",#N/A,TRUE,"GENERAL";"TAB3",#N/A,TRUE,"GENERAL";"TAB4",#N/A,TRUE,"GENERAL";"TAB5",#N/A,TRUE,"GENERAL"}</definedName>
    <definedName name="br_1" hidden="1">{"TAB1",#N/A,TRUE,"GENERAL";"TAB2",#N/A,TRUE,"GENERAL";"TAB3",#N/A,TRUE,"GENERAL";"TAB4",#N/A,TRUE,"GENERAL";"TAB5",#N/A,TRUE,"GENERAL"}</definedName>
    <definedName name="Brazo_Hidráulico_Dorma__4" localSheetId="21">#REF!</definedName>
    <definedName name="Brazo_Hidráulico_Dorma__4">#REF!</definedName>
    <definedName name="BREA" localSheetId="61">#REF!</definedName>
    <definedName name="BREA">#REF!</definedName>
    <definedName name="BREAKER">#REF!</definedName>
    <definedName name="Breaker_20_amp">#REF!</definedName>
    <definedName name="Breaker_de_1x15_A">#REF!</definedName>
    <definedName name="Breaker_de_1x30_A">#REF!</definedName>
    <definedName name="Breaker_de_2x20_A">#REF!</definedName>
    <definedName name="Breaker_de_2x30_A">#REF!</definedName>
    <definedName name="Breaker_de_3x100_A">#REF!</definedName>
    <definedName name="Breaker_de_3x200_A">#REF!</definedName>
    <definedName name="Breaker_de_3x30_A">#REF!</definedName>
    <definedName name="Breaker_de_3x350_A">#REF!</definedName>
    <definedName name="Breaker_de_3x50_A">#REF!</definedName>
    <definedName name="Breaker_de_3x500_A">#REF!</definedName>
    <definedName name="Breaker_de_3x70_A">#REF!</definedName>
    <definedName name="BREAKER_ENCHUFABLE_MONOPOLAR_DE_1X15">#REF!</definedName>
    <definedName name="BREAKER_ENCHUFABLE_MONOPOLAR_DE_1X20">#REF!</definedName>
    <definedName name="Breaker_Indus.Merlin_G.3x150A" localSheetId="61">#REF!</definedName>
    <definedName name="Breaker_Indus.Merlin_G.3x150A">#REF!</definedName>
    <definedName name="Breaker_Tipo_Enchufable_de_1x20A_10KA" localSheetId="21">#REF!</definedName>
    <definedName name="Breaker_Tipo_Enchufable_de_1x20A_10KA">#REF!</definedName>
    <definedName name="Breaker_Tipo_Enchufable_de_3x20A_10KA" localSheetId="21">#REF!</definedName>
    <definedName name="Breaker_Tipo_Enchufable_de_3x20A_10KA">#REF!</definedName>
    <definedName name="Breaker_Tipo_Enchufable_de_3x30A_10KA" localSheetId="21">#REF!</definedName>
    <definedName name="Breaker_Tipo_Enchufable_de_3x30A_10KA">#REF!</definedName>
    <definedName name="Breaker_Tipo_Enchufable_de_3x80A_25KA" localSheetId="21">#REF!</definedName>
    <definedName name="Breaker_Tipo_Enchufable_de_3x80A_25KA">#REF!</definedName>
    <definedName name="BREAKERS">#REF!</definedName>
    <definedName name="Breakers_Switches">#REF!</definedName>
    <definedName name="Breakers_y_Switches">#REF!</definedName>
    <definedName name="Brida_Roscada_Acero_X_150_PSI_2" localSheetId="21">#REF!</definedName>
    <definedName name="Brida_Roscada_Acero_X_150_PSI_2">#REF!</definedName>
    <definedName name="Brida_Roscada_Acero_X_150_PSI_3" localSheetId="21">#REF!</definedName>
    <definedName name="Brida_Roscada_Acero_X_150_PSI_3">#REF!</definedName>
    <definedName name="Bridge" localSheetId="3" hidden="1">{"'Highlights'!$A$1:$M$123"}</definedName>
    <definedName name="Bridge" hidden="1">{"'Highlights'!$A$1:$M$123"}</definedName>
    <definedName name="Brilladora" localSheetId="61">#REF!</definedName>
    <definedName name="Brilladora">#REF!</definedName>
    <definedName name="BRIQ">#REF!</definedName>
    <definedName name="BROCH">#REF!</definedName>
    <definedName name="Brocha_de_cerda_4" localSheetId="21">#REF!</definedName>
    <definedName name="Brocha_de_cerda_4">#REF!</definedName>
    <definedName name="BS">#REF!</definedName>
    <definedName name="BS_Data_Col" hidden="1">#REF!</definedName>
    <definedName name="Bs_US">#REF!</definedName>
    <definedName name="bsb" localSheetId="3" hidden="1">{"via1",#N/A,TRUE,"general";"via2",#N/A,TRUE,"general";"via3",#N/A,TRUE,"general"}</definedName>
    <definedName name="bsb" localSheetId="61" hidden="1">{"via1",#N/A,TRUE,"general";"via2",#N/A,TRUE,"general";"via3",#N/A,TRUE,"general"}</definedName>
    <definedName name="bsb" localSheetId="62" hidden="1">{"via1",#N/A,TRUE,"general";"via2",#N/A,TRUE,"general";"via3",#N/A,TRUE,"general"}</definedName>
    <definedName name="bsb" hidden="1">{"via1",#N/A,TRUE,"general";"via2",#N/A,TRUE,"general";"via3",#N/A,TRUE,"general"}</definedName>
    <definedName name="bsb_1" localSheetId="3" hidden="1">{"via1",#N/A,TRUE,"general";"via2",#N/A,TRUE,"general";"via3",#N/A,TRUE,"general"}</definedName>
    <definedName name="bsb_1" localSheetId="61" hidden="1">{"via1",#N/A,TRUE,"general";"via2",#N/A,TRUE,"general";"via3",#N/A,TRUE,"general"}</definedName>
    <definedName name="bsb_1" localSheetId="62" hidden="1">{"via1",#N/A,TRUE,"general";"via2",#N/A,TRUE,"general";"via3",#N/A,TRUE,"general"}</definedName>
    <definedName name="bsb_1" hidden="1">{"via1",#N/A,TRUE,"general";"via2",#N/A,TRUE,"general";"via3",#N/A,TRUE,"general"}</definedName>
    <definedName name="bscheck">#REF!</definedName>
    <definedName name="BSOL64">#REF!</definedName>
    <definedName name="BSpb" hidden="1">#REF!</definedName>
    <definedName name="bspoi" localSheetId="3" hidden="1">{"TAB1",#N/A,TRUE,"GENERAL";"TAB2",#N/A,TRUE,"GENERAL";"TAB3",#N/A,TRUE,"GENERAL";"TAB4",#N/A,TRUE,"GENERAL";"TAB5",#N/A,TRUE,"GENERAL"}</definedName>
    <definedName name="bspoi" localSheetId="61" hidden="1">{"TAB1",#N/A,TRUE,"GENERAL";"TAB2",#N/A,TRUE,"GENERAL";"TAB3",#N/A,TRUE,"GENERAL";"TAB4",#N/A,TRUE,"GENERAL";"TAB5",#N/A,TRUE,"GENERAL"}</definedName>
    <definedName name="bspoi" localSheetId="62" hidden="1">{"TAB1",#N/A,TRUE,"GENERAL";"TAB2",#N/A,TRUE,"GENERAL";"TAB3",#N/A,TRUE,"GENERAL";"TAB4",#N/A,TRUE,"GENERAL";"TAB5",#N/A,TRUE,"GENERAL"}</definedName>
    <definedName name="bspoi" hidden="1">{"TAB1",#N/A,TRUE,"GENERAL";"TAB2",#N/A,TRUE,"GENERAL";"TAB3",#N/A,TRUE,"GENERAL";"TAB4",#N/A,TRUE,"GENERAL";"TAB5",#N/A,TRUE,"GENERAL"}</definedName>
    <definedName name="bspoi_1" localSheetId="3" hidden="1">{"TAB1",#N/A,TRUE,"GENERAL";"TAB2",#N/A,TRUE,"GENERAL";"TAB3",#N/A,TRUE,"GENERAL";"TAB4",#N/A,TRUE,"GENERAL";"TAB5",#N/A,TRUE,"GENERAL"}</definedName>
    <definedName name="bspoi_1" localSheetId="61" hidden="1">{"TAB1",#N/A,TRUE,"GENERAL";"TAB2",#N/A,TRUE,"GENERAL";"TAB3",#N/A,TRUE,"GENERAL";"TAB4",#N/A,TRUE,"GENERAL";"TAB5",#N/A,TRUE,"GENERAL"}</definedName>
    <definedName name="bspoi_1" localSheetId="62" hidden="1">{"TAB1",#N/A,TRUE,"GENERAL";"TAB2",#N/A,TRUE,"GENERAL";"TAB3",#N/A,TRUE,"GENERAL";"TAB4",#N/A,TRUE,"GENERAL";"TAB5",#N/A,TRUE,"GENERAL"}</definedName>
    <definedName name="bspoi_1" hidden="1">{"TAB1",#N/A,TRUE,"GENERAL";"TAB2",#N/A,TRUE,"GENERAL";"TAB3",#N/A,TRUE,"GENERAL";"TAB4",#N/A,TRUE,"GENERAL";"TAB5",#N/A,TRUE,"GENERAL"}</definedName>
    <definedName name="BSW">#REF!</definedName>
    <definedName name="bt" localSheetId="3" hidden="1">{"via1",#N/A,TRUE,"general";"via2",#N/A,TRUE,"general";"via3",#N/A,TRUE,"general"}</definedName>
    <definedName name="bt" localSheetId="61" hidden="1">{"via1",#N/A,TRUE,"general";"via2",#N/A,TRUE,"general";"via3",#N/A,TRUE,"general"}</definedName>
    <definedName name="bt" localSheetId="62" hidden="1">{"via1",#N/A,TRUE,"general";"via2",#N/A,TRUE,"general";"via3",#N/A,TRUE,"general"}</definedName>
    <definedName name="bt" hidden="1">{"via1",#N/A,TRUE,"general";"via2",#N/A,TRUE,"general";"via3",#N/A,TRUE,"general"}</definedName>
    <definedName name="bt_1" localSheetId="3" hidden="1">{"via1",#N/A,TRUE,"general";"via2",#N/A,TRUE,"general";"via3",#N/A,TRUE,"general"}</definedName>
    <definedName name="bt_1" localSheetId="61" hidden="1">{"via1",#N/A,TRUE,"general";"via2",#N/A,TRUE,"general";"via3",#N/A,TRUE,"general"}</definedName>
    <definedName name="bt_1" localSheetId="62" hidden="1">{"via1",#N/A,TRUE,"general";"via2",#N/A,TRUE,"general";"via3",#N/A,TRUE,"general"}</definedName>
    <definedName name="bt_1" hidden="1">{"via1",#N/A,TRUE,"general";"via2",#N/A,TRUE,"general";"via3",#N/A,TRUE,"general"}</definedName>
    <definedName name="BTYJHTR" localSheetId="3" hidden="1">{"TAB1",#N/A,TRUE,"GENERAL";"TAB2",#N/A,TRUE,"GENERAL";"TAB3",#N/A,TRUE,"GENERAL";"TAB4",#N/A,TRUE,"GENERAL";"TAB5",#N/A,TRUE,"GENERAL"}</definedName>
    <definedName name="BTYJHTR" localSheetId="61" hidden="1">{"TAB1",#N/A,TRUE,"GENERAL";"TAB2",#N/A,TRUE,"GENERAL";"TAB3",#N/A,TRUE,"GENERAL";"TAB4",#N/A,TRUE,"GENERAL";"TAB5",#N/A,TRUE,"GENERAL"}</definedName>
    <definedName name="BTYJHTR" localSheetId="62" hidden="1">{"TAB1",#N/A,TRUE,"GENERAL";"TAB2",#N/A,TRUE,"GENERAL";"TAB3",#N/A,TRUE,"GENERAL";"TAB4",#N/A,TRUE,"GENERAL";"TAB5",#N/A,TRUE,"GENERAL"}</definedName>
    <definedName name="BTYJHTR" hidden="1">{"TAB1",#N/A,TRUE,"GENERAL";"TAB2",#N/A,TRUE,"GENERAL";"TAB3",#N/A,TRUE,"GENERAL";"TAB4",#N/A,TRUE,"GENERAL";"TAB5",#N/A,TRUE,"GENERAL"}</definedName>
    <definedName name="BTYJHTR_1" localSheetId="3" hidden="1">{"TAB1",#N/A,TRUE,"GENERAL";"TAB2",#N/A,TRUE,"GENERAL";"TAB3",#N/A,TRUE,"GENERAL";"TAB4",#N/A,TRUE,"GENERAL";"TAB5",#N/A,TRUE,"GENERAL"}</definedName>
    <definedName name="BTYJHTR_1" localSheetId="61" hidden="1">{"TAB1",#N/A,TRUE,"GENERAL";"TAB2",#N/A,TRUE,"GENERAL";"TAB3",#N/A,TRUE,"GENERAL";"TAB4",#N/A,TRUE,"GENERAL";"TAB5",#N/A,TRUE,"GENERAL"}</definedName>
    <definedName name="BTYJHTR_1" localSheetId="62" hidden="1">{"TAB1",#N/A,TRUE,"GENERAL";"TAB2",#N/A,TRUE,"GENERAL";"TAB3",#N/A,TRUE,"GENERAL";"TAB4",#N/A,TRUE,"GENERAL";"TAB5",#N/A,TRUE,"GENERAL"}</definedName>
    <definedName name="BTYJHTR_1" hidden="1">{"TAB1",#N/A,TRUE,"GENERAL";"TAB2",#N/A,TRUE,"GENERAL";"TAB3",#N/A,TRUE,"GENERAL";"TAB4",#N/A,TRUE,"GENERAL";"TAB5",#N/A,TRUE,"GENERAL"}</definedName>
    <definedName name="BUDGET">#REF!</definedName>
    <definedName name="BUDGET_VALUE">#REF!</definedName>
    <definedName name="budgeted">#REF!</definedName>
    <definedName name="BUENO">#N/A</definedName>
    <definedName name="BUENO4006">#REF!</definedName>
    <definedName name="BUENO4006A">#REF!</definedName>
    <definedName name="BUENO40CN01">#REF!</definedName>
    <definedName name="BUENO40CNA">#REF!</definedName>
    <definedName name="BUENO40CNB">#REF!</definedName>
    <definedName name="BUENO55CN01">#REF!</definedName>
    <definedName name="BUENO55CN03">#REF!</definedName>
    <definedName name="BUENO5607">#REF!</definedName>
    <definedName name="BUENOAFIR5607">#REF!</definedName>
    <definedName name="BuiltIn_AutoFilter___1">#REF!</definedName>
    <definedName name="BuiltIn_AutoFilter___2">#REF!</definedName>
    <definedName name="BuiltIn_AutoFilter___3">#REF!</definedName>
    <definedName name="BuiltIn_AutoFilter___4">#REF!</definedName>
    <definedName name="BuiltIn_AutoFilter___5">#REF!</definedName>
    <definedName name="BuiltIn_Consolidate_Area___1">NA()</definedName>
    <definedName name="BuiltIn_Consolidate_Area___1___1">NA()</definedName>
    <definedName name="BuiltIn_Consolidate_Area___2">NA()</definedName>
    <definedName name="BuiltIn_Consolidate_Area___2___2">NA()</definedName>
    <definedName name="BuiltIn_Consolidate_Area___3">NA()</definedName>
    <definedName name="BuiltIn_Consolidate_Area___3___3">NA()</definedName>
    <definedName name="BuiltIn_Consolidate_Area___4">NA()</definedName>
    <definedName name="BuiltIn_Consolidate_Area___4___4">NA()</definedName>
    <definedName name="BuiltIn_Print_Area" localSheetId="61">"#REF!"</definedName>
    <definedName name="BuiltIn_Print_Area" localSheetId="62">"#REF!"</definedName>
    <definedName name="BuiltIn_Print_Area">#REF!</definedName>
    <definedName name="BuiltIn_Print_Area___0" localSheetId="61">#REF!</definedName>
    <definedName name="BuiltIn_Print_Area___0" localSheetId="62">#REF!</definedName>
    <definedName name="BuiltIn_Print_Area___0">#REF!</definedName>
    <definedName name="BuiltIn_Print_Area___0___0">#REF!</definedName>
    <definedName name="BuiltIn_Print_Area___0___0___0">#REF!</definedName>
    <definedName name="BuiltIn_Print_Area___0___0___1">#REF!</definedName>
    <definedName name="BuiltIn_Print_Area___0___0___2">#REF!</definedName>
    <definedName name="BuiltIn_Print_Area___0___1">#REF!</definedName>
    <definedName name="BuiltIn_Print_Area___0___2">#REF!</definedName>
    <definedName name="BuiltIn_Print_Area_2">"#REF!"</definedName>
    <definedName name="BuiltIn_Print_Area_3">"#REF!"</definedName>
    <definedName name="BuiltIn_Print_Titles" localSheetId="61">"#REF!"</definedName>
    <definedName name="BuiltIn_Print_Titles" localSheetId="62">"#REF!"</definedName>
    <definedName name="BuiltIn_Print_Titles">#REF!</definedName>
    <definedName name="BuiltIn_Print_Titles___0">#REF!</definedName>
    <definedName name="BuiltIn_Print_Titles___1___1">#REF!</definedName>
    <definedName name="BuiltIn_Print_Titles_2">"#REF!"</definedName>
    <definedName name="BuiltIn_Print_Titles_3">"#REF!"</definedName>
    <definedName name="Buje_sanit__4_x2" localSheetId="61">#REF!</definedName>
    <definedName name="Buje_sanit__4_x2">#REF!</definedName>
    <definedName name="Buje_sanit__4_x3" localSheetId="61">#REF!</definedName>
    <definedName name="Buje_sanit__4_x3">#REF!</definedName>
    <definedName name="Buldozer__Potencia_al_volante_de_140_HP__motor_de_2200_RPM__longitud_de_hoja_4_80_m.">#REF!</definedName>
    <definedName name="BULL">#REF!</definedName>
    <definedName name="BULLDOZ">#REF!</definedName>
    <definedName name="Bulldozer">#REF!</definedName>
    <definedName name="Bulldozer_Komatzu_D50A_15">#REF!</definedName>
    <definedName name="Bulldozer_Komatzu_D53A_16">#REF!</definedName>
    <definedName name="Buscador">#REF!</definedName>
    <definedName name="Buscar">#REF!</definedName>
    <definedName name="Buscar___0">#REF!</definedName>
    <definedName name="Buscar___1">#REF!</definedName>
    <definedName name="Buscar___2">#REF!</definedName>
    <definedName name="Buscar___25">#REF!</definedName>
    <definedName name="Buscar___26">#REF!</definedName>
    <definedName name="Buscar___3">#REF!</definedName>
    <definedName name="Buscar___37">#REF!</definedName>
    <definedName name="Buscar___38">#REF!</definedName>
    <definedName name="Buscar___39">#REF!</definedName>
    <definedName name="Buscar___40">#REF!</definedName>
    <definedName name="Buscar___41">#REF!</definedName>
    <definedName name="Buscar___42">#REF!</definedName>
    <definedName name="Buscar___43">#REF!</definedName>
    <definedName name="Buscar___44">#REF!</definedName>
    <definedName name="Buscar___90">#REF!</definedName>
    <definedName name="BuscHSeguim">#REF!</definedName>
    <definedName name="BuscHSeguim2">#REF!</definedName>
    <definedName name="BUSQUEDA1">#REF!</definedName>
    <definedName name="BUSQUEDEPTO">#REF!</definedName>
    <definedName name="BUSQUEDEPTO1">#REF!</definedName>
    <definedName name="BUSQUEMUNI1">#REF!</definedName>
    <definedName name="bustos" localSheetId="61">#REF!</definedName>
    <definedName name="bustos" localSheetId="62">#REF!</definedName>
    <definedName name="bustos">#REF!</definedName>
    <definedName name="bvbc" localSheetId="3" hidden="1">{"TAB1",#N/A,TRUE,"GENERAL";"TAB2",#N/A,TRUE,"GENERAL";"TAB3",#N/A,TRUE,"GENERAL";"TAB4",#N/A,TRUE,"GENERAL";"TAB5",#N/A,TRUE,"GENERAL"}</definedName>
    <definedName name="bvbc" localSheetId="61" hidden="1">{"TAB1",#N/A,TRUE,"GENERAL";"TAB2",#N/A,TRUE,"GENERAL";"TAB3",#N/A,TRUE,"GENERAL";"TAB4",#N/A,TRUE,"GENERAL";"TAB5",#N/A,TRUE,"GENERAL"}</definedName>
    <definedName name="bvbc" localSheetId="62" hidden="1">{"TAB1",#N/A,TRUE,"GENERAL";"TAB2",#N/A,TRUE,"GENERAL";"TAB3",#N/A,TRUE,"GENERAL";"TAB4",#N/A,TRUE,"GENERAL";"TAB5",#N/A,TRUE,"GENERAL"}</definedName>
    <definedName name="bvbc" hidden="1">{"TAB1",#N/A,TRUE,"GENERAL";"TAB2",#N/A,TRUE,"GENERAL";"TAB3",#N/A,TRUE,"GENERAL";"TAB4",#N/A,TRUE,"GENERAL";"TAB5",#N/A,TRUE,"GENERAL"}</definedName>
    <definedName name="bvbc_1" localSheetId="3" hidden="1">{"TAB1",#N/A,TRUE,"GENERAL";"TAB2",#N/A,TRUE,"GENERAL";"TAB3",#N/A,TRUE,"GENERAL";"TAB4",#N/A,TRUE,"GENERAL";"TAB5",#N/A,TRUE,"GENERAL"}</definedName>
    <definedName name="bvbc_1" localSheetId="61" hidden="1">{"TAB1",#N/A,TRUE,"GENERAL";"TAB2",#N/A,TRUE,"GENERAL";"TAB3",#N/A,TRUE,"GENERAL";"TAB4",#N/A,TRUE,"GENERAL";"TAB5",#N/A,TRUE,"GENERAL"}</definedName>
    <definedName name="bvbc_1" localSheetId="62" hidden="1">{"TAB1",#N/A,TRUE,"GENERAL";"TAB2",#N/A,TRUE,"GENERAL";"TAB3",#N/A,TRUE,"GENERAL";"TAB4",#N/A,TRUE,"GENERAL";"TAB5",#N/A,TRUE,"GENERAL"}</definedName>
    <definedName name="bvbc_1" hidden="1">{"TAB1",#N/A,TRUE,"GENERAL";"TAB2",#N/A,TRUE,"GENERAL";"TAB3",#N/A,TRUE,"GENERAL";"TAB4",#N/A,TRUE,"GENERAL";"TAB5",#N/A,TRUE,"GENERAL"}</definedName>
    <definedName name="bvcb" localSheetId="3" hidden="1">{"via1",#N/A,TRUE,"general";"via2",#N/A,TRUE,"general";"via3",#N/A,TRUE,"general"}</definedName>
    <definedName name="bvcb" localSheetId="61" hidden="1">{"via1",#N/A,TRUE,"general";"via2",#N/A,TRUE,"general";"via3",#N/A,TRUE,"general"}</definedName>
    <definedName name="bvcb" localSheetId="62" hidden="1">{"via1",#N/A,TRUE,"general";"via2",#N/A,TRUE,"general";"via3",#N/A,TRUE,"general"}</definedName>
    <definedName name="bvcb" hidden="1">{"via1",#N/A,TRUE,"general";"via2",#N/A,TRUE,"general";"via3",#N/A,TRUE,"general"}</definedName>
    <definedName name="bvcb_1" localSheetId="3" hidden="1">{"via1",#N/A,TRUE,"general";"via2",#N/A,TRUE,"general";"via3",#N/A,TRUE,"general"}</definedName>
    <definedName name="bvcb_1" localSheetId="61" hidden="1">{"via1",#N/A,TRUE,"general";"via2",#N/A,TRUE,"general";"via3",#N/A,TRUE,"general"}</definedName>
    <definedName name="bvcb_1" localSheetId="62" hidden="1">{"via1",#N/A,TRUE,"general";"via2",#N/A,TRUE,"general";"via3",#N/A,TRUE,"general"}</definedName>
    <definedName name="bvcb_1" hidden="1">{"via1",#N/A,TRUE,"general";"via2",#N/A,TRUE,"general";"via3",#N/A,TRUE,"general"}</definedName>
    <definedName name="bvn" localSheetId="3" hidden="1">{"via1",#N/A,TRUE,"general";"via2",#N/A,TRUE,"general";"via3",#N/A,TRUE,"general"}</definedName>
    <definedName name="bvn" localSheetId="61" hidden="1">{"via1",#N/A,TRUE,"general";"via2",#N/A,TRUE,"general";"via3",#N/A,TRUE,"general"}</definedName>
    <definedName name="bvn" localSheetId="62" hidden="1">{"via1",#N/A,TRUE,"general";"via2",#N/A,TRUE,"general";"via3",#N/A,TRUE,"general"}</definedName>
    <definedName name="bvn" hidden="1">{"via1",#N/A,TRUE,"general";"via2",#N/A,TRUE,"general";"via3",#N/A,TRUE,"general"}</definedName>
    <definedName name="bvn_1" localSheetId="3" hidden="1">{"via1",#N/A,TRUE,"general";"via2",#N/A,TRUE,"general";"via3",#N/A,TRUE,"general"}</definedName>
    <definedName name="bvn_1" localSheetId="61" hidden="1">{"via1",#N/A,TRUE,"general";"via2",#N/A,TRUE,"general";"via3",#N/A,TRUE,"general"}</definedName>
    <definedName name="bvn_1" localSheetId="62" hidden="1">{"via1",#N/A,TRUE,"general";"via2",#N/A,TRUE,"general";"via3",#N/A,TRUE,"general"}</definedName>
    <definedName name="bvn_1" hidden="1">{"via1",#N/A,TRUE,"general";"via2",#N/A,TRUE,"general";"via3",#N/A,TRUE,"general"}</definedName>
    <definedName name="bw" localSheetId="62">#REF!</definedName>
    <definedName name="bw">#REF!</definedName>
    <definedName name="BWBBWB">#REF!</definedName>
    <definedName name="by" localSheetId="3" hidden="1">{"via1",#N/A,TRUE,"general";"via2",#N/A,TRUE,"general";"via3",#N/A,TRUE,"general"}</definedName>
    <definedName name="by" localSheetId="61" hidden="1">{"via1",#N/A,TRUE,"general";"via2",#N/A,TRUE,"general";"via3",#N/A,TRUE,"general"}</definedName>
    <definedName name="by" localSheetId="62" hidden="1">{"via1",#N/A,TRUE,"general";"via2",#N/A,TRUE,"general";"via3",#N/A,TRUE,"general"}</definedName>
    <definedName name="by" hidden="1">{"via1",#N/A,TRUE,"general";"via2",#N/A,TRUE,"general";"via3",#N/A,TRUE,"general"}</definedName>
    <definedName name="by_1" localSheetId="3" hidden="1">{"via1",#N/A,TRUE,"general";"via2",#N/A,TRUE,"general";"via3",#N/A,TRUE,"general"}</definedName>
    <definedName name="by_1" localSheetId="61" hidden="1">{"via1",#N/A,TRUE,"general";"via2",#N/A,TRUE,"general";"via3",#N/A,TRUE,"general"}</definedName>
    <definedName name="by_1" localSheetId="62" hidden="1">{"via1",#N/A,TRUE,"general";"via2",#N/A,TRUE,"general";"via3",#N/A,TRUE,"general"}</definedName>
    <definedName name="by_1" hidden="1">{"via1",#N/A,TRUE,"general";"via2",#N/A,TRUE,"general";"via3",#N/A,TRUE,"general"}</definedName>
    <definedName name="BytMesInicioInctoMmto" localSheetId="61">#REF!</definedName>
    <definedName name="BytMesInicioInctoMmto">#REF!</definedName>
    <definedName name="bz">#REF!</definedName>
    <definedName name="C._C.">#REF!</definedName>
    <definedName name="C.1" localSheetId="62">#REF!</definedName>
    <definedName name="C.1">#REF!</definedName>
    <definedName name="C.10" localSheetId="62">#REF!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A">#REF!</definedName>
    <definedName name="C.C.N.">#REF!</definedName>
    <definedName name="C.CLAV">#REF!</definedName>
    <definedName name="C.F.">#REF!</definedName>
    <definedName name="C.FON">#REF!</definedName>
    <definedName name="C.FOND">#REF!</definedName>
    <definedName name="c.i.">#REF!</definedName>
    <definedName name="C.LOM">#REF!</definedName>
    <definedName name="C.RAS">#REF!</definedName>
    <definedName name="C.TERR">#REF!</definedName>
    <definedName name="C.TERR1">#REF!</definedName>
    <definedName name="C_">#REF!</definedName>
    <definedName name="C_1">#REF!</definedName>
    <definedName name="C_1___0">#REF!</definedName>
    <definedName name="C_1___1">#REF!</definedName>
    <definedName name="C_1___2">#REF!</definedName>
    <definedName name="C_1___3">#REF!</definedName>
    <definedName name="C_1___4">#REF!</definedName>
    <definedName name="C_2">#REF!</definedName>
    <definedName name="C_2___0">#REF!</definedName>
    <definedName name="C_2___1">#REF!</definedName>
    <definedName name="C_2___2">#REF!</definedName>
    <definedName name="C_2___3">#REF!</definedName>
    <definedName name="C_2___4">#REF!</definedName>
    <definedName name="C_A">#N/A</definedName>
    <definedName name="C_Apus" comment="Codigo Apus" localSheetId="61">#REF!</definedName>
    <definedName name="C_Apus" comment="Codigo Apus" localSheetId="62">#REF!</definedName>
    <definedName name="C_Apus" comment="Codigo Apus">#REF!</definedName>
    <definedName name="C_Build_B">#REF!</definedName>
    <definedName name="C_COPIAS">#REF!</definedName>
    <definedName name="C_DIRECTO">#REF!</definedName>
    <definedName name="c_ESTRUCTURA">#REF!</definedName>
    <definedName name="C_ING">#REF!</definedName>
    <definedName name="C_LOM">#REF!</definedName>
    <definedName name="C_Minima">#REF!</definedName>
    <definedName name="C_Prov">#REF!</definedName>
    <definedName name="C_SUP.ens">#REF!</definedName>
    <definedName name="C_TEC">#REF!</definedName>
    <definedName name="C_TEC.sen">#REF!</definedName>
    <definedName name="C_TEC_Jun_Amos">#REF!</definedName>
    <definedName name="C_TEC_Jun_Hwll">#REF!</definedName>
    <definedName name="C14.1.8C">#REF!</definedName>
    <definedName name="C900.2">#REF!</definedName>
    <definedName name="C90445L">#REF!</definedName>
    <definedName name="Ca" localSheetId="61">#REF!</definedName>
    <definedName name="Ca" localSheetId="62">#REF!</definedName>
    <definedName name="CA">#REF!</definedName>
    <definedName name="caa">#REF!</definedName>
    <definedName name="caaa">#REF!</definedName>
    <definedName name="CAB">#N/A</definedName>
    <definedName name="CABAL">#REF!</definedName>
    <definedName name="CABALLETE" localSheetId="61">#REF!</definedName>
    <definedName name="CABALLETE" localSheetId="62">#REF!</definedName>
    <definedName name="CABALLETE">#REF!</definedName>
    <definedName name="Caballete_asbt_cemt">#REF!</definedName>
    <definedName name="CABALLETE_PARA_TEJA_TERMOACUSTICA">#REF!</definedName>
    <definedName name="CABALLETETOTAL" localSheetId="61">#REF!</definedName>
    <definedName name="CABALLETETOTAL">#REF!</definedName>
    <definedName name="Cabezas">#REF!</definedName>
    <definedName name="Cable_3x14">#REF!</definedName>
    <definedName name="Cable_Aluminio_Aislado_P.V.C._1_0_AWG" localSheetId="21">#REF!</definedName>
    <definedName name="Cable_Aluminio_Aislado_P.V.C._1_0_AWG">#REF!</definedName>
    <definedName name="Cable_Aluminio_Aislado_P.V.C._2_0_AWG" localSheetId="21">#REF!</definedName>
    <definedName name="Cable_Aluminio_Aislado_P.V.C._2_0_AWG">#REF!</definedName>
    <definedName name="Cable_cobre_N_2_thwn">#REF!</definedName>
    <definedName name="Cable_cobre_N_6">#REF!</definedName>
    <definedName name="CABLE_DESNUDO_1_0_AWG">#REF!</definedName>
    <definedName name="Cable_ELCO_CPC">#REF!</definedName>
    <definedName name="Cable_N__6_AWG_CU" localSheetId="61">#REF!</definedName>
    <definedName name="Cable_N__6_AWG_CU">#REF!</definedName>
    <definedName name="Cable_N_2_desnudo">#REF!</definedName>
    <definedName name="Cable_n_8">#REF!</definedName>
    <definedName name="CABLE_N°_6_AWG_THHN">#REF!</definedName>
    <definedName name="Cable_TC">#REF!</definedName>
    <definedName name="Cable_Telefonico_de_20_Pares" localSheetId="21">#REF!</definedName>
    <definedName name="Cable_Telefonico_de_20_Pares">#REF!</definedName>
    <definedName name="Cable_teléfonos_2_Pares" localSheetId="21">#REF!</definedName>
    <definedName name="Cable_teléfonos_2_Pares">#REF!</definedName>
    <definedName name="Cable_UTP_4_Pares_Cat._5E" localSheetId="21">#REF!</definedName>
    <definedName name="Cable_UTP_4_Pares_Cat._5E">#REF!</definedName>
    <definedName name="Cable16">#REF!</definedName>
    <definedName name="Cable18">#REF!</definedName>
    <definedName name="Cableado">#REF!</definedName>
    <definedName name="Cables">#REF!</definedName>
    <definedName name="Cables_FTA">#REF!</definedName>
    <definedName name="CabMDF">#REF!</definedName>
    <definedName name="CACUCHA">#REF!</definedName>
    <definedName name="cad">#REF!</definedName>
    <definedName name="caddyna">#REF!</definedName>
    <definedName name="cade">#REF!</definedName>
    <definedName name="CADENERO">#REF!</definedName>
    <definedName name="caed">#REF!</definedName>
    <definedName name="CAJA">#REF!</definedName>
    <definedName name="Caja_2x4_PVC">#REF!</definedName>
    <definedName name="CAJA_DE__CONCRETO_30_30_INSPECCION">#REF!</definedName>
    <definedName name="Caja_de_Paso_en_Mamposteria_de_40x40_cm." localSheetId="21">#REF!</definedName>
    <definedName name="Caja_de_Paso_en_Mamposteria_de_40x40_cm.">#REF!</definedName>
    <definedName name="Caja_de_Paso_Metalicas_de_10x10_cm." localSheetId="21">#REF!</definedName>
    <definedName name="Caja_de_Paso_Metalicas_de_10x10_cm.">#REF!</definedName>
    <definedName name="Caja_de_Paso_Metalicas_de_20x20_cm." localSheetId="21">#REF!</definedName>
    <definedName name="Caja_de_Paso_Metalicas_de_20x20_cm.">#REF!</definedName>
    <definedName name="Caja_galvanizada" localSheetId="61">#REF!</definedName>
    <definedName name="Caja_galvanizada">#REF!</definedName>
    <definedName name="Caja_Galvanizada_5800" localSheetId="21">#REF!</definedName>
    <definedName name="Caja_Galvanizada_5800">#REF!</definedName>
    <definedName name="Caja_octogonal_PVC">#REF!</definedName>
    <definedName name="Caja_para_Taco_100_a_4_circuitos" localSheetId="21">#REF!</definedName>
    <definedName name="Caja_para_Taco_100_a_4_circuitos">#REF!</definedName>
    <definedName name="caja2.4">#REF!</definedName>
    <definedName name="CAJAC">#REF!</definedName>
    <definedName name="CAJADESARE">#REF!</definedName>
    <definedName name="Cajas_2_4">#REF!</definedName>
    <definedName name="Cajas_de_Inspeccion__N._CODENSA__AP_280" localSheetId="21">#REF!</definedName>
    <definedName name="Cajas_de_Inspeccion__N._CODENSA__AP_280">#REF!</definedName>
    <definedName name="Cajas_de_Inspeccion__N._CODENSA__CS_274" localSheetId="21">#REF!</definedName>
    <definedName name="Cajas_de_Inspeccion__N._CODENSA__CS_274">#REF!</definedName>
    <definedName name="Cajas_de_Inspeccion_Según_N._CODENSA_C8_276" localSheetId="21">#REF!</definedName>
    <definedName name="Cajas_de_Inspeccion_Según_N._CODENSA_C8_276">#REF!</definedName>
    <definedName name="Cajas_octogonales">#REF!</definedName>
    <definedName name="CAJAS60">#REF!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_SOPORTE_GALVANIZADA_INCRUSTAR">#REF!</definedName>
    <definedName name="Cajillas_Medidores_1_1_2" localSheetId="21">#REF!</definedName>
    <definedName name="Cajillas_Medidores_1_1_2">#REF!</definedName>
    <definedName name="CAJMI">#REF!</definedName>
    <definedName name="CAL1A">#REF!</definedName>
    <definedName name="CAL2A">#REF!</definedName>
    <definedName name="calado">#REF!</definedName>
    <definedName name="Calado_Ceramico_20x20" localSheetId="21">#REF!</definedName>
    <definedName name="Calado_Ceramico_20x20">#REF!</definedName>
    <definedName name="Calados_escolares">#REF!</definedName>
    <definedName name="CALC_FOGLIO">#N/A</definedName>
    <definedName name="calcsp">#REF!</definedName>
    <definedName name="CALCULO">#REF!</definedName>
    <definedName name="CALCULO_CARTERA">#REF!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entadores_de_Paso" localSheetId="21">#REF!</definedName>
    <definedName name="Calentadores_de_Paso">#REF!</definedName>
    <definedName name="Caliche">#REF!</definedName>
    <definedName name="Calidad" localSheetId="62">#REF!</definedName>
    <definedName name="Calidad">#REF!</definedName>
    <definedName name="CALIDAD_1">#REF!</definedName>
    <definedName name="CALIDAD_2">#REF!</definedName>
    <definedName name="CALLE2">#REF!</definedName>
    <definedName name="CalMexTlDetail">#REF!</definedName>
    <definedName name="CalMexTlHeading">#REF!</definedName>
    <definedName name="CalP">#REF!</definedName>
    <definedName name="CalSumDetail">#REF!</definedName>
    <definedName name="CalSumHeading">#REF!</definedName>
    <definedName name="CalTotalDetail">#REF!</definedName>
    <definedName name="CalTotalHeading">#REF!</definedName>
    <definedName name="CAM_CAIDA">#REF!</definedName>
    <definedName name="cambio">#REF!</definedName>
    <definedName name="Camion" localSheetId="61">#REF!</definedName>
    <definedName name="Camion">#REF!</definedName>
    <definedName name="camioneta">#REF!</definedName>
    <definedName name="Camioneta_D_300">#REF!</definedName>
    <definedName name="Campamento" localSheetId="62">#REF!</definedName>
    <definedName name="Campamento">#REF!</definedName>
    <definedName name="campamentocon">#REF!</definedName>
    <definedName name="Campana_Extractora" localSheetId="21">#REF!</definedName>
    <definedName name="Campana_Extractora">#REF!</definedName>
    <definedName name="Campana_extractora_más_ductería." localSheetId="21">#REF!</definedName>
    <definedName name="Campana_extractora_más_ductería.">#REF!</definedName>
    <definedName name="campcont">#REF!</definedName>
    <definedName name="CAMPO">#REF!</definedName>
    <definedName name="Campo_Contr?">#REF!</definedName>
    <definedName name="campteleras">#REF!</definedName>
    <definedName name="canal">#REF!</definedName>
    <definedName name="CANAL_PVC_AMAZONAS">#REF!</definedName>
    <definedName name="CANAL_SUPER">#REF!</definedName>
    <definedName name="CANAL6">#REF!</definedName>
    <definedName name="Canaleta_Metalica_con_Division_de_15x4_cm." localSheetId="21">#REF!</definedName>
    <definedName name="Canaleta_Metalica_con_Division_de_15x4_cm.">#REF!</definedName>
    <definedName name="Canalizacion_Subterranea_4_PVC_4__Según_N._CODENSA" localSheetId="21">#REF!</definedName>
    <definedName name="Canalizacion_Subterranea_4_PVC_4__Según_N._CODENSA">#REF!</definedName>
    <definedName name="CANALIZACIONM">#REF!</definedName>
    <definedName name="Canastilla_Lavaplatos_Ref._93500_000_000" localSheetId="21">#REF!</definedName>
    <definedName name="Canastilla_Lavaplatos_Ref._93500_000_000">#REF!</definedName>
    <definedName name="Canchas_múltiples." localSheetId="21">#REF!</definedName>
    <definedName name="Canchas_múltiples.">#REF!</definedName>
    <definedName name="CANDADO">#REF!</definedName>
    <definedName name="Canecas_de_55_Gal." localSheetId="21">#REF!</definedName>
    <definedName name="Canecas_de_55_Gal.">#REF!</definedName>
    <definedName name="CANGU">#REF!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#REF!</definedName>
    <definedName name="CANT.ACERO.TK.EL" hidden="1">#REF!</definedName>
    <definedName name="Cant.F">#REF!</definedName>
    <definedName name="CANT_">#REF!</definedName>
    <definedName name="CANT____0">#REF!</definedName>
    <definedName name="CANT____1">#REF!</definedName>
    <definedName name="CANT____2">#REF!</definedName>
    <definedName name="cant_3">#REF!</definedName>
    <definedName name="cant_3_2">#REF!</definedName>
    <definedName name="cant_3st">#REF!</definedName>
    <definedName name="cant_a">#REF!</definedName>
    <definedName name="cant_a1">#REF!</definedName>
    <definedName name="cant_b">#REF!</definedName>
    <definedName name="cant_b1">#REF!</definedName>
    <definedName name="cant_c1">#REF!</definedName>
    <definedName name="cant_e">#REF!</definedName>
    <definedName name="CANT1.1" localSheetId="62">#REF!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4">#REF!</definedName>
    <definedName name="cant4_2">#REF!</definedName>
    <definedName name="cant4st">#REF!</definedName>
    <definedName name="CANT8.1" localSheetId="62">#REF!</definedName>
    <definedName name="CANT8.1">#REF!</definedName>
    <definedName name="CANT8.2" localSheetId="62">#REF!</definedName>
    <definedName name="CANT8.2">#REF!</definedName>
    <definedName name="CANT8.3" localSheetId="62">#REF!</definedName>
    <definedName name="CANT8.3">#REF!</definedName>
    <definedName name="CANT8.4">#REF!</definedName>
    <definedName name="CANT8.5">#REF!</definedName>
    <definedName name="CANT8.6">#REF!</definedName>
    <definedName name="CANT8.7">#REF!</definedName>
    <definedName name="CantAnal">#REF!</definedName>
    <definedName name="CantAnalT0">#REF!</definedName>
    <definedName name="CantAnalTrA">#REF!</definedName>
    <definedName name="CANTDS">#REF!,#REF!,#REF!,#REF!</definedName>
    <definedName name="cantidad">#REF!,#REF!,#REF!,#REF!,#REF!,#REF!,#REF!,#REF!,#REF!,#REF!,#REF!,#REF!,#REF!,#REF!,#REF!,#REF!</definedName>
    <definedName name="CANTIDADES">#REF!</definedName>
    <definedName name="CANTIDADESDEOBRA">#REF!</definedName>
    <definedName name="CANTIII" hidden="1">#REF!</definedName>
    <definedName name="CANTIO." localSheetId="3" hidden="1">{"via1",#N/A,TRUE,"general";"via2",#N/A,TRUE,"general";"via3",#N/A,TRUE,"general"}</definedName>
    <definedName name="CANTIO." hidden="1">{"via1",#N/A,TRUE,"general";"via2",#N/A,TRUE,"general";"via3",#N/A,TRUE,"general"}</definedName>
    <definedName name="CantObraDefinitiva" localSheetId="3" hidden="1">{"SUMINISTRO E INSTALACIÓN CANALETAS L=7.50"}</definedName>
    <definedName name="CantObraDefinitiva" hidden="1">{"SUMINISTRO E INSTALACIÓN CANALETAS L=7.50"}</definedName>
    <definedName name="CantParVial">#REF!</definedName>
    <definedName name="cants">#REF!</definedName>
    <definedName name="Caolin" localSheetId="21">#REF!</definedName>
    <definedName name="CAOLIN">#REF!</definedName>
    <definedName name="cap" localSheetId="61">#REF!</definedName>
    <definedName name="cap" localSheetId="62">#REF!</definedName>
    <definedName name="CAP">#REF!</definedName>
    <definedName name="CAP.1">#REF!</definedName>
    <definedName name="CAP.2">#REF!</definedName>
    <definedName name="CAP.3">#REF!</definedName>
    <definedName name="CAP.4">#REF!</definedName>
    <definedName name="CAPAC._HSE">#REF!</definedName>
    <definedName name="Capacete_2">#REF!</definedName>
    <definedName name="CapActividad">#REF!</definedName>
    <definedName name="CAPAM">#REF!</definedName>
    <definedName name="CAPATAZ_I">"TABLA1"</definedName>
    <definedName name="CapCom">#REF!</definedName>
    <definedName name="CapComponent">#REF!</definedName>
    <definedName name="Capex">#REF!</definedName>
    <definedName name="CapexFac">#REF!</definedName>
    <definedName name="capilla">#REF!</definedName>
    <definedName name="CapitalCongelado">#REF!</definedName>
    <definedName name="Capitalpb" hidden="1">#REF!</definedName>
    <definedName name="CapitalStructure" hidden="1">#REF!</definedName>
    <definedName name="Capitulo">#REF!</definedName>
    <definedName name="CAPITULO1" localSheetId="62">#REF!</definedName>
    <definedName name="CAPITULO1">#REF!</definedName>
    <definedName name="CAPITULO10" localSheetId="62">#REF!</definedName>
    <definedName name="CAPITULO10">#REF!</definedName>
    <definedName name="CAPITULO11" localSheetId="62">#REF!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ituloII">#REF!</definedName>
    <definedName name="CapituloIII">#REF!</definedName>
    <definedName name="CapituloIV">#REF!</definedName>
    <definedName name="capnumber">#REF!</definedName>
    <definedName name="CAPRATE">#REF!</definedName>
    <definedName name="CapResumen">#REF!</definedName>
    <definedName name="CapTarget">#REF!</definedName>
    <definedName name="CapTotalCol">#REF!</definedName>
    <definedName name="capx">#REF!</definedName>
    <definedName name="Car">#REF!</definedName>
    <definedName name="Car_con_2000">#REF!</definedName>
    <definedName name="Car_con_3000">#REF!</definedName>
    <definedName name="Car_Mor">#REF!</definedName>
    <definedName name="CAR2B">#REF!</definedName>
    <definedName name="CAR2C">#REF!</definedName>
    <definedName name="CAR2D">#REF!</definedName>
    <definedName name="CARACT_VIAL">#REF!</definedName>
    <definedName name="caracterizacion">#REF!</definedName>
    <definedName name="CARBON">#REF!</definedName>
    <definedName name="CARBONATO">#REF!</definedName>
    <definedName name="CarbonDetail">#REF!</definedName>
    <definedName name="CarbonFundsFlow">#REF!</definedName>
    <definedName name="CarbonFundsFlowHeading">#REF!</definedName>
    <definedName name="CarbonFundsFlowPA">#REF!</definedName>
    <definedName name="CarbonFundsFlowPAHeading">#REF!</definedName>
    <definedName name="CarbonHeading">#REF!</definedName>
    <definedName name="CarbonPostDetail">#REF!</definedName>
    <definedName name="CarbonPostHeading">#REF!</definedName>
    <definedName name="CARBUROTOT" localSheetId="61">#REF!</definedName>
    <definedName name="CARBUROTOT">#REF!</definedName>
    <definedName name="CarElimDetail">#REF!</definedName>
    <definedName name="CarElimHeading">#REF!</definedName>
    <definedName name="CARGA" localSheetId="61">#N/A</definedName>
    <definedName name="CARGA" localSheetId="62">#N/A</definedName>
    <definedName name="CARGA">#REF!</definedName>
    <definedName name="CARGAD">#REF!</definedName>
    <definedName name="CARGADOR">#REF!</definedName>
    <definedName name="Cargador_Dresser_515B" localSheetId="61">#REF!</definedName>
    <definedName name="Cargador_Dresser_515B">#REF!</definedName>
    <definedName name="Cargador_frontal" localSheetId="21">#REF!</definedName>
    <definedName name="Cargador_frontal">#REF!</definedName>
    <definedName name="CARGO">#REF!</definedName>
    <definedName name="Cargo_Resp_PAGA">#REF!</definedName>
    <definedName name="Cargo_Resp_PMT">#REF!</definedName>
    <definedName name="CARGO01">#REF!</definedName>
    <definedName name="CARGO02">#REF!</definedName>
    <definedName name="CARGO03">#REF!</definedName>
    <definedName name="CARGO1">#REF!</definedName>
    <definedName name="CARGO2">#REF!</definedName>
    <definedName name="CARGO3">#REF!</definedName>
    <definedName name="cargos" localSheetId="62">#REF!</definedName>
    <definedName name="CARGOS">#REF!</definedName>
    <definedName name="CARGUER">#REF!</definedName>
    <definedName name="carlos" localSheetId="3">AIU!_p7</definedName>
    <definedName name="carlos" localSheetId="61">#REF!</definedName>
    <definedName name="carlos" localSheetId="62">#REF!</definedName>
    <definedName name="carlos">[0]!_p7</definedName>
    <definedName name="CARLSO">#REF!</definedName>
    <definedName name="CAROL">#REF!</definedName>
    <definedName name="carol1">#REF!</definedName>
    <definedName name="CARR3">#REF!</definedName>
    <definedName name="CARRERA2A">#REF!</definedName>
    <definedName name="CARRERA2B">#REF!</definedName>
    <definedName name="CARRETERA">#REF!</definedName>
    <definedName name="CARRETERAS">#REF!</definedName>
    <definedName name="CARRO">#REF!</definedName>
    <definedName name="Carrotanque_1000_gl">#REF!</definedName>
    <definedName name="CARRTA">#REF!</definedName>
    <definedName name="CarSumDetail">#REF!</definedName>
    <definedName name="CarSumHeading">#REF!</definedName>
    <definedName name="cartagena">#REF!</definedName>
    <definedName name="casa" localSheetId="3" hidden="1">{#N/A,#N/A,FALSE,"masez (10)";#N/A,#N/A,FALSE,"masez (7)";#N/A,#N/A,FALSE,"masez (6)";#N/A,#N/A,FALSE,"masez (5)";#N/A,#N/A,FALSE,"masez (4)";#N/A,#N/A,FALSE,"masez (3)";#N/A,#N/A,FALSE,"masez (2)";#N/A,#N/A,FALSE,"GME";#N/A,#N/A,FALSE,"masez"}</definedName>
    <definedName name="CASA" localSheetId="61">#REF!</definedName>
    <definedName name="CASA" localSheetId="62">#REF!</definedName>
    <definedName name="casa" hidden="1">{#N/A,#N/A,FALSE,"masez (10)";#N/A,#N/A,FALSE,"masez (7)";#N/A,#N/A,FALSE,"masez (6)";#N/A,#N/A,FALSE,"masez (5)";#N/A,#N/A,FALSE,"masez (4)";#N/A,#N/A,FALSE,"masez (3)";#N/A,#N/A,FALSE,"masez (2)";#N/A,#N/A,FALSE,"GME";#N/A,#N/A,FALSE,"masez"}</definedName>
    <definedName name="casanare">#REF!</definedName>
    <definedName name="case">#REF!</definedName>
    <definedName name="CASE2">#REF!</definedName>
    <definedName name="casenumber">#REF!</definedName>
    <definedName name="Casetón_en_fibra_de_vidrio." localSheetId="21">#REF!</definedName>
    <definedName name="Casetón_en_fibra_de_vidrio.">#REF!</definedName>
    <definedName name="CASETONES" localSheetId="61">#REF!</definedName>
    <definedName name="CASETONES">#REF!</definedName>
    <definedName name="Cashband1copy">#REF!</definedName>
    <definedName name="Cashband1paste">#REF!</definedName>
    <definedName name="Cashband2copy">#REF!</definedName>
    <definedName name="Cashband2paste">#REF!</definedName>
    <definedName name="Cashpb" hidden="1">#REF!</definedName>
    <definedName name="CASQ">#REF!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egoria">#REF!</definedName>
    <definedName name="Category" localSheetId="61">#REF!</definedName>
    <definedName name="Category">#REF!</definedName>
    <definedName name="CategoryArea">#REF!,#REF!,#REF!,#REF!,#REF!</definedName>
    <definedName name="cau">#REF!</definedName>
    <definedName name="CAUCHO_PARA_SILLA_Y_160x110">#REF!</definedName>
    <definedName name="CAUCHO_PARA_SILLA_Y_200x110">#REF!</definedName>
    <definedName name="CAUCHO_PARA_SILLA_Y_250x110">#REF!</definedName>
    <definedName name="CAUCHO_PARA_SILLA_Y_250x160">#REF!</definedName>
    <definedName name="CAUCHO_PARA_SILLA_Y_315x110">#REF!</definedName>
    <definedName name="Caucho_Sabanero_1.50_m" localSheetId="21">#REF!</definedName>
    <definedName name="Caucho_Sabanero_1.50_m">#REF!</definedName>
    <definedName name="causa" localSheetId="62">#REF!</definedName>
    <definedName name="causa">#REF!</definedName>
    <definedName name="CAVA">#REF!</definedName>
    <definedName name="CAVA1">#REF!</definedName>
    <definedName name="CB">#REF!</definedName>
    <definedName name="cb_sChartE2218BA_opts" hidden="1">"1, 4, 1, False, 2, False, False, , 0, False, True, 1, 1"</definedName>
    <definedName name="cb_sChartE221ADA_opts" hidden="1">"1, 5, 1, False, 2, False, False, , 0, False, False, 1, 1"</definedName>
    <definedName name="CBLES">#REF!</definedName>
    <definedName name="CBLES1">#REF!</definedName>
    <definedName name="CBRDISEÑO">#REF!</definedName>
    <definedName name="CBS">#REF!</definedName>
    <definedName name="CBWorkbookPriority" hidden="1">-1602700874</definedName>
    <definedName name="cc" localSheetId="61" hidden="1">#REF!</definedName>
    <definedName name="cc" localSheetId="62" hidden="1">#REF!</definedName>
    <definedName name="CC">#REF!</definedName>
    <definedName name="cc___0">#REF!</definedName>
    <definedName name="cc___1">#REF!</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#REF!</definedName>
    <definedName name="CC5094_EE3270">#REF!</definedName>
    <definedName name="CC5094_EE3890">#REF!</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ase">#REF!</definedName>
    <definedName name="ccc">#REF!</definedName>
    <definedName name="ccc___0">#REF!</definedName>
    <definedName name="ccc___1">#REF!</definedName>
    <definedName name="cccc">#REF!</definedName>
    <definedName name="cccc___0">#REF!</definedName>
    <definedName name="cccc___1">#REF!</definedName>
    <definedName name="ccccc" localSheetId="3" hidden="1">{"TAB1",#N/A,TRUE,"GENERAL";"TAB2",#N/A,TRUE,"GENERAL";"TAB3",#N/A,TRUE,"GENERAL";"TAB4",#N/A,TRUE,"GENERAL";"TAB5",#N/A,TRUE,"GENERAL"}</definedName>
    <definedName name="ccccc" localSheetId="61" hidden="1">{"TAB1",#N/A,TRUE,"GENERAL";"TAB2",#N/A,TRUE,"GENERAL";"TAB3",#N/A,TRUE,"GENERAL";"TAB4",#N/A,TRUE,"GENERAL";"TAB5",#N/A,TRUE,"GENERAL"}</definedName>
    <definedName name="ccccc" localSheetId="62" hidden="1">{"TAB1",#N/A,TRUE,"GENERAL";"TAB2",#N/A,TRUE,"GENERAL";"TAB3",#N/A,TRUE,"GENERAL";"TAB4",#N/A,TRUE,"GENERAL";"TAB5",#N/A,TRUE,"GENERAL"}</definedName>
    <definedName name="ccccc" hidden="1">{"TAB1",#N/A,TRUE,"GENERAL";"TAB2",#N/A,TRUE,"GENERAL";"TAB3",#N/A,TRUE,"GENERAL";"TAB4",#N/A,TRUE,"GENERAL";"TAB5",#N/A,TRUE,"GENERAL"}</definedName>
    <definedName name="ccccc_1" localSheetId="3" hidden="1">{"TAB1",#N/A,TRUE,"GENERAL";"TAB2",#N/A,TRUE,"GENERAL";"TAB3",#N/A,TRUE,"GENERAL";"TAB4",#N/A,TRUE,"GENERAL";"TAB5",#N/A,TRUE,"GENERAL"}</definedName>
    <definedName name="ccccc_1" localSheetId="61" hidden="1">{"TAB1",#N/A,TRUE,"GENERAL";"TAB2",#N/A,TRUE,"GENERAL";"TAB3",#N/A,TRUE,"GENERAL";"TAB4",#N/A,TRUE,"GENERAL";"TAB5",#N/A,TRUE,"GENERAL"}</definedName>
    <definedName name="ccccc_1" localSheetId="62" hidden="1">{"TAB1",#N/A,TRUE,"GENERAL";"TAB2",#N/A,TRUE,"GENERAL";"TAB3",#N/A,TRUE,"GENERAL";"TAB4",#N/A,TRUE,"GENERAL";"TAB5",#N/A,TRUE,"GENERAL"}</definedName>
    <definedName name="ccccc_1" hidden="1">{"TAB1",#N/A,TRUE,"GENERAL";"TAB2",#N/A,TRUE,"GENERAL";"TAB3",#N/A,TRUE,"GENERAL";"TAB4",#N/A,TRUE,"GENERAL";"TAB5",#N/A,TRUE,"GENERAL"}</definedName>
    <definedName name="CCCCCC" localSheetId="61">#REF!</definedName>
    <definedName name="CCCCCC" localSheetId="62">#REF!</definedName>
    <definedName name="CCCCCC">#REF!</definedName>
    <definedName name="ccccccc">#REF!</definedName>
    <definedName name="ccccccccccccccccc">#REF!</definedName>
    <definedName name="CCCCCNNNTTT" hidden="1">#REF!</definedName>
    <definedName name="CCCCVVVRRTTT" hidden="1">#REF!</definedName>
    <definedName name="CContLab">#REF!</definedName>
    <definedName name="CContParts">#REF!</definedName>
    <definedName name="ccoverage">#REF!</definedName>
    <definedName name="ccrm">#REF!</definedName>
    <definedName name="CCT">#REF!</definedName>
    <definedName name="ccto210">#REF!</definedName>
    <definedName name="ccuuaa">#REF!</definedName>
    <definedName name="CCVFERT" hidden="1">#REF!</definedName>
    <definedName name="cd" localSheetId="61">#REF!</definedName>
    <definedName name="cd" localSheetId="62">#REF!</definedName>
    <definedName name="cd">#REF!</definedName>
    <definedName name="CD_Aseo_ON">#REF!</definedName>
    <definedName name="CD_Caja_Med.Gas">#REF!</definedName>
    <definedName name="CD_Esmalte">#REF!</definedName>
    <definedName name="CD_Marmolina">#REF!</definedName>
    <definedName name="CD_Resanes">#REF!</definedName>
    <definedName name="CD_Retiro_Esc.">#REF!</definedName>
    <definedName name="CD_Silcoplast">#REF!</definedName>
    <definedName name="CD_Tierra_Negra">#REF!</definedName>
    <definedName name="CD_Vinilo">#REF!</definedName>
    <definedName name="CD454JH">#REF!</definedName>
    <definedName name="CdadCalidad" localSheetId="61">#REF!</definedName>
    <definedName name="CdadCalidad" localSheetId="62">#REF!</definedName>
    <definedName name="CdadCalidad">#REF!</definedName>
    <definedName name="CdadCalidades" localSheetId="62">#REF!</definedName>
    <definedName name="CdadCalidades">#REF!</definedName>
    <definedName name="CdadNoFactura" localSheetId="62">#REF!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3" hidden="1">{"via1",#N/A,TRUE,"general";"via2",#N/A,TRUE,"general";"via3",#N/A,TRUE,"general"}</definedName>
    <definedName name="cdcdc" localSheetId="61" hidden="1">{"via1",#N/A,TRUE,"general";"via2",#N/A,TRUE,"general";"via3",#N/A,TRUE,"general"}</definedName>
    <definedName name="cdcdc" localSheetId="62" hidden="1">{"via1",#N/A,TRUE,"general";"via2",#N/A,TRUE,"general";"via3",#N/A,TRUE,"general"}</definedName>
    <definedName name="cdcdc" hidden="1">{"via1",#N/A,TRUE,"general";"via2",#N/A,TRUE,"general";"via3",#N/A,TRUE,"general"}</definedName>
    <definedName name="cdcdc_1" localSheetId="3" hidden="1">{"via1",#N/A,TRUE,"general";"via2",#N/A,TRUE,"general";"via3",#N/A,TRUE,"general"}</definedName>
    <definedName name="cdcdc_1" localSheetId="61" hidden="1">{"via1",#N/A,TRUE,"general";"via2",#N/A,TRUE,"general";"via3",#N/A,TRUE,"general"}</definedName>
    <definedName name="cdcdc_1" localSheetId="62" hidden="1">{"via1",#N/A,TRUE,"general";"via2",#N/A,TRUE,"general";"via3",#N/A,TRUE,"general"}</definedName>
    <definedName name="cdcdc_1" hidden="1">{"via1",#N/A,TRUE,"general";"via2",#N/A,TRUE,"general";"via3",#N/A,TRUE,"general"}</definedName>
    <definedName name="cdcon">#REF!</definedName>
    <definedName name="cdconcretos">#REF!</definedName>
    <definedName name="CDCT">#REF!</definedName>
    <definedName name="CDctrl" localSheetId="61">#REF!</definedName>
    <definedName name="CDctrl" localSheetId="62">#REF!</definedName>
    <definedName name="CDctrl">#REF!</definedName>
    <definedName name="CDDF">#REF!</definedName>
    <definedName name="CDDVCX">#REF!</definedName>
    <definedName name="CDE">#REF!</definedName>
    <definedName name="cdeman">#REF!</definedName>
    <definedName name="CDF">#REF!</definedName>
    <definedName name="cdfgrtfd" hidden="1">#REF!</definedName>
    <definedName name="cdhi">#REF!</definedName>
    <definedName name="cdir" localSheetId="61">#REF!</definedName>
    <definedName name="cdir">#REF!</definedName>
    <definedName name="CDIRECTO">#REF!</definedName>
    <definedName name="cdloc">#REF!</definedName>
    <definedName name="cdoc3advval">#REF!</definedName>
    <definedName name="cdoc3baseval">#REF!</definedName>
    <definedName name="cdoc3list">#REF!</definedName>
    <definedName name="cdoc3stdval">#REF!</definedName>
    <definedName name="cdpinturas">#REF!</definedName>
    <definedName name="cds" localSheetId="3" hidden="1">{#N/A,#N/A,FALSE,"sumi ";#N/A,#N/A,FALSE,"RESUMEN"}</definedName>
    <definedName name="cds" hidden="1">{#N/A,#N/A,FALSE,"sumi ";#N/A,#N/A,FALSE,"RESUMEN"}</definedName>
    <definedName name="CDS_V_INDICES_CIRCUITO_CAUSA">#REF!</definedName>
    <definedName name="CDSeguim">#REF!</definedName>
    <definedName name="Ce">#REF!</definedName>
    <definedName name="CEBLANCO">#REF!</definedName>
    <definedName name="Cedro_caqueta_pieza" localSheetId="21">#REF!</definedName>
    <definedName name="Cedro_caqueta_pieza">#REF!</definedName>
    <definedName name="ceerf" localSheetId="3" hidden="1">{"TAB1",#N/A,TRUE,"GENERAL";"TAB2",#N/A,TRUE,"GENERAL";"TAB3",#N/A,TRUE,"GENERAL";"TAB4",#N/A,TRUE,"GENERAL";"TAB5",#N/A,TRUE,"GENERAL"}</definedName>
    <definedName name="ceerf" localSheetId="61" hidden="1">{"TAB1",#N/A,TRUE,"GENERAL";"TAB2",#N/A,TRUE,"GENERAL";"TAB3",#N/A,TRUE,"GENERAL";"TAB4",#N/A,TRUE,"GENERAL";"TAB5",#N/A,TRUE,"GENERAL"}</definedName>
    <definedName name="ceerf" localSheetId="62" hidden="1">{"TAB1",#N/A,TRUE,"GENERAL";"TAB2",#N/A,TRUE,"GENERAL";"TAB3",#N/A,TRUE,"GENERAL";"TAB4",#N/A,TRUE,"GENERAL";"TAB5",#N/A,TRUE,"GENERAL"}</definedName>
    <definedName name="ceerf" hidden="1">{"TAB1",#N/A,TRUE,"GENERAL";"TAB2",#N/A,TRUE,"GENERAL";"TAB3",#N/A,TRUE,"GENERAL";"TAB4",#N/A,TRUE,"GENERAL";"TAB5",#N/A,TRUE,"GENERAL"}</definedName>
    <definedName name="ceerf_1" localSheetId="3" hidden="1">{"TAB1",#N/A,TRUE,"GENERAL";"TAB2",#N/A,TRUE,"GENERAL";"TAB3",#N/A,TRUE,"GENERAL";"TAB4",#N/A,TRUE,"GENERAL";"TAB5",#N/A,TRUE,"GENERAL"}</definedName>
    <definedName name="ceerf_1" localSheetId="61" hidden="1">{"TAB1",#N/A,TRUE,"GENERAL";"TAB2",#N/A,TRUE,"GENERAL";"TAB3",#N/A,TRUE,"GENERAL";"TAB4",#N/A,TRUE,"GENERAL";"TAB5",#N/A,TRUE,"GENERAL"}</definedName>
    <definedName name="ceerf_1" localSheetId="62" hidden="1">{"TAB1",#N/A,TRUE,"GENERAL";"TAB2",#N/A,TRUE,"GENERAL";"TAB3",#N/A,TRUE,"GENERAL";"TAB4",#N/A,TRUE,"GENERAL";"TAB5",#N/A,TRUE,"GENERAL"}</definedName>
    <definedName name="ceerf_1" hidden="1">{"TAB1",#N/A,TRUE,"GENERAL";"TAB2",#N/A,TRUE,"GENERAL";"TAB3",#N/A,TRUE,"GENERAL";"TAB4",#N/A,TRUE,"GENERAL";"TAB5",#N/A,TRUE,"GENERAL"}</definedName>
    <definedName name="CEL_A" localSheetId="61">#REF!,#REF!,#REF!,#REF!,#REF!,#REF!,#REF!,#REF!,#REF!,#REF!,#REF!,#REF!,#REF!,#REF!,#REF!,#REF!,#REF!,#REF!,#REF!,#REF!,#REF!,#REF!,#REF!,#REF!,#REF!,#REF!,#REF!,#REF!</definedName>
    <definedName name="CEL_A" localSheetId="62">#REF!,#REF!,#REF!,#REF!,#REF!,#REF!,#REF!,#REF!,#REF!,#REF!,#REF!,#REF!,#REF!,#REF!,#REF!,#REF!,#REF!,#REF!,#REF!,#REF!,#REF!,#REF!,#REF!,#REF!,#REF!,#REF!,#REF!,#REF!</definedName>
    <definedName name="CEL_A">#REF!,#REF!,#REF!,#REF!,#REF!,#REF!,#REF!,#REF!,#REF!,#REF!,#REF!,#REF!,#REF!,#REF!,#REF!,#REF!,#REF!,#REF!,#REF!,#REF!,#REF!,#REF!,#REF!,#REF!,#REF!,#REF!,#REF!,#REF!</definedName>
    <definedName name="Celador">#REF!</definedName>
    <definedName name="CELDA">#REF!</definedName>
    <definedName name="Celosía_en_aluminio" localSheetId="21">#REF!</definedName>
    <definedName name="Celosía_en_aluminio">#REF!</definedName>
    <definedName name="CEM">#REF!</definedName>
    <definedName name="CEMEG">#REF!</definedName>
    <definedName name="CEMENB">#REF!</definedName>
    <definedName name="CEMENTBLAN." localSheetId="61">#REF!</definedName>
    <definedName name="CEMENTBLAN.">#REF!</definedName>
    <definedName name="CEMENTO" localSheetId="61">#REF!</definedName>
    <definedName name="CEMENTO" localSheetId="62">#REF!</definedName>
    <definedName name="CEMENTO">#REF!</definedName>
    <definedName name="cemento_blanco" localSheetId="61">#REF!</definedName>
    <definedName name="cemento_blanco" localSheetId="62">#REF!</definedName>
    <definedName name="Cemento_Blanco" localSheetId="21">#REF!</definedName>
    <definedName name="cemento_blanco">#REF!</definedName>
    <definedName name="CEMENTO_GRIS" localSheetId="61">#REF!</definedName>
    <definedName name="CEMENTO_GRIS" localSheetId="62">#REF!</definedName>
    <definedName name="Cemento_gris" localSheetId="21">#REF!</definedName>
    <definedName name="Cemento_Gris">#REF!</definedName>
    <definedName name="Cemento_gris__Inlcuye_tranporte_interno_en_obra_cargue_y_descargue">#REF!</definedName>
    <definedName name="CEMENTO_GRIS_POR_KG">#REF!</definedName>
    <definedName name="Cemento_gris_Portland_tipo_I">#REF!</definedName>
    <definedName name="CEMENTOGRIS">#REF!</definedName>
    <definedName name="CENEFAMALLA" localSheetId="61">#REF!</definedName>
    <definedName name="CENEFAMALLA">#REF!</definedName>
    <definedName name="Centenas" localSheetId="3">{"";"c";"dosc";"tresc";"cuatroc";"quin";"seisc";"setec";"ochoc";"novec"}&amp;"ient"</definedName>
    <definedName name="Centenas">{"";"c";"dosc";"tresc";"cuatroc";"quin";"seisc";"setec";"ochoc";"novec"}&amp;"ient"</definedName>
    <definedName name="centro" localSheetId="3"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pillos" localSheetId="21">#REF!</definedName>
    <definedName name="Cepillos">#REF!</definedName>
    <definedName name="Cera_para_pisos" localSheetId="61">#REF!</definedName>
    <definedName name="Cera_para_pisos">#REF!</definedName>
    <definedName name="Ceramica_30_X_30_Ref." localSheetId="21">#REF!</definedName>
    <definedName name="Ceramica_30_X_30_Ref.">#REF!</definedName>
    <definedName name="Cerámica_Alfa_Lisa_20x20" localSheetId="21">#REF!</definedName>
    <definedName name="Cerámica_Alfa_Lisa_20x20">#REF!</definedName>
    <definedName name="CERAMICA_PARA_BAÑOS_Y_MESONES">#REF!</definedName>
    <definedName name="CERAMICA_PARA_PISOS_TRAFICO_5_ANTIDESLIZANTE">#REF!</definedName>
    <definedName name="Cerchas_metalicas_segun_diseño_arquitectonico" localSheetId="21">#REF!</definedName>
    <definedName name="Cerchas_metalicas_segun_diseño_arquitectonico">#REF!</definedName>
    <definedName name="Cerco_Ordinario_3_M" localSheetId="21">#REF!</definedName>
    <definedName name="Cerco_Ordinario_3_M">#REF!</definedName>
    <definedName name="CERRADURA">#REF!</definedName>
    <definedName name="Cerradura__No_hay_sugerencias__baño_A_40S" localSheetId="21">#REF!</definedName>
    <definedName name="Cerradura__No_hay_sugerencias__baño_A_40S">#REF!</definedName>
    <definedName name="Cerradura_de_perilla" localSheetId="61">#REF!</definedName>
    <definedName name="Cerradura_de_perilla">#REF!</definedName>
    <definedName name="CERRADURA_DE_SOBREPONER">#REF!</definedName>
    <definedName name="Cerradura_Ref._A40_S_Orbit_C_M_Schlage" localSheetId="21">#REF!</definedName>
    <definedName name="Cerradura_Ref._A40_S_Orbit_C_M_Schlage">#REF!</definedName>
    <definedName name="Cerradura_Ref._A50_PD_Con_Manija_Orbit_C_M_Schlage" localSheetId="21">#REF!</definedName>
    <definedName name="Cerradura_Ref._A50_PD_Con_Manija_Orbit_C_M_Schlage">#REF!</definedName>
    <definedName name="Cerradura_Ref._A50_WD_Orbit_C_M_Schlage" localSheetId="21">#REF!</definedName>
    <definedName name="Cerradura_Ref._A50_WD_Orbit_C_M_Schlage">#REF!</definedName>
    <definedName name="Cerradura_Ref._A80_PD_Orbit_C_M_Schlage" localSheetId="21">#REF!</definedName>
    <definedName name="Cerradura_Ref._A80_PD_Orbit_C_M_Schlage">#REF!</definedName>
    <definedName name="Cerradura_Ref._B362_C_M_Schlage" localSheetId="21">#REF!</definedName>
    <definedName name="Cerradura_Ref._B362_C_M_Schlage">#REF!</definedName>
    <definedName name="Cerrajeria">#REF!</definedName>
    <definedName name="cerramie">#REF!</definedName>
    <definedName name="cerramiento">#REF!</definedName>
    <definedName name="CERRAMIENTO_PROVISIONAL">#REF!</definedName>
    <definedName name="cerramientoprovisional">#REF!</definedName>
    <definedName name="CERT">#N/A</definedName>
    <definedName name="Certificacion_por_Punto_Sencillo" localSheetId="21">#REF!</definedName>
    <definedName name="Certificacion_por_Punto_Sencillo">#REF!</definedName>
    <definedName name="CESAR">#REF!</definedName>
    <definedName name="CESAR_1">#REF!</definedName>
    <definedName name="CESAR_2">#REF!</definedName>
    <definedName name="CESAR_4">#REF!</definedName>
    <definedName name="cesped">#REF!</definedName>
    <definedName name="cesse">#N/A</definedName>
    <definedName name="Cf" localSheetId="62">#REF!</definedName>
    <definedName name="Cf">#REF!</definedName>
    <definedName name="CFFGG">#REF!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gusval">#REF!</definedName>
    <definedName name="CGZNFGMH">#REF!</definedName>
    <definedName name="Ch">#REF!</definedName>
    <definedName name="CH_Infra_Capex">#REF!</definedName>
    <definedName name="Ch_IO">#REF!</definedName>
    <definedName name="Ch_IO_AMC">#REF!</definedName>
    <definedName name="CH_IO_CPC">#REF!</definedName>
    <definedName name="Ch_IO_LM">#REF!</definedName>
    <definedName name="Ch_Pr">#REF!</definedName>
    <definedName name="Ch_Proc_CPC">#REF!</definedName>
    <definedName name="Ch_Proc_LM">#REF!</definedName>
    <definedName name="Change_in_Cash" hidden="1">#REF!</definedName>
    <definedName name="CHAPA">#REF!</definedName>
    <definedName name="CHAZO_METALICO_3_8">#REF!</definedName>
    <definedName name="Chazos_de_Madera_10_X_10" localSheetId="21">#REF!</definedName>
    <definedName name="Chazos_de_Madera_10_X_10">#REF!</definedName>
    <definedName name="CHAZOS_EXPANSIVO_5_8_X_2_1_2">#REF!</definedName>
    <definedName name="CHECK" localSheetId="61">IF(AND(#REF!=#REF!,#REF!=#REF!,#REF!=#REF!),"ok","ojo")</definedName>
    <definedName name="CHECK" localSheetId="62">IF(AND(#REF!=#REF!,#REF!=#REF!,#REF!=#REF!),"ok","ojo")</definedName>
    <definedName name="CHECK">IF(AND(#REF!=#REF!,#REF!=#REF!,#REF!=#REF!),"ok","ojo")</definedName>
    <definedName name="Check_to_Cash" hidden="1">#REF!</definedName>
    <definedName name="CHEN">#REF!</definedName>
    <definedName name="CHENW">#REF!</definedName>
    <definedName name="Cheque_1" localSheetId="21">#REF!</definedName>
    <definedName name="Cheque_1">#REF!</definedName>
    <definedName name="Cheque_1_1_2" localSheetId="21">#REF!</definedName>
    <definedName name="Cheque_1_1_2">#REF!</definedName>
    <definedName name="Cheque_2" localSheetId="21">#REF!</definedName>
    <definedName name="Cheque_2">#REF!</definedName>
    <definedName name="Cheque_3" localSheetId="21">#REF!</definedName>
    <definedName name="Cheque_3">#REF!</definedName>
    <definedName name="CHEQUE3_4" localSheetId="61">#REF!</definedName>
    <definedName name="CHEQUE3_4">#REF!</definedName>
    <definedName name="Chi_con_2000">#REF!</definedName>
    <definedName name="Chi_con_3000">#REF!</definedName>
    <definedName name="Chi_Mor">#REF!</definedName>
    <definedName name="chiho" localSheetId="3" hidden="1">{"'下期集計（10.27迄・速報値）'!$Q$16"}</definedName>
    <definedName name="chiho" hidden="1">{"'下期集計（10.27迄・速報値）'!$Q$16"}</definedName>
    <definedName name="China" localSheetId="62">#REF!</definedName>
    <definedName name="CHINA">#REF!</definedName>
    <definedName name="CHIRIGUANAB1">#REF!</definedName>
    <definedName name="CHK_PU">#REF!</definedName>
    <definedName name="CHP">#REF!</definedName>
    <definedName name="CHSFH" localSheetId="3" hidden="1">{#N/A,#N/A,FALSE,"masez (10)";#N/A,#N/A,FALSE,"masez (7)";#N/A,#N/A,FALSE,"masez (6)";#N/A,#N/A,FALSE,"masez (5)";#N/A,#N/A,FALSE,"masez (4)";#N/A,#N/A,FALSE,"masez (3)";#N/A,#N/A,FALSE,"masez (2)";#N/A,#N/A,FALSE,"GME";#N/A,#N/A,FALSE,"masez"}</definedName>
    <definedName name="CHSFH" hidden="1">{#N/A,#N/A,FALSE,"masez (10)";#N/A,#N/A,FALSE,"masez (7)";#N/A,#N/A,FALSE,"masez (6)";#N/A,#N/A,FALSE,"masez (5)";#N/A,#N/A,FALSE,"masez (4)";#N/A,#N/A,FALSE,"masez (3)";#N/A,#N/A,FALSE,"masez (2)";#N/A,#N/A,FALSE,"GME";#N/A,#N/A,FALSE,"masez"}</definedName>
    <definedName name="Ci" localSheetId="62">#REF!</definedName>
    <definedName name="Ci">#REF!</definedName>
    <definedName name="CICAS" localSheetId="61">#REF!</definedName>
    <definedName name="CICAS">#REF!</definedName>
    <definedName name="CICLOCAR">#REF!</definedName>
    <definedName name="CICLOCORTE">#REF!</definedName>
    <definedName name="CICLOCTA">#REF!</definedName>
    <definedName name="CICLOEX">#REF!</definedName>
    <definedName name="CICLOIMP">#REF!</definedName>
    <definedName name="CICLOPEO">#REF!</definedName>
    <definedName name="cid" localSheetId="61">#REF!</definedName>
    <definedName name="cid">#REF!</definedName>
    <definedName name="CIDCA1">#REF!</definedName>
    <definedName name="CIDCA2">#REF!</definedName>
    <definedName name="CIELORASOTOT">#REF!</definedName>
    <definedName name="cif">#REF!</definedName>
    <definedName name="CILIND">#REF!</definedName>
    <definedName name="CIM">#REF!</definedName>
    <definedName name="Cimentacion" comment="2-3 Cimentación">#REF!</definedName>
    <definedName name="Cimentación_ciplo40x30">#REF!</definedName>
    <definedName name="Cimentación_ciplop30x30">#REF!</definedName>
    <definedName name="Cimiento_ciplop40x40">#REF!</definedName>
    <definedName name="CINCUENTA">#REF!,#REF!</definedName>
    <definedName name="cindir">#REF!</definedName>
    <definedName name="CINDYTOTAL" localSheetId="61">#REF!</definedName>
    <definedName name="CINDYTOTAL">#REF!</definedName>
    <definedName name="cinta">#REF!</definedName>
    <definedName name="Cinta_Plastica__PELIGRO_NO_PASE">#REF!</definedName>
    <definedName name="Cinta_Schotch_super_33">#REF!</definedName>
    <definedName name="Cinta_scotch_23">#REF!</definedName>
    <definedName name="Cinta_teflón" localSheetId="21">#REF!</definedName>
    <definedName name="cinta_teflón">#REF!</definedName>
    <definedName name="CINTA_V_15">#REF!</definedName>
    <definedName name="CINTAAISLANTE" localSheetId="61">#REF!</definedName>
    <definedName name="CINTAAISLANTE" localSheetId="62">#REF!</definedName>
    <definedName name="CINTAAISLANTE">#REF!</definedName>
    <definedName name="CINTAAISLANTE1">#REF!</definedName>
    <definedName name="cintas_metricas">#REF!</definedName>
    <definedName name="CIP" localSheetId="61">#REF!</definedName>
    <definedName name="CIP">#REF!</definedName>
    <definedName name="CIR" localSheetId="3">IF(AIU!_h7=9,IF(ISERROR([0]!apu_pintura_marcos),"",[0]!apu_pintura_marcos),"")</definedName>
    <definedName name="CIR" localSheetId="61">IF([0]!_h7=9,IF(ISERROR([0]!apu_pintura_marcos),"",[0]!apu_pintura_marcos),"")</definedName>
    <definedName name="CIR" localSheetId="62">IF([0]!_h7=9,IF(ISERROR([0]!apu_pintura_marcos),"",[0]!apu_pintura_marcos),"")</definedName>
    <definedName name="CIR">IF([0]!_h7=9,IF(ISERROR([0]!apu_pintura_marcos),"",[0]!apu_pintura_marcos),"")</definedName>
    <definedName name="Circ_Vac">#REF!</definedName>
    <definedName name="Circ_Vac_CPC">#REF!</definedName>
    <definedName name="Circ_Vdc">#REF!</definedName>
    <definedName name="Circ_Vdc_CPC">#REF!</definedName>
    <definedName name="Circuito">#REF!</definedName>
    <definedName name="CIRCUITOS" localSheetId="61">#REF!</definedName>
    <definedName name="CIRCUITOS" localSheetId="62">#REF!</definedName>
    <definedName name="CIRCUITOS">#REF!</definedName>
    <definedName name="CIRCUNVALAR" localSheetId="61">#REF!</definedName>
    <definedName name="CIRCUNVALAR" localSheetId="62">#REF!</definedName>
    <definedName name="CIRCUNVALAR">#REF!</definedName>
    <definedName name="CIRO" localSheetId="61">#REF!</definedName>
    <definedName name="CIRO">#REF!</definedName>
    <definedName name="CISNEROS">#REF!</definedName>
    <definedName name="Ciudad">#REF!</definedName>
    <definedName name="Ciudades" localSheetId="61">#REF!</definedName>
    <definedName name="Ciudades" localSheetId="62">#REF!</definedName>
    <definedName name="Ciudades">#REF!</definedName>
    <definedName name="Cj" localSheetId="61">#REF!</definedName>
    <definedName name="Cj" localSheetId="62">#REF!</definedName>
    <definedName name="Cj">#REF!</definedName>
    <definedName name="cjsa" hidden="1">#REF!</definedName>
    <definedName name="Ck">#REF!</definedName>
    <definedName name="CL" localSheetId="61">#REF!</definedName>
    <definedName name="CL" localSheetId="62">#REF!</definedName>
    <definedName name="CL">#REF!</definedName>
    <definedName name="Clabe">#N/A</definedName>
    <definedName name="clad">#REF!</definedName>
    <definedName name="clase" localSheetId="61">#REF!</definedName>
    <definedName name="clase">#REF!</definedName>
    <definedName name="CLASIFIC">#REF!</definedName>
    <definedName name="CLASIFICACION">#REF!</definedName>
    <definedName name="CLASIFTODOS">#REF!</definedName>
    <definedName name="class2">#REF!</definedName>
    <definedName name="class3">#REF!</definedName>
    <definedName name="classification">#REF!</definedName>
    <definedName name="ClaveFasar">#REF!</definedName>
    <definedName name="CLAVO">#REF!</definedName>
    <definedName name="clavos">#REF!</definedName>
    <definedName name="clcl">#REF!</definedName>
    <definedName name="clcnbks">#REF!</definedName>
    <definedName name="Client">#REF!</definedName>
    <definedName name="Client_name">#REF!</definedName>
    <definedName name="Client_ref_number">#REF!</definedName>
    <definedName name="cliente">#REF!</definedName>
    <definedName name="Cll">#REF!</definedName>
    <definedName name="Cll_4N__15_AE_40_San_Eduardo_II_Etapa._Tel_750372._Cúcuta_Colombia.">#REF!</definedName>
    <definedName name="CLOSBS">#REF!</definedName>
    <definedName name="CLOSETTOT">#REF!</definedName>
    <definedName name="clsf">#REF!</definedName>
    <definedName name="CLube">#REF!</definedName>
    <definedName name="Cm">#REF!</definedName>
    <definedName name="CMETALICA">#REF!</definedName>
    <definedName name="cmf">#REF!</definedName>
    <definedName name="CMI_ACUEDUCTO" localSheetId="61">#REF!</definedName>
    <definedName name="CMI_ACUEDUCTO">#REF!</definedName>
    <definedName name="CMI_ALCANTARILLADO" localSheetId="61">#REF!</definedName>
    <definedName name="CMI_ALCANTARILLADO">#REF!</definedName>
    <definedName name="CMIBLE">#REF!</definedName>
    <definedName name="CMIBLE1">#REF!</definedName>
    <definedName name="CMina">#REF!</definedName>
    <definedName name="CMMO">#REF!</definedName>
    <definedName name="CMMOA">#REF!</definedName>
    <definedName name="CMOI_ACUEDUCTO" localSheetId="61">#REF!</definedName>
    <definedName name="CMOI_ACUEDUCTO">#REF!</definedName>
    <definedName name="CMOI_ALCANTARILLADO" localSheetId="61">#REF!</definedName>
    <definedName name="CMOI_ALCANTARILLADO">#REF!</definedName>
    <definedName name="cmuooo5">#REF!</definedName>
    <definedName name="Cn">#REF!</definedName>
    <definedName name="cncbncbncbncbn" localSheetId="61">#REF!</definedName>
    <definedName name="cncbncbncbncbn">#REF!</definedName>
    <definedName name="cnodes">#REF!</definedName>
    <definedName name="CNT_M">#REF!</definedName>
    <definedName name="Cñ" localSheetId="62">#REF!</definedName>
    <definedName name="Cñ">#REF!</definedName>
    <definedName name="co" localSheetId="61">#REF!</definedName>
    <definedName name="co" localSheetId="62">#REF!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roSuspencion">"Elipse 8"</definedName>
    <definedName name="Cocineta_estufa_a_gas_dos_puestos" localSheetId="21">#REF!</definedName>
    <definedName name="Cocineta_estufa_a_gas_dos_puestos">#REF!</definedName>
    <definedName name="cod" localSheetId="62">#REF!</definedName>
    <definedName name="Cod">#REF!</definedName>
    <definedName name="COD_APUS_PPTOGRAL">#REF!</definedName>
    <definedName name="COD_PPTO1">#REF!</definedName>
    <definedName name="CodActEco">#REF!</definedName>
    <definedName name="CODIGO" localSheetId="61">#REF!</definedName>
    <definedName name="CODIGO" localSheetId="62">#REF!</definedName>
    <definedName name="codigo">#REF!,#REF!</definedName>
    <definedName name="Código">#REF!</definedName>
    <definedName name="CODIGO_APU">OFFSET(#REF!,0,0,COUNTA(#REF!)-1,1)</definedName>
    <definedName name="Codigo_M.Obra" comment="Mano de obra " localSheetId="61">#REF!</definedName>
    <definedName name="Codigo_M.Obra" comment="Mano de obra " localSheetId="62">#REF!</definedName>
    <definedName name="Codigo_M.Obra" comment="Mano de obra ">#REF!</definedName>
    <definedName name="CodigoInversion">#REF!</definedName>
    <definedName name="CodigoProyecto">#REF!</definedName>
    <definedName name="codigos" localSheetId="61">#REF!</definedName>
    <definedName name="codigos" localSheetId="62">#REF!</definedName>
    <definedName name="Codigos">#REF!</definedName>
    <definedName name="CÓDIGOS_EQUIPOS">#REF!</definedName>
    <definedName name="CÓDIGOS_SERVICIOS">#REF!</definedName>
    <definedName name="CÓDIGOS_TRANSPORTES">#REF!</definedName>
    <definedName name="CodigosAPUs">#REF!</definedName>
    <definedName name="CODMAT">#REF!</definedName>
    <definedName name="CODO_45___3__GRAN_RADIO_C_x_E">#REF!</definedName>
    <definedName name="CODO_45___3__P.V.C">#REF!</definedName>
    <definedName name="CODO_45__2__P.V.C">#REF!</definedName>
    <definedName name="Codo_45_cobre_tipo_CxC" localSheetId="21">#REF!</definedName>
    <definedName name="Codo_45_cobre_tipo_CxC">#REF!</definedName>
    <definedName name="CODO_90___3__GRAN_RADIO_C_x_E">#REF!</definedName>
    <definedName name="CODO_90___3__P.V.C">#REF!</definedName>
    <definedName name="Codo_90_1_4__c_x_c_sanitario_3" localSheetId="21">#REF!</definedName>
    <definedName name="Codo_90_1_4__c_x_c_sanitario_3">#REF!</definedName>
    <definedName name="Codo_90_1_4__c_x_c_sanitario_4" localSheetId="21">#REF!</definedName>
    <definedName name="Codo_90_1_4__c_x_c_sanitario_4">#REF!</definedName>
    <definedName name="CODO_90_3_4_PVC">#REF!</definedName>
    <definedName name="CODO_90_4_SANITARIO">#REF!</definedName>
    <definedName name="Codo_90_cobre_tipo_CxC" localSheetId="21">#REF!</definedName>
    <definedName name="Codo_90_cobre_tipo_CxC">#REF!</definedName>
    <definedName name="Codo_90_presión_P.V.C._1" localSheetId="21">#REF!</definedName>
    <definedName name="Codo_90_presión_P.V.C._1">#REF!</definedName>
    <definedName name="Codo_90_presión_P.V.C._1_1_2" localSheetId="21">#REF!</definedName>
    <definedName name="Codo_90_presión_P.V.C._1_1_2">#REF!</definedName>
    <definedName name="Codo_90_presión_P.V.C._1_2" localSheetId="21">#REF!</definedName>
    <definedName name="Codo_90_presión_P.V.C._1_2">#REF!</definedName>
    <definedName name="Codo_90_presión_P.V.C._3_4" localSheetId="21">#REF!</definedName>
    <definedName name="Codo_90_presión_P.V.C._3_4">#REF!</definedName>
    <definedName name="CODO_90_x_3__B_x_B">#REF!</definedName>
    <definedName name="CODO_90_x_3__B_x_EL">#REF!</definedName>
    <definedName name="Codo_90o_1_4__CxC_SANITARIO_2" localSheetId="21">#REF!</definedName>
    <definedName name="Codo_90o_1_4__CxC_SANITARIO_2">#REF!</definedName>
    <definedName name="Codo_90o_1_4__CxC_SANITARIO_3" localSheetId="21">#REF!</definedName>
    <definedName name="Codo_90o_1_4__CxC_SANITARIO_3">#REF!</definedName>
    <definedName name="Codo_90o_1_4__CxC_SANITARIO_4" localSheetId="21">#REF!</definedName>
    <definedName name="Codo_90o_1_4__CxC_SANITARIO_4">#REF!</definedName>
    <definedName name="Codo_90o_1_4__CxC_SANITARIO_6" localSheetId="21">#REF!</definedName>
    <definedName name="Codo_90o_1_4__CxC_SANITARIO_6">#REF!</definedName>
    <definedName name="Codo_90o_Presión_P.V.C._1" localSheetId="21">#REF!</definedName>
    <definedName name="Codo_90o_Presión_P.V.C._1">#REF!</definedName>
    <definedName name="Codo_90o_Presión_P.V.C._1_1_2" localSheetId="21">#REF!</definedName>
    <definedName name="Codo_90o_Presión_P.V.C._1_1_2">#REF!</definedName>
    <definedName name="Codo_90o_Presión_P.V.C._1_1_4" localSheetId="21">#REF!</definedName>
    <definedName name="Codo_90o_Presión_P.V.C._1_1_4">#REF!</definedName>
    <definedName name="Codo_90o_Presión_P.V.C._1_2" localSheetId="21">#REF!</definedName>
    <definedName name="Codo_90o_Presión_P.V.C._1_2">#REF!</definedName>
    <definedName name="Codo_90o_Presión_P.V.C._2" localSheetId="21">#REF!</definedName>
    <definedName name="Codo_90o_Presión_P.V.C._2">#REF!</definedName>
    <definedName name="Codo_90o_Presión_P.V.C._2_1_2" localSheetId="21">#REF!</definedName>
    <definedName name="Codo_90o_Presión_P.V.C._2_1_2">#REF!</definedName>
    <definedName name="Codo_90o_Presión_P.V.C._3" localSheetId="21">#REF!</definedName>
    <definedName name="Codo_90o_Presión_P.V.C._3">#REF!</definedName>
    <definedName name="Codo_90o_Presión_P.V.C._3_4" localSheetId="21">#REF!</definedName>
    <definedName name="Codo_90o_Presión_P.V.C._3_4">#REF!</definedName>
    <definedName name="codo_de_cemento_diám._8_pg">#REF!</definedName>
    <definedName name="Codo_galvanizado_1" localSheetId="21">#REF!</definedName>
    <definedName name="Codo_galvanizado_1">#REF!</definedName>
    <definedName name="Codo_galvanizado_1_1_2" localSheetId="21">#REF!</definedName>
    <definedName name="Codo_galvanizado_1_1_2">#REF!</definedName>
    <definedName name="Codo_galvanizado_2" localSheetId="21">#REF!</definedName>
    <definedName name="Codo_galvanizado_2">#REF!</definedName>
    <definedName name="Codo_Galvanizado_3" localSheetId="21">#REF!</definedName>
    <definedName name="Codo_Galvanizado_3">#REF!</definedName>
    <definedName name="CODO_P.V.C_90___1_2">#REF!</definedName>
    <definedName name="Codo_Pres.._1" localSheetId="61">#REF!</definedName>
    <definedName name="Codo_Pres.._1">#REF!</definedName>
    <definedName name="Codo_Pres._1_2">#REF!</definedName>
    <definedName name="Codo_Pres._3_4">#REF!</definedName>
    <definedName name="CODO_PVC_4">#REF!</definedName>
    <definedName name="CODO_PVC_6">#REF!</definedName>
    <definedName name="Codo_Sanit._2" localSheetId="61">#REF!</definedName>
    <definedName name="Codo_Sanit._2">#REF!</definedName>
    <definedName name="Codo_Sanit._3">#REF!</definedName>
    <definedName name="Codo_Sanit._4">#REF!</definedName>
    <definedName name="CODO_SANITARIO_PVC_45x110">#REF!</definedName>
    <definedName name="CODO_SANITARIO_PVC_45x160">#REF!</definedName>
    <definedName name="CODOS">#REF!</definedName>
    <definedName name="Codos_PVC_3" localSheetId="61">#REF!</definedName>
    <definedName name="Codos_PVC_3">#REF!</definedName>
    <definedName name="codos2">#REF!</definedName>
    <definedName name="coe">#REF!</definedName>
    <definedName name="Coef.erradas">#REF!</definedName>
    <definedName name="COEF.INFILT">#REF!</definedName>
    <definedName name="coef.retorno">#REF!</definedName>
    <definedName name="coeficienterugosidad">#REF!</definedName>
    <definedName name="cogs">#REF!</definedName>
    <definedName name="cogvsiruj">#REF!</definedName>
    <definedName name="COHaul">#REF!</definedName>
    <definedName name="COL_A_APU" localSheetId="61">IF(#REF!="","",IF(LEN(#REF!)=9,#REF!,#REF!))</definedName>
    <definedName name="COL_A_APU" localSheetId="62">IF(#REF!="","",IF(LEN(#REF!)=9,#REF!,#REF!))</definedName>
    <definedName name="COL_A_APU">IF(#REF!="","",IF(LEN(#REF!)=9,#REF!,#REF!))</definedName>
    <definedName name="COL_A_AUX" localSheetId="61">IF(#REF!="","",IF(#REF!="",#REF!,#REF!))</definedName>
    <definedName name="COL_A_AUX" localSheetId="62">IF(#REF!="","",IF(#REF!="",#REF!,#REF!))</definedName>
    <definedName name="COL_A_AUX">IF(#REF!="","",IF(#REF!="",#REF!,#REF!))</definedName>
    <definedName name="COL_B" localSheetId="61">IF(LEFT(#REF!,5)=#REF!,"",(LEFT(#REF!,5)))</definedName>
    <definedName name="COL_B" localSheetId="62">IF(LEFT(#REF!,5)=#REF!,"",(LEFT(#REF!,5)))</definedName>
    <definedName name="COL_B">IF(LEFT(#REF!,5)=#REF!,"",(LEFT(#REF!,5)))</definedName>
    <definedName name="COL_C" localSheetId="61">LEFT(#REF!,2)</definedName>
    <definedName name="COL_C" localSheetId="62">LEFT(#REF!,2)</definedName>
    <definedName name="COL_C">LEFT(#REF!,2)</definedName>
    <definedName name="col_dos">#REF!</definedName>
    <definedName name="COL_G" localSheetId="61">IFERROR(VLOOKUP(#REF!,#REF!,7,0),0)</definedName>
    <definedName name="COL_G" localSheetId="62">IFERROR(VLOOKUP(#REF!,#REF!,7,0),0)</definedName>
    <definedName name="COL_G">IFERROR(VLOOKUP(#REF!,#REF!,7,0),0)</definedName>
    <definedName name="COL_H" localSheetId="61">IF(LEN(#REF!)=9,ROUNDUP(SUM(#REF!),0),"")</definedName>
    <definedName name="COL_H" localSheetId="62">IF(LEN(#REF!)=9,ROUNDUP(SUM(#REF!),0),"")</definedName>
    <definedName name="COL_H">IF(LEN(#REF!)=9,ROUNDUP(SUM(#REF!),0),"")</definedName>
    <definedName name="COL_J" localSheetId="61">IF(LEN(#REF!)=9,#REF!*#REF!,"")</definedName>
    <definedName name="COL_J" localSheetId="62">IF(LEN(#REF!)=9,#REF!*#REF!,"")</definedName>
    <definedName name="COL_J">IF(LEN(#REF!)=9,#REF!*#REF!,"")</definedName>
    <definedName name="COL_J_APU" localSheetId="61">IF(#REF!="","",IF(VLOOKUP(#REF!,#REF!,7,FALSE)="",LEFT(#REF!,2),VLOOKUP(#REF!,#REF!,7,FALSE)))</definedName>
    <definedName name="COL_J_APU" localSheetId="62">IF(#REF!="","",IF(VLOOKUP(#REF!,#REF!,7,FALSE)="",LEFT(#REF!,2),VLOOKUP(#REF!,#REF!,7,FALSE)))</definedName>
    <definedName name="COL_J_APU">IF(#REF!="","",IF(VLOOKUP(#REF!,#REF!,7,FALSE)="",LEFT(#REF!,2),VLOOKUP(#REF!,#REF!,7,FALSE)))</definedName>
    <definedName name="COL_J_AUX" localSheetId="61">IF(#REF!="","",IF(VLOOKUP(#REF!,#REF!,7,FALSE)="",LEFT(#REF!,2),VLOOKUP(#REF!,#REF!,7,FALSE)))</definedName>
    <definedName name="COL_J_AUX" localSheetId="62">IF(#REF!="","",IF(VLOOKUP(#REF!,#REF!,7,FALSE)="",LEFT(#REF!,2),VLOOKUP(#REF!,#REF!,7,FALSE)))</definedName>
    <definedName name="COL_J_AUX">IF(#REF!="","",IF(VLOOKUP(#REF!,#REF!,7,FALSE)="",LEFT(#REF!,2),VLOOKUP(#REF!,#REF!,7,FALSE)))</definedName>
    <definedName name="COL_K_PPTO" localSheetId="61">IF(LEN(#REF!)=5,SUMIF(#REF!,#REF!,#REF!),"")</definedName>
    <definedName name="COL_K_PPTO" localSheetId="62">IF(LEN(#REF!)=5,SUMIF(#REF!,#REF!,#REF!),"")</definedName>
    <definedName name="COL_K_PPTO">IF(LEN(#REF!)=5,SUMIF(#REF!,#REF!,#REF!),"")</definedName>
    <definedName name="COL_L" localSheetId="61">IF(#REF!="",SUMIF(#REF!,#REF!,#REF!),"")</definedName>
    <definedName name="COL_L" localSheetId="62">IF(#REF!="",SUMIF(#REF!,#REF!,#REF!),"")</definedName>
    <definedName name="COL_L">IF(#REF!="",SUMIF(#REF!,#REF!,#REF!),"")</definedName>
    <definedName name="COL_M" localSheetId="61">IF(LEN(#REF!)=2,#REF!/SUMIF(#REF!,"&gt;&lt;""",#REF!),"")</definedName>
    <definedName name="COL_M" localSheetId="62">IF(LEN(#REF!)=2,#REF!/SUMIF(#REF!,"&gt;&lt;""",#REF!),"")</definedName>
    <definedName name="COL_M">IF(LEN(#REF!)=2,#REF!/SUMIF(#REF!,"&gt;&lt;""",#REF!),"")</definedName>
    <definedName name="COL_M_APU" localSheetId="61">IF(#REF!="","",IF(VLOOKUP(#REF!,#REF!,7,FALSE)="",LEFT(#REF!,2),VLOOKUP(#REF!,#REF!,7,FALSE)))</definedName>
    <definedName name="COL_M_APU" localSheetId="62">IF(#REF!="","",IF(VLOOKUP(#REF!,#REF!,7,FALSE)="",LEFT(#REF!,2),VLOOKUP(#REF!,#REF!,7,FALSE)))</definedName>
    <definedName name="COL_M_APU">IF(#REF!="","",IF(VLOOKUP(#REF!,#REF!,7,FALSE)="",LEFT(#REF!,2),VLOOKUP(#REF!,#REF!,7,FALSE)))</definedName>
    <definedName name="col10x20">#REF!</definedName>
    <definedName name="cola">#REF!</definedName>
    <definedName name="COLAMARRE2" localSheetId="61">#REF!</definedName>
    <definedName name="COLAMARRE2">#REF!</definedName>
    <definedName name="colb">#REF!</definedName>
    <definedName name="COLBOR">#REF!</definedName>
    <definedName name="colc">#REF!</definedName>
    <definedName name="COLLAR_DE_DERIVACION_2____1_2">#REF!</definedName>
    <definedName name="COLLAR_DE_DERIVACION_3____1_2">#REF!</definedName>
    <definedName name="COLLAR_DE_DERIVACION_DE_HF_DE_3____1_2__PARA_INSTALACION_DE_VENTOSA_EN_TUBERIA_DE_P.V.C">#REF!</definedName>
    <definedName name="COLLARÍN">#REF!</definedName>
    <definedName name="COLON">#REF!</definedName>
    <definedName name="Color_mineral" localSheetId="21">#REF!</definedName>
    <definedName name="Color_mineral">#REF!</definedName>
    <definedName name="ColTap">#REF!</definedName>
    <definedName name="columna">#REF!</definedName>
    <definedName name="COLUMNA20X20" localSheetId="61">#REF!</definedName>
    <definedName name="COLUMNA20X20">#REF!</definedName>
    <definedName name="ColumnaIndice" localSheetId="3">{"Fuente","4";"Distancia","5";"Valor Material en Mina","6";"Valor Material en Municipio","7"}</definedName>
    <definedName name="ColumnaIndice">{"Fuente","4";"Distancia","5";"Valor Material en Mina","6";"Valor Material en Municipio","7"}</definedName>
    <definedName name="columnas">#REF!</definedName>
    <definedName name="Columnas_30x30x2.70">#REF!</definedName>
    <definedName name="COLUMNAS20X30">#REF!</definedName>
    <definedName name="columnascon">#REF!</definedName>
    <definedName name="Columnetas_15x30x2.70">#REF!</definedName>
    <definedName name="Com">#REF!</definedName>
    <definedName name="COM.LIM">#REF!</definedName>
    <definedName name="COMB">#REF!</definedName>
    <definedName name="comb1">#REF!</definedName>
    <definedName name="comb2">#REF!</definedName>
    <definedName name="comb22">#REF!</definedName>
    <definedName name="comb3">#REF!</definedName>
    <definedName name="comb4">#REF!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fee">#REF!</definedName>
    <definedName name="comfee2">#REF!</definedName>
    <definedName name="COMIDA">#REF!</definedName>
    <definedName name="COMIDA100">#REF!</definedName>
    <definedName name="COMJob_Number">#REF!</definedName>
    <definedName name="COMMR_description">#REF!</definedName>
    <definedName name="COMMRNumber">#REF!</definedName>
    <definedName name="COMN1">#REF!</definedName>
    <definedName name="COMP">#REF!</definedName>
    <definedName name="compactacion">#REF!</definedName>
    <definedName name="Compactador_Bomag_15_ton.">#REF!</definedName>
    <definedName name="Compactador_Patecabra">#REF!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añía">#REF!</definedName>
    <definedName name="compefactores">#REF!</definedName>
    <definedName name="compefactores_1">#REF!</definedName>
    <definedName name="compefactores_2">#REF!</definedName>
    <definedName name="COMPenalty">#REF!</definedName>
    <definedName name="Compensado_prom">#REF!</definedName>
    <definedName name="Compilado">#REF!</definedName>
    <definedName name="componentes">#REF!</definedName>
    <definedName name="COMPR">#REF!</definedName>
    <definedName name="COMPRE">#REF!</definedName>
    <definedName name="COMPRESOR">#REF!</definedName>
    <definedName name="Compresor_2_Martillos_185_PCM" localSheetId="21">#REF!</definedName>
    <definedName name="Compresor_2_Martillos_185_PCM">#REF!</definedName>
    <definedName name="Compresor_80HP__con_martillo">#REF!</definedName>
    <definedName name="Compresores">#REF!</definedName>
    <definedName name="COMPROBANTE_DE_PAGO">#REF!</definedName>
    <definedName name="Comprobantes">#REF!</definedName>
    <definedName name="COMProject_Currency">#REF!</definedName>
    <definedName name="COMProject_name">#REF!</definedName>
    <definedName name="compuerta">#REF!</definedName>
    <definedName name="COMUNIDAD_INDIGENA">#REF!</definedName>
    <definedName name="COMUNIDADES">#REF!</definedName>
    <definedName name="CON">#REF!</definedName>
    <definedName name="CON.FUN">#REF!</definedName>
    <definedName name="CON.LIM">#REF!</definedName>
    <definedName name="CON.POZ">#REF!</definedName>
    <definedName name="CON.TUB">#REF!</definedName>
    <definedName name="CON_2500">#REF!</definedName>
    <definedName name="CON_3000">#REF!</definedName>
    <definedName name="CON_HTA" localSheetId="61">SUMIFS(#REF!,#REF!,#REF!,#REF!,"mo")</definedName>
    <definedName name="CON_HTA" localSheetId="62">SUMIFS(#REF!,#REF!,#REF!,#REF!,"mo")</definedName>
    <definedName name="CON_HTA">SUMIFS(#REF!,#REF!,#REF!,#REF!,"mo")</definedName>
    <definedName name="CON_HTA_APU" localSheetId="61">SUMIFS(#REF!,#REF!,#REF!,#REF!,"mo")</definedName>
    <definedName name="CON_HTA_APU" localSheetId="62">SUMIFS(#REF!,#REF!,#REF!,#REF!,"mo")</definedName>
    <definedName name="CON_HTA_APU">SUMIFS(#REF!,#REF!,#REF!,#REF!,"mo")</definedName>
    <definedName name="CONC" localSheetId="61">#REF!</definedName>
    <definedName name="CONC" localSheetId="62">#REF!</definedName>
    <definedName name="CONC">#REF!</definedName>
    <definedName name="CONC_2200">#REF!</definedName>
    <definedName name="CONC2000" localSheetId="61">#REF!</definedName>
    <definedName name="CONC2000">#REF!</definedName>
    <definedName name="Conc3" localSheetId="61">#REF!</definedName>
    <definedName name="Conc3">#REF!</definedName>
    <definedName name="CONC3000" localSheetId="61">#REF!</definedName>
    <definedName name="CONC3000">#REF!</definedName>
    <definedName name="CONCATENART" localSheetId="61">#REF!</definedName>
    <definedName name="CONCATENART">#REF!</definedName>
    <definedName name="Concepto">#REF!</definedName>
    <definedName name="conceptos">#REF!</definedName>
    <definedName name="Concor1">#REF!</definedName>
    <definedName name="CONCRE" localSheetId="61">#REF!</definedName>
    <definedName name="CONCRE" localSheetId="62">#REF!</definedName>
    <definedName name="CONCRE">#REF!</definedName>
    <definedName name="CONCRE123">#REF!</definedName>
    <definedName name="CONCRE124" localSheetId="61">#REF!</definedName>
    <definedName name="CONCRE124" localSheetId="62">#REF!</definedName>
    <definedName name="CONCRE124">#REF!</definedName>
    <definedName name="concre15">#REF!</definedName>
    <definedName name="CONCRE25">#REF!</definedName>
    <definedName name="CONCRE3">#REF!</definedName>
    <definedName name="concre3000">#REF!</definedName>
    <definedName name="concre35">#REF!</definedName>
    <definedName name="concreto" localSheetId="61">#REF!</definedName>
    <definedName name="concreto" localSheetId="62">#REF!</definedName>
    <definedName name="concreto">300000</definedName>
    <definedName name="CONCRETO_1_2_3">#REF!</definedName>
    <definedName name="CONCRETO_1_2_4">#REF!</definedName>
    <definedName name="Concreto_1_3_5" localSheetId="21">#REF!</definedName>
    <definedName name="CONCRETO_1_3_5">#REF!</definedName>
    <definedName name="CONCRETO_1_4_8">#REF!</definedName>
    <definedName name="Concreto_1500_psi">#REF!</definedName>
    <definedName name="CONCRETO_2000" localSheetId="61">#REF!</definedName>
    <definedName name="CONCRETO_2000" localSheetId="62">#REF!</definedName>
    <definedName name="CONCRETO_2000">#REF!</definedName>
    <definedName name="CONCRETO_2000_PSI">#REF!</definedName>
    <definedName name="Concreto_2200">#REF!</definedName>
    <definedName name="Concreto_2500_PSI" localSheetId="21">#REF!</definedName>
    <definedName name="CONCRETO_2500_PSI">#REF!</definedName>
    <definedName name="concreto_3000">#REF!</definedName>
    <definedName name="Concreto_3000_0.40">#REF!</definedName>
    <definedName name="Concreto_3000_PSI" localSheetId="21">#REF!</definedName>
    <definedName name="CONCRETO_3000_PSI">#REF!</definedName>
    <definedName name="CONCRETO_3500_PSI">#REF!</definedName>
    <definedName name="Concreto_4000">#REF!</definedName>
    <definedName name="Concreto_4000_0.40">#REF!</definedName>
    <definedName name="Concreto_4000_0.40_Auto">#REF!</definedName>
    <definedName name="Concreto_4000_0.40_Auto_Retrac_Fibra">#REF!</definedName>
    <definedName name="Concreto_a_granel_con_silo_puesto_en_obra__cemento_1A__2500_P.S.I." localSheetId="21">#REF!</definedName>
    <definedName name="Concreto_a_granel_con_silo_puesto_en_obra__cemento_1A__2500_P.S.I.">#REF!</definedName>
    <definedName name="Concreto_a_granel_con_silo_puesto_en_obra__cemento_1A__3000_P.S.I." localSheetId="21">#REF!</definedName>
    <definedName name="Concreto_a_granel_con_silo_puesto_en_obra__cemento_1A__3000_P.S.I.">#REF!</definedName>
    <definedName name="Concreto_a_granel_con_silo_puesto_en_obra__cemento_1A__4000_P.S.I." localSheetId="21">#REF!</definedName>
    <definedName name="Concreto_a_granel_con_silo_puesto_en_obra__cemento_1A__4000_P.S.I.">#REF!</definedName>
    <definedName name="CONCRETO_CICLOPEO" localSheetId="61">#REF!</definedName>
    <definedName name="CONCRETO_CICLOPEO">#REF!</definedName>
    <definedName name="CONCRETO_CICLOPEO_2500_PSI">#REF!</definedName>
    <definedName name="CONCRETO_CICLOPEO_3000_PSI">#REF!</definedName>
    <definedName name="Concreto_común_3000_P.S.I." localSheetId="21">#REF!</definedName>
    <definedName name="Concreto_común_3000_P.S.I.">#REF!</definedName>
    <definedName name="Concreto_Corriente_2500_P.S.I." localSheetId="21">#REF!</definedName>
    <definedName name="Concreto_Corriente_2500_P.S.I.">#REF!</definedName>
    <definedName name="Concreto_Corriente_3000_P.S.I." localSheetId="21">#REF!</definedName>
    <definedName name="Concreto_Corriente_3000_P.S.I.">#REF!</definedName>
    <definedName name="Concreto_corriente_de_2500_P.S.I." localSheetId="21">#REF!</definedName>
    <definedName name="Concreto_corriente_de_2500_P.S.I.">#REF!</definedName>
    <definedName name="Concreto_Corriente_de_3000_P.S.I." localSheetId="21">#REF!</definedName>
    <definedName name="Concreto_Corriente_de_3000_P.S.I.">#REF!</definedName>
    <definedName name="Concreto_Corriente_de_4000_P.S.I." localSheetId="21">#REF!</definedName>
    <definedName name="Concreto_Corriente_de_4000_P.S.I.">#REF!</definedName>
    <definedName name="CONCRETO_F.C_4">#REF!</definedName>
    <definedName name="concreto_FC_2.2">#REF!</definedName>
    <definedName name="Concreto_Gravilla_Fina_2000_psi" localSheetId="21">#REF!</definedName>
    <definedName name="Concreto_Gravilla_Fina_2000_psi">#REF!</definedName>
    <definedName name="CONCRETO0_05" localSheetId="61">#REF!</definedName>
    <definedName name="CONCRETO0_05">#REF!</definedName>
    <definedName name="Concreto1_m">#REF!</definedName>
    <definedName name="CONCRETO123" localSheetId="61">#REF!</definedName>
    <definedName name="CONCRETO123" localSheetId="62">#REF!</definedName>
    <definedName name="CONCRETO123">#REF!</definedName>
    <definedName name="concreto14">#REF!</definedName>
    <definedName name="Concreto2_m">#REF!</definedName>
    <definedName name="CONCRETO20">#REF!</definedName>
    <definedName name="concreto25">#REF!</definedName>
    <definedName name="concreto2500">280000</definedName>
    <definedName name="Concreto2500v">#REF!</definedName>
    <definedName name="CONCRETO3">#REF!</definedName>
    <definedName name="Concreto3_m">#REF!</definedName>
    <definedName name="CONCRETO30">#REF!</definedName>
    <definedName name="concreto3000">#REF!</definedName>
    <definedName name="concreto35">#REF!</definedName>
    <definedName name="Concreto4_m">#REF!</definedName>
    <definedName name="concreto5">#REF!</definedName>
    <definedName name="Concreto5_m">#REF!</definedName>
    <definedName name="Concreto5500v">#REF!</definedName>
    <definedName name="concretociclopeo">#REF!</definedName>
    <definedName name="concretomuro">#REF!</definedName>
    <definedName name="concretoplaca">#REF!</definedName>
    <definedName name="Concretos">#REF!</definedName>
    <definedName name="CONCRETOS_OBRAS_VARIAS">#REF!</definedName>
    <definedName name="CONCURSO">#REF!</definedName>
    <definedName name="CONDI1" localSheetId="61">#REF!</definedName>
    <definedName name="CONDI1" localSheetId="62">#REF!</definedName>
    <definedName name="CONDI1">#REF!</definedName>
    <definedName name="CONDUCCION331">#REF!</definedName>
    <definedName name="CONDUCCIONES">#REF!</definedName>
    <definedName name="CONDUCCIONTABLA3.3.1">#REF!</definedName>
    <definedName name="Conductores">#REF!</definedName>
    <definedName name="ConductoresCostos">#REF!</definedName>
    <definedName name="conduit1.2">#REF!</definedName>
    <definedName name="CONECTORES_DE_CORTANTE">#REF!</definedName>
    <definedName name="Conexión_Siamesa" localSheetId="21">#REF!</definedName>
    <definedName name="Conexión_Siamesa">#REF!</definedName>
    <definedName name="Conexión_Siamesa_de_2_1_2__X_2_1_2__X_3" localSheetId="21">#REF!</definedName>
    <definedName name="Conexión_Siamesa_de_2_1_2__X_2_1_2__X_3">#REF!</definedName>
    <definedName name="conexiondomiciliaria">#REF!</definedName>
    <definedName name="Congelar_Capital_Vencido">#REF!</definedName>
    <definedName name="ConjAPM">#REF!</definedName>
    <definedName name="ConjBasi">#REF!</definedName>
    <definedName name="CONM1">#REF!</definedName>
    <definedName name="CONM2">#REF!</definedName>
    <definedName name="CONMI">#REF!</definedName>
    <definedName name="CONMX">#REF!</definedName>
    <definedName name="cons">#REF!</definedName>
    <definedName name="ConseqCat">0</definedName>
    <definedName name="ConseqForMitRisk">3</definedName>
    <definedName name="CONSOLIDADO">#REF!</definedName>
    <definedName name="CONSORCIO">#REF!</definedName>
    <definedName name="constante">#REF!</definedName>
    <definedName name="CONSTRUCCION_DE_DOS_GALPONES" localSheetId="62">#REF!</definedName>
    <definedName name="CONSTRUCCION_DE_DOS_GALPONES">#REF!</definedName>
    <definedName name="Consulta_PRECIOS_BASICOS">#REF!</definedName>
    <definedName name="Consultor">#REF!</definedName>
    <definedName name="CONSULTOR_1">#REF!</definedName>
    <definedName name="CONSULTOR_2">#REF!</definedName>
    <definedName name="consum">#REF!</definedName>
    <definedName name="consumo">#REF!</definedName>
    <definedName name="CONT">#REF!</definedName>
    <definedName name="Cont_LuzP">#REF!</definedName>
    <definedName name="Cont_Pul">#REF!</definedName>
    <definedName name="Cont_Relés">#REF!</definedName>
    <definedName name="Cont_Sel">#REF!</definedName>
    <definedName name="CONTAB">#REF!</definedName>
    <definedName name="CONTADO">#REF!</definedName>
    <definedName name="CONTADOR">#REF!</definedName>
    <definedName name="ContLabCostOutput">#REF!</definedName>
    <definedName name="ContPartsCostOutput">#REF!</definedName>
    <definedName name="Contr_B_Ex">#REF!</definedName>
    <definedName name="contra">#REF!</definedName>
    <definedName name="Contratante">#REF!</definedName>
    <definedName name="CONTRATISTA" localSheetId="21">[3]VARIABLES!$C$9</definedName>
    <definedName name="CONTRATISTA">#REF!</definedName>
    <definedName name="CONTRATO" localSheetId="61">#REF!</definedName>
    <definedName name="CONTRATO" localSheetId="62">#REF!</definedName>
    <definedName name="CONTRATO">#REF!</definedName>
    <definedName name="CONTRATO.No" localSheetId="21">[3]VARIABLES!$C$6</definedName>
    <definedName name="CONTRATO.No">#REF!</definedName>
    <definedName name="Contreto_3000">#REF!</definedName>
    <definedName name="Contributi">#REF!</definedName>
    <definedName name="contributoIstralcio">#REF!</definedName>
    <definedName name="CONTRO">#REF!</definedName>
    <definedName name="CONV1">#REF!</definedName>
    <definedName name="conv2">#REF!</definedName>
    <definedName name="conv3">#REF!</definedName>
    <definedName name="conv4">#REF!</definedName>
    <definedName name="conZ">#REF!</definedName>
    <definedName name="conzapatas">#REF!</definedName>
    <definedName name="COORDENADAS">#REF!</definedName>
    <definedName name="COORDENADAS1">#REF!</definedName>
    <definedName name="Coordinador">#REF!</definedName>
    <definedName name="COP">#REF!</definedName>
    <definedName name="COPIA" localSheetId="61">#REF!</definedName>
    <definedName name="COPIA" localSheetId="62">#REF!</definedName>
    <definedName name="COPIA">#N/A</definedName>
    <definedName name="COPIA1">#REF!</definedName>
    <definedName name="COPIA2">#REF!</definedName>
    <definedName name="copiao4">#N/A</definedName>
    <definedName name="copiar">#REF!</definedName>
    <definedName name="Copias_de_Documentos">#REF!</definedName>
    <definedName name="Coraza">#REF!</definedName>
    <definedName name="correa">#REF!</definedName>
    <definedName name="CORRECCION">#REF!</definedName>
    <definedName name="corri">#N/A</definedName>
    <definedName name="CORTA">#REF!</definedName>
    <definedName name="cortadora_paviemnto">#REF!</definedName>
    <definedName name="Cortasol">#REF!</definedName>
    <definedName name="CORTASOL_METALICO_SEGÚN_PLANOS">#REF!</definedName>
    <definedName name="corte">#REF!</definedName>
    <definedName name="Corte_retiro_muro">#REF!</definedName>
    <definedName name="CORTE_Y_SELLO_DE_JUNTAS">#REF!</definedName>
    <definedName name="CORTE1">#REF!</definedName>
    <definedName name="CORTEAGOSTO11">#REF!</definedName>
    <definedName name="corterocoso">#REF!</definedName>
    <definedName name="CORTINA_METALICA_ENROLLABLE">#REF!</definedName>
    <definedName name="Cost._Hoja">#REF!</definedName>
    <definedName name="Cost._Tab">#REF!</definedName>
    <definedName name="cost_analysis">#REF!</definedName>
    <definedName name="COST_CENTRES">#REF!</definedName>
    <definedName name="Cost_superf.">#REF!</definedName>
    <definedName name="costa" localSheetId="61">#REF!</definedName>
    <definedName name="costa">#REF!</definedName>
    <definedName name="CostCode">#REF!</definedName>
    <definedName name="CosteoConsultoria" localSheetId="62">#REF!</definedName>
    <definedName name="CosteoConsultoria">#REF!</definedName>
    <definedName name="costi_amm_est">#REF!</definedName>
    <definedName name="Costi_Capitalizzati">#REF!</definedName>
    <definedName name="Costi_Operativi">#REF!</definedName>
    <definedName name="Costidiretti">#REF!</definedName>
    <definedName name="COSTO">#REF!</definedName>
    <definedName name="Costo_de_Resma">#REF!</definedName>
    <definedName name="COSTO_FRENTE">#REF!</definedName>
    <definedName name="Costo_Indctos">#REF!</definedName>
    <definedName name="COSTO_TRANSPORTE">#REF!</definedName>
    <definedName name="costo2" hidden="1">#REF!</definedName>
    <definedName name="CostoDirecto" localSheetId="61">#REF!</definedName>
    <definedName name="CostoDirecto" localSheetId="62">#REF!</definedName>
    <definedName name="COSTODIRECTO">#REF!</definedName>
    <definedName name="CostoDirectoObra" localSheetId="61">#REF!</definedName>
    <definedName name="CostoDirectoObra" localSheetId="62">#REF!</definedName>
    <definedName name="CostoDirectoObra">#REF!</definedName>
    <definedName name="Costopérdidas" localSheetId="61">#REF!</definedName>
    <definedName name="Costopérdidas" localSheetId="62">#REF!</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#REF!</definedName>
    <definedName name="COSTOS_DIREC">#REF!</definedName>
    <definedName name="Costos_Directos">#REF!</definedName>
    <definedName name="Costos_Indirectos">#REF!</definedName>
    <definedName name="COSTOSCONDUCCIONACU">#REF!</definedName>
    <definedName name="cota">#REF!</definedName>
    <definedName name="COTAS">#REF!</definedName>
    <definedName name="COTIZACION" localSheetId="61">#REF!</definedName>
    <definedName name="COTIZACION" localSheetId="62">#REF!</definedName>
    <definedName name="COTIZACION">#REF!</definedName>
    <definedName name="CotizacionARP" localSheetId="62">#REF!</definedName>
    <definedName name="CotizacionARP" localSheetId="21">#REF!</definedName>
    <definedName name="CotizacionARP">#REF!</definedName>
    <definedName name="count">#REF!</definedName>
    <definedName name="counter">#REF!</definedName>
    <definedName name="COUNTRY_OF_ORIGIN">#REF!</definedName>
    <definedName name="cov">#REF!</definedName>
    <definedName name="Cov_00_PS">#REF!</definedName>
    <definedName name="Cov_00_Rev">#REF!</definedName>
    <definedName name="Cov_97_PS">#REF!</definedName>
    <definedName name="Cov_97_Rev">#REF!</definedName>
    <definedName name="Cov_98_PS">#REF!</definedName>
    <definedName name="Cov_98_Rev">#REF!</definedName>
    <definedName name="Cov_99_PS">#REF!</definedName>
    <definedName name="Cov_99_Rev">#REF!</definedName>
    <definedName name="Cov_EPS_00">#REF!</definedName>
    <definedName name="Cov_EPS_98">#REF!</definedName>
    <definedName name="Cov_EPS_99">#REF!</definedName>
    <definedName name="Cov_Mkt_Cap">#REF!</definedName>
    <definedName name="Cov_Off_High">#REF!</definedName>
    <definedName name="Cov_Perf_97">#REF!</definedName>
    <definedName name="Cov_Perf_98">#REF!</definedName>
    <definedName name="Cov_Perf_99">#REF!</definedName>
    <definedName name="Cov_Univ_Avg">#REF!</definedName>
    <definedName name="Cov_Univ_Total">#REF!</definedName>
    <definedName name="cover" hidden="1">#REF!</definedName>
    <definedName name="covtitle">#REF!</definedName>
    <definedName name="COYLL">#REF!</definedName>
    <definedName name="cp" localSheetId="61">#REF!</definedName>
    <definedName name="cp" localSheetId="62">#REF!</definedName>
    <definedName name="cp">#REF!</definedName>
    <definedName name="CP452L">#REF!</definedName>
    <definedName name="CP453L">#REF!</definedName>
    <definedName name="CP902L">#REF!</definedName>
    <definedName name="CP903L">#REF!</definedName>
    <definedName name="CP904L">#REF!</definedName>
    <definedName name="cpaperbks">#REF!</definedName>
    <definedName name="cpd">#REF!</definedName>
    <definedName name="cphdbks">#REF!</definedName>
    <definedName name="cpiedra">#REF!</definedName>
    <definedName name="CPlanta">#REF!</definedName>
    <definedName name="CPM" localSheetId="61">#REF!</definedName>
    <definedName name="CPM" localSheetId="62">#REF!</definedName>
    <definedName name="CPM">#REF!</definedName>
    <definedName name="CPoblado" hidden="1">""</definedName>
    <definedName name="cpsaddel">#REF!</definedName>
    <definedName name="cpsbaseval">#REF!</definedName>
    <definedName name="cpslist">#REF!</definedName>
    <definedName name="cpsopts">#REF!</definedName>
    <definedName name="cpspurdocs">#REF!</definedName>
    <definedName name="cpsstdval">#REF!</definedName>
    <definedName name="cpsupdset">#REF!</definedName>
    <definedName name="cpsupgset">#REF!</definedName>
    <definedName name="cpsupprset">#REF!</definedName>
    <definedName name="Cq" localSheetId="61">#REF!</definedName>
    <definedName name="Cq" localSheetId="62">#REF!</definedName>
    <definedName name="Cq">#REF!</definedName>
    <definedName name="CR" localSheetId="61">#REF!</definedName>
    <definedName name="CR" localSheetId="62">#REF!</definedName>
    <definedName name="Cr">#REF!</definedName>
    <definedName name="CR22JH">#REF!</definedName>
    <definedName name="CR42JH">#REF!</definedName>
    <definedName name="CR44JH">#REF!</definedName>
    <definedName name="CR66JH">#REF!</definedName>
    <definedName name="CRandM">#REF!</definedName>
    <definedName name="CRAS">#REF!</definedName>
    <definedName name="CREDITO">#REF!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#REF!</definedName>
    <definedName name="Criteria_MI">#REF!</definedName>
    <definedName name="CRITERIO">#REF!</definedName>
    <definedName name="_xlnm.Criteria" localSheetId="61">#REF!</definedName>
    <definedName name="_xlnm.Criteria" localSheetId="62">#REF!</definedName>
    <definedName name="_xlnm.Criteria">#REF!</definedName>
    <definedName name="Criterios_IM">#REF!</definedName>
    <definedName name="CRITICA" localSheetId="62">#REF!</definedName>
    <definedName name="CRITICA">#REF!</definedName>
    <definedName name="Criticidad">#REF!</definedName>
    <definedName name="Criticos" localSheetId="61">#REF!</definedName>
    <definedName name="Criticos">#REF!</definedName>
    <definedName name="crm">#REF!</definedName>
    <definedName name="CRONO" localSheetId="61">#REF!</definedName>
    <definedName name="CRONO" localSheetId="62">#REF!</definedName>
    <definedName name="CRONO">#REF!</definedName>
    <definedName name="CronogFechaFin">#REF!</definedName>
    <definedName name="CronogFechaInic">#REF!</definedName>
    <definedName name="Cronograma">#REF!</definedName>
    <definedName name="CRP">#REF!</definedName>
    <definedName name="crrc" localSheetId="61">#REF!</definedName>
    <definedName name="crrc">#REF!</definedName>
    <definedName name="crrd">#REF!</definedName>
    <definedName name="crt" localSheetId="3"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rtc">#REF!</definedName>
    <definedName name="crtd">#REF!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 localSheetId="61">#REF!</definedName>
    <definedName name="Cs" localSheetId="62">#REF!</definedName>
    <definedName name="cs">#REF!</definedName>
    <definedName name="CS_AVG_SIZE">#REF!</definedName>
    <definedName name="CS_WELDING">#REF!</definedName>
    <definedName name="csd">#REF!</definedName>
    <definedName name="CSIKA">#REF!</definedName>
    <definedName name="cspb">#REF!</definedName>
    <definedName name="CT" localSheetId="61">#REF!</definedName>
    <definedName name="CT" localSheetId="62">#REF!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A">#REF!</definedName>
    <definedName name="ctachrs">#REF!</definedName>
    <definedName name="ctaclrula">#REF!</definedName>
    <definedName name="CtaObra">#REF!</definedName>
    <definedName name="CTC140KG">#REF!</definedName>
    <definedName name="CTE">#REF!</definedName>
    <definedName name="CTO">#REF!</definedName>
    <definedName name="ctoin">#REF!</definedName>
    <definedName name="ctopp">#REF!</definedName>
    <definedName name="ctpadvval">#REF!</definedName>
    <definedName name="ctpbaseval">#REF!</definedName>
    <definedName name="ctphbks">#REF!</definedName>
    <definedName name="ctpslist">#REF!</definedName>
    <definedName name="ctpsopts">#REF!</definedName>
    <definedName name="ctpstdval">#REF!</definedName>
    <definedName name="CTR">#REF!</definedName>
    <definedName name="CTRPAG">#REF!</definedName>
    <definedName name="CTyre">#REF!</definedName>
    <definedName name="CU" localSheetId="61">#REF!</definedName>
    <definedName name="CU" localSheetId="62">#REF!</definedName>
    <definedName name="Cu">#REF!</definedName>
    <definedName name="CU_AA">#REF!</definedName>
    <definedName name="CU_BB">#REF!</definedName>
    <definedName name="CU_CC">#REF!</definedName>
    <definedName name="CU_EE">#REF!</definedName>
    <definedName name="CU_MM">#REF!</definedName>
    <definedName name="CU_TT">#REF!</definedName>
    <definedName name="CU_VV">#REF!</definedName>
    <definedName name="CUA">#REF!</definedName>
    <definedName name="CUAALB">#REF!</definedName>
    <definedName name="CUACON">#REF!</definedName>
    <definedName name="CUAD">#REF!</definedName>
    <definedName name="cuad1" localSheetId="61">#REF!</definedName>
    <definedName name="cuad1" localSheetId="62">#REF!</definedName>
    <definedName name="cuad1">#REF!</definedName>
    <definedName name="cuad2">#REF!</definedName>
    <definedName name="cuad3">#REF!</definedName>
    <definedName name="cuad4">#REF!</definedName>
    <definedName name="CUAD5">#REF!</definedName>
    <definedName name="cuadilla4">#REF!</definedName>
    <definedName name="cuado">#REF!</definedName>
    <definedName name="cuadr">#REF!</definedName>
    <definedName name="CUADRI1">#REF!</definedName>
    <definedName name="CUADRI2">#REF!</definedName>
    <definedName name="CUADRI3">#REF!</definedName>
    <definedName name="CUADRI4">#REF!</definedName>
    <definedName name="CUADRI5">#REF!</definedName>
    <definedName name="CUADRI6">#REF!</definedName>
    <definedName name="CUADRI7">#REF!</definedName>
    <definedName name="CUADRI9">#REF!</definedName>
    <definedName name="CUADRIA" localSheetId="61">#REF!</definedName>
    <definedName name="CUADRIA">#REF!</definedName>
    <definedName name="CUADRIB" localSheetId="61">#REF!</definedName>
    <definedName name="CUADRIB">#REF!</definedName>
    <definedName name="CUADRIC" localSheetId="61">#REF!</definedName>
    <definedName name="CUADRIC">#REF!</definedName>
    <definedName name="CUADRILLA" localSheetId="61">#REF!</definedName>
    <definedName name="CUADRILLA" localSheetId="62">#REF!</definedName>
    <definedName name="Cuadrilla">#REF!</definedName>
    <definedName name="CUADRILLA.A">#REF!</definedName>
    <definedName name="CUADRILLA_011">#REF!</definedName>
    <definedName name="CUADRILLA_014">#REF!</definedName>
    <definedName name="CUADRILLA_102">#REF!</definedName>
    <definedName name="CUADRILLA_104">#REF!</definedName>
    <definedName name="CUADRILLA_112">#REF!</definedName>
    <definedName name="CUADRILLA_114">#REF!</definedName>
    <definedName name="CUADRILLA_1212">#REF!</definedName>
    <definedName name="Cuadrilla_A" localSheetId="61">#REF!</definedName>
    <definedName name="Cuadrilla_A">#REF!</definedName>
    <definedName name="CUADRILLA_A__1_2_8__CONCRETOS">#REF!</definedName>
    <definedName name="Cuadrilla_Albañilería_OF_Ayudante" localSheetId="21">#REF!</definedName>
    <definedName name="Cuadrilla_Albañilería_OF_Ayudante">#REF!</definedName>
    <definedName name="Cuadrilla_B" localSheetId="61">#REF!</definedName>
    <definedName name="Cuadrilla_B">#REF!</definedName>
    <definedName name="CUADRILLA_B__0_1_8__EXCAVACIONES_Y_RELLENOS">#REF!</definedName>
    <definedName name="Cuadrilla_C" localSheetId="61">#REF!</definedName>
    <definedName name="Cuadrilla_C">#REF!</definedName>
    <definedName name="CUADRILLA_C__1_1_2__INSTALACIÓN_DE_TUBERIA_Y_ACCESORIOS">#REF!</definedName>
    <definedName name="Cuadrilla_D" localSheetId="61">#REF!</definedName>
    <definedName name="Cuadrilla_D">#REF!</definedName>
    <definedName name="CUADRILLA_D__1_1_2__FIGURACIÓN_DE_HIERRO">#REF!</definedName>
    <definedName name="Cuadrilla_E" localSheetId="61">#REF!</definedName>
    <definedName name="Cuadrilla_E">#REF!</definedName>
    <definedName name="CUADRILLA_E__1_1_2__MAMPOSTERIA">#REF!</definedName>
    <definedName name="CUADRILLA_F__1_2_1__FORMALETAS">#REF!</definedName>
    <definedName name="Cuadrilla_G" localSheetId="61">#REF!</definedName>
    <definedName name="Cuadrilla_G">#REF!</definedName>
    <definedName name="CUADRILLA_G__1_2_1__ACABADOS">#REF!</definedName>
    <definedName name="CUADRILLA_H__0_1_2__CERRAMIENTO">#REF!</definedName>
    <definedName name="CUADRILLA_I__1_2_0__TOPOGRAFICA">#REF!</definedName>
    <definedName name="CUADRILLA_J__1E_2E_0__INSTALACIONES_ELECTRICAS">#REF!</definedName>
    <definedName name="CUADRILLA_K__1_2_2__CAMPAMENTO">#REF!</definedName>
    <definedName name="CUADRILLA_L__0_1_5__DESCAPOTE_Y_LIMPIEZA">#REF!</definedName>
    <definedName name="CUADRILLA_M__1_1_2__MATERIALES_METALICOS">#REF!</definedName>
    <definedName name="CUADRILLA_M__1_4_9__CONCRETOS_2">#REF!</definedName>
    <definedName name="Cuadrilla_P" localSheetId="61">#REF!</definedName>
    <definedName name="Cuadrilla_P">#REF!</definedName>
    <definedName name="CUADRILLA_S">#REF!</definedName>
    <definedName name="Cuadrilla_T">#REF!</definedName>
    <definedName name="cuadrilla1" localSheetId="61">#REF!</definedName>
    <definedName name="cuadrilla1" localSheetId="62">#REF!</definedName>
    <definedName name="cuadrilla1">#REF!</definedName>
    <definedName name="Cuadrilla10">#REF!</definedName>
    <definedName name="cuadrilla2">#REF!</definedName>
    <definedName name="cuadrilla3">#REF!</definedName>
    <definedName name="cuadrilla4">#REF!</definedName>
    <definedName name="cuadrilla5">#REF!</definedName>
    <definedName name="cuadrilla6">#REF!</definedName>
    <definedName name="cuadrilla8">#REF!</definedName>
    <definedName name="cuadrillaa1">#REF!</definedName>
    <definedName name="cuadrillaa2">#REF!</definedName>
    <definedName name="cuadrillaa4">#REF!</definedName>
    <definedName name="cuadrillac1">#REF!</definedName>
    <definedName name="CUADRILLAS" localSheetId="61">#REF!</definedName>
    <definedName name="CUADRILLAS" localSheetId="62">#REF!</definedName>
    <definedName name="CUADRILLAS">#REF!</definedName>
    <definedName name="cuadrillas1">#REF!</definedName>
    <definedName name="cuadrillas2">#REF!</definedName>
    <definedName name="CUADRILLASTOTAL" localSheetId="61">#REF!</definedName>
    <definedName name="CUADRILLASTOTAL" localSheetId="62">#REF!</definedName>
    <definedName name="CUADRILLASTOTAL">#REF!</definedName>
    <definedName name="CUADRO">#REF!</definedName>
    <definedName name="cuadro1">#REF!</definedName>
    <definedName name="CUADROS">#REF!</definedName>
    <definedName name="CUAEXC">#REF!</definedName>
    <definedName name="CUAL">#N/A</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L1">#REF!</definedName>
    <definedName name="CUANDO">#REF!</definedName>
    <definedName name="CUAPLO">#REF!</definedName>
    <definedName name="CuartoH">#REF!</definedName>
    <definedName name="cuaseo">#REF!</definedName>
    <definedName name="CUATOP">#REF!</definedName>
    <definedName name="CUATRO">#REF!</definedName>
    <definedName name="Cuatro_H">#REF!</definedName>
    <definedName name="cub" localSheetId="3" hidden="1">{#N/A,#N/A,FALSE,"RESUMEN";#N/A,#N/A,FALSE,"GG-GI";#N/A,#N/A,FALSE,"AMB";#N/A,#N/A,FALSE,"EyR";#N/A,#N/A,FALSE,"UCP";#N/A,#N/A,FALSE,"IND";#N/A,#N/A,FALSE,"LR";#N/A,#N/A,FALSE,"PRV";#N/A,#N/A,FALSE,"TÚNELES";#N/A,#N/A,FALSE,"IDT";#N/A,#N/A,FALSE,"ING"}</definedName>
    <definedName name="cub" hidden="1">{#N/A,#N/A,FALSE,"RESUMEN";#N/A,#N/A,FALSE,"GG-GI";#N/A,#N/A,FALSE,"AMB";#N/A,#N/A,FALSE,"EyR";#N/A,#N/A,FALSE,"UCP";#N/A,#N/A,FALSE,"IND";#N/A,#N/A,FALSE,"LR";#N/A,#N/A,FALSE,"PRV";#N/A,#N/A,FALSE,"TÚNELES";#N/A,#N/A,FALSE,"IDT";#N/A,#N/A,FALSE,"ING"}</definedName>
    <definedName name="cube">#REF!</definedName>
    <definedName name="CUBE_UNIT">#REF!</definedName>
    <definedName name="cubierta">#REF!</definedName>
    <definedName name="Cubierta_Angulo_1_x1_x1_8" localSheetId="61">#REF!</definedName>
    <definedName name="Cubierta_Angulo_1_x1_x1_8">#REF!</definedName>
    <definedName name="Cubierta_Angulo_1_x1_x3_16">#REF!</definedName>
    <definedName name="Cubierta_Angulo_11_2_x11_2_x1_4">#REF!</definedName>
    <definedName name="Cubierta_Angulo_11_2_x11_2_x3_16">#REF!</definedName>
    <definedName name="Cubierta_ondulada">#REF!</definedName>
    <definedName name="Cubierta_Platina_21_2x21_2x1_8">#REF!</definedName>
    <definedName name="Cubierta_Platina_250mmx250mmx3_8">#REF!</definedName>
    <definedName name="Cubierta_Platina_380mmx200mmx3_8">#REF!</definedName>
    <definedName name="Cubierta_sándwich___Deck_Aluzinc_333C_mm_Cal_26" localSheetId="21">#REF!</definedName>
    <definedName name="Cubierta_sándwich___Deck_Aluzinc_333C_mm_Cal_26">#REF!</definedName>
    <definedName name="Cubierta_Soldadura">#REF!</definedName>
    <definedName name="Cubierta_Trapezoidal_Acesco_3_05" localSheetId="21">#REF!</definedName>
    <definedName name="Cubierta_Trapezoidal_Acesco_3_05">#REF!</definedName>
    <definedName name="CUBIERTATOTAL">#REF!</definedName>
    <definedName name="CUBS" localSheetId="61">#REF!</definedName>
    <definedName name="CUBS" localSheetId="62">#REF!</definedName>
    <definedName name="CUBS">#REF!</definedName>
    <definedName name="cUCA">#REF!</definedName>
    <definedName name="Cuchillas" localSheetId="21">#REF!</definedName>
    <definedName name="Cuchillas">#REF!</definedName>
    <definedName name="CUCON">#REF!</definedName>
    <definedName name="CUE">#REF!</definedName>
    <definedName name="cueman">#REF!</definedName>
    <definedName name="cuemec">#REF!</definedName>
    <definedName name="CUER">#REF!</definedName>
    <definedName name="CUERDA">#REF!</definedName>
    <definedName name="cueste">#REF!</definedName>
    <definedName name="CUEXC">#REF!</definedName>
    <definedName name="cuhi">#REF!</definedName>
    <definedName name="culoc">#REF!</definedName>
    <definedName name="Cultivos">#REF!</definedName>
    <definedName name="Cultivos1">#REF!</definedName>
    <definedName name="Cultivos2">#REF!</definedName>
    <definedName name="Cumm_Us_inf">#REF!</definedName>
    <definedName name="cumplimiento">#REF!</definedName>
    <definedName name="CUNET" localSheetId="3" hidden="1">{"via1",#N/A,TRUE,"general";"via2",#N/A,TRUE,"general";"via3",#N/A,TRUE,"general"}</definedName>
    <definedName name="CUNET" localSheetId="61" hidden="1">{"via1",#N/A,TRUE,"general";"via2",#N/A,TRUE,"general";"via3",#N/A,TRUE,"general"}</definedName>
    <definedName name="CUNET" localSheetId="62" hidden="1">{"via1",#N/A,TRUE,"general";"via2",#N/A,TRUE,"general";"via3",#N/A,TRUE,"general"}</definedName>
    <definedName name="CUNET" hidden="1">{"via1",#N/A,TRUE,"general";"via2",#N/A,TRUE,"general";"via3",#N/A,TRUE,"general"}</definedName>
    <definedName name="CUNET_1" localSheetId="3" hidden="1">{"via1",#N/A,TRUE,"general";"via2",#N/A,TRUE,"general";"via3",#N/A,TRUE,"general"}</definedName>
    <definedName name="CUNET_1" localSheetId="61" hidden="1">{"via1",#N/A,TRUE,"general";"via2",#N/A,TRUE,"general";"via3",#N/A,TRUE,"general"}</definedName>
    <definedName name="CUNET_1" localSheetId="62" hidden="1">{"via1",#N/A,TRUE,"general";"via2",#N/A,TRUE,"general";"via3",#N/A,TRUE,"general"}</definedName>
    <definedName name="CUNET_1" hidden="1">{"via1",#N/A,TRUE,"general";"via2",#N/A,TRUE,"general";"via3",#N/A,TRUE,"general"}</definedName>
    <definedName name="cuneta">#REF!</definedName>
    <definedName name="Cunete_pintura">#REF!</definedName>
    <definedName name="cunifaddel">#REF!</definedName>
    <definedName name="cunifadvval">#REF!</definedName>
    <definedName name="cuniflist">#REF!</definedName>
    <definedName name="cunifopts">#REF!</definedName>
    <definedName name="cunifpurdocs">#REF!</definedName>
    <definedName name="cunifstdval">#REF!</definedName>
    <definedName name="cunifupdset">#REF!</definedName>
    <definedName name="cunifupgset">#REF!</definedName>
    <definedName name="cunifupprset">#REF!</definedName>
    <definedName name="cupañ">#REF!</definedName>
    <definedName name="cupdset">#REF!</definedName>
    <definedName name="cupgset">#REF!</definedName>
    <definedName name="CUPLOM">#REF!</definedName>
    <definedName name="cupprset">#REF!</definedName>
    <definedName name="Cupula_tragante_4_x2" localSheetId="21">#REF!</definedName>
    <definedName name="Cupula_tragante_4_x2">#REF!</definedName>
    <definedName name="CURADURIA" localSheetId="61">#REF!</definedName>
    <definedName name="CURADURIA" localSheetId="62">#REF!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rencyHomeCell">#REF!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PVC_1">#REF!</definedName>
    <definedName name="Curva_PVC_1_2">#REF!</definedName>
    <definedName name="Curva_PVC_3_4">#REF!</definedName>
    <definedName name="curvaconduit">#REF!</definedName>
    <definedName name="CurValorAccesConIva">#REF!</definedName>
    <definedName name="CurValorMinAccriosReventa">#REF!</definedName>
    <definedName name="CurVariable1">#REF!</definedName>
    <definedName name="CurVariable2">#REF!</definedName>
    <definedName name="CurVariable3">#REF!</definedName>
    <definedName name="Curvas_1_2">#REF!</definedName>
    <definedName name="Curvas_2">#REF!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 localSheetId="61" hidden="1">{"TAB1",#N/A,TRUE,"GENERAL";"TAB2",#N/A,TRUE,"GENERAL";"TAB3",#N/A,TRUE,"GENERAL";"TAB4",#N/A,TRUE,"GENERAL";"TAB5",#N/A,TRUE,"GENERAL"}</definedName>
    <definedName name="cv" localSheetId="62" hidden="1">{"TAB1",#N/A,TRUE,"GENERAL";"TAB2",#N/A,TRUE,"GENERAL";"TAB3",#N/A,TRUE,"GENERAL";"TAB4",#N/A,TRUE,"GENERAL";"TAB5",#N/A,TRUE,"GENERAL"}</definedName>
    <definedName name="cv">#REF!</definedName>
    <definedName name="cv_1" localSheetId="3" hidden="1">{"TAB1",#N/A,TRUE,"GENERAL";"TAB2",#N/A,TRUE,"GENERAL";"TAB3",#N/A,TRUE,"GENERAL";"TAB4",#N/A,TRUE,"GENERAL";"TAB5",#N/A,TRUE,"GENERAL"}</definedName>
    <definedName name="cv_1" localSheetId="61" hidden="1">{"TAB1",#N/A,TRUE,"GENERAL";"TAB2",#N/A,TRUE,"GENERAL";"TAB3",#N/A,TRUE,"GENERAL";"TAB4",#N/A,TRUE,"GENERAL";"TAB5",#N/A,TRUE,"GENERAL"}</definedName>
    <definedName name="cv_1" localSheetId="62" hidden="1">{"TAB1",#N/A,TRUE,"GENERAL";"TAB2",#N/A,TRUE,"GENERAL";"TAB3",#N/A,TRUE,"GENERAL";"TAB4",#N/A,TRUE,"GENERAL";"TAB5",#N/A,TRUE,"GENERAL"}</definedName>
    <definedName name="cv_1" hidden="1">{"TAB1",#N/A,TRUE,"GENERAL";"TAB2",#N/A,TRUE,"GENERAL";"TAB3",#N/A,TRUE,"GENERAL";"TAB4",#N/A,TRUE,"GENERAL";"TAB5",#N/A,TRUE,"GENERAL"}</definedName>
    <definedName name="cv_51">#REF!</definedName>
    <definedName name="CV2.Daily_Tonnes">#REF!</definedName>
    <definedName name="CV2.Moisture">#REF!</definedName>
    <definedName name="CVa">#REF!</definedName>
    <definedName name="cvbcvbf" localSheetId="3" hidden="1">{#N/A,#N/A,TRUE,"INGENIERIA";#N/A,#N/A,TRUE,"COMPRAS";#N/A,#N/A,TRUE,"DIRECCION";#N/A,#N/A,TRUE,"RESUMEN"}</definedName>
    <definedName name="cvbcvbf" hidden="1">{#N/A,#N/A,TRUE,"INGENIERIA";#N/A,#N/A,TRUE,"COMPRAS";#N/A,#N/A,TRUE,"DIRECCION";#N/A,#N/A,TRUE,"RESUMEN"}</definedName>
    <definedName name="cvcbn" localSheetId="61">#REF!</definedName>
    <definedName name="cvcbn">#REF!</definedName>
    <definedName name="cvcvcvcv">#REF!</definedName>
    <definedName name="cvfvd" localSheetId="3" hidden="1">{"via1",#N/A,TRUE,"general";"via2",#N/A,TRUE,"general";"via3",#N/A,TRUE,"general"}</definedName>
    <definedName name="cvfvd" localSheetId="61" hidden="1">{"via1",#N/A,TRUE,"general";"via2",#N/A,TRUE,"general";"via3",#N/A,TRUE,"general"}</definedName>
    <definedName name="cvfvd" localSheetId="62" hidden="1">{"via1",#N/A,TRUE,"general";"via2",#N/A,TRUE,"general";"via3",#N/A,TRUE,"general"}</definedName>
    <definedName name="cvfvd" hidden="1">{"via1",#N/A,TRUE,"general";"via2",#N/A,TRUE,"general";"via3",#N/A,TRUE,"general"}</definedName>
    <definedName name="cvfvd_1" localSheetId="3" hidden="1">{"via1",#N/A,TRUE,"general";"via2",#N/A,TRUE,"general";"via3",#N/A,TRUE,"general"}</definedName>
    <definedName name="cvfvd_1" localSheetId="61" hidden="1">{"via1",#N/A,TRUE,"general";"via2",#N/A,TRUE,"general";"via3",#N/A,TRUE,"general"}</definedName>
    <definedName name="cvfvd_1" localSheetId="62" hidden="1">{"via1",#N/A,TRUE,"general";"via2",#N/A,TRUE,"general";"via3",#N/A,TRUE,"general"}</definedName>
    <definedName name="cvfvd_1" hidden="1">{"via1",#N/A,TRUE,"general";"via2",#N/A,TRUE,"general";"via3",#N/A,TRUE,"general"}</definedName>
    <definedName name="cvn" localSheetId="3" hidden="1">{"TAB1",#N/A,TRUE,"GENERAL";"TAB2",#N/A,TRUE,"GENERAL";"TAB3",#N/A,TRUE,"GENERAL";"TAB4",#N/A,TRUE,"GENERAL";"TAB5",#N/A,TRUE,"GENERAL"}</definedName>
    <definedName name="cvn" localSheetId="61" hidden="1">{"TAB1",#N/A,TRUE,"GENERAL";"TAB2",#N/A,TRUE,"GENERAL";"TAB3",#N/A,TRUE,"GENERAL";"TAB4",#N/A,TRUE,"GENERAL";"TAB5",#N/A,TRUE,"GENERAL"}</definedName>
    <definedName name="cvn" localSheetId="62" hidden="1">{"TAB1",#N/A,TRUE,"GENERAL";"TAB2",#N/A,TRUE,"GENERAL";"TAB3",#N/A,TRUE,"GENERAL";"TAB4",#N/A,TRUE,"GENERAL";"TAB5",#N/A,TRUE,"GENERAL"}</definedName>
    <definedName name="cvn" hidden="1">{"TAB1",#N/A,TRUE,"GENERAL";"TAB2",#N/A,TRUE,"GENERAL";"TAB3",#N/A,TRUE,"GENERAL";"TAB4",#N/A,TRUE,"GENERAL";"TAB5",#N/A,TRUE,"GENERAL"}</definedName>
    <definedName name="cvn_1" localSheetId="3" hidden="1">{"TAB1",#N/A,TRUE,"GENERAL";"TAB2",#N/A,TRUE,"GENERAL";"TAB3",#N/A,TRUE,"GENERAL";"TAB4",#N/A,TRUE,"GENERAL";"TAB5",#N/A,TRUE,"GENERAL"}</definedName>
    <definedName name="cvn_1" localSheetId="61" hidden="1">{"TAB1",#N/A,TRUE,"GENERAL";"TAB2",#N/A,TRUE,"GENERAL";"TAB3",#N/A,TRUE,"GENERAL";"TAB4",#N/A,TRUE,"GENERAL";"TAB5",#N/A,TRUE,"GENERAL"}</definedName>
    <definedName name="cvn_1" localSheetId="62" hidden="1">{"TAB1",#N/A,TRUE,"GENERAL";"TAB2",#N/A,TRUE,"GENERAL";"TAB3",#N/A,TRUE,"GENERAL";"TAB4",#N/A,TRUE,"GENERAL";"TAB5",#N/A,TRUE,"GENERAL"}</definedName>
    <definedName name="cvn_1" hidden="1">{"TAB1",#N/A,TRUE,"GENERAL";"TAB2",#N/A,TRUE,"GENERAL";"TAB3",#N/A,TRUE,"GENERAL";"TAB4",#N/A,TRUE,"GENERAL";"TAB5",#N/A,TRUE,"GENERAL"}</definedName>
    <definedName name="CVXC" localSheetId="3" hidden="1">{"via1",#N/A,TRUE,"general";"via2",#N/A,TRUE,"general";"via3",#N/A,TRUE,"general"}</definedName>
    <definedName name="CVXC" localSheetId="61" hidden="1">{"via1",#N/A,TRUE,"general";"via2",#N/A,TRUE,"general";"via3",#N/A,TRUE,"general"}</definedName>
    <definedName name="CVXC" localSheetId="62" hidden="1">{"via1",#N/A,TRUE,"general";"via2",#N/A,TRUE,"general";"via3",#N/A,TRUE,"general"}</definedName>
    <definedName name="CVXC" hidden="1">{"via1",#N/A,TRUE,"general";"via2",#N/A,TRUE,"general";"via3",#N/A,TRUE,"general"}</definedName>
    <definedName name="CVXC_1" localSheetId="3" hidden="1">{"via1",#N/A,TRUE,"general";"via2",#N/A,TRUE,"general";"via3",#N/A,TRUE,"general"}</definedName>
    <definedName name="CVXC_1" localSheetId="61" hidden="1">{"via1",#N/A,TRUE,"general";"via2",#N/A,TRUE,"general";"via3",#N/A,TRUE,"general"}</definedName>
    <definedName name="CVXC_1" localSheetId="62" hidden="1">{"via1",#N/A,TRUE,"general";"via2",#N/A,TRUE,"general";"via3",#N/A,TRUE,"general"}</definedName>
    <definedName name="CVXC_1" hidden="1">{"via1",#N/A,TRUE,"general";"via2",#N/A,TRUE,"general";"via3",#N/A,TRUE,"general"}</definedName>
    <definedName name="Cw" localSheetId="61">#REF!</definedName>
    <definedName name="Cw" localSheetId="62">#REF!</definedName>
    <definedName name="Cw">#REF!</definedName>
    <definedName name="Cwvu.GREY_ALL." hidden="1">#REF!</definedName>
    <definedName name="Cx">#REF!</definedName>
    <definedName name="cxcxcxc">#REF!</definedName>
    <definedName name="Cy">#REF!</definedName>
    <definedName name="CYLL2">#REF!</definedName>
    <definedName name="CYLL3">#REF!</definedName>
    <definedName name="CYLL4">#REF!</definedName>
    <definedName name="CYLL6">#REF!</definedName>
    <definedName name="CYM">#REF!</definedName>
    <definedName name="CZN_north_perc">50</definedName>
    <definedName name="CZN_south_perc">0</definedName>
    <definedName name="czz" hidden="1">#REF!</definedName>
    <definedName name="d" localSheetId="3" hidden="1">{"TAB1",#N/A,TRUE,"GENERAL";"TAB2",#N/A,TRUE,"GENERAL";"TAB3",#N/A,TRUE,"GENERAL";"TAB4",#N/A,TRUE,"GENERAL";"TAB5",#N/A,TRUE,"GENERAL"}</definedName>
    <definedName name="d" localSheetId="61" hidden="1">{"TAB1",#N/A,TRUE,"GENERAL";"TAB2",#N/A,TRUE,"GENERAL";"TAB3",#N/A,TRUE,"GENERAL";"TAB4",#N/A,TRUE,"GENERAL";"TAB5",#N/A,TRUE,"GENERAL"}</definedName>
    <definedName name="d" localSheetId="62" hidden="1">{"TAB1",#N/A,TRUE,"GENERAL";"TAB2",#N/A,TRUE,"GENERAL";"TAB3",#N/A,TRUE,"GENERAL";"TAB4",#N/A,TRUE,"GENERAL";"TAB5",#N/A,TRUE,"GENERAL"}</definedName>
    <definedName name="d" hidden="1">{"TAB1",#N/A,TRUE,"GENERAL";"TAB2",#N/A,TRUE,"GENERAL";"TAB3",#N/A,TRUE,"GENERAL";"TAB4",#N/A,TRUE,"GENERAL";"TAB5",#N/A,TRUE,"GENERAL"}</definedName>
    <definedName name="D.PVC">#REF!</definedName>
    <definedName name="D___0">#REF!</definedName>
    <definedName name="D___1">#REF!</definedName>
    <definedName name="D___2">#REF!</definedName>
    <definedName name="D___3">#REF!</definedName>
    <definedName name="D___4">#REF!</definedName>
    <definedName name="d_1" localSheetId="61" hidden="1">{"TAB1",#N/A,TRUE,"GENERAL";"TAB2",#N/A,TRUE,"GENERAL";"TAB3",#N/A,TRUE,"GENERAL";"TAB4",#N/A,TRUE,"GENERAL";"TAB5",#N/A,TRUE,"GENERAL"}</definedName>
    <definedName name="d_1" localSheetId="62" hidden="1">{"TAB1",#N/A,TRUE,"GENERAL";"TAB2",#N/A,TRUE,"GENERAL";"TAB3",#N/A,TRUE,"GENERAL";"TAB4",#N/A,TRUE,"GENERAL";"TAB5",#N/A,TRUE,"GENERAL"}</definedName>
    <definedName name="D_1">#REF!</definedName>
    <definedName name="D_Bote">#REF!</definedName>
    <definedName name="D_Cantera">#REF!</definedName>
    <definedName name="D_Cantera2">#REF!</definedName>
    <definedName name="D_Cantera3">#REF!</definedName>
    <definedName name="D_Cantera4">#REF!</definedName>
    <definedName name="d_CUBIERTA">#REF!</definedName>
    <definedName name="D_EXT">#REF!</definedName>
    <definedName name="D_HABIL">#REF!</definedName>
    <definedName name="D_INT">#REF!</definedName>
    <definedName name="D_OBRA">#REF!</definedName>
    <definedName name="d_percápita">#REF!</definedName>
    <definedName name="d1200ar" localSheetId="61">#REF!</definedName>
    <definedName name="d1200ar">#REF!</definedName>
    <definedName name="D1200Q" localSheetId="61">#REF!</definedName>
    <definedName name="D1200Q">#REF!</definedName>
    <definedName name="D128899A" localSheetId="61">#REF!</definedName>
    <definedName name="D128899A">#REF!</definedName>
    <definedName name="D128899Q" localSheetId="61">#REF!</definedName>
    <definedName name="D128899Q">#REF!</definedName>
    <definedName name="d128900a" localSheetId="61">#REF!</definedName>
    <definedName name="d128900a">#REF!</definedName>
    <definedName name="d128900ab" localSheetId="61">#REF!</definedName>
    <definedName name="d128900ab">#REF!</definedName>
    <definedName name="d128900ag" localSheetId="61">#REF!</definedName>
    <definedName name="d128900ag">#REF!</definedName>
    <definedName name="d128900at" localSheetId="61">#REF!</definedName>
    <definedName name="d128900at">#REF!</definedName>
    <definedName name="D128900E" localSheetId="61">#REF!</definedName>
    <definedName name="D128900E">#REF!</definedName>
    <definedName name="D128900Q" localSheetId="61">#REF!</definedName>
    <definedName name="D128900Q">#REF!</definedName>
    <definedName name="D128900R" localSheetId="61">#REF!</definedName>
    <definedName name="D128900R">#REF!</definedName>
    <definedName name="D128900T" localSheetId="61">#REF!</definedName>
    <definedName name="D128900T">#REF!</definedName>
    <definedName name="D128900W" localSheetId="61">#REF!</definedName>
    <definedName name="D128900W">#REF!</definedName>
    <definedName name="D129000T" localSheetId="61">#REF!</definedName>
    <definedName name="D129000T">#REF!</definedName>
    <definedName name="d12900ab" localSheetId="61">#REF!</definedName>
    <definedName name="d12900ab">#REF!</definedName>
    <definedName name="D12900Y" localSheetId="61">#REF!</definedName>
    <definedName name="D12900Y">#REF!</definedName>
    <definedName name="D1S">#REF!</definedName>
    <definedName name="D2S">#REF!</definedName>
    <definedName name="D6.PVC">#REF!</definedName>
    <definedName name="D61S">#REF!</definedName>
    <definedName name="D62S">#REF!</definedName>
    <definedName name="D6R">#REF!</definedName>
    <definedName name="D77032A" localSheetId="61">#REF!</definedName>
    <definedName name="D77032A">#REF!</definedName>
    <definedName name="d77032ab" localSheetId="61">#REF!</definedName>
    <definedName name="d77032ab">#REF!</definedName>
    <definedName name="d77032ah" localSheetId="61">#REF!</definedName>
    <definedName name="d77032ah">#REF!</definedName>
    <definedName name="d77032ar" localSheetId="61">#REF!</definedName>
    <definedName name="d77032ar">#REF!</definedName>
    <definedName name="D77032I" localSheetId="61">#REF!</definedName>
    <definedName name="D77032I">#REF!</definedName>
    <definedName name="D77032Q" localSheetId="61">#REF!</definedName>
    <definedName name="D77032Q">#REF!</definedName>
    <definedName name="D77032W" localSheetId="61">#REF!</definedName>
    <definedName name="D77032W">#REF!</definedName>
    <definedName name="D77032Y" localSheetId="61">#REF!</definedName>
    <definedName name="D77032Y">#REF!</definedName>
    <definedName name="d77033a" localSheetId="61">#REF!</definedName>
    <definedName name="d77033a">#REF!</definedName>
    <definedName name="d77033aa" localSheetId="61">#REF!</definedName>
    <definedName name="d77033aa">#REF!</definedName>
    <definedName name="d77033ab" localSheetId="61">#REF!</definedName>
    <definedName name="d77033ab">#REF!</definedName>
    <definedName name="d77033ac" localSheetId="61">#REF!</definedName>
    <definedName name="d77033ac">#REF!</definedName>
    <definedName name="d77033ao" localSheetId="61">#REF!</definedName>
    <definedName name="d77033ao">#REF!</definedName>
    <definedName name="d77033ay" localSheetId="61">#REF!</definedName>
    <definedName name="d77033ay">#REF!</definedName>
    <definedName name="D77033D" localSheetId="61">#REF!</definedName>
    <definedName name="D77033D">#REF!</definedName>
    <definedName name="D77033F" localSheetId="61">#REF!</definedName>
    <definedName name="D77033F">#REF!</definedName>
    <definedName name="D77033G" localSheetId="61">#REF!</definedName>
    <definedName name="D77033G">#REF!</definedName>
    <definedName name="D77033P" localSheetId="61">#REF!</definedName>
    <definedName name="D77033P">#REF!</definedName>
    <definedName name="D77033Q" localSheetId="61">#REF!</definedName>
    <definedName name="D77033Q">#REF!</definedName>
    <definedName name="D77033S" localSheetId="61">#REF!</definedName>
    <definedName name="D77033S">#REF!</definedName>
    <definedName name="d77099ai" localSheetId="61">#REF!</definedName>
    <definedName name="d77099ai">#REF!</definedName>
    <definedName name="D77099T" localSheetId="61">#REF!</definedName>
    <definedName name="D77099T">#REF!</definedName>
    <definedName name="D81S">#REF!</definedName>
    <definedName name="D82S">#REF!</definedName>
    <definedName name="D8R">#REF!</definedName>
    <definedName name="DA">#REF!</definedName>
    <definedName name="dada">#REF!</definedName>
    <definedName name="dadad">#REF!</definedName>
    <definedName name="DADADAD" localSheetId="3" hidden="1">{#N/A,#N/A,TRUE,"CODIGO DEPENDENCIA"}</definedName>
    <definedName name="DADADAD" localSheetId="61" hidden="1">{#N/A,#N/A,TRUE,"CODIGO DEPENDENCIA"}</definedName>
    <definedName name="DADADAD" localSheetId="62" hidden="1">{#N/A,#N/A,TRUE,"CODIGO DEPENDENCIA"}</definedName>
    <definedName name="DADADAD" hidden="1">{#N/A,#N/A,TRUE,"CODIGO DEPENDENCIA"}</definedName>
    <definedName name="DAFT">#REF!</definedName>
    <definedName name="daliana">#REF!</definedName>
    <definedName name="dan">#REF!</definedName>
    <definedName name="DANDADO">#REF!</definedName>
    <definedName name="DANI">#REF!</definedName>
    <definedName name="DANODO">#REF!</definedName>
    <definedName name="DANODOF">#REF!</definedName>
    <definedName name="DANODOFT">#REF!</definedName>
    <definedName name="dario">#REF!</definedName>
    <definedName name="DARIPAVA_SOFTWARE_INC">#REF!</definedName>
    <definedName name="DASD" localSheetId="3" hidden="1">{"TAB1",#N/A,TRUE,"GENERAL";"TAB2",#N/A,TRUE,"GENERAL";"TAB3",#N/A,TRUE,"GENERAL";"TAB4",#N/A,TRUE,"GENERAL";"TAB5",#N/A,TRUE,"GENERAL"}</definedName>
    <definedName name="DASD" localSheetId="61" hidden="1">{"TAB1",#N/A,TRUE,"GENERAL";"TAB2",#N/A,TRUE,"GENERAL";"TAB3",#N/A,TRUE,"GENERAL";"TAB4",#N/A,TRUE,"GENERAL";"TAB5",#N/A,TRUE,"GENERAL"}</definedName>
    <definedName name="DASD" localSheetId="62" hidden="1">{"TAB1",#N/A,TRUE,"GENERAL";"TAB2",#N/A,TRUE,"GENERAL";"TAB3",#N/A,TRUE,"GENERAL";"TAB4",#N/A,TRUE,"GENERAL";"TAB5",#N/A,TRUE,"GENERAL"}</definedName>
    <definedName name="DASD" hidden="1">{"TAB1",#N/A,TRUE,"GENERAL";"TAB2",#N/A,TRUE,"GENERAL";"TAB3",#N/A,TRUE,"GENERAL";"TAB4",#N/A,TRUE,"GENERAL";"TAB5",#N/A,TRUE,"GENERAL"}</definedName>
    <definedName name="DASD_1" localSheetId="3" hidden="1">{"TAB1",#N/A,TRUE,"GENERAL";"TAB2",#N/A,TRUE,"GENERAL";"TAB3",#N/A,TRUE,"GENERAL";"TAB4",#N/A,TRUE,"GENERAL";"TAB5",#N/A,TRUE,"GENERAL"}</definedName>
    <definedName name="DASD_1" localSheetId="61" hidden="1">{"TAB1",#N/A,TRUE,"GENERAL";"TAB2",#N/A,TRUE,"GENERAL";"TAB3",#N/A,TRUE,"GENERAL";"TAB4",#N/A,TRUE,"GENERAL";"TAB5",#N/A,TRUE,"GENERAL"}</definedName>
    <definedName name="DASD_1" localSheetId="62" hidden="1">{"TAB1",#N/A,TRUE,"GENERAL";"TAB2",#N/A,TRUE,"GENERAL";"TAB3",#N/A,TRUE,"GENERAL";"TAB4",#N/A,TRUE,"GENERAL";"TAB5",#N/A,TRUE,"GENERAL"}</definedName>
    <definedName name="DASD_1" hidden="1">{"TAB1",#N/A,TRUE,"GENERAL";"TAB2",#N/A,TRUE,"GENERAL";"TAB3",#N/A,TRUE,"GENERAL";"TAB4",#N/A,TRUE,"GENERAL";"TAB5",#N/A,TRUE,"GENERAL"}</definedName>
    <definedName name="dasfds">#REF!</definedName>
    <definedName name="DAT">#REF!</definedName>
    <definedName name="Data" localSheetId="21">#REF!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index">#REF!</definedName>
    <definedName name="Database_MI">#REF!</definedName>
    <definedName name="DataDisplayed">"Ejemplo"</definedName>
    <definedName name="Date">#REF!</definedName>
    <definedName name="DATO1">#REF!</definedName>
    <definedName name="datos">#REF!</definedName>
    <definedName name="DATOS_1">#REF!</definedName>
    <definedName name="DATOS_CARTERA">#REF!</definedName>
    <definedName name="DATOS_CDTS">#REF!</definedName>
    <definedName name="DATOS_CONTRATO">#REF!</definedName>
    <definedName name="Datos_G1">#REF!</definedName>
    <definedName name="Datos_G2">#REF!</definedName>
    <definedName name="DATOS_IMPUESTOS">#REF!</definedName>
    <definedName name="datos_ppto">#REF!</definedName>
    <definedName name="Datos_SW_G1">#REF!</definedName>
    <definedName name="Datos_SW_G2">#REF!</definedName>
    <definedName name="datos1">#REF!</definedName>
    <definedName name="datos2">#REF!</definedName>
    <definedName name="datos3">#REF!</definedName>
    <definedName name="datoseq">#REF!</definedName>
    <definedName name="DatosFechas">#REF!</definedName>
    <definedName name="DatosGenerales">#REF!</definedName>
    <definedName name="DatosPresupuesto">#REF!</definedName>
    <definedName name="DatosProducto">#REF!</definedName>
    <definedName name="DatosVentas">#REF!</definedName>
    <definedName name="datosx" localSheetId="62">#REF!</definedName>
    <definedName name="datosx">#REF!</definedName>
    <definedName name="DAVID">#REF!</definedName>
    <definedName name="Days_in_Month">#REF!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localSheetId="61" hidden="1">{"TAB1",#N/A,TRUE,"GENERAL";"TAB2",#N/A,TRUE,"GENERAL";"TAB3",#N/A,TRUE,"GENERAL";"TAB4",#N/A,TRUE,"GENERAL";"TAB5",#N/A,TRUE,"GENERAL"}</definedName>
    <definedName name="dbfdfbi" localSheetId="62" hidden="1">{"TAB1",#N/A,TRUE,"GENERAL";"TAB2",#N/A,TRUE,"GENERAL";"TAB3",#N/A,TRUE,"GENERAL";"TAB4",#N/A,TRUE,"GENERAL";"TAB5",#N/A,TRUE,"GENERAL"}</definedName>
    <definedName name="dbfdfbi" hidden="1">{"TAB1",#N/A,TRUE,"GENERAL";"TAB2",#N/A,TRUE,"GENERAL";"TAB3",#N/A,TRUE,"GENERAL";"TAB4",#N/A,TRUE,"GENERAL";"TAB5",#N/A,TRUE,"GENERAL"}</definedName>
    <definedName name="dbfdfbi_1" localSheetId="3" hidden="1">{"TAB1",#N/A,TRUE,"GENERAL";"TAB2",#N/A,TRUE,"GENERAL";"TAB3",#N/A,TRUE,"GENERAL";"TAB4",#N/A,TRUE,"GENERAL";"TAB5",#N/A,TRUE,"GENERAL"}</definedName>
    <definedName name="dbfdfbi_1" localSheetId="61" hidden="1">{"TAB1",#N/A,TRUE,"GENERAL";"TAB2",#N/A,TRUE,"GENERAL";"TAB3",#N/A,TRUE,"GENERAL";"TAB4",#N/A,TRUE,"GENERAL";"TAB5",#N/A,TRUE,"GENERAL"}</definedName>
    <definedName name="dbfdfbi_1" localSheetId="62" hidden="1">{"TAB1",#N/A,TRUE,"GENERAL";"TAB2",#N/A,TRUE,"GENERAL";"TAB3",#N/A,TRUE,"GENERAL";"TAB4",#N/A,TRUE,"GENERAL";"TAB5",#N/A,TRUE,"GENERAL"}</definedName>
    <definedName name="dbfdfbi_1" hidden="1">{"TAB1",#N/A,TRUE,"GENERAL";"TAB2",#N/A,TRUE,"GENERAL";"TAB3",#N/A,TRUE,"GENERAL";"TAB4",#N/A,TRUE,"GENERAL";"TAB5",#N/A,TRUE,"GENERAL"}</definedName>
    <definedName name="Dbgcm">#REF!</definedName>
    <definedName name="dblgarantiaExtendida" localSheetId="61">#REF!</definedName>
    <definedName name="dblgarantiaExtendida">#REF!</definedName>
    <definedName name="dblPunRentabilidad">#REF!</definedName>
    <definedName name="dblUtilVehiculo">#REF!</definedName>
    <definedName name="dc" localSheetId="61">#REF!</definedName>
    <definedName name="dc" localSheetId="62">#REF!</definedName>
    <definedName name="dc">#REF!</definedName>
    <definedName name="Dcacm">#REF!</definedName>
    <definedName name="DCF" localSheetId="61">#REF!</definedName>
    <definedName name="DCF" localSheetId="62">#REF!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 localSheetId="21">#REF!</definedName>
    <definedName name="dcon">#REF!</definedName>
    <definedName name="DCorriente">#REF!</definedName>
    <definedName name="Dcorriente1">#REF!</definedName>
    <definedName name="DCSDCTV" localSheetId="3" hidden="1">{"via1",#N/A,TRUE,"general";"via2",#N/A,TRUE,"general";"via3",#N/A,TRUE,"general"}</definedName>
    <definedName name="DCSDCTV" localSheetId="61" hidden="1">{"via1",#N/A,TRUE,"general";"via2",#N/A,TRUE,"general";"via3",#N/A,TRUE,"general"}</definedName>
    <definedName name="DCSDCTV" localSheetId="62" hidden="1">{"via1",#N/A,TRUE,"general";"via2",#N/A,TRUE,"general";"via3",#N/A,TRUE,"general"}</definedName>
    <definedName name="DCSDCTV" hidden="1">{"via1",#N/A,TRUE,"general";"via2",#N/A,TRUE,"general";"via3",#N/A,TRUE,"general"}</definedName>
    <definedName name="DCSDCTV_1" localSheetId="3" hidden="1">{"via1",#N/A,TRUE,"general";"via2",#N/A,TRUE,"general";"via3",#N/A,TRUE,"general"}</definedName>
    <definedName name="DCSDCTV_1" localSheetId="61" hidden="1">{"via1",#N/A,TRUE,"general";"via2",#N/A,TRUE,"general";"via3",#N/A,TRUE,"general"}</definedName>
    <definedName name="DCSDCTV_1" localSheetId="62" hidden="1">{"via1",#N/A,TRUE,"general";"via2",#N/A,TRUE,"general";"via3",#N/A,TRUE,"general"}</definedName>
    <definedName name="DCSDCTV_1" hidden="1">{"via1",#N/A,TRUE,"general";"via2",#N/A,TRUE,"general";"via3",#N/A,TRUE,"general"}</definedName>
    <definedName name="DCVFRTGB" hidden="1">#REF!</definedName>
    <definedName name="DD" localSheetId="62">#REF!</definedName>
    <definedName name="dd">#REF!</definedName>
    <definedName name="dd_1">#REF!</definedName>
    <definedName name="dd_10">NA()</definedName>
    <definedName name="dd_2">#REF!</definedName>
    <definedName name="dd_3">NA()</definedName>
    <definedName name="dd_4">NA()</definedName>
    <definedName name="dd_5">NA()</definedName>
    <definedName name="dd_6">NA()</definedName>
    <definedName name="dd_7">NA()</definedName>
    <definedName name="dd_8">NA()</definedName>
    <definedName name="dd_9">NA()</definedName>
    <definedName name="DDA">#REF!</definedName>
    <definedName name="DDAD" hidden="1">#REF!</definedName>
    <definedName name="ddd" localSheetId="3" hidden="1">{"via1",#N/A,TRUE,"general";"via2",#N/A,TRUE,"general";"via3",#N/A,TRUE,"general"}</definedName>
    <definedName name="ddd" localSheetId="61" hidden="1">{"via1",#N/A,TRUE,"general";"via2",#N/A,TRUE,"general";"via3",#N/A,TRUE,"general"}</definedName>
    <definedName name="ddd" localSheetId="62" hidden="1">{"via1",#N/A,TRUE,"general";"via2",#N/A,TRUE,"general";"via3",#N/A,TRUE,"general"}</definedName>
    <definedName name="ddd" hidden="1">{"via1",#N/A,TRUE,"general";"via2",#N/A,TRUE,"general";"via3",#N/A,TRUE,"general"}</definedName>
    <definedName name="ddd_1" localSheetId="3" hidden="1">{"via1",#N/A,TRUE,"general";"via2",#N/A,TRUE,"general";"via3",#N/A,TRUE,"general"}</definedName>
    <definedName name="ddd_1" localSheetId="61" hidden="1">{"via1",#N/A,TRUE,"general";"via2",#N/A,TRUE,"general";"via3",#N/A,TRUE,"general"}</definedName>
    <definedName name="ddd_1" localSheetId="62" hidden="1">{"via1",#N/A,TRUE,"general";"via2",#N/A,TRUE,"general";"via3",#N/A,TRUE,"general"}</definedName>
    <definedName name="ddd_1" hidden="1">{"via1",#N/A,TRUE,"general";"via2",#N/A,TRUE,"general";"via3",#N/A,TRUE,"general"}</definedName>
    <definedName name="ddd_11">NA()</definedName>
    <definedName name="ddd_12">NA()</definedName>
    <definedName name="ddd_6">NA()</definedName>
    <definedName name="ddd_7">NA()</definedName>
    <definedName name="ddd_8">NA()</definedName>
    <definedName name="ddd_9">NA()</definedName>
    <definedName name="DDDD" localSheetId="3"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 localSheetId="61">#REF!</definedName>
    <definedName name="DDDDDD" localSheetId="62">#REF!</definedName>
    <definedName name="DDDDDD">#REF!</definedName>
    <definedName name="DDDDDDD" localSheetId="3"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#REF!</definedName>
    <definedName name="dddddddddddd">#REF!</definedName>
    <definedName name="DDDDDFFFRRRTTT" hidden="1">#REF!</definedName>
    <definedName name="ddddt" localSheetId="3" hidden="1">{"via1",#N/A,TRUE,"general";"via2",#N/A,TRUE,"general";"via3",#N/A,TRUE,"general"}</definedName>
    <definedName name="ddddt" localSheetId="61" hidden="1">{"via1",#N/A,TRUE,"general";"via2",#N/A,TRUE,"general";"via3",#N/A,TRUE,"general"}</definedName>
    <definedName name="ddddt" localSheetId="62" hidden="1">{"via1",#N/A,TRUE,"general";"via2",#N/A,TRUE,"general";"via3",#N/A,TRUE,"general"}</definedName>
    <definedName name="ddddt" hidden="1">{"via1",#N/A,TRUE,"general";"via2",#N/A,TRUE,"general";"via3",#N/A,TRUE,"general"}</definedName>
    <definedName name="ddddt_1" localSheetId="3" hidden="1">{"via1",#N/A,TRUE,"general";"via2",#N/A,TRUE,"general";"via3",#N/A,TRUE,"general"}</definedName>
    <definedName name="ddddt_1" localSheetId="61" hidden="1">{"via1",#N/A,TRUE,"general";"via2",#N/A,TRUE,"general";"via3",#N/A,TRUE,"general"}</definedName>
    <definedName name="ddddt_1" localSheetId="62" hidden="1">{"via1",#N/A,TRUE,"general";"via2",#N/A,TRUE,"general";"via3",#N/A,TRUE,"general"}</definedName>
    <definedName name="ddddt_1" hidden="1">{"via1",#N/A,TRUE,"general";"via2",#N/A,TRUE,"general";"via3",#N/A,TRUE,"general"}</definedName>
    <definedName name="DDDFFFERRR" hidden="1">#REF!</definedName>
    <definedName name="DDDFFFF" hidden="1">#REF!</definedName>
    <definedName name="DDDFFFFF" hidden="1">#REF!</definedName>
    <definedName name="dddgggg">#REF!</definedName>
    <definedName name="ddee">#REF!</definedName>
    <definedName name="ddewdw" localSheetId="3" hidden="1">{"TAB1",#N/A,TRUE,"GENERAL";"TAB2",#N/A,TRUE,"GENERAL";"TAB3",#N/A,TRUE,"GENERAL";"TAB4",#N/A,TRUE,"GENERAL";"TAB5",#N/A,TRUE,"GENERAL"}</definedName>
    <definedName name="ddewdw" localSheetId="61" hidden="1">{"TAB1",#N/A,TRUE,"GENERAL";"TAB2",#N/A,TRUE,"GENERAL";"TAB3",#N/A,TRUE,"GENERAL";"TAB4",#N/A,TRUE,"GENERAL";"TAB5",#N/A,TRUE,"GENERAL"}</definedName>
    <definedName name="ddewdw" localSheetId="62" hidden="1">{"TAB1",#N/A,TRUE,"GENERAL";"TAB2",#N/A,TRUE,"GENERAL";"TAB3",#N/A,TRUE,"GENERAL";"TAB4",#N/A,TRUE,"GENERAL";"TAB5",#N/A,TRUE,"GENERAL"}</definedName>
    <definedName name="ddewdw" hidden="1">{"TAB1",#N/A,TRUE,"GENERAL";"TAB2",#N/A,TRUE,"GENERAL";"TAB3",#N/A,TRUE,"GENERAL";"TAB4",#N/A,TRUE,"GENERAL";"TAB5",#N/A,TRUE,"GENERAL"}</definedName>
    <definedName name="ddewdw_1" localSheetId="3" hidden="1">{"TAB1",#N/A,TRUE,"GENERAL";"TAB2",#N/A,TRUE,"GENERAL";"TAB3",#N/A,TRUE,"GENERAL";"TAB4",#N/A,TRUE,"GENERAL";"TAB5",#N/A,TRUE,"GENERAL"}</definedName>
    <definedName name="ddewdw_1" localSheetId="61" hidden="1">{"TAB1",#N/A,TRUE,"GENERAL";"TAB2",#N/A,TRUE,"GENERAL";"TAB3",#N/A,TRUE,"GENERAL";"TAB4",#N/A,TRUE,"GENERAL";"TAB5",#N/A,TRUE,"GENERAL"}</definedName>
    <definedName name="ddewdw_1" localSheetId="62" hidden="1">{"TAB1",#N/A,TRUE,"GENERAL";"TAB2",#N/A,TRUE,"GENERAL";"TAB3",#N/A,TRUE,"GENERAL";"TAB4",#N/A,TRUE,"GENERAL";"TAB5",#N/A,TRUE,"GENERAL"}</definedName>
    <definedName name="ddewdw_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61" hidden="1">{"TAB1",#N/A,TRUE,"GENERAL";"TAB2",#N/A,TRUE,"GENERAL";"TAB3",#N/A,TRUE,"GENERAL";"TAB4",#N/A,TRUE,"GENERAL";"TAB5",#N/A,TRUE,"GENERAL"}</definedName>
    <definedName name="ddfdh" localSheetId="62" hidden="1">{"TAB1",#N/A,TRUE,"GENERAL";"TAB2",#N/A,TRUE,"GENERAL";"TAB3",#N/A,TRUE,"GENERAL";"TAB4",#N/A,TRUE,"GENERAL";"TAB5",#N/A,TRUE,"GENERAL"}</definedName>
    <definedName name="ddfdh" hidden="1">{"TAB1",#N/A,TRUE,"GENERAL";"TAB2",#N/A,TRUE,"GENERAL";"TAB3",#N/A,TRUE,"GENERAL";"TAB4",#N/A,TRUE,"GENERAL";"TAB5",#N/A,TRUE,"GENERAL"}</definedName>
    <definedName name="ddfdh_1" localSheetId="3" hidden="1">{"TAB1",#N/A,TRUE,"GENERAL";"TAB2",#N/A,TRUE,"GENERAL";"TAB3",#N/A,TRUE,"GENERAL";"TAB4",#N/A,TRUE,"GENERAL";"TAB5",#N/A,TRUE,"GENERAL"}</definedName>
    <definedName name="ddfdh_1" localSheetId="61" hidden="1">{"TAB1",#N/A,TRUE,"GENERAL";"TAB2",#N/A,TRUE,"GENERAL";"TAB3",#N/A,TRUE,"GENERAL";"TAB4",#N/A,TRUE,"GENERAL";"TAB5",#N/A,TRUE,"GENERAL"}</definedName>
    <definedName name="ddfdh_1" localSheetId="62" hidden="1">{"TAB1",#N/A,TRUE,"GENERAL";"TAB2",#N/A,TRUE,"GENERAL";"TAB3",#N/A,TRUE,"GENERAL";"TAB4",#N/A,TRUE,"GENERAL";"TAB5",#N/A,TRUE,"GENERAL"}</definedName>
    <definedName name="ddfdh_1" hidden="1">{"TAB1",#N/A,TRUE,"GENERAL";"TAB2",#N/A,TRUE,"GENERAL";"TAB3",#N/A,TRUE,"GENERAL";"TAB4",#N/A,TRUE,"GENERAL";"TAB5",#N/A,TRUE,"GENERAL"}</definedName>
    <definedName name="DDFF">#REF!</definedName>
    <definedName name="DDFGGGGRRR" hidden="1">#REF!</definedName>
    <definedName name="DDGSDP" localSheetId="3" hidden="1">{"TAB1",#N/A,TRUE,"GENERAL";"TAB2",#N/A,TRUE,"GENERAL";"TAB3",#N/A,TRUE,"GENERAL";"TAB4",#N/A,TRUE,"GENERAL";"TAB5",#N/A,TRUE,"GENERAL"}</definedName>
    <definedName name="DDGSDP" localSheetId="61" hidden="1">{"TAB1",#N/A,TRUE,"GENERAL";"TAB2",#N/A,TRUE,"GENERAL";"TAB3",#N/A,TRUE,"GENERAL";"TAB4",#N/A,TRUE,"GENERAL";"TAB5",#N/A,TRUE,"GENERAL"}</definedName>
    <definedName name="DDGSDP" localSheetId="62" hidden="1">{"TAB1",#N/A,TRUE,"GENERAL";"TAB2",#N/A,TRUE,"GENERAL";"TAB3",#N/A,TRUE,"GENERAL";"TAB4",#N/A,TRUE,"GENERAL";"TAB5",#N/A,TRUE,"GENERAL"}</definedName>
    <definedName name="DDGSDP" hidden="1">{"TAB1",#N/A,TRUE,"GENERAL";"TAB2",#N/A,TRUE,"GENERAL";"TAB3",#N/A,TRUE,"GENERAL";"TAB4",#N/A,TRUE,"GENERAL";"TAB5",#N/A,TRUE,"GENERAL"}</definedName>
    <definedName name="DDGSDP_1" localSheetId="3" hidden="1">{"TAB1",#N/A,TRUE,"GENERAL";"TAB2",#N/A,TRUE,"GENERAL";"TAB3",#N/A,TRUE,"GENERAL";"TAB4",#N/A,TRUE,"GENERAL";"TAB5",#N/A,TRUE,"GENERAL"}</definedName>
    <definedName name="DDGSDP_1" localSheetId="61" hidden="1">{"TAB1",#N/A,TRUE,"GENERAL";"TAB2",#N/A,TRUE,"GENERAL";"TAB3",#N/A,TRUE,"GENERAL";"TAB4",#N/A,TRUE,"GENERAL";"TAB5",#N/A,TRUE,"GENERAL"}</definedName>
    <definedName name="DDGSDP_1" localSheetId="62" hidden="1">{"TAB1",#N/A,TRUE,"GENERAL";"TAB2",#N/A,TRUE,"GENERAL";"TAB3",#N/A,TRUE,"GENERAL";"TAB4",#N/A,TRUE,"GENERAL";"TAB5",#N/A,TRUE,"GENERAL"}</definedName>
    <definedName name="DDGSDP_1" hidden="1">{"TAB1",#N/A,TRUE,"GENERAL";"TAB2",#N/A,TRUE,"GENERAL";"TAB3",#N/A,TRUE,"GENERAL";"TAB4",#N/A,TRUE,"GENERAL";"TAB5",#N/A,TRUE,"GENERAL"}</definedName>
    <definedName name="DDS">#REF!</definedName>
    <definedName name="DDS1_1">#REF!</definedName>
    <definedName name="DDS1_1_1">#REF!</definedName>
    <definedName name="DDSSFFF">#REF!</definedName>
    <definedName name="de" localSheetId="62">#REF!</definedName>
    <definedName name="de">#REF!</definedName>
    <definedName name="De_6">#REF!</definedName>
    <definedName name="De_8">#REF!</definedName>
    <definedName name="Dealpb" hidden="1">#REF!</definedName>
    <definedName name="DEBILIDADES">#REF!</definedName>
    <definedName name="DEBILIDADES_1">#REF!</definedName>
    <definedName name="DEBILIDADES_2">#REF!</definedName>
    <definedName name="debt">#REF!</definedName>
    <definedName name="Debt_5..........................................................................................................................">#REF!</definedName>
    <definedName name="Debt_Purchase_Price_Funding">#REF!</definedName>
    <definedName name="Debt_S5_EA_Sch">#REF!</definedName>
    <definedName name="Debt_S6_EA_Sch">#REF!</definedName>
    <definedName name="Debt_Space">#REF!</definedName>
    <definedName name="debtamort">#REF!</definedName>
    <definedName name="debtrig">#REF!</definedName>
    <definedName name="DEC">#REF!</definedName>
    <definedName name="decbs">#REF!</definedName>
    <definedName name="Decenas" localSheetId="3">{"";"";"";"trei";"cuare";"cincue";"sese";"sete";"oche";"nove"}&amp;"nta "</definedName>
    <definedName name="Decenas">{"";"";"";"trei";"cuare";"cincue";"sese";"sete";"oche";"nove"}&amp;"nta "</definedName>
    <definedName name="Decision" localSheetId="61">#REF!</definedName>
    <definedName name="Decision" localSheetId="62">#REF!</definedName>
    <definedName name="Decision">#REF!</definedName>
    <definedName name="decisión">#REF!</definedName>
    <definedName name="DECISIONES">#REF!</definedName>
    <definedName name="Decjv">#REF!</definedName>
    <definedName name="Decjv2">#REF!</definedName>
    <definedName name="DECSAN">#REF!</definedName>
    <definedName name="deded" localSheetId="3" hidden="1">{"TAB1",#N/A,TRUE,"GENERAL";"TAB2",#N/A,TRUE,"GENERAL";"TAB3",#N/A,TRUE,"GENERAL";"TAB4",#N/A,TRUE,"GENERAL";"TAB5",#N/A,TRUE,"GENERAL"}</definedName>
    <definedName name="deded" localSheetId="61" hidden="1">{"TAB1",#N/A,TRUE,"GENERAL";"TAB2",#N/A,TRUE,"GENERAL";"TAB3",#N/A,TRUE,"GENERAL";"TAB4",#N/A,TRUE,"GENERAL";"TAB5",#N/A,TRUE,"GENERAL"}</definedName>
    <definedName name="deded" localSheetId="62" hidden="1">{"TAB1",#N/A,TRUE,"GENERAL";"TAB2",#N/A,TRUE,"GENERAL";"TAB3",#N/A,TRUE,"GENERAL";"TAB4",#N/A,TRUE,"GENERAL";"TAB5",#N/A,TRUE,"GENERAL"}</definedName>
    <definedName name="deded" hidden="1">{"TAB1",#N/A,TRUE,"GENERAL";"TAB2",#N/A,TRUE,"GENERAL";"TAB3",#N/A,TRUE,"GENERAL";"TAB4",#N/A,TRUE,"GENERAL";"TAB5",#N/A,TRUE,"GENERAL"}</definedName>
    <definedName name="deded_1" localSheetId="3" hidden="1">{"TAB1",#N/A,TRUE,"GENERAL";"TAB2",#N/A,TRUE,"GENERAL";"TAB3",#N/A,TRUE,"GENERAL";"TAB4",#N/A,TRUE,"GENERAL";"TAB5",#N/A,TRUE,"GENERAL"}</definedName>
    <definedName name="deded_1" localSheetId="61" hidden="1">{"TAB1",#N/A,TRUE,"GENERAL";"TAB2",#N/A,TRUE,"GENERAL";"TAB3",#N/A,TRUE,"GENERAL";"TAB4",#N/A,TRUE,"GENERAL";"TAB5",#N/A,TRUE,"GENERAL"}</definedName>
    <definedName name="deded_1" localSheetId="62" hidden="1">{"TAB1",#N/A,TRUE,"GENERAL";"TAB2",#N/A,TRUE,"GENERAL";"TAB3",#N/A,TRUE,"GENERAL";"TAB4",#N/A,TRUE,"GENERAL";"TAB5",#N/A,TRUE,"GENERAL"}</definedName>
    <definedName name="deded_1" hidden="1">{"TAB1",#N/A,TRUE,"GENERAL";"TAB2",#N/A,TRUE,"GENERAL";"TAB3",#N/A,TRUE,"GENERAL";"TAB4",#N/A,TRUE,"GENERAL";"TAB5",#N/A,TRUE,"GENERAL"}</definedName>
    <definedName name="dedicacion">#REF!</definedName>
    <definedName name="def">#REF!</definedName>
    <definedName name="default_leadtime">#REF!</definedName>
    <definedName name="defd" localSheetId="3" hidden="1">{"via1",#N/A,TRUE,"general";"via2",#N/A,TRUE,"general";"via3",#N/A,TRUE,"general"}</definedName>
    <definedName name="defd" localSheetId="61" hidden="1">{"via1",#N/A,TRUE,"general";"via2",#N/A,TRUE,"general";"via3",#N/A,TRUE,"general"}</definedName>
    <definedName name="defd" localSheetId="62" hidden="1">{"via1",#N/A,TRUE,"general";"via2",#N/A,TRUE,"general";"via3",#N/A,TRUE,"general"}</definedName>
    <definedName name="defd" hidden="1">{"via1",#N/A,TRUE,"general";"via2",#N/A,TRUE,"general";"via3",#N/A,TRUE,"general"}</definedName>
    <definedName name="defd_1" localSheetId="3" hidden="1">{"via1",#N/A,TRUE,"general";"via2",#N/A,TRUE,"general";"via3",#N/A,TRUE,"general"}</definedName>
    <definedName name="defd_1" localSheetId="61" hidden="1">{"via1",#N/A,TRUE,"general";"via2",#N/A,TRUE,"general";"via3",#N/A,TRUE,"general"}</definedName>
    <definedName name="defd_1" localSheetId="62" hidden="1">{"via1",#N/A,TRUE,"general";"via2",#N/A,TRUE,"general";"via3",#N/A,TRUE,"general"}</definedName>
    <definedName name="defd_1" hidden="1">{"via1",#N/A,TRUE,"general";"via2",#N/A,TRUE,"general";"via3",#N/A,TRUE,"general"}</definedName>
    <definedName name="DEFINITIVO">#REF!</definedName>
    <definedName name="Deflexión" localSheetId="61">#REF!</definedName>
    <definedName name="Deflexión">#REF!</definedName>
    <definedName name="DEFLEXION_GG">TRUNC(ABS(#REF!))</definedName>
    <definedName name="DEFLEXION_ID">IF(#REF!&lt;0,"I","D")</definedName>
    <definedName name="DEFLEXION_MM" localSheetId="3">TRUNC(60*(ABS(#REF!)-DEFLEXION_GG))</definedName>
    <definedName name="DEFLEXION_MM">TRUNC(60*(ABS(#REF!)-DEFLEXION_GG))</definedName>
    <definedName name="DEFLEXION_SS" localSheetId="3">ROUND(3600*(ABS(#REF!)-DEFLEXION_GG-AIU!DEFLEXION_MM/60),0)</definedName>
    <definedName name="DEFLEXION_SS">ROUND(3600*(ABS(#REF!)-DEFLEXION_GG-DEFLEXION_MM/60),0)</definedName>
    <definedName name="DEL" hidden="1">#REF!</definedName>
    <definedName name="Delineadores_tubulares__Colombinas">#REF!</definedName>
    <definedName name="DELRANGE">#REF!</definedName>
    <definedName name="dem.pav">#REF!</definedName>
    <definedName name="DEMANDA">#REF!</definedName>
    <definedName name="demanto">#REF!</definedName>
    <definedName name="demanto_51">#REF!</definedName>
    <definedName name="Demarcación">#REF!</definedName>
    <definedName name="demolicion">#REF!</definedName>
    <definedName name="DEMOLICIÓN">#REF!</definedName>
    <definedName name="Demolición_Cimiento">#REF!</definedName>
    <definedName name="Demolición_muros">#REF!</definedName>
    <definedName name="Demolición_sobreniv">#REF!</definedName>
    <definedName name="DEMOLICIONANDEN">#REF!</definedName>
    <definedName name="demolicioncuneta">#REF!</definedName>
    <definedName name="demolicionladrillo">#REF!</definedName>
    <definedName name="DEMOLICIONMURO">#REF!</definedName>
    <definedName name="demolicionpav">#REF!</definedName>
    <definedName name="DEMORA1">#REF!</definedName>
    <definedName name="DEMORA1_1">#REF!</definedName>
    <definedName name="DEMORA1_2">#REF!</definedName>
    <definedName name="DENS" localSheetId="61">#REF!</definedName>
    <definedName name="DENS">#REF!</definedName>
    <definedName name="densi" localSheetId="61">#REF!</definedName>
    <definedName name="densi">#REF!</definedName>
    <definedName name="DENSIDAD">#REF!</definedName>
    <definedName name="DEP">#REF!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atamentos1">#REF!</definedName>
    <definedName name="Departamento">#REF!</definedName>
    <definedName name="DEPARTAMENTOS">#REF!</definedName>
    <definedName name="Department" localSheetId="61">#REF!</definedName>
    <definedName name="Department">#REF!</definedName>
    <definedName name="DEPEND">#REF!</definedName>
    <definedName name="DEPENDENCIA">#REF!</definedName>
    <definedName name="DEPENDENCIAS">#REF!</definedName>
    <definedName name="depr">#REF!</definedName>
    <definedName name="depr._override">#REF!</definedName>
    <definedName name="Depreciation">#REF!</definedName>
    <definedName name="DepreciationPB" hidden="1">#REF!</definedName>
    <definedName name="Depto">#REF!</definedName>
    <definedName name="Depto1">#REF!</definedName>
    <definedName name="DEPTO2">#REF!</definedName>
    <definedName name="DEPTO3">#REF!</definedName>
    <definedName name="DEPTO4">#REF!</definedName>
    <definedName name="DER">#REF!</definedName>
    <definedName name="DERF">#REF!</definedName>
    <definedName name="DERFE">#REF!</definedName>
    <definedName name="DES">#REF!</definedName>
    <definedName name="desarrolladas">#REF!,#REF!,#REF!,#REF!</definedName>
    <definedName name="DESARROLLOSRIODELMEDIO" localSheetId="3" hidden="1">{#N/A,#N/A,FALSE,"summary";#N/A,#N/A,FALSE,"SumGraph"}</definedName>
    <definedName name="DESARROLLOSRIODELMEDIO" hidden="1">{#N/A,#N/A,FALSE,"summary";#N/A,#N/A,FALSE,"SumGraph"}</definedName>
    <definedName name="DESC_APU" localSheetId="3">IF(#REF!="",IF(#REF!="",IF(#REF!="","",DIRECTO),""),DESCRIPCION_APU)</definedName>
    <definedName name="DESC_APU" localSheetId="61">IF(#REF!="",IF(#REF!="",IF(#REF!="","",'APUS BASICOS'!DIRECTO),""),'APUS BASICOS'!DESCRIPCION_APU)</definedName>
    <definedName name="DESC_APU" localSheetId="62">IF(#REF!="",IF(#REF!="",IF(#REF!="","",'INSUMOS &amp; EQUIPOS'!DIRECTO),""),'INSUMOS &amp; EQUIPOS'!DESCRIPCION_APU)</definedName>
    <definedName name="DESC_APU">IF(#REF!="",IF(#REF!="",IF(#REF!="","",DIRECTO),""),DESCRIPCION_APU)</definedName>
    <definedName name="DESC_AUX" localSheetId="61">IF(#REF!="",IF(#REF!="","","DIRECTO:  "&amp;TEXT(ROUNDUP(SUMIF(#REF!,#REF!,#REF!)/2,0),"#,##0")&amp;" / "&amp;VLOOKUP(#REF!,#REF!,3,FALSE)),IF(#REF!="","",VLOOKUP(#REF!,#REF!,2,FALSE)))</definedName>
    <definedName name="DESC_AUX" localSheetId="62">IF(#REF!="",IF(#REF!="","","DIRECTO:  "&amp;TEXT(ROUNDUP(SUMIF(#REF!,#REF!,#REF!)/2,0),"#,##0")&amp;" / "&amp;VLOOKUP(#REF!,#REF!,3,FALSE)),IF(#REF!="","",VLOOKUP(#REF!,#REF!,2,FALSE)))</definedName>
    <definedName name="DESC_AUX">IF(#REF!="",IF(#REF!="","","DIRECTO:  "&amp;TEXT(ROUNDUP(SUMIF(#REF!,#REF!,#REF!)/2,0),"#,##0")&amp;" / "&amp;VLOOKUP(#REF!,#REF!,3,FALSE)),IF(#REF!="","",VLOOKUP(#REF!,#REF!,2,FALSE)))</definedName>
    <definedName name="desc_rps">#REF!</definedName>
    <definedName name="DESC1" localSheetId="61">#REF!</definedName>
    <definedName name="DESC1" localSheetId="62">#REF!</definedName>
    <definedName name="DESC1">#REF!</definedName>
    <definedName name="DESC2">#REF!</definedName>
    <definedName name="DESC521" localSheetId="61">#REF!</definedName>
    <definedName name="DESC521" localSheetId="62">#REF!</definedName>
    <definedName name="DESC521">#REF!</definedName>
    <definedName name="descapote">#REF!</definedName>
    <definedName name="Descapote_Manual_Y_Retiro">#REF!</definedName>
    <definedName name="DESCAPOTOT" localSheetId="61">#REF!</definedName>
    <definedName name="DESCAPOTOT">#REF!</definedName>
    <definedName name="DESCEQUIP">#REF!</definedName>
    <definedName name="descmat">#REF!</definedName>
    <definedName name="DESCMATE">#REF!</definedName>
    <definedName name="DESCP1">#REF!</definedName>
    <definedName name="descriminado">#N/A</definedName>
    <definedName name="descrip">#REF!</definedName>
    <definedName name="Descrip_cuadrillas" localSheetId="61">#REF!</definedName>
    <definedName name="Descrip_cuadrillas" localSheetId="62">#REF!</definedName>
    <definedName name="Descrip_cuadrillas">#REF!</definedName>
    <definedName name="Descrip_equipos" localSheetId="61">#REF!</definedName>
    <definedName name="Descrip_equipos" localSheetId="62">#REF!</definedName>
    <definedName name="Descrip_equipos">#REF!</definedName>
    <definedName name="Descrip_transporte" localSheetId="61">#REF!</definedName>
    <definedName name="Descrip_transporte" localSheetId="62">#REF!</definedName>
    <definedName name="Descrip_transporte">#REF!</definedName>
    <definedName name="Descripcion" localSheetId="62">#REF!</definedName>
    <definedName name="Descripcion">#REF!</definedName>
    <definedName name="Descripción" localSheetId="61">#REF!</definedName>
    <definedName name="Descripción">#REF!</definedName>
    <definedName name="DESCRIPCION_1">#REF!</definedName>
    <definedName name="DESCRIPCION_2">#REF!</definedName>
    <definedName name="DESCRIPCION_APU" localSheetId="61">IF(ISERROR(SEARCH("-",#REF!,3)),[0]!___VFA1,[0]!__ane8)</definedName>
    <definedName name="DESCRIPCION_APU" localSheetId="62">#N/A</definedName>
    <definedName name="DESCRIPCION_APU">#N/A</definedName>
    <definedName name="DESCRIPCION1">#REF!</definedName>
    <definedName name="DESCRIPCION2">#REF!</definedName>
    <definedName name="description">#REF!</definedName>
    <definedName name="DESCRP1" localSheetId="61">#REF!</definedName>
    <definedName name="DESCRP1" localSheetId="62">#REF!</definedName>
    <definedName name="DESCRP1">#REF!</definedName>
    <definedName name="DESCRP2" localSheetId="61">#REF!</definedName>
    <definedName name="DESCRP2" localSheetId="62">#REF!</definedName>
    <definedName name="DESCRP2">#REF!</definedName>
    <definedName name="descrpcion">#REF!</definedName>
    <definedName name="DescSubcontrato">#REF!</definedName>
    <definedName name="DESCTRANS">#REF!</definedName>
    <definedName name="DESCUENTOS">#REF!</definedName>
    <definedName name="DESCUNMI">#REF!</definedName>
    <definedName name="DESEM_LEIDOS">#REF!</definedName>
    <definedName name="DesEquipo">#REF!</definedName>
    <definedName name="DESFRE" localSheetId="3"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#REF!</definedName>
    <definedName name="design2">#REF!</definedName>
    <definedName name="Designer">#REF!</definedName>
    <definedName name="Desinfeccion_del_Sistema_de_Agua_Potable" localSheetId="21">#REF!</definedName>
    <definedName name="Desinfeccion_del_Sistema_de_Agua_Potable">#REF!</definedName>
    <definedName name="desMateriales">#REF!</definedName>
    <definedName name="DesMO">#REF!</definedName>
    <definedName name="DESMONTE">#REF!</definedName>
    <definedName name="Desmonte_cubierta">#REF!</definedName>
    <definedName name="DESPER">#REF!</definedName>
    <definedName name="DEST_ART">#REF!</definedName>
    <definedName name="DESTCOD">#REF!</definedName>
    <definedName name="DESTFG">#REF!</definedName>
    <definedName name="DestinoConsultoria" localSheetId="61">#REF!</definedName>
    <definedName name="DestinoConsultoria" localSheetId="62">#REF!</definedName>
    <definedName name="DestinoConsultoria">#REF!</definedName>
    <definedName name="DestinoObra" localSheetId="62">#REF!</definedName>
    <definedName name="DestinoObra">#REF!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talle1">#REF!</definedName>
    <definedName name="DetalleAPUs">#REF!</definedName>
    <definedName name="DETENCION">#REF!</definedName>
    <definedName name="deuda">#REF!</definedName>
    <definedName name="DEUDA__">#REF!</definedName>
    <definedName name="DEUDA_UPACS">#REF!</definedName>
    <definedName name="deuda2">#REF!</definedName>
    <definedName name="DEX" localSheetId="62">#REF!</definedName>
    <definedName name="DEX">#REF!</definedName>
    <definedName name="df" localSheetId="61">#REF!</definedName>
    <definedName name="df" localSheetId="62">#REF!</definedName>
    <definedName name="DF">#REF!</definedName>
    <definedName name="dfa" localSheetId="3" hidden="1">{"TAB1",#N/A,TRUE,"GENERAL";"TAB2",#N/A,TRUE,"GENERAL";"TAB3",#N/A,TRUE,"GENERAL";"TAB4",#N/A,TRUE,"GENERAL";"TAB5",#N/A,TRUE,"GENERAL"}</definedName>
    <definedName name="dfa" localSheetId="61" hidden="1">{"TAB1",#N/A,TRUE,"GENERAL";"TAB2",#N/A,TRUE,"GENERAL";"TAB3",#N/A,TRUE,"GENERAL";"TAB4",#N/A,TRUE,"GENERAL";"TAB5",#N/A,TRUE,"GENERAL"}</definedName>
    <definedName name="dfa" localSheetId="62" hidden="1">{"TAB1",#N/A,TRUE,"GENERAL";"TAB2",#N/A,TRUE,"GENERAL";"TAB3",#N/A,TRUE,"GENERAL";"TAB4",#N/A,TRUE,"GENERAL";"TAB5",#N/A,TRUE,"GENERAL"}</definedName>
    <definedName name="dfa" hidden="1">{"TAB1",#N/A,TRUE,"GENERAL";"TAB2",#N/A,TRUE,"GENERAL";"TAB3",#N/A,TRUE,"GENERAL";"TAB4",#N/A,TRUE,"GENERAL";"TAB5",#N/A,TRUE,"GENERAL"}</definedName>
    <definedName name="dfa_1" localSheetId="3" hidden="1">{"TAB1",#N/A,TRUE,"GENERAL";"TAB2",#N/A,TRUE,"GENERAL";"TAB3",#N/A,TRUE,"GENERAL";"TAB4",#N/A,TRUE,"GENERAL";"TAB5",#N/A,TRUE,"GENERAL"}</definedName>
    <definedName name="dfa_1" localSheetId="61" hidden="1">{"TAB1",#N/A,TRUE,"GENERAL";"TAB2",#N/A,TRUE,"GENERAL";"TAB3",#N/A,TRUE,"GENERAL";"TAB4",#N/A,TRUE,"GENERAL";"TAB5",#N/A,TRUE,"GENERAL"}</definedName>
    <definedName name="dfa_1" localSheetId="62" hidden="1">{"TAB1",#N/A,TRUE,"GENERAL";"TAB2",#N/A,TRUE,"GENERAL";"TAB3",#N/A,TRUE,"GENERAL";"TAB4",#N/A,TRUE,"GENERAL";"TAB5",#N/A,TRUE,"GENERAL"}</definedName>
    <definedName name="dfa_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61" hidden="1">{"TAB1",#N/A,TRUE,"GENERAL";"TAB2",#N/A,TRUE,"GENERAL";"TAB3",#N/A,TRUE,"GENERAL";"TAB4",#N/A,TRUE,"GENERAL";"TAB5",#N/A,TRUE,"GENERAL"}</definedName>
    <definedName name="dfasd" localSheetId="62" hidden="1">{"TAB1",#N/A,TRUE,"GENERAL";"TAB2",#N/A,TRUE,"GENERAL";"TAB3",#N/A,TRUE,"GENERAL";"TAB4",#N/A,TRUE,"GENERAL";"TAB5",#N/A,TRUE,"GENERAL"}</definedName>
    <definedName name="dfasd" hidden="1">{"TAB1",#N/A,TRUE,"GENERAL";"TAB2",#N/A,TRUE,"GENERAL";"TAB3",#N/A,TRUE,"GENERAL";"TAB4",#N/A,TRUE,"GENERAL";"TAB5",#N/A,TRUE,"GENERAL"}</definedName>
    <definedName name="dfasd_1" localSheetId="3" hidden="1">{"TAB1",#N/A,TRUE,"GENERAL";"TAB2",#N/A,TRUE,"GENERAL";"TAB3",#N/A,TRUE,"GENERAL";"TAB4",#N/A,TRUE,"GENERAL";"TAB5",#N/A,TRUE,"GENERAL"}</definedName>
    <definedName name="dfasd_1" localSheetId="61" hidden="1">{"TAB1",#N/A,TRUE,"GENERAL";"TAB2",#N/A,TRUE,"GENERAL";"TAB3",#N/A,TRUE,"GENERAL";"TAB4",#N/A,TRUE,"GENERAL";"TAB5",#N/A,TRUE,"GENERAL"}</definedName>
    <definedName name="dfasd_1" localSheetId="62" hidden="1">{"TAB1",#N/A,TRUE,"GENERAL";"TAB2",#N/A,TRUE,"GENERAL";"TAB3",#N/A,TRUE,"GENERAL";"TAB4",#N/A,TRUE,"GENERAL";"TAB5",#N/A,TRUE,"GENERAL"}</definedName>
    <definedName name="dfasd_1" hidden="1">{"TAB1",#N/A,TRUE,"GENERAL";"TAB2",#N/A,TRUE,"GENERAL";"TAB3",#N/A,TRUE,"GENERAL";"TAB4",#N/A,TRUE,"GENERAL";"TAB5",#N/A,TRUE,"GENERAL"}</definedName>
    <definedName name="dfasfdasdfadsfasdfas">#REF!</definedName>
    <definedName name="DFBGHS">#REF!</definedName>
    <definedName name="DFBNJ" localSheetId="3" hidden="1">{"via1",#N/A,TRUE,"general";"via2",#N/A,TRUE,"general";"via3",#N/A,TRUE,"general"}</definedName>
    <definedName name="DFBNJ" localSheetId="61" hidden="1">{"via1",#N/A,TRUE,"general";"via2",#N/A,TRUE,"general";"via3",#N/A,TRUE,"general"}</definedName>
    <definedName name="DFBNJ" localSheetId="62" hidden="1">{"via1",#N/A,TRUE,"general";"via2",#N/A,TRUE,"general";"via3",#N/A,TRUE,"general"}</definedName>
    <definedName name="DFBNJ" hidden="1">{"via1",#N/A,TRUE,"general";"via2",#N/A,TRUE,"general";"via3",#N/A,TRUE,"general"}</definedName>
    <definedName name="DFBNJ_1" localSheetId="3" hidden="1">{"via1",#N/A,TRUE,"general";"via2",#N/A,TRUE,"general";"via3",#N/A,TRUE,"general"}</definedName>
    <definedName name="DFBNJ_1" localSheetId="61" hidden="1">{"via1",#N/A,TRUE,"general";"via2",#N/A,TRUE,"general";"via3",#N/A,TRUE,"general"}</definedName>
    <definedName name="DFBNJ_1" localSheetId="62" hidden="1">{"via1",#N/A,TRUE,"general";"via2",#N/A,TRUE,"general";"via3",#N/A,TRUE,"general"}</definedName>
    <definedName name="DFBNJ_1" hidden="1">{"via1",#N/A,TRUE,"general";"via2",#N/A,TRUE,"general";"via3",#N/A,TRUE,"general"}</definedName>
    <definedName name="dfcvc">#REF!</definedName>
    <definedName name="dfdaa">#REF!</definedName>
    <definedName name="dfdaf" localSheetId="3">MATCH(0.01,[0]!End_Bal,-1)+1</definedName>
    <definedName name="dfdaf" localSheetId="21">MATCH(0.01,'MEM ELECTRICOS'!End_Bal,-1)+1</definedName>
    <definedName name="dfdaf">MATCH(0.01,[0]!End_Bal,-1)+1</definedName>
    <definedName name="dfdasgdsa">#REF!</definedName>
    <definedName name="dfdf">#REF!</definedName>
    <definedName name="DFDFF">#REF!</definedName>
    <definedName name="dfds" localSheetId="3" hidden="1">{"TAB1",#N/A,TRUE,"GENERAL";"TAB2",#N/A,TRUE,"GENERAL";"TAB3",#N/A,TRUE,"GENERAL";"TAB4",#N/A,TRUE,"GENERAL";"TAB5",#N/A,TRUE,"GENERAL"}</definedName>
    <definedName name="dfds" localSheetId="61" hidden="1">{"TAB1",#N/A,TRUE,"GENERAL";"TAB2",#N/A,TRUE,"GENERAL";"TAB3",#N/A,TRUE,"GENERAL";"TAB4",#N/A,TRUE,"GENERAL";"TAB5",#N/A,TRUE,"GENERAL"}</definedName>
    <definedName name="dfds" localSheetId="62" hidden="1">{"TAB1",#N/A,TRUE,"GENERAL";"TAB2",#N/A,TRUE,"GENERAL";"TAB3",#N/A,TRUE,"GENERAL";"TAB4",#N/A,TRUE,"GENERAL";"TAB5",#N/A,TRUE,"GENERAL"}</definedName>
    <definedName name="dfds" hidden="1">{"TAB1",#N/A,TRUE,"GENERAL";"TAB2",#N/A,TRUE,"GENERAL";"TAB3",#N/A,TRUE,"GENERAL";"TAB4",#N/A,TRUE,"GENERAL";"TAB5",#N/A,TRUE,"GENERAL"}</definedName>
    <definedName name="dfds_1" localSheetId="3" hidden="1">{"TAB1",#N/A,TRUE,"GENERAL";"TAB2",#N/A,TRUE,"GENERAL";"TAB3",#N/A,TRUE,"GENERAL";"TAB4",#N/A,TRUE,"GENERAL";"TAB5",#N/A,TRUE,"GENERAL"}</definedName>
    <definedName name="dfds_1" localSheetId="61" hidden="1">{"TAB1",#N/A,TRUE,"GENERAL";"TAB2",#N/A,TRUE,"GENERAL";"TAB3",#N/A,TRUE,"GENERAL";"TAB4",#N/A,TRUE,"GENERAL";"TAB5",#N/A,TRUE,"GENERAL"}</definedName>
    <definedName name="dfds_1" localSheetId="62" hidden="1">{"TAB1",#N/A,TRUE,"GENERAL";"TAB2",#N/A,TRUE,"GENERAL";"TAB3",#N/A,TRUE,"GENERAL";"TAB4",#N/A,TRUE,"GENERAL";"TAB5",#N/A,TRUE,"GENERAL"}</definedName>
    <definedName name="dfds_1" hidden="1">{"TAB1",#N/A,TRUE,"GENERAL";"TAB2",#N/A,TRUE,"GENERAL";"TAB3",#N/A,TRUE,"GENERAL";"TAB4",#N/A,TRUE,"GENERAL";"TAB5",#N/A,TRUE,"GENERAL"}</definedName>
    <definedName name="dfdsfdsf">#REF!</definedName>
    <definedName name="dfdsfi" localSheetId="3" hidden="1">{"via1",#N/A,TRUE,"general";"via2",#N/A,TRUE,"general";"via3",#N/A,TRUE,"general"}</definedName>
    <definedName name="dfdsfi" localSheetId="61" hidden="1">{"via1",#N/A,TRUE,"general";"via2",#N/A,TRUE,"general";"via3",#N/A,TRUE,"general"}</definedName>
    <definedName name="dfdsfi" localSheetId="62" hidden="1">{"via1",#N/A,TRUE,"general";"via2",#N/A,TRUE,"general";"via3",#N/A,TRUE,"general"}</definedName>
    <definedName name="dfdsfi" hidden="1">{"via1",#N/A,TRUE,"general";"via2",#N/A,TRUE,"general";"via3",#N/A,TRUE,"general"}</definedName>
    <definedName name="dfdsfi_1" localSheetId="3" hidden="1">{"via1",#N/A,TRUE,"general";"via2",#N/A,TRUE,"general";"via3",#N/A,TRUE,"general"}</definedName>
    <definedName name="dfdsfi_1" localSheetId="61" hidden="1">{"via1",#N/A,TRUE,"general";"via2",#N/A,TRUE,"general";"via3",#N/A,TRUE,"general"}</definedName>
    <definedName name="dfdsfi_1" localSheetId="62" hidden="1">{"via1",#N/A,TRUE,"general";"via2",#N/A,TRUE,"general";"via3",#N/A,TRUE,"general"}</definedName>
    <definedName name="dfdsfi_1" hidden="1">{"via1",#N/A,TRUE,"general";"via2",#N/A,TRUE,"general";"via3",#N/A,TRUE,"general"}</definedName>
    <definedName name="DFEFWEFSGERGAERGEGQER" localSheetId="61">#REF!</definedName>
    <definedName name="DFEFWEFSGERGAERGEGQER">#REF!</definedName>
    <definedName name="dff" localSheetId="61">#REF!</definedName>
    <definedName name="dff">#REF!</definedName>
    <definedName name="dff_2">#REF!</definedName>
    <definedName name="dff_4">#REF!</definedName>
    <definedName name="DFFCC">#REF!</definedName>
    <definedName name="DFFDSV">#REF!</definedName>
    <definedName name="dffffe" localSheetId="3" hidden="1">{"TAB1",#N/A,TRUE,"GENERAL";"TAB2",#N/A,TRUE,"GENERAL";"TAB3",#N/A,TRUE,"GENERAL";"TAB4",#N/A,TRUE,"GENERAL";"TAB5",#N/A,TRUE,"GENERAL"}</definedName>
    <definedName name="dffffe" localSheetId="61" hidden="1">{"TAB1",#N/A,TRUE,"GENERAL";"TAB2",#N/A,TRUE,"GENERAL";"TAB3",#N/A,TRUE,"GENERAL";"TAB4",#N/A,TRUE,"GENERAL";"TAB5",#N/A,TRUE,"GENERAL"}</definedName>
    <definedName name="dffffe" localSheetId="62" hidden="1">{"TAB1",#N/A,TRUE,"GENERAL";"TAB2",#N/A,TRUE,"GENERAL";"TAB3",#N/A,TRUE,"GENERAL";"TAB4",#N/A,TRUE,"GENERAL";"TAB5",#N/A,TRUE,"GENERAL"}</definedName>
    <definedName name="dffffe" hidden="1">{"TAB1",#N/A,TRUE,"GENERAL";"TAB2",#N/A,TRUE,"GENERAL";"TAB3",#N/A,TRUE,"GENERAL";"TAB4",#N/A,TRUE,"GENERAL";"TAB5",#N/A,TRUE,"GENERAL"}</definedName>
    <definedName name="dffffe_1" localSheetId="3" hidden="1">{"TAB1",#N/A,TRUE,"GENERAL";"TAB2",#N/A,TRUE,"GENERAL";"TAB3",#N/A,TRUE,"GENERAL";"TAB4",#N/A,TRUE,"GENERAL";"TAB5",#N/A,TRUE,"GENERAL"}</definedName>
    <definedName name="dffffe_1" localSheetId="61" hidden="1">{"TAB1",#N/A,TRUE,"GENERAL";"TAB2",#N/A,TRUE,"GENERAL";"TAB3",#N/A,TRUE,"GENERAL";"TAB4",#N/A,TRUE,"GENERAL";"TAB5",#N/A,TRUE,"GENERAL"}</definedName>
    <definedName name="dffffe_1" localSheetId="62" hidden="1">{"TAB1",#N/A,TRUE,"GENERAL";"TAB2",#N/A,TRUE,"GENERAL";"TAB3",#N/A,TRUE,"GENERAL";"TAB4",#N/A,TRUE,"GENERAL";"TAB5",#N/A,TRUE,"GENERAL"}</definedName>
    <definedName name="dffffe_1" hidden="1">{"TAB1",#N/A,TRUE,"GENERAL";"TAB2",#N/A,TRUE,"GENERAL";"TAB3",#N/A,TRUE,"GENERAL";"TAB4",#N/A,TRUE,"GENERAL";"TAB5",#N/A,TRUE,"GENERAL"}</definedName>
    <definedName name="DFFHJ">#REF!</definedName>
    <definedName name="DFG" localSheetId="3" hidden="1">{"via1",#N/A,TRUE,"general";"via2",#N/A,TRUE,"general";"via3",#N/A,TRUE,"general"}</definedName>
    <definedName name="DFG" localSheetId="61" hidden="1">{"via1",#N/A,TRUE,"general";"via2",#N/A,TRUE,"general";"via3",#N/A,TRUE,"general"}</definedName>
    <definedName name="DFG" localSheetId="62" hidden="1">{"via1",#N/A,TRUE,"general";"via2",#N/A,TRUE,"general";"via3",#N/A,TRUE,"general"}</definedName>
    <definedName name="DFG" hidden="1">{"via1",#N/A,TRUE,"general";"via2",#N/A,TRUE,"general";"via3",#N/A,TRUE,"general"}</definedName>
    <definedName name="DFG_1" localSheetId="3" hidden="1">{"via1",#N/A,TRUE,"general";"via2",#N/A,TRUE,"general";"via3",#N/A,TRUE,"general"}</definedName>
    <definedName name="DFG_1" localSheetId="61" hidden="1">{"via1",#N/A,TRUE,"general";"via2",#N/A,TRUE,"general";"via3",#N/A,TRUE,"general"}</definedName>
    <definedName name="DFG_1" localSheetId="62" hidden="1">{"via1",#N/A,TRUE,"general";"via2",#N/A,TRUE,"general";"via3",#N/A,TRUE,"general"}</definedName>
    <definedName name="DFG_1" hidden="1">{"via1",#N/A,TRUE,"general";"via2",#N/A,TRUE,"general";"via3",#N/A,TRUE,"general"}</definedName>
    <definedName name="DFGBHJ" localSheetId="3" hidden="1">{"via1",#N/A,TRUE,"general";"via2",#N/A,TRUE,"general";"via3",#N/A,TRUE,"general"}</definedName>
    <definedName name="DFGBHJ" localSheetId="61" hidden="1">{"via1",#N/A,TRUE,"general";"via2",#N/A,TRUE,"general";"via3",#N/A,TRUE,"general"}</definedName>
    <definedName name="DFGBHJ" localSheetId="62" hidden="1">{"via1",#N/A,TRUE,"general";"via2",#N/A,TRUE,"general";"via3",#N/A,TRUE,"general"}</definedName>
    <definedName name="DFGBHJ" hidden="1">{"via1",#N/A,TRUE,"general";"via2",#N/A,TRUE,"general";"via3",#N/A,TRUE,"general"}</definedName>
    <definedName name="DFGBHJ_1" localSheetId="3" hidden="1">{"via1",#N/A,TRUE,"general";"via2",#N/A,TRUE,"general";"via3",#N/A,TRUE,"general"}</definedName>
    <definedName name="DFGBHJ_1" localSheetId="61" hidden="1">{"via1",#N/A,TRUE,"general";"via2",#N/A,TRUE,"general";"via3",#N/A,TRUE,"general"}</definedName>
    <definedName name="DFGBHJ_1" localSheetId="62" hidden="1">{"via1",#N/A,TRUE,"general";"via2",#N/A,TRUE,"general";"via3",#N/A,TRUE,"general"}</definedName>
    <definedName name="DFGBHJ_1" hidden="1">{"via1",#N/A,TRUE,"general";"via2",#N/A,TRUE,"general";"via3",#N/A,TRUE,"general"}</definedName>
    <definedName name="dfgdf">#REF!</definedName>
    <definedName name="DFGDFG" localSheetId="3" hidden="1">{"via1",#N/A,TRUE,"general";"via2",#N/A,TRUE,"general";"via3",#N/A,TRUE,"general"}</definedName>
    <definedName name="DFGDFG" localSheetId="61" hidden="1">{"via1",#N/A,TRUE,"general";"via2",#N/A,TRUE,"general";"via3",#N/A,TRUE,"general"}</definedName>
    <definedName name="DFGDFG" localSheetId="62" hidden="1">{"via1",#N/A,TRUE,"general";"via2",#N/A,TRUE,"general";"via3",#N/A,TRUE,"general"}</definedName>
    <definedName name="DFGDFG" hidden="1">{"via1",#N/A,TRUE,"general";"via2",#N/A,TRUE,"general";"via3",#N/A,TRUE,"general"}</definedName>
    <definedName name="DFGDFG_1" localSheetId="3" hidden="1">{"via1",#N/A,TRUE,"general";"via2",#N/A,TRUE,"general";"via3",#N/A,TRUE,"general"}</definedName>
    <definedName name="DFGDFG_1" localSheetId="61" hidden="1">{"via1",#N/A,TRUE,"general";"via2",#N/A,TRUE,"general";"via3",#N/A,TRUE,"general"}</definedName>
    <definedName name="DFGDFG_1" localSheetId="62" hidden="1">{"via1",#N/A,TRUE,"general";"via2",#N/A,TRUE,"general";"via3",#N/A,TRUE,"general"}</definedName>
    <definedName name="DFGDFG_1" hidden="1">{"via1",#N/A,TRUE,"general";"via2",#N/A,TRUE,"general";"via3",#N/A,TRUE,"general"}</definedName>
    <definedName name="DFGDYYB" localSheetId="3" hidden="1">{"TAB1",#N/A,TRUE,"GENERAL";"TAB2",#N/A,TRUE,"GENERAL";"TAB3",#N/A,TRUE,"GENERAL";"TAB4",#N/A,TRUE,"GENERAL";"TAB5",#N/A,TRUE,"GENERAL"}</definedName>
    <definedName name="DFGDYYB" localSheetId="61" hidden="1">{"TAB1",#N/A,TRUE,"GENERAL";"TAB2",#N/A,TRUE,"GENERAL";"TAB3",#N/A,TRUE,"GENERAL";"TAB4",#N/A,TRUE,"GENERAL";"TAB5",#N/A,TRUE,"GENERAL"}</definedName>
    <definedName name="DFGDYYB" localSheetId="62" hidden="1">{"TAB1",#N/A,TRUE,"GENERAL";"TAB2",#N/A,TRUE,"GENERAL";"TAB3",#N/A,TRUE,"GENERAL";"TAB4",#N/A,TRUE,"GENERAL";"TAB5",#N/A,TRUE,"GENERAL"}</definedName>
    <definedName name="DFGDYYB" hidden="1">{"TAB1",#N/A,TRUE,"GENERAL";"TAB2",#N/A,TRUE,"GENERAL";"TAB3",#N/A,TRUE,"GENERAL";"TAB4",#N/A,TRUE,"GENERAL";"TAB5",#N/A,TRUE,"GENERAL"}</definedName>
    <definedName name="DFGDYYB_1" localSheetId="3" hidden="1">{"TAB1",#N/A,TRUE,"GENERAL";"TAB2",#N/A,TRUE,"GENERAL";"TAB3",#N/A,TRUE,"GENERAL";"TAB4",#N/A,TRUE,"GENERAL";"TAB5",#N/A,TRUE,"GENERAL"}</definedName>
    <definedName name="DFGDYYB_1" localSheetId="61" hidden="1">{"TAB1",#N/A,TRUE,"GENERAL";"TAB2",#N/A,TRUE,"GENERAL";"TAB3",#N/A,TRUE,"GENERAL";"TAB4",#N/A,TRUE,"GENERAL";"TAB5",#N/A,TRUE,"GENERAL"}</definedName>
    <definedName name="DFGDYYB_1" localSheetId="62" hidden="1">{"TAB1",#N/A,TRUE,"GENERAL";"TAB2",#N/A,TRUE,"GENERAL";"TAB3",#N/A,TRUE,"GENERAL";"TAB4",#N/A,TRUE,"GENERAL";"TAB5",#N/A,TRUE,"GENERAL"}</definedName>
    <definedName name="DFGDYYB_1" hidden="1">{"TAB1",#N/A,TRUE,"GENERAL";"TAB2",#N/A,TRUE,"GENERAL";"TAB3",#N/A,TRUE,"GENERAL";"TAB4",#N/A,TRUE,"GENERAL";"TAB5",#N/A,TRUE,"GENERAL"}</definedName>
    <definedName name="dfgf" localSheetId="3" hidden="1">{"via1",#N/A,TRUE,"general";"via2",#N/A,TRUE,"general";"via3",#N/A,TRUE,"general"}</definedName>
    <definedName name="dfgf" localSheetId="61" hidden="1">{"via1",#N/A,TRUE,"general";"via2",#N/A,TRUE,"general";"via3",#N/A,TRUE,"general"}</definedName>
    <definedName name="dfgf" localSheetId="62" hidden="1">{"via1",#N/A,TRUE,"general";"via2",#N/A,TRUE,"general";"via3",#N/A,TRUE,"general"}</definedName>
    <definedName name="dfgf" hidden="1">{"via1",#N/A,TRUE,"general";"via2",#N/A,TRUE,"general";"via3",#N/A,TRUE,"general"}</definedName>
    <definedName name="dfgf_1" localSheetId="3" hidden="1">{"via1",#N/A,TRUE,"general";"via2",#N/A,TRUE,"general";"via3",#N/A,TRUE,"general"}</definedName>
    <definedName name="dfgf_1" localSheetId="61" hidden="1">{"via1",#N/A,TRUE,"general";"via2",#N/A,TRUE,"general";"via3",#N/A,TRUE,"general"}</definedName>
    <definedName name="dfgf_1" localSheetId="62" hidden="1">{"via1",#N/A,TRUE,"general";"via2",#N/A,TRUE,"general";"via3",#N/A,TRUE,"general"}</definedName>
    <definedName name="dfgf_1" hidden="1">{"via1",#N/A,TRUE,"general";"via2",#N/A,TRUE,"general";"via3",#N/A,TRUE,"general"}</definedName>
    <definedName name="DFGFBOP" localSheetId="3" hidden="1">{"TAB1",#N/A,TRUE,"GENERAL";"TAB2",#N/A,TRUE,"GENERAL";"TAB3",#N/A,TRUE,"GENERAL";"TAB4",#N/A,TRUE,"GENERAL";"TAB5",#N/A,TRUE,"GENERAL"}</definedName>
    <definedName name="DFGFBOP" localSheetId="61" hidden="1">{"TAB1",#N/A,TRUE,"GENERAL";"TAB2",#N/A,TRUE,"GENERAL";"TAB3",#N/A,TRUE,"GENERAL";"TAB4",#N/A,TRUE,"GENERAL";"TAB5",#N/A,TRUE,"GENERAL"}</definedName>
    <definedName name="DFGFBOP" localSheetId="62" hidden="1">{"TAB1",#N/A,TRUE,"GENERAL";"TAB2",#N/A,TRUE,"GENERAL";"TAB3",#N/A,TRUE,"GENERAL";"TAB4",#N/A,TRUE,"GENERAL";"TAB5",#N/A,TRUE,"GENERAL"}</definedName>
    <definedName name="DFGFBOP" hidden="1">{"TAB1",#N/A,TRUE,"GENERAL";"TAB2",#N/A,TRUE,"GENERAL";"TAB3",#N/A,TRUE,"GENERAL";"TAB4",#N/A,TRUE,"GENERAL";"TAB5",#N/A,TRUE,"GENERAL"}</definedName>
    <definedName name="DFGFBOP_1" localSheetId="3" hidden="1">{"TAB1",#N/A,TRUE,"GENERAL";"TAB2",#N/A,TRUE,"GENERAL";"TAB3",#N/A,TRUE,"GENERAL";"TAB4",#N/A,TRUE,"GENERAL";"TAB5",#N/A,TRUE,"GENERAL"}</definedName>
    <definedName name="DFGFBOP_1" localSheetId="61" hidden="1">{"TAB1",#N/A,TRUE,"GENERAL";"TAB2",#N/A,TRUE,"GENERAL";"TAB3",#N/A,TRUE,"GENERAL";"TAB4",#N/A,TRUE,"GENERAL";"TAB5",#N/A,TRUE,"GENERAL"}</definedName>
    <definedName name="DFGFBOP_1" localSheetId="62" hidden="1">{"TAB1",#N/A,TRUE,"GENERAL";"TAB2",#N/A,TRUE,"GENERAL";"TAB3",#N/A,TRUE,"GENERAL";"TAB4",#N/A,TRUE,"GENERAL";"TAB5",#N/A,TRUE,"GENERAL"}</definedName>
    <definedName name="DFGFBOP_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61" hidden="1">{"TAB1",#N/A,TRUE,"GENERAL";"TAB2",#N/A,TRUE,"GENERAL";"TAB3",#N/A,TRUE,"GENERAL";"TAB4",#N/A,TRUE,"GENERAL";"TAB5",#N/A,TRUE,"GENERAL"}</definedName>
    <definedName name="DFGFDG" localSheetId="62" hidden="1">{"TAB1",#N/A,TRUE,"GENERAL";"TAB2",#N/A,TRUE,"GENERAL";"TAB3",#N/A,TRUE,"GENERAL";"TAB4",#N/A,TRUE,"GENERAL";"TAB5",#N/A,TRUE,"GENERAL"}</definedName>
    <definedName name="DFGFDG" hidden="1">{"TAB1",#N/A,TRUE,"GENERAL";"TAB2",#N/A,TRUE,"GENERAL";"TAB3",#N/A,TRUE,"GENERAL";"TAB4",#N/A,TRUE,"GENERAL";"TAB5",#N/A,TRUE,"GENERAL"}</definedName>
    <definedName name="DFGFDG_1" localSheetId="3" hidden="1">{"TAB1",#N/A,TRUE,"GENERAL";"TAB2",#N/A,TRUE,"GENERAL";"TAB3",#N/A,TRUE,"GENERAL";"TAB4",#N/A,TRUE,"GENERAL";"TAB5",#N/A,TRUE,"GENERAL"}</definedName>
    <definedName name="DFGFDG_1" localSheetId="61" hidden="1">{"TAB1",#N/A,TRUE,"GENERAL";"TAB2",#N/A,TRUE,"GENERAL";"TAB3",#N/A,TRUE,"GENERAL";"TAB4",#N/A,TRUE,"GENERAL";"TAB5",#N/A,TRUE,"GENERAL"}</definedName>
    <definedName name="DFGFDG_1" localSheetId="62" hidden="1">{"TAB1",#N/A,TRUE,"GENERAL";"TAB2",#N/A,TRUE,"GENERAL";"TAB3",#N/A,TRUE,"GENERAL";"TAB4",#N/A,TRUE,"GENERAL";"TAB5",#N/A,TRUE,"GENERAL"}</definedName>
    <definedName name="DFGFDG_1" hidden="1">{"TAB1",#N/A,TRUE,"GENERAL";"TAB2",#N/A,TRUE,"GENERAL";"TAB3",#N/A,TRUE,"GENERAL";"TAB4",#N/A,TRUE,"GENERAL";"TAB5",#N/A,TRUE,"GENERAL"}</definedName>
    <definedName name="DFGFZSDERGTERGTRETERTERTE">#REF!</definedName>
    <definedName name="dfggg">#REF!</definedName>
    <definedName name="dfgndfjgndf">#N/A</definedName>
    <definedName name="DFGV" localSheetId="3" hidden="1">{"TAB1",#N/A,TRUE,"GENERAL";"TAB2",#N/A,TRUE,"GENERAL";"TAB3",#N/A,TRUE,"GENERAL";"TAB4",#N/A,TRUE,"GENERAL";"TAB5",#N/A,TRUE,"GENERAL"}</definedName>
    <definedName name="DFGV" localSheetId="61" hidden="1">{"TAB1",#N/A,TRUE,"GENERAL";"TAB2",#N/A,TRUE,"GENERAL";"TAB3",#N/A,TRUE,"GENERAL";"TAB4",#N/A,TRUE,"GENERAL";"TAB5",#N/A,TRUE,"GENERAL"}</definedName>
    <definedName name="DFGV" localSheetId="62" hidden="1">{"TAB1",#N/A,TRUE,"GENERAL";"TAB2",#N/A,TRUE,"GENERAL";"TAB3",#N/A,TRUE,"GENERAL";"TAB4",#N/A,TRUE,"GENERAL";"TAB5",#N/A,TRUE,"GENERAL"}</definedName>
    <definedName name="DFGV" hidden="1">{"TAB1",#N/A,TRUE,"GENERAL";"TAB2",#N/A,TRUE,"GENERAL";"TAB3",#N/A,TRUE,"GENERAL";"TAB4",#N/A,TRUE,"GENERAL";"TAB5",#N/A,TRUE,"GENERAL"}</definedName>
    <definedName name="DFGV_1" localSheetId="3" hidden="1">{"TAB1",#N/A,TRUE,"GENERAL";"TAB2",#N/A,TRUE,"GENERAL";"TAB3",#N/A,TRUE,"GENERAL";"TAB4",#N/A,TRUE,"GENERAL";"TAB5",#N/A,TRUE,"GENERAL"}</definedName>
    <definedName name="DFGV_1" localSheetId="61" hidden="1">{"TAB1",#N/A,TRUE,"GENERAL";"TAB2",#N/A,TRUE,"GENERAL";"TAB3",#N/A,TRUE,"GENERAL";"TAB4",#N/A,TRUE,"GENERAL";"TAB5",#N/A,TRUE,"GENERAL"}</definedName>
    <definedName name="DFGV_1" localSheetId="62" hidden="1">{"TAB1",#N/A,TRUE,"GENERAL";"TAB2",#N/A,TRUE,"GENERAL";"TAB3",#N/A,TRUE,"GENERAL";"TAB4",#N/A,TRUE,"GENERAL";"TAB5",#N/A,TRUE,"GENERAL"}</definedName>
    <definedName name="DFGV_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61" hidden="1">{"TAB1",#N/A,TRUE,"GENERAL";"TAB2",#N/A,TRUE,"GENERAL";"TAB3",#N/A,TRUE,"GENERAL";"TAB4",#N/A,TRUE,"GENERAL";"TAB5",#N/A,TRUE,"GENERAL"}</definedName>
    <definedName name="dfgypuj" localSheetId="62" hidden="1">{"TAB1",#N/A,TRUE,"GENERAL";"TAB2",#N/A,TRUE,"GENERAL";"TAB3",#N/A,TRUE,"GENERAL";"TAB4",#N/A,TRUE,"GENERAL";"TAB5",#N/A,TRUE,"GENERAL"}</definedName>
    <definedName name="dfgypuj" hidden="1">{"TAB1",#N/A,TRUE,"GENERAL";"TAB2",#N/A,TRUE,"GENERAL";"TAB3",#N/A,TRUE,"GENERAL";"TAB4",#N/A,TRUE,"GENERAL";"TAB5",#N/A,TRUE,"GENERAL"}</definedName>
    <definedName name="dfgypuj_1" localSheetId="3" hidden="1">{"TAB1",#N/A,TRUE,"GENERAL";"TAB2",#N/A,TRUE,"GENERAL";"TAB3",#N/A,TRUE,"GENERAL";"TAB4",#N/A,TRUE,"GENERAL";"TAB5",#N/A,TRUE,"GENERAL"}</definedName>
    <definedName name="dfgypuj_1" localSheetId="61" hidden="1">{"TAB1",#N/A,TRUE,"GENERAL";"TAB2",#N/A,TRUE,"GENERAL";"TAB3",#N/A,TRUE,"GENERAL";"TAB4",#N/A,TRUE,"GENERAL";"TAB5",#N/A,TRUE,"GENERAL"}</definedName>
    <definedName name="dfgypuj_1" localSheetId="62" hidden="1">{"TAB1",#N/A,TRUE,"GENERAL";"TAB2",#N/A,TRUE,"GENERAL";"TAB3",#N/A,TRUE,"GENERAL";"TAB4",#N/A,TRUE,"GENERAL";"TAB5",#N/A,TRUE,"GENERAL"}</definedName>
    <definedName name="dfgypuj_1" hidden="1">{"TAB1",#N/A,TRUE,"GENERAL";"TAB2",#N/A,TRUE,"GENERAL";"TAB3",#N/A,TRUE,"GENERAL";"TAB4",#N/A,TRUE,"GENERAL";"TAB5",#N/A,TRUE,"GENERAL"}</definedName>
    <definedName name="dfh" localSheetId="3" hidden="1">{"TAB1",#N/A,TRUE,"GENERAL";"TAB2",#N/A,TRUE,"GENERAL";"TAB3",#N/A,TRUE,"GENERAL";"TAB4",#N/A,TRUE,"GENERAL";"TAB5",#N/A,TRUE,"GENERAL"}</definedName>
    <definedName name="dfh" localSheetId="61" hidden="1">{"TAB1",#N/A,TRUE,"GENERAL";"TAB2",#N/A,TRUE,"GENERAL";"TAB3",#N/A,TRUE,"GENERAL";"TAB4",#N/A,TRUE,"GENERAL";"TAB5",#N/A,TRUE,"GENERAL"}</definedName>
    <definedName name="dfh" localSheetId="62" hidden="1">{"TAB1",#N/A,TRUE,"GENERAL";"TAB2",#N/A,TRUE,"GENERAL";"TAB3",#N/A,TRUE,"GENERAL";"TAB4",#N/A,TRUE,"GENERAL";"TAB5",#N/A,TRUE,"GENERAL"}</definedName>
    <definedName name="dfh" hidden="1">{"TAB1",#N/A,TRUE,"GENERAL";"TAB2",#N/A,TRUE,"GENERAL";"TAB3",#N/A,TRUE,"GENERAL";"TAB4",#N/A,TRUE,"GENERAL";"TAB5",#N/A,TRUE,"GENERAL"}</definedName>
    <definedName name="dfh_1" localSheetId="3" hidden="1">{"TAB1",#N/A,TRUE,"GENERAL";"TAB2",#N/A,TRUE,"GENERAL";"TAB3",#N/A,TRUE,"GENERAL";"TAB4",#N/A,TRUE,"GENERAL";"TAB5",#N/A,TRUE,"GENERAL"}</definedName>
    <definedName name="dfh_1" localSheetId="61" hidden="1">{"TAB1",#N/A,TRUE,"GENERAL";"TAB2",#N/A,TRUE,"GENERAL";"TAB3",#N/A,TRUE,"GENERAL";"TAB4",#N/A,TRUE,"GENERAL";"TAB5",#N/A,TRUE,"GENERAL"}</definedName>
    <definedName name="dfh_1" localSheetId="62" hidden="1">{"TAB1",#N/A,TRUE,"GENERAL";"TAB2",#N/A,TRUE,"GENERAL";"TAB3",#N/A,TRUE,"GENERAL";"TAB4",#N/A,TRUE,"GENERAL";"TAB5",#N/A,TRUE,"GENERAL"}</definedName>
    <definedName name="dfh_1" hidden="1">{"TAB1",#N/A,TRUE,"GENERAL";"TAB2",#N/A,TRUE,"GENERAL";"TAB3",#N/A,TRUE,"GENERAL";"TAB4",#N/A,TRUE,"GENERAL";"TAB5",#N/A,TRUE,"GENERAL"}</definedName>
    <definedName name="DFHDFH">#REF!</definedName>
    <definedName name="dfhdr" localSheetId="3" hidden="1">{"via1",#N/A,TRUE,"general";"via2",#N/A,TRUE,"general";"via3",#N/A,TRUE,"general"}</definedName>
    <definedName name="dfhdr" localSheetId="61" hidden="1">{"via1",#N/A,TRUE,"general";"via2",#N/A,TRUE,"general";"via3",#N/A,TRUE,"general"}</definedName>
    <definedName name="dfhdr" localSheetId="62" hidden="1">{"via1",#N/A,TRUE,"general";"via2",#N/A,TRUE,"general";"via3",#N/A,TRUE,"general"}</definedName>
    <definedName name="dfhdr" hidden="1">{"via1",#N/A,TRUE,"general";"via2",#N/A,TRUE,"general";"via3",#N/A,TRUE,"general"}</definedName>
    <definedName name="dfhdr_1" localSheetId="3" hidden="1">{"via1",#N/A,TRUE,"general";"via2",#N/A,TRUE,"general";"via3",#N/A,TRUE,"general"}</definedName>
    <definedName name="dfhdr_1" localSheetId="61" hidden="1">{"via1",#N/A,TRUE,"general";"via2",#N/A,TRUE,"general";"via3",#N/A,TRUE,"general"}</definedName>
    <definedName name="dfhdr_1" localSheetId="62" hidden="1">{"via1",#N/A,TRUE,"general";"via2",#N/A,TRUE,"general";"via3",#N/A,TRUE,"general"}</definedName>
    <definedName name="dfhdr_1" hidden="1">{"via1",#N/A,TRUE,"general";"via2",#N/A,TRUE,"general";"via3",#N/A,TRUE,"general"}</definedName>
    <definedName name="dfhfhfhfhfhfhgf">#N/A</definedName>
    <definedName name="dfhgh" localSheetId="3" hidden="1">{"via1",#N/A,TRUE,"general";"via2",#N/A,TRUE,"general";"via3",#N/A,TRUE,"general"}</definedName>
    <definedName name="dfhgh" localSheetId="61" hidden="1">{"via1",#N/A,TRUE,"general";"via2",#N/A,TRUE,"general";"via3",#N/A,TRUE,"general"}</definedName>
    <definedName name="dfhgh" localSheetId="62" hidden="1">{"via1",#N/A,TRUE,"general";"via2",#N/A,TRUE,"general";"via3",#N/A,TRUE,"general"}</definedName>
    <definedName name="dfhgh" hidden="1">{"via1",#N/A,TRUE,"general";"via2",#N/A,TRUE,"general";"via3",#N/A,TRUE,"general"}</definedName>
    <definedName name="dfhgh_1" localSheetId="3" hidden="1">{"via1",#N/A,TRUE,"general";"via2",#N/A,TRUE,"general";"via3",#N/A,TRUE,"general"}</definedName>
    <definedName name="dfhgh_1" localSheetId="61" hidden="1">{"via1",#N/A,TRUE,"general";"via2",#N/A,TRUE,"general";"via3",#N/A,TRUE,"general"}</definedName>
    <definedName name="dfhgh_1" localSheetId="62" hidden="1">{"via1",#N/A,TRUE,"general";"via2",#N/A,TRUE,"general";"via3",#N/A,TRUE,"general"}</definedName>
    <definedName name="dfhgh_1" hidden="1">{"via1",#N/A,TRUE,"general";"via2",#N/A,TRUE,"general";"via3",#N/A,TRUE,"general"}</definedName>
    <definedName name="dfj" localSheetId="3" hidden="1">{"via1",#N/A,TRUE,"general";"via2",#N/A,TRUE,"general";"via3",#N/A,TRUE,"general"}</definedName>
    <definedName name="dfj" localSheetId="61" hidden="1">{"via1",#N/A,TRUE,"general";"via2",#N/A,TRUE,"general";"via3",#N/A,TRUE,"general"}</definedName>
    <definedName name="dfj" localSheetId="62" hidden="1">{"via1",#N/A,TRUE,"general";"via2",#N/A,TRUE,"general";"via3",#N/A,TRUE,"general"}</definedName>
    <definedName name="dfj" hidden="1">{"via1",#N/A,TRUE,"general";"via2",#N/A,TRUE,"general";"via3",#N/A,TRUE,"general"}</definedName>
    <definedName name="dfj_1" localSheetId="3" hidden="1">{"via1",#N/A,TRUE,"general";"via2",#N/A,TRUE,"general";"via3",#N/A,TRUE,"general"}</definedName>
    <definedName name="dfj_1" localSheetId="61" hidden="1">{"via1",#N/A,TRUE,"general";"via2",#N/A,TRUE,"general";"via3",#N/A,TRUE,"general"}</definedName>
    <definedName name="dfj_1" localSheetId="62" hidden="1">{"via1",#N/A,TRUE,"general";"via2",#N/A,TRUE,"general";"via3",#N/A,TRUE,"general"}</definedName>
    <definedName name="dfj_1" hidden="1">{"via1",#N/A,TRUE,"general";"via2",#N/A,TRUE,"general";"via3",#N/A,TRUE,"general"}</definedName>
    <definedName name="dflt1">#REF!</definedName>
    <definedName name="dflt2" localSheetId="61">#REF!</definedName>
    <definedName name="dflt2" localSheetId="62">#REF!</definedName>
    <definedName name="dflt2">#REF!</definedName>
    <definedName name="dflt3">#REF!</definedName>
    <definedName name="dflt4">#REF!</definedName>
    <definedName name="dflt5">#REF!</definedName>
    <definedName name="dflt6">#REF!</definedName>
    <definedName name="dflt7">#REF!</definedName>
    <definedName name="dfnbgdhbghjbgdfbgjdfbgdf">#N/A</definedName>
    <definedName name="DFRFRF" localSheetId="3" hidden="1">{"via1",#N/A,TRUE,"general";"via2",#N/A,TRUE,"general";"via3",#N/A,TRUE,"general"}</definedName>
    <definedName name="DFRFRF" localSheetId="61" hidden="1">{"via1",#N/A,TRUE,"general";"via2",#N/A,TRUE,"general";"via3",#N/A,TRUE,"general"}</definedName>
    <definedName name="DFRFRF" localSheetId="62" hidden="1">{"via1",#N/A,TRUE,"general";"via2",#N/A,TRUE,"general";"via3",#N/A,TRUE,"general"}</definedName>
    <definedName name="DFRFRF" hidden="1">{"via1",#N/A,TRUE,"general";"via2",#N/A,TRUE,"general";"via3",#N/A,TRUE,"general"}</definedName>
    <definedName name="DFRFRF_1" localSheetId="3" hidden="1">{"via1",#N/A,TRUE,"general";"via2",#N/A,TRUE,"general";"via3",#N/A,TRUE,"general"}</definedName>
    <definedName name="DFRFRF_1" localSheetId="61" hidden="1">{"via1",#N/A,TRUE,"general";"via2",#N/A,TRUE,"general";"via3",#N/A,TRUE,"general"}</definedName>
    <definedName name="DFRFRF_1" localSheetId="62" hidden="1">{"via1",#N/A,TRUE,"general";"via2",#N/A,TRUE,"general";"via3",#N/A,TRUE,"general"}</definedName>
    <definedName name="DFRFRF_1" hidden="1">{"via1",#N/A,TRUE,"general";"via2",#N/A,TRUE,"general";"via3",#N/A,TRUE,"general"}</definedName>
    <definedName name="DFSA">#REF!</definedName>
    <definedName name="DFSADFS">#REF!</definedName>
    <definedName name="DFSD">#N/A</definedName>
    <definedName name="dfsdfsfdgdfgf">#N/A</definedName>
    <definedName name="dfsds"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SFGGG">#REF!</definedName>
    <definedName name="DFVUI" localSheetId="3" hidden="1">{"via1",#N/A,TRUE,"general";"via2",#N/A,TRUE,"general";"via3",#N/A,TRUE,"general"}</definedName>
    <definedName name="DFVUI" localSheetId="61" hidden="1">{"via1",#N/A,TRUE,"general";"via2",#N/A,TRUE,"general";"via3",#N/A,TRUE,"general"}</definedName>
    <definedName name="DFVUI" localSheetId="62" hidden="1">{"via1",#N/A,TRUE,"general";"via2",#N/A,TRUE,"general";"via3",#N/A,TRUE,"general"}</definedName>
    <definedName name="DFVUI" hidden="1">{"via1",#N/A,TRUE,"general";"via2",#N/A,TRUE,"general";"via3",#N/A,TRUE,"general"}</definedName>
    <definedName name="DFVUI_1" localSheetId="3" hidden="1">{"via1",#N/A,TRUE,"general";"via2",#N/A,TRUE,"general";"via3",#N/A,TRUE,"general"}</definedName>
    <definedName name="DFVUI_1" localSheetId="61" hidden="1">{"via1",#N/A,TRUE,"general";"via2",#N/A,TRUE,"general";"via3",#N/A,TRUE,"general"}</definedName>
    <definedName name="DFVUI_1" localSheetId="62" hidden="1">{"via1",#N/A,TRUE,"general";"via2",#N/A,TRUE,"general";"via3",#N/A,TRUE,"general"}</definedName>
    <definedName name="DFVUI_1" hidden="1">{"via1",#N/A,TRUE,"general";"via2",#N/A,TRUE,"general";"via3",#N/A,TRUE,"general"}</definedName>
    <definedName name="dg" localSheetId="3" hidden="1">{"via1",#N/A,TRUE,"general";"via2",#N/A,TRUE,"general";"via3",#N/A,TRUE,"general"}</definedName>
    <definedName name="DG" localSheetId="61">#REF!</definedName>
    <definedName name="DG" localSheetId="62">#REF!</definedName>
    <definedName name="dg" hidden="1">{"via1",#N/A,TRUE,"general";"via2",#N/A,TRUE,"general";"via3",#N/A,TRUE,"general"}</definedName>
    <definedName name="dg_1" localSheetId="3" hidden="1">{"via1",#N/A,TRUE,"general";"via2",#N/A,TRUE,"general";"via3",#N/A,TRUE,"general"}</definedName>
    <definedName name="dg_1" localSheetId="61" hidden="1">{"via1",#N/A,TRUE,"general";"via2",#N/A,TRUE,"general";"via3",#N/A,TRUE,"general"}</definedName>
    <definedName name="dg_1" localSheetId="62" hidden="1">{"via1",#N/A,TRUE,"general";"via2",#N/A,TRUE,"general";"via3",#N/A,TRUE,"general"}</definedName>
    <definedName name="dg_1" hidden="1">{"via1",#N/A,TRUE,"general";"via2",#N/A,TRUE,"general";"via3",#N/A,TRUE,"general"}</definedName>
    <definedName name="DGDF" localSheetId="61">#REF!</definedName>
    <definedName name="DGDF">#REF!</definedName>
    <definedName name="dgdgr" localSheetId="3" hidden="1">{"via1",#N/A,TRUE,"general";"via2",#N/A,TRUE,"general";"via3",#N/A,TRUE,"general"}</definedName>
    <definedName name="dgdgr" localSheetId="61" hidden="1">{"via1",#N/A,TRUE,"general";"via2",#N/A,TRUE,"general";"via3",#N/A,TRUE,"general"}</definedName>
    <definedName name="dgdgr" localSheetId="62" hidden="1">{"via1",#N/A,TRUE,"general";"via2",#N/A,TRUE,"general";"via3",#N/A,TRUE,"general"}</definedName>
    <definedName name="dgdgr" hidden="1">{"via1",#N/A,TRUE,"general";"via2",#N/A,TRUE,"general";"via3",#N/A,TRUE,"general"}</definedName>
    <definedName name="dgdgr_1" localSheetId="3" hidden="1">{"via1",#N/A,TRUE,"general";"via2",#N/A,TRUE,"general";"via3",#N/A,TRUE,"general"}</definedName>
    <definedName name="dgdgr_1" localSheetId="61" hidden="1">{"via1",#N/A,TRUE,"general";"via2",#N/A,TRUE,"general";"via3",#N/A,TRUE,"general"}</definedName>
    <definedName name="dgdgr_1" localSheetId="62" hidden="1">{"via1",#N/A,TRUE,"general";"via2",#N/A,TRUE,"general";"via3",#N/A,TRUE,"general"}</definedName>
    <definedName name="dgdgr_1" hidden="1">{"via1",#N/A,TRUE,"general";"via2",#N/A,TRUE,"general";"via3",#N/A,TRUE,"general"}</definedName>
    <definedName name="dgfd" localSheetId="3" hidden="1">{"TAB1",#N/A,TRUE,"GENERAL";"TAB2",#N/A,TRUE,"GENERAL";"TAB3",#N/A,TRUE,"GENERAL";"TAB4",#N/A,TRUE,"GENERAL";"TAB5",#N/A,TRUE,"GENERAL"}</definedName>
    <definedName name="dgfd" localSheetId="61" hidden="1">{"TAB1",#N/A,TRUE,"GENERAL";"TAB2",#N/A,TRUE,"GENERAL";"TAB3",#N/A,TRUE,"GENERAL";"TAB4",#N/A,TRUE,"GENERAL";"TAB5",#N/A,TRUE,"GENERAL"}</definedName>
    <definedName name="dgfd" localSheetId="62" hidden="1">{"TAB1",#N/A,TRUE,"GENERAL";"TAB2",#N/A,TRUE,"GENERAL";"TAB3",#N/A,TRUE,"GENERAL";"TAB4",#N/A,TRUE,"GENERAL";"TAB5",#N/A,TRUE,"GENERAL"}</definedName>
    <definedName name="dgfd" hidden="1">{"TAB1",#N/A,TRUE,"GENERAL";"TAB2",#N/A,TRUE,"GENERAL";"TAB3",#N/A,TRUE,"GENERAL";"TAB4",#N/A,TRUE,"GENERAL";"TAB5",#N/A,TRUE,"GENERAL"}</definedName>
    <definedName name="dgfd_1" localSheetId="3" hidden="1">{"TAB1",#N/A,TRUE,"GENERAL";"TAB2",#N/A,TRUE,"GENERAL";"TAB3",#N/A,TRUE,"GENERAL";"TAB4",#N/A,TRUE,"GENERAL";"TAB5",#N/A,TRUE,"GENERAL"}</definedName>
    <definedName name="dgfd_1" localSheetId="61" hidden="1">{"TAB1",#N/A,TRUE,"GENERAL";"TAB2",#N/A,TRUE,"GENERAL";"TAB3",#N/A,TRUE,"GENERAL";"TAB4",#N/A,TRUE,"GENERAL";"TAB5",#N/A,TRUE,"GENERAL"}</definedName>
    <definedName name="dgfd_1" localSheetId="62" hidden="1">{"TAB1",#N/A,TRUE,"GENERAL";"TAB2",#N/A,TRUE,"GENERAL";"TAB3",#N/A,TRUE,"GENERAL";"TAB4",#N/A,TRUE,"GENERAL";"TAB5",#N/A,TRUE,"GENERAL"}</definedName>
    <definedName name="dgfd_1" hidden="1">{"TAB1",#N/A,TRUE,"GENERAL";"TAB2",#N/A,TRUE,"GENERAL";"TAB3",#N/A,TRUE,"GENERAL";"TAB4",#N/A,TRUE,"GENERAL";"TAB5",#N/A,TRUE,"GENERAL"}</definedName>
    <definedName name="DGFDFGDFGDFG">#REF!</definedName>
    <definedName name="DGFDFVSDF" localSheetId="3" hidden="1">{"via1",#N/A,TRUE,"general";"via2",#N/A,TRUE,"general";"via3",#N/A,TRUE,"general"}</definedName>
    <definedName name="DGFDFVSDF" localSheetId="61" hidden="1">{"via1",#N/A,TRUE,"general";"via2",#N/A,TRUE,"general";"via3",#N/A,TRUE,"general"}</definedName>
    <definedName name="DGFDFVSDF" localSheetId="62" hidden="1">{"via1",#N/A,TRUE,"general";"via2",#N/A,TRUE,"general";"via3",#N/A,TRUE,"general"}</definedName>
    <definedName name="DGFDFVSDF" hidden="1">{"via1",#N/A,TRUE,"general";"via2",#N/A,TRUE,"general";"via3",#N/A,TRUE,"general"}</definedName>
    <definedName name="DGFDFVSDF_1" localSheetId="3" hidden="1">{"via1",#N/A,TRUE,"general";"via2",#N/A,TRUE,"general";"via3",#N/A,TRUE,"general"}</definedName>
    <definedName name="DGFDFVSDF_1" localSheetId="61" hidden="1">{"via1",#N/A,TRUE,"general";"via2",#N/A,TRUE,"general";"via3",#N/A,TRUE,"general"}</definedName>
    <definedName name="DGFDFVSDF_1" localSheetId="62" hidden="1">{"via1",#N/A,TRUE,"general";"via2",#N/A,TRUE,"general";"via3",#N/A,TRUE,"general"}</definedName>
    <definedName name="DGFDFVSDF_1" hidden="1">{"via1",#N/A,TRUE,"general";"via2",#N/A,TRUE,"general";"via3",#N/A,TRUE,"general"}</definedName>
    <definedName name="dgfdg" localSheetId="3" hidden="1">{"via1",#N/A,TRUE,"general";"via2",#N/A,TRUE,"general";"via3",#N/A,TRUE,"general"}</definedName>
    <definedName name="dgfdg" localSheetId="61" hidden="1">{"via1",#N/A,TRUE,"general";"via2",#N/A,TRUE,"general";"via3",#N/A,TRUE,"general"}</definedName>
    <definedName name="dgfdg" localSheetId="62" hidden="1">{"via1",#N/A,TRUE,"general";"via2",#N/A,TRUE,"general";"via3",#N/A,TRUE,"general"}</definedName>
    <definedName name="dgfdg" hidden="1">{"via1",#N/A,TRUE,"general";"via2",#N/A,TRUE,"general";"via3",#N/A,TRUE,"general"}</definedName>
    <definedName name="dgfdg_1" localSheetId="3" hidden="1">{"via1",#N/A,TRUE,"general";"via2",#N/A,TRUE,"general";"via3",#N/A,TRUE,"general"}</definedName>
    <definedName name="dgfdg_1" localSheetId="61" hidden="1">{"via1",#N/A,TRUE,"general";"via2",#N/A,TRUE,"general";"via3",#N/A,TRUE,"general"}</definedName>
    <definedName name="dgfdg_1" localSheetId="62" hidden="1">{"via1",#N/A,TRUE,"general";"via2",#N/A,TRUE,"general";"via3",#N/A,TRUE,"general"}</definedName>
    <definedName name="dgfdg_1" hidden="1">{"via1",#N/A,TRUE,"general";"via2",#N/A,TRUE,"general";"via3",#N/A,TRUE,"general"}</definedName>
    <definedName name="DGFG" localSheetId="3" hidden="1">{"via1",#N/A,TRUE,"general";"via2",#N/A,TRUE,"general";"via3",#N/A,TRUE,"general"}</definedName>
    <definedName name="DGFG" localSheetId="61" hidden="1">{"via1",#N/A,TRUE,"general";"via2",#N/A,TRUE,"general";"via3",#N/A,TRUE,"general"}</definedName>
    <definedName name="DGFG" localSheetId="62" hidden="1">{"via1",#N/A,TRUE,"general";"via2",#N/A,TRUE,"general";"via3",#N/A,TRUE,"general"}</definedName>
    <definedName name="DGFG" hidden="1">{"via1",#N/A,TRUE,"general";"via2",#N/A,TRUE,"general";"via3",#N/A,TRUE,"general"}</definedName>
    <definedName name="DGFG_1" localSheetId="3" hidden="1">{"via1",#N/A,TRUE,"general";"via2",#N/A,TRUE,"general";"via3",#N/A,TRUE,"general"}</definedName>
    <definedName name="DGFG_1" localSheetId="61" hidden="1">{"via1",#N/A,TRUE,"general";"via2",#N/A,TRUE,"general";"via3",#N/A,TRUE,"general"}</definedName>
    <definedName name="DGFG_1" localSheetId="62" hidden="1">{"via1",#N/A,TRUE,"general";"via2",#N/A,TRUE,"general";"via3",#N/A,TRUE,"general"}</definedName>
    <definedName name="DGFG_1" hidden="1">{"via1",#N/A,TRUE,"general";"via2",#N/A,TRUE,"general";"via3",#N/A,TRUE,"general"}</definedName>
    <definedName name="dgfsado" localSheetId="3" hidden="1">{"TAB1",#N/A,TRUE,"GENERAL";"TAB2",#N/A,TRUE,"GENERAL";"TAB3",#N/A,TRUE,"GENERAL";"TAB4",#N/A,TRUE,"GENERAL";"TAB5",#N/A,TRUE,"GENERAL"}</definedName>
    <definedName name="dgfsado" localSheetId="61" hidden="1">{"TAB1",#N/A,TRUE,"GENERAL";"TAB2",#N/A,TRUE,"GENERAL";"TAB3",#N/A,TRUE,"GENERAL";"TAB4",#N/A,TRUE,"GENERAL";"TAB5",#N/A,TRUE,"GENERAL"}</definedName>
    <definedName name="dgfsado" localSheetId="62" hidden="1">{"TAB1",#N/A,TRUE,"GENERAL";"TAB2",#N/A,TRUE,"GENERAL";"TAB3",#N/A,TRUE,"GENERAL";"TAB4",#N/A,TRUE,"GENERAL";"TAB5",#N/A,TRUE,"GENERAL"}</definedName>
    <definedName name="dgfsado" hidden="1">{"TAB1",#N/A,TRUE,"GENERAL";"TAB2",#N/A,TRUE,"GENERAL";"TAB3",#N/A,TRUE,"GENERAL";"TAB4",#N/A,TRUE,"GENERAL";"TAB5",#N/A,TRUE,"GENERAL"}</definedName>
    <definedName name="dgfsado_1" localSheetId="3" hidden="1">{"TAB1",#N/A,TRUE,"GENERAL";"TAB2",#N/A,TRUE,"GENERAL";"TAB3",#N/A,TRUE,"GENERAL";"TAB4",#N/A,TRUE,"GENERAL";"TAB5",#N/A,TRUE,"GENERAL"}</definedName>
    <definedName name="dgfsado_1" localSheetId="61" hidden="1">{"TAB1",#N/A,TRUE,"GENERAL";"TAB2",#N/A,TRUE,"GENERAL";"TAB3",#N/A,TRUE,"GENERAL";"TAB4",#N/A,TRUE,"GENERAL";"TAB5",#N/A,TRUE,"GENERAL"}</definedName>
    <definedName name="dgfsado_1" localSheetId="62" hidden="1">{"TAB1",#N/A,TRUE,"GENERAL";"TAB2",#N/A,TRUE,"GENERAL";"TAB3",#N/A,TRUE,"GENERAL";"TAB4",#N/A,TRUE,"GENERAL";"TAB5",#N/A,TRUE,"GENERAL"}</definedName>
    <definedName name="dgfsado_1" hidden="1">{"TAB1",#N/A,TRUE,"GENERAL";"TAB2",#N/A,TRUE,"GENERAL";"TAB3",#N/A,TRUE,"GENERAL";"TAB4",#N/A,TRUE,"GENERAL";"TAB5",#N/A,TRUE,"GENERAL"}</definedName>
    <definedName name="DGGERE" localSheetId="61">#REF!</definedName>
    <definedName name="DGGERE">#REF!</definedName>
    <definedName name="dghfs">#REF!</definedName>
    <definedName name="dghjhfg">#REF!</definedName>
    <definedName name="DGO">#REF!</definedName>
    <definedName name="DGO1_1">#REF!</definedName>
    <definedName name="DGO1_1_1">#REF!</definedName>
    <definedName name="DGP">#REF!</definedName>
    <definedName name="DGP1_1">#REF!</definedName>
    <definedName name="DGP1_1_1">#REF!</definedName>
    <definedName name="dgrdeb" localSheetId="3" hidden="1">{"TAB1",#N/A,TRUE,"GENERAL";"TAB2",#N/A,TRUE,"GENERAL";"TAB3",#N/A,TRUE,"GENERAL";"TAB4",#N/A,TRUE,"GENERAL";"TAB5",#N/A,TRUE,"GENERAL"}</definedName>
    <definedName name="dgrdeb" localSheetId="61" hidden="1">{"TAB1",#N/A,TRUE,"GENERAL";"TAB2",#N/A,TRUE,"GENERAL";"TAB3",#N/A,TRUE,"GENERAL";"TAB4",#N/A,TRUE,"GENERAL";"TAB5",#N/A,TRUE,"GENERAL"}</definedName>
    <definedName name="dgrdeb" localSheetId="62" hidden="1">{"TAB1",#N/A,TRUE,"GENERAL";"TAB2",#N/A,TRUE,"GENERAL";"TAB3",#N/A,TRUE,"GENERAL";"TAB4",#N/A,TRUE,"GENERAL";"TAB5",#N/A,TRUE,"GENERAL"}</definedName>
    <definedName name="dgrdeb" hidden="1">{"TAB1",#N/A,TRUE,"GENERAL";"TAB2",#N/A,TRUE,"GENERAL";"TAB3",#N/A,TRUE,"GENERAL";"TAB4",#N/A,TRUE,"GENERAL";"TAB5",#N/A,TRUE,"GENERAL"}</definedName>
    <definedName name="dgrdeb_1" localSheetId="3" hidden="1">{"TAB1",#N/A,TRUE,"GENERAL";"TAB2",#N/A,TRUE,"GENERAL";"TAB3",#N/A,TRUE,"GENERAL";"TAB4",#N/A,TRUE,"GENERAL";"TAB5",#N/A,TRUE,"GENERAL"}</definedName>
    <definedName name="dgrdeb_1" localSheetId="61" hidden="1">{"TAB1",#N/A,TRUE,"GENERAL";"TAB2",#N/A,TRUE,"GENERAL";"TAB3",#N/A,TRUE,"GENERAL";"TAB4",#N/A,TRUE,"GENERAL";"TAB5",#N/A,TRUE,"GENERAL"}</definedName>
    <definedName name="dgrdeb_1" localSheetId="62" hidden="1">{"TAB1",#N/A,TRUE,"GENERAL";"TAB2",#N/A,TRUE,"GENERAL";"TAB3",#N/A,TRUE,"GENERAL";"TAB4",#N/A,TRUE,"GENERAL";"TAB5",#N/A,TRUE,"GENERAL"}</definedName>
    <definedName name="dgrdeb_1" hidden="1">{"TAB1",#N/A,TRUE,"GENERAL";"TAB2",#N/A,TRUE,"GENERAL";"TAB3",#N/A,TRUE,"GENERAL";"TAB4",#N/A,TRUE,"GENERAL";"TAB5",#N/A,TRUE,"GENERAL"}</definedName>
    <definedName name="dgreg" localSheetId="3" hidden="1">{"via1",#N/A,TRUE,"general";"via2",#N/A,TRUE,"general";"via3",#N/A,TRUE,"general"}</definedName>
    <definedName name="dgreg" localSheetId="61" hidden="1">{"via1",#N/A,TRUE,"general";"via2",#N/A,TRUE,"general";"via3",#N/A,TRUE,"general"}</definedName>
    <definedName name="dgreg" localSheetId="62" hidden="1">{"via1",#N/A,TRUE,"general";"via2",#N/A,TRUE,"general";"via3",#N/A,TRUE,"general"}</definedName>
    <definedName name="dgreg" hidden="1">{"via1",#N/A,TRUE,"general";"via2",#N/A,TRUE,"general";"via3",#N/A,TRUE,"general"}</definedName>
    <definedName name="dgreg_1" localSheetId="3" hidden="1">{"via1",#N/A,TRUE,"general";"via2",#N/A,TRUE,"general";"via3",#N/A,TRUE,"general"}</definedName>
    <definedName name="dgreg_1" localSheetId="61" hidden="1">{"via1",#N/A,TRUE,"general";"via2",#N/A,TRUE,"general";"via3",#N/A,TRUE,"general"}</definedName>
    <definedName name="dgreg_1" localSheetId="62" hidden="1">{"via1",#N/A,TRUE,"general";"via2",#N/A,TRUE,"general";"via3",#N/A,TRUE,"general"}</definedName>
    <definedName name="dgreg_1" hidden="1">{"via1",#N/A,TRUE,"general";"via2",#N/A,TRUE,"general";"via3",#N/A,TRUE,"general"}</definedName>
    <definedName name="dgsdggh">#REF!</definedName>
    <definedName name="DH" localSheetId="3" hidden="1">{"via1",#N/A,TRUE,"general";"via2",#N/A,TRUE,"general";"via3",#N/A,TRUE,"general"}</definedName>
    <definedName name="DH" localSheetId="61" hidden="1">{"via1",#N/A,TRUE,"general";"via2",#N/A,TRUE,"general";"via3",#N/A,TRUE,"general"}</definedName>
    <definedName name="DH" localSheetId="62" hidden="1">{"via1",#N/A,TRUE,"general";"via2",#N/A,TRUE,"general";"via3",#N/A,TRUE,"general"}</definedName>
    <definedName name="DH" hidden="1">{"via1",#N/A,TRUE,"general";"via2",#N/A,TRUE,"general";"via3",#N/A,TRUE,"general"}</definedName>
    <definedName name="DH_1" localSheetId="3" hidden="1">{"via1",#N/A,TRUE,"general";"via2",#N/A,TRUE,"general";"via3",#N/A,TRUE,"general"}</definedName>
    <definedName name="DH_1" localSheetId="61" hidden="1">{"via1",#N/A,TRUE,"general";"via2",#N/A,TRUE,"general";"via3",#N/A,TRUE,"general"}</definedName>
    <definedName name="DH_1" localSheetId="62" hidden="1">{"via1",#N/A,TRUE,"general";"via2",#N/A,TRUE,"general";"via3",#N/A,TRUE,"general"}</definedName>
    <definedName name="DH_1" hidden="1">{"via1",#N/A,TRUE,"general";"via2",#N/A,TRUE,"general";"via3",#N/A,TRUE,"general"}</definedName>
    <definedName name="dhdth" localSheetId="3" hidden="1">{"TAB1",#N/A,TRUE,"GENERAL";"TAB2",#N/A,TRUE,"GENERAL";"TAB3",#N/A,TRUE,"GENERAL";"TAB4",#N/A,TRUE,"GENERAL";"TAB5",#N/A,TRUE,"GENERAL"}</definedName>
    <definedName name="dhdth" localSheetId="61" hidden="1">{"TAB1",#N/A,TRUE,"GENERAL";"TAB2",#N/A,TRUE,"GENERAL";"TAB3",#N/A,TRUE,"GENERAL";"TAB4",#N/A,TRUE,"GENERAL";"TAB5",#N/A,TRUE,"GENERAL"}</definedName>
    <definedName name="dhdth" localSheetId="62" hidden="1">{"TAB1",#N/A,TRUE,"GENERAL";"TAB2",#N/A,TRUE,"GENERAL";"TAB3",#N/A,TRUE,"GENERAL";"TAB4",#N/A,TRUE,"GENERAL";"TAB5",#N/A,TRUE,"GENERAL"}</definedName>
    <definedName name="dhdth" hidden="1">{"TAB1",#N/A,TRUE,"GENERAL";"TAB2",#N/A,TRUE,"GENERAL";"TAB3",#N/A,TRUE,"GENERAL";"TAB4",#N/A,TRUE,"GENERAL";"TAB5",#N/A,TRUE,"GENERAL"}</definedName>
    <definedName name="dhdth_1" localSheetId="3" hidden="1">{"TAB1",#N/A,TRUE,"GENERAL";"TAB2",#N/A,TRUE,"GENERAL";"TAB3",#N/A,TRUE,"GENERAL";"TAB4",#N/A,TRUE,"GENERAL";"TAB5",#N/A,TRUE,"GENERAL"}</definedName>
    <definedName name="dhdth_1" localSheetId="61" hidden="1">{"TAB1",#N/A,TRUE,"GENERAL";"TAB2",#N/A,TRUE,"GENERAL";"TAB3",#N/A,TRUE,"GENERAL";"TAB4",#N/A,TRUE,"GENERAL";"TAB5",#N/A,TRUE,"GENERAL"}</definedName>
    <definedName name="dhdth_1" localSheetId="62" hidden="1">{"TAB1",#N/A,TRUE,"GENERAL";"TAB2",#N/A,TRUE,"GENERAL";"TAB3",#N/A,TRUE,"GENERAL";"TAB4",#N/A,TRUE,"GENERAL";"TAB5",#N/A,TRUE,"GENERAL"}</definedName>
    <definedName name="dhdth_1" hidden="1">{"TAB1",#N/A,TRUE,"GENERAL";"TAB2",#N/A,TRUE,"GENERAL";"TAB3",#N/A,TRUE,"GENERAL";"TAB4",#N/A,TRUE,"GENERAL";"TAB5",#N/A,TRUE,"GENERAL"}</definedName>
    <definedName name="dhgh" localSheetId="3" hidden="1">{"via1",#N/A,TRUE,"general";"via2",#N/A,TRUE,"general";"via3",#N/A,TRUE,"general"}</definedName>
    <definedName name="dhgh" localSheetId="61" hidden="1">{"via1",#N/A,TRUE,"general";"via2",#N/A,TRUE,"general";"via3",#N/A,TRUE,"general"}</definedName>
    <definedName name="dhgh" localSheetId="62" hidden="1">{"via1",#N/A,TRUE,"general";"via2",#N/A,TRUE,"general";"via3",#N/A,TRUE,"general"}</definedName>
    <definedName name="dhgh" hidden="1">{"via1",#N/A,TRUE,"general";"via2",#N/A,TRUE,"general";"via3",#N/A,TRUE,"general"}</definedName>
    <definedName name="dhgh_1" localSheetId="3" hidden="1">{"via1",#N/A,TRUE,"general";"via2",#N/A,TRUE,"general";"via3",#N/A,TRUE,"general"}</definedName>
    <definedName name="dhgh_1" localSheetId="61" hidden="1">{"via1",#N/A,TRUE,"general";"via2",#N/A,TRUE,"general";"via3",#N/A,TRUE,"general"}</definedName>
    <definedName name="dhgh_1" localSheetId="62" hidden="1">{"via1",#N/A,TRUE,"general";"via2",#N/A,TRUE,"general";"via3",#N/A,TRUE,"general"}</definedName>
    <definedName name="dhgh_1" hidden="1">{"via1",#N/A,TRUE,"general";"via2",#N/A,TRUE,"general";"via3",#N/A,TRUE,"general"}</definedName>
    <definedName name="DHP">#REF!</definedName>
    <definedName name="di" localSheetId="61">#REF!</definedName>
    <definedName name="di" localSheetId="62">#REF!</definedName>
    <definedName name="di">#REF!</definedName>
    <definedName name="DIA">#REF!</definedName>
    <definedName name="dia24hr">#REF!</definedName>
    <definedName name="DIAGRAMA" localSheetId="61">#REF!</definedName>
    <definedName name="DIAGRAMA" localSheetId="62">#REF!</definedName>
    <definedName name="DIAGRAMA">#REF!</definedName>
    <definedName name="DIAME">#REF!</definedName>
    <definedName name="Diametro">#REF!</definedName>
    <definedName name="Diámetro">#REF!</definedName>
    <definedName name="diámetroft">#REF!</definedName>
    <definedName name="diametros">#REF!</definedName>
    <definedName name="Diámetros">#REF!</definedName>
    <definedName name="DiametrosCodos">#REF!</definedName>
    <definedName name="DIANA">#REF!</definedName>
    <definedName name="DIAS">#REF!</definedName>
    <definedName name="DIAS_DEL_MES">#REF!</definedName>
    <definedName name="dias_semana">#REF!</definedName>
    <definedName name="Dias_semanales">#REF!</definedName>
    <definedName name="DIAS_SEMANAS">#REF!</definedName>
    <definedName name="diasacumulacion">#REF!</definedName>
    <definedName name="DIASDELMES">#REF!</definedName>
    <definedName name="DIASROTACION">#REF!</definedName>
    <definedName name="DiasSupuestosCierre">#REF!</definedName>
    <definedName name="diaz">#REF!</definedName>
    <definedName name="DIC">#REF!</definedName>
    <definedName name="dic00">#REF!</definedName>
    <definedName name="diego" localSheetId="61">#REF!</definedName>
    <definedName name="diego" localSheetId="62">#REF!</definedName>
    <definedName name="diego">#REF!</definedName>
    <definedName name="diego1">#REF!</definedName>
    <definedName name="Dif.Este" localSheetId="61">#REF!</definedName>
    <definedName name="Dif.Este">#REF!</definedName>
    <definedName name="Dif.Norte">#REF!</definedName>
    <definedName name="DifConsultoriaFM" localSheetId="62">#REF!</definedName>
    <definedName name="DifConsultoriaFM">#REF!</definedName>
    <definedName name="DifConsultoriaFMMin" localSheetId="21">#REF!</definedName>
    <definedName name="DifConsultoriaFMMin">#REF!</definedName>
    <definedName name="dife">#REF!</definedName>
    <definedName name="diferencia">#REF!,#REF!,#REF!,#REF!,#REF!,#REF!,#REF!,#REF!,#REF!,#REF!</definedName>
    <definedName name="diferencial">#REF!</definedName>
    <definedName name="Dificultad">#REF!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lataciones_en_bronce" localSheetId="61">#REF!</definedName>
    <definedName name="Dilataciones_en_bronce">#REF!</definedName>
    <definedName name="Dimensiones">#REF!</definedName>
    <definedName name="Dimensiones_1">#REF!</definedName>
    <definedName name="Dimensiones_2">#REF!</definedName>
    <definedName name="dina">#REF!</definedName>
    <definedName name="Dintel">#REF!</definedName>
    <definedName name="DINTELES">#REF!</definedName>
    <definedName name="DIOGE" localSheetId="61">#REF!</definedName>
    <definedName name="DIOGE" localSheetId="62">#REF!</definedName>
    <definedName name="DIOGE">#REF!</definedName>
    <definedName name="Direccion">#REF!</definedName>
    <definedName name="DIRECCIÓN">#REF!</definedName>
    <definedName name="DIRECCIONES_TERRITORIALES">#REF!</definedName>
    <definedName name="DIRECTO" localSheetId="61">"DIRECTO:  "&amp;TEXT(ROUNDUP(SUMIF(#REF!,#REF!,#REF!)/2,0),"#,##0")&amp;" / "&amp;VLOOKUP(#REF!,#REF!,3,FALSE)</definedName>
    <definedName name="DIRECTO" localSheetId="62">"DIRECTO:  "&amp;TEXT(ROUNDUP(SUMIF(#REF!,#REF!,#REF!)/2,0),"#,##0")&amp;" / "&amp;VLOOKUP(#REF!,#REF!,3,FALSE)</definedName>
    <definedName name="DIRECTO">"DIRECTO:  "&amp;TEXT(ROUNDUP(SUMIF(#REF!,#REF!,#REF!)/2,0),"#,##0")&amp;" / "&amp;VLOOKUP(#REF!,#REF!,3,FALSE)</definedName>
    <definedName name="DIRECTO1" localSheetId="61">#REF!</definedName>
    <definedName name="DIRECTO1" localSheetId="62">#REF!</definedName>
    <definedName name="DIRECTO1">#REF!</definedName>
    <definedName name="DIRECTO10" localSheetId="61">#REF!</definedName>
    <definedName name="DIRECTO10" localSheetId="62">#REF!</definedName>
    <definedName name="DIRECTO10">#REF!</definedName>
    <definedName name="DIRECTO100" localSheetId="61">#REF!</definedName>
    <definedName name="DIRECTO100" localSheetId="62">#REF!</definedName>
    <definedName name="DIRECTO100">#REF!</definedName>
    <definedName name="DIRECTO101" localSheetId="61">#REF!</definedName>
    <definedName name="DIRECTO101" localSheetId="62">#REF!</definedName>
    <definedName name="DIRECTO101">#REF!</definedName>
    <definedName name="DIRECTO102" localSheetId="61">#REF!</definedName>
    <definedName name="DIRECTO102" localSheetId="62">#REF!</definedName>
    <definedName name="DIRECTO102">#REF!</definedName>
    <definedName name="DIRECTO103" localSheetId="61">#REF!</definedName>
    <definedName name="DIRECTO103" localSheetId="62">#REF!</definedName>
    <definedName name="DIRECTO103">#REF!</definedName>
    <definedName name="DIRECTO104" localSheetId="61">#REF!</definedName>
    <definedName name="DIRECTO104" localSheetId="62">#REF!</definedName>
    <definedName name="DIRECTO104">#REF!</definedName>
    <definedName name="DIRECTO105" localSheetId="61">#REF!</definedName>
    <definedName name="DIRECTO105" localSheetId="62">#REF!</definedName>
    <definedName name="DIRECTO105">#REF!</definedName>
    <definedName name="DIRECTO11" localSheetId="61">#REF!</definedName>
    <definedName name="DIRECTO11" localSheetId="62">#REF!</definedName>
    <definedName name="DIRECTO11">#REF!</definedName>
    <definedName name="DIRECTO12" localSheetId="61">#REF!</definedName>
    <definedName name="DIRECTO12" localSheetId="62">#REF!</definedName>
    <definedName name="DIRECTO12">#REF!</definedName>
    <definedName name="DIRECTO124" localSheetId="61">#REF!</definedName>
    <definedName name="DIRECTO124" localSheetId="62">#REF!</definedName>
    <definedName name="DIRECTO124">#REF!</definedName>
    <definedName name="DIRECTO125" localSheetId="61">#REF!</definedName>
    <definedName name="DIRECTO125" localSheetId="62">#REF!</definedName>
    <definedName name="DIRECTO125">#REF!</definedName>
    <definedName name="DIRECTO126" localSheetId="61">#REF!</definedName>
    <definedName name="DIRECTO126" localSheetId="62">#REF!</definedName>
    <definedName name="DIRECTO126">#REF!</definedName>
    <definedName name="DIRECTO127" localSheetId="61">#REF!</definedName>
    <definedName name="DIRECTO127" localSheetId="62">#REF!</definedName>
    <definedName name="DIRECTO127">#REF!</definedName>
    <definedName name="DIRECTO128" localSheetId="61">#REF!</definedName>
    <definedName name="DIRECTO128" localSheetId="62">#REF!</definedName>
    <definedName name="DIRECTO128">#REF!</definedName>
    <definedName name="DIRECTO129" localSheetId="61">#REF!</definedName>
    <definedName name="DIRECTO129" localSheetId="62">#REF!</definedName>
    <definedName name="DIRECTO129">#REF!</definedName>
    <definedName name="DIRECTO13" localSheetId="61">#REF!</definedName>
    <definedName name="DIRECTO13" localSheetId="62">#REF!</definedName>
    <definedName name="DIRECTO13">#REF!</definedName>
    <definedName name="DIRECTO130" localSheetId="61">#REF!</definedName>
    <definedName name="DIRECTO130" localSheetId="62">#REF!</definedName>
    <definedName name="DIRECTO130">#REF!</definedName>
    <definedName name="DIRECTO131" localSheetId="61">#REF!</definedName>
    <definedName name="DIRECTO131" localSheetId="62">#REF!</definedName>
    <definedName name="DIRECTO131">#REF!</definedName>
    <definedName name="DIRECTO132" localSheetId="61">#REF!</definedName>
    <definedName name="DIRECTO132" localSheetId="62">#REF!</definedName>
    <definedName name="DIRECTO132">#REF!</definedName>
    <definedName name="DIRECTO133" localSheetId="61">#REF!</definedName>
    <definedName name="DIRECTO133" localSheetId="62">#REF!</definedName>
    <definedName name="DIRECTO133">#REF!</definedName>
    <definedName name="DIRECTO134" localSheetId="61">#REF!</definedName>
    <definedName name="DIRECTO134" localSheetId="62">#REF!</definedName>
    <definedName name="DIRECTO134">#REF!</definedName>
    <definedName name="DIRECTO14" localSheetId="61">#REF!</definedName>
    <definedName name="DIRECTO14" localSheetId="62">#REF!</definedName>
    <definedName name="DIRECTO14">#REF!</definedName>
    <definedName name="DIRECTO15" localSheetId="61">#REF!</definedName>
    <definedName name="DIRECTO15" localSheetId="62">#REF!</definedName>
    <definedName name="DIRECTO15">#REF!</definedName>
    <definedName name="DIRECTO16" localSheetId="61">#REF!</definedName>
    <definedName name="DIRECTO16" localSheetId="62">#REF!</definedName>
    <definedName name="DIRECTO16">#REF!</definedName>
    <definedName name="DIRECTO17" localSheetId="61">#REF!</definedName>
    <definedName name="DIRECTO17" localSheetId="62">#REF!</definedName>
    <definedName name="DIRECTO17">#REF!</definedName>
    <definedName name="DIRECTO18" localSheetId="61">#REF!</definedName>
    <definedName name="DIRECTO18" localSheetId="62">#REF!</definedName>
    <definedName name="DIRECTO18">#REF!</definedName>
    <definedName name="DIRECTO2" localSheetId="61">#REF!</definedName>
    <definedName name="DIRECTO2" localSheetId="62">#REF!</definedName>
    <definedName name="DIRECTO2">#REF!</definedName>
    <definedName name="DIRECTO2.10" localSheetId="61">#REF!</definedName>
    <definedName name="DIRECTO2.10" localSheetId="62">#REF!</definedName>
    <definedName name="DIRECTO2.10">#REF!</definedName>
    <definedName name="DIRECTO2.11" localSheetId="61">#REF!</definedName>
    <definedName name="DIRECTO2.11" localSheetId="62">#REF!</definedName>
    <definedName name="DIRECTO2.11">#REF!</definedName>
    <definedName name="DIRECTO2.12" localSheetId="61">#REF!</definedName>
    <definedName name="DIRECTO2.12" localSheetId="62">#REF!</definedName>
    <definedName name="DIRECTO2.12">#REF!</definedName>
    <definedName name="DIRECTO2.9" localSheetId="61">#REF!</definedName>
    <definedName name="DIRECTO2.9" localSheetId="62">#REF!</definedName>
    <definedName name="DIRECTO2.9">#REF!</definedName>
    <definedName name="DIRECTO21" localSheetId="61">#REF!</definedName>
    <definedName name="DIRECTO21" localSheetId="62">#REF!</definedName>
    <definedName name="DIRECTO21">#REF!</definedName>
    <definedName name="DIRECTO22" localSheetId="61">#REF!</definedName>
    <definedName name="DIRECTO22" localSheetId="62">#REF!</definedName>
    <definedName name="DIRECTO22">#REF!</definedName>
    <definedName name="DIRECTO23" localSheetId="61">#REF!</definedName>
    <definedName name="DIRECTO23" localSheetId="62">#REF!</definedName>
    <definedName name="DIRECTO23">#REF!</definedName>
    <definedName name="DIRECTO24" localSheetId="61">#REF!</definedName>
    <definedName name="DIRECTO24" localSheetId="62">#REF!</definedName>
    <definedName name="DIRECTO24">#REF!</definedName>
    <definedName name="DIRECTO25" localSheetId="61">#REF!</definedName>
    <definedName name="DIRECTO25" localSheetId="62">#REF!</definedName>
    <definedName name="DIRECTO25">#REF!</definedName>
    <definedName name="DIRECTO26" localSheetId="61">#REF!</definedName>
    <definedName name="DIRECTO26" localSheetId="62">#REF!</definedName>
    <definedName name="DIRECTO26">#REF!</definedName>
    <definedName name="DIRECTO27" localSheetId="61">#REF!</definedName>
    <definedName name="DIRECTO27" localSheetId="62">#REF!</definedName>
    <definedName name="DIRECTO27">#REF!</definedName>
    <definedName name="DIRECTO28" localSheetId="61">#REF!</definedName>
    <definedName name="DIRECTO28" localSheetId="62">#REF!</definedName>
    <definedName name="DIRECTO28">#REF!</definedName>
    <definedName name="DIRECTO29" localSheetId="61">#REF!</definedName>
    <definedName name="DIRECTO29" localSheetId="62">#REF!</definedName>
    <definedName name="DIRECTO29">#REF!</definedName>
    <definedName name="DIRECTO3" localSheetId="61">#REF!</definedName>
    <definedName name="DIRECTO3" localSheetId="62">#REF!</definedName>
    <definedName name="DIRECTO3">#REF!</definedName>
    <definedName name="DIRECTO3.15" localSheetId="61">#REF!</definedName>
    <definedName name="DIRECTO3.15" localSheetId="62">#REF!</definedName>
    <definedName name="DIRECTO3.15">#REF!</definedName>
    <definedName name="DIRECTO3.16" localSheetId="61">#REF!</definedName>
    <definedName name="DIRECTO3.16" localSheetId="62">#REF!</definedName>
    <definedName name="DIRECTO3.16">#REF!</definedName>
    <definedName name="DIRECTO3.17" localSheetId="61">#REF!</definedName>
    <definedName name="DIRECTO3.17" localSheetId="62">#REF!</definedName>
    <definedName name="DIRECTO3.17">#REF!</definedName>
    <definedName name="DIRECTO3.18" localSheetId="61">#REF!</definedName>
    <definedName name="DIRECTO3.18" localSheetId="62">#REF!</definedName>
    <definedName name="DIRECTO3.18">#REF!</definedName>
    <definedName name="DIRECTO3.19" localSheetId="61">#REF!</definedName>
    <definedName name="DIRECTO3.19" localSheetId="62">#REF!</definedName>
    <definedName name="DIRECTO3.19">#REF!</definedName>
    <definedName name="DIRECTO3.20" localSheetId="61">#REF!</definedName>
    <definedName name="DIRECTO3.20" localSheetId="62">#REF!</definedName>
    <definedName name="DIRECTO3.20">#REF!</definedName>
    <definedName name="DIRECTO3.21" localSheetId="61">#REF!</definedName>
    <definedName name="DIRECTO3.21" localSheetId="62">#REF!</definedName>
    <definedName name="DIRECTO3.21">#REF!</definedName>
    <definedName name="DIRECTO3.22" localSheetId="61">#REF!</definedName>
    <definedName name="DIRECTO3.22" localSheetId="62">#REF!</definedName>
    <definedName name="DIRECTO3.22">#REF!</definedName>
    <definedName name="DIRECTO3.23" localSheetId="61">#REF!</definedName>
    <definedName name="DIRECTO3.23" localSheetId="62">#REF!</definedName>
    <definedName name="DIRECTO3.23">#REF!</definedName>
    <definedName name="DIRECTO3.24" localSheetId="61">#REF!</definedName>
    <definedName name="DIRECTO3.24" localSheetId="62">#REF!</definedName>
    <definedName name="DIRECTO3.24">#REF!</definedName>
    <definedName name="DIRECTO3.25" localSheetId="61">#REF!</definedName>
    <definedName name="DIRECTO3.25" localSheetId="62">#REF!</definedName>
    <definedName name="DIRECTO3.25">#REF!</definedName>
    <definedName name="DIRECTO3.26" localSheetId="61">#REF!</definedName>
    <definedName name="DIRECTO3.26" localSheetId="62">#REF!</definedName>
    <definedName name="DIRECTO3.26">#REF!</definedName>
    <definedName name="DIRECTO3.27" localSheetId="61">#REF!</definedName>
    <definedName name="DIRECTO3.27" localSheetId="62">#REF!</definedName>
    <definedName name="DIRECTO3.27">#REF!</definedName>
    <definedName name="DIRECTO3.28" localSheetId="61">#REF!</definedName>
    <definedName name="DIRECTO3.28" localSheetId="62">#REF!</definedName>
    <definedName name="DIRECTO3.28">#REF!</definedName>
    <definedName name="DIRECTO30" localSheetId="61">#REF!</definedName>
    <definedName name="DIRECTO30" localSheetId="62">#REF!</definedName>
    <definedName name="DIRECTO30">#REF!</definedName>
    <definedName name="DIRECTO31" localSheetId="61">#REF!</definedName>
    <definedName name="DIRECTO31" localSheetId="62">#REF!</definedName>
    <definedName name="DIRECTO31">#REF!</definedName>
    <definedName name="DIRECTO32" localSheetId="61">#REF!</definedName>
    <definedName name="DIRECTO32" localSheetId="62">#REF!</definedName>
    <definedName name="DIRECTO32">#REF!</definedName>
    <definedName name="DIRECTO33" localSheetId="61">#REF!</definedName>
    <definedName name="DIRECTO33" localSheetId="62">#REF!</definedName>
    <definedName name="DIRECTO33">#REF!</definedName>
    <definedName name="DIRECTO34" localSheetId="61">#REF!</definedName>
    <definedName name="DIRECTO34" localSheetId="62">#REF!</definedName>
    <definedName name="DIRECTO34">#REF!</definedName>
    <definedName name="DIRECTO35" localSheetId="61">#REF!</definedName>
    <definedName name="DIRECTO35" localSheetId="62">#REF!</definedName>
    <definedName name="DIRECTO35">#REF!</definedName>
    <definedName name="DIRECTO36" localSheetId="61">#REF!</definedName>
    <definedName name="DIRECTO36" localSheetId="62">#REF!</definedName>
    <definedName name="DIRECTO36">#REF!</definedName>
    <definedName name="DIRECTO368">#REF!</definedName>
    <definedName name="DIRECTO369">#REF!</definedName>
    <definedName name="DIRECTO37" localSheetId="61">#REF!</definedName>
    <definedName name="DIRECTO37" localSheetId="62">#REF!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 localSheetId="61">#REF!</definedName>
    <definedName name="DIRECTO38" localSheetId="62">#REF!</definedName>
    <definedName name="DIRECTO38">#REF!</definedName>
    <definedName name="DIRECTO380">#REF!</definedName>
    <definedName name="DIRECTO39" localSheetId="61">#REF!</definedName>
    <definedName name="DIRECTO39" localSheetId="62">#REF!</definedName>
    <definedName name="DIRECTO39">#REF!</definedName>
    <definedName name="DIRECTO4" localSheetId="61">#REF!</definedName>
    <definedName name="DIRECTO4" localSheetId="62">#REF!</definedName>
    <definedName name="DIRECTO4">#REF!</definedName>
    <definedName name="DIRECTO4.20" localSheetId="61">#REF!</definedName>
    <definedName name="DIRECTO4.20" localSheetId="62">#REF!</definedName>
    <definedName name="DIRECTO4.20">#REF!</definedName>
    <definedName name="DIRECTO4.21" localSheetId="61">#REF!</definedName>
    <definedName name="DIRECTO4.21" localSheetId="62">#REF!</definedName>
    <definedName name="DIRECTO4.21">#REF!</definedName>
    <definedName name="DIRECTO4.22" localSheetId="61">#REF!</definedName>
    <definedName name="DIRECTO4.22" localSheetId="62">#REF!</definedName>
    <definedName name="DIRECTO4.22">#REF!</definedName>
    <definedName name="DIRECTO4.23" localSheetId="61">#REF!</definedName>
    <definedName name="DIRECTO4.23" localSheetId="62">#REF!</definedName>
    <definedName name="DIRECTO4.23">#REF!</definedName>
    <definedName name="DIRECTO4.24" localSheetId="61">#REF!</definedName>
    <definedName name="DIRECTO4.24" localSheetId="62">#REF!</definedName>
    <definedName name="DIRECTO4.24">#REF!</definedName>
    <definedName name="DIRECTO4.25" localSheetId="61">#REF!</definedName>
    <definedName name="DIRECTO4.25" localSheetId="62">#REF!</definedName>
    <definedName name="DIRECTO4.25">#REF!</definedName>
    <definedName name="DIRECTO4.26" localSheetId="61">#REF!</definedName>
    <definedName name="DIRECTO4.26" localSheetId="62">#REF!</definedName>
    <definedName name="DIRECTO4.26">#REF!</definedName>
    <definedName name="DIRECTO4.27" localSheetId="61">#REF!</definedName>
    <definedName name="DIRECTO4.27" localSheetId="62">#REF!</definedName>
    <definedName name="DIRECTO4.27">#REF!</definedName>
    <definedName name="DIRECTO4.28" localSheetId="61">#REF!</definedName>
    <definedName name="DIRECTO4.28" localSheetId="62">#REF!</definedName>
    <definedName name="DIRECTO4.28">#REF!</definedName>
    <definedName name="DIRECTO4.29" localSheetId="61">#REF!</definedName>
    <definedName name="DIRECTO4.29" localSheetId="62">#REF!</definedName>
    <definedName name="DIRECTO4.29">#REF!</definedName>
    <definedName name="DIRECTO4.30" localSheetId="61">#REF!</definedName>
    <definedName name="DIRECTO4.30" localSheetId="62">#REF!</definedName>
    <definedName name="DIRECTO4.30">#REF!</definedName>
    <definedName name="DIRECTO4.31" localSheetId="61">#REF!</definedName>
    <definedName name="DIRECTO4.31" localSheetId="62">#REF!</definedName>
    <definedName name="DIRECTO4.31">#REF!</definedName>
    <definedName name="DIRECTO4.32" localSheetId="61">#REF!</definedName>
    <definedName name="DIRECTO4.32" localSheetId="62">#REF!</definedName>
    <definedName name="DIRECTO4.32">#REF!</definedName>
    <definedName name="DIRECTO4.33" localSheetId="61">#REF!</definedName>
    <definedName name="DIRECTO4.33" localSheetId="62">#REF!</definedName>
    <definedName name="DIRECTO4.33">#REF!</definedName>
    <definedName name="DIRECTO4.34" localSheetId="61">#REF!</definedName>
    <definedName name="DIRECTO4.34" localSheetId="62">#REF!</definedName>
    <definedName name="DIRECTO4.34">#REF!</definedName>
    <definedName name="DIRECTO4.35" localSheetId="61">#REF!</definedName>
    <definedName name="DIRECTO4.35" localSheetId="62">#REF!</definedName>
    <definedName name="DIRECTO4.35">#REF!</definedName>
    <definedName name="DIRECTO4.36" localSheetId="61">#REF!</definedName>
    <definedName name="DIRECTO4.36" localSheetId="62">#REF!</definedName>
    <definedName name="DIRECTO4.36">#REF!</definedName>
    <definedName name="DIRECTO4.37" localSheetId="61">#REF!</definedName>
    <definedName name="DIRECTO4.37" localSheetId="62">#REF!</definedName>
    <definedName name="DIRECTO4.37">#REF!</definedName>
    <definedName name="DIRECTO4.38" localSheetId="61">#REF!</definedName>
    <definedName name="DIRECTO4.38" localSheetId="62">#REF!</definedName>
    <definedName name="DIRECTO4.38">#REF!</definedName>
    <definedName name="DIRECTO4.39" localSheetId="61">#REF!</definedName>
    <definedName name="DIRECTO4.39" localSheetId="62">#REF!</definedName>
    <definedName name="DIRECTO4.39">#REF!</definedName>
    <definedName name="DIRECTO4.40" localSheetId="61">#REF!</definedName>
    <definedName name="DIRECTO4.40" localSheetId="62">#REF!</definedName>
    <definedName name="DIRECTO4.40">#REF!</definedName>
    <definedName name="DIRECTO4.41" localSheetId="61">#REF!</definedName>
    <definedName name="DIRECTO4.41" localSheetId="62">#REF!</definedName>
    <definedName name="DIRECTO4.41">#REF!</definedName>
    <definedName name="DIRECTO4.42" localSheetId="61">#REF!</definedName>
    <definedName name="DIRECTO4.42" localSheetId="62">#REF!</definedName>
    <definedName name="DIRECTO4.42">#REF!</definedName>
    <definedName name="DIRECTO4.43" localSheetId="61">#REF!</definedName>
    <definedName name="DIRECTO4.43" localSheetId="62">#REF!</definedName>
    <definedName name="DIRECTO4.43">#REF!</definedName>
    <definedName name="DIRECTO4.44" localSheetId="61">#REF!</definedName>
    <definedName name="DIRECTO4.44" localSheetId="62">#REF!</definedName>
    <definedName name="DIRECTO4.44">#REF!</definedName>
    <definedName name="DIRECTO4.45" localSheetId="61">#REF!</definedName>
    <definedName name="DIRECTO4.45" localSheetId="62">#REF!</definedName>
    <definedName name="DIRECTO4.45">#REF!</definedName>
    <definedName name="DIRECTO4.46" localSheetId="61">#REF!</definedName>
    <definedName name="DIRECTO4.46" localSheetId="62">#REF!</definedName>
    <definedName name="DIRECTO4.46">#REF!</definedName>
    <definedName name="DIRECTO4.47" localSheetId="61">#REF!</definedName>
    <definedName name="DIRECTO4.47" localSheetId="62">#REF!</definedName>
    <definedName name="DIRECTO4.47">#REF!</definedName>
    <definedName name="DIRECTO4.48" localSheetId="61">#REF!</definedName>
    <definedName name="DIRECTO4.48" localSheetId="62">#REF!</definedName>
    <definedName name="DIRECTO4.48">#REF!</definedName>
    <definedName name="DIRECTO4.49" localSheetId="61">#REF!</definedName>
    <definedName name="DIRECTO4.49" localSheetId="62">#REF!</definedName>
    <definedName name="DIRECTO4.49">#REF!</definedName>
    <definedName name="DIRECTO4.50" localSheetId="61">#REF!</definedName>
    <definedName name="DIRECTO4.50" localSheetId="62">#REF!</definedName>
    <definedName name="DIRECTO4.50">#REF!</definedName>
    <definedName name="DIRECTO4.51" localSheetId="61">#REF!</definedName>
    <definedName name="DIRECTO4.51" localSheetId="62">#REF!</definedName>
    <definedName name="DIRECTO4.51">#REF!</definedName>
    <definedName name="DIRECTO4.52" localSheetId="61">#REF!</definedName>
    <definedName name="DIRECTO4.52" localSheetId="62">#REF!</definedName>
    <definedName name="DIRECTO4.52">#REF!</definedName>
    <definedName name="DIRECTO40" localSheetId="61">#REF!</definedName>
    <definedName name="DIRECTO40" localSheetId="62">#REF!</definedName>
    <definedName name="DIRECTO40">#REF!</definedName>
    <definedName name="DIRECTO41" localSheetId="61">#REF!</definedName>
    <definedName name="DIRECTO41" localSheetId="62">#REF!</definedName>
    <definedName name="DIRECTO41">#REF!</definedName>
    <definedName name="DIRECTO42" localSheetId="61">#REF!</definedName>
    <definedName name="DIRECTO42" localSheetId="62">#REF!</definedName>
    <definedName name="DIRECTO42">#REF!</definedName>
    <definedName name="DIRECTO43" localSheetId="61">#REF!</definedName>
    <definedName name="DIRECTO43" localSheetId="62">#REF!</definedName>
    <definedName name="DIRECTO43">#REF!</definedName>
    <definedName name="DIRECTO44" localSheetId="61">#REF!</definedName>
    <definedName name="DIRECTO44" localSheetId="62">#REF!</definedName>
    <definedName name="DIRECTO44">#REF!</definedName>
    <definedName name="DIRECTO45" localSheetId="61">#REF!</definedName>
    <definedName name="DIRECTO45" localSheetId="62">#REF!</definedName>
    <definedName name="DIRECTO45">#REF!</definedName>
    <definedName name="DIRECTO46" localSheetId="61">#REF!</definedName>
    <definedName name="DIRECTO46" localSheetId="62">#REF!</definedName>
    <definedName name="DIRECTO46">#REF!</definedName>
    <definedName name="DIRECTO47" localSheetId="61">#REF!</definedName>
    <definedName name="DIRECTO47" localSheetId="62">#REF!</definedName>
    <definedName name="DIRECTO47">#REF!</definedName>
    <definedName name="DIRECTO48" localSheetId="61">#REF!</definedName>
    <definedName name="DIRECTO48" localSheetId="62">#REF!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 localSheetId="61">#REF!</definedName>
    <definedName name="DIRECTO49" localSheetId="62">#REF!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 localSheetId="61">#REF!</definedName>
    <definedName name="DIRECTO5" localSheetId="62">#REF!</definedName>
    <definedName name="DIRECTO5">#REF!</definedName>
    <definedName name="DIRECTO5.100" localSheetId="61">#REF!</definedName>
    <definedName name="DIRECTO5.100" localSheetId="62">#REF!</definedName>
    <definedName name="DIRECTO5.100">#REF!</definedName>
    <definedName name="DIRECTO5.101" localSheetId="61">#REF!</definedName>
    <definedName name="DIRECTO5.101" localSheetId="62">#REF!</definedName>
    <definedName name="DIRECTO5.101">#REF!</definedName>
    <definedName name="DIRECTO5.104" localSheetId="61">#REF!</definedName>
    <definedName name="DIRECTO5.104" localSheetId="62">#REF!</definedName>
    <definedName name="DIRECTO5.104">#REF!</definedName>
    <definedName name="DIRECTO5.105" localSheetId="61">#REF!</definedName>
    <definedName name="DIRECTO5.105" localSheetId="62">#REF!</definedName>
    <definedName name="DIRECTO5.105">#REF!</definedName>
    <definedName name="DIRECTO5.106" localSheetId="61">#REF!</definedName>
    <definedName name="DIRECTO5.106" localSheetId="62">#REF!</definedName>
    <definedName name="DIRECTO5.106">#REF!</definedName>
    <definedName name="DIRECTO5.107" localSheetId="61">#REF!</definedName>
    <definedName name="DIRECTO5.107" localSheetId="62">#REF!</definedName>
    <definedName name="DIRECTO5.107">#REF!</definedName>
    <definedName name="DIRECTO5.108" localSheetId="61">#REF!</definedName>
    <definedName name="DIRECTO5.108" localSheetId="62">#REF!</definedName>
    <definedName name="DIRECTO5.108">#REF!</definedName>
    <definedName name="DIRECTO5.109" localSheetId="61">#REF!</definedName>
    <definedName name="DIRECTO5.109" localSheetId="62">#REF!</definedName>
    <definedName name="DIRECTO5.109">#REF!</definedName>
    <definedName name="DIRECTO5.111" localSheetId="61">#REF!</definedName>
    <definedName name="DIRECTO5.111" localSheetId="62">#REF!</definedName>
    <definedName name="DIRECTO5.111">#REF!</definedName>
    <definedName name="DIRECTO5.112" localSheetId="61">#REF!</definedName>
    <definedName name="DIRECTO5.112" localSheetId="62">#REF!</definedName>
    <definedName name="DIRECTO5.112">#REF!</definedName>
    <definedName name="DIRECTO5.113" localSheetId="61">#REF!</definedName>
    <definedName name="DIRECTO5.113" localSheetId="62">#REF!</definedName>
    <definedName name="DIRECTO5.113">#REF!</definedName>
    <definedName name="DIRECTO5.114" localSheetId="61">#REF!</definedName>
    <definedName name="DIRECTO5.114" localSheetId="62">#REF!</definedName>
    <definedName name="DIRECTO5.114">#REF!</definedName>
    <definedName name="DIRECTO5.115" localSheetId="61">#REF!</definedName>
    <definedName name="DIRECTO5.115" localSheetId="62">#REF!</definedName>
    <definedName name="DIRECTO5.115">#REF!</definedName>
    <definedName name="DIRECTO5.53" localSheetId="61">#REF!</definedName>
    <definedName name="DIRECTO5.53" localSheetId="62">#REF!</definedName>
    <definedName name="DIRECTO5.53">#REF!</definedName>
    <definedName name="DIRECTO5.54" localSheetId="61">#REF!</definedName>
    <definedName name="DIRECTO5.54" localSheetId="62">#REF!</definedName>
    <definedName name="DIRECTO5.54">#REF!</definedName>
    <definedName name="DIRECTO5.55" localSheetId="61">#REF!</definedName>
    <definedName name="DIRECTO5.55" localSheetId="62">#REF!</definedName>
    <definedName name="DIRECTO5.55">#REF!</definedName>
    <definedName name="DIRECTO5.56" localSheetId="61">#REF!</definedName>
    <definedName name="DIRECTO5.56" localSheetId="62">#REF!</definedName>
    <definedName name="DIRECTO5.56">#REF!</definedName>
    <definedName name="DIRECTO5.57" localSheetId="61">#REF!</definedName>
    <definedName name="DIRECTO5.57" localSheetId="62">#REF!</definedName>
    <definedName name="DIRECTO5.57">#REF!</definedName>
    <definedName name="DIRECTO5.58" localSheetId="61">#REF!</definedName>
    <definedName name="DIRECTO5.58" localSheetId="62">#REF!</definedName>
    <definedName name="DIRECTO5.58">#REF!</definedName>
    <definedName name="DIRECTO5.59" localSheetId="61">#REF!</definedName>
    <definedName name="DIRECTO5.59" localSheetId="62">#REF!</definedName>
    <definedName name="DIRECTO5.59">#REF!</definedName>
    <definedName name="DIRECTO5.60" localSheetId="61">#REF!</definedName>
    <definedName name="DIRECTO5.60" localSheetId="62">#REF!</definedName>
    <definedName name="DIRECTO5.60">#REF!</definedName>
    <definedName name="DIRECTO5.61" localSheetId="61">#REF!</definedName>
    <definedName name="DIRECTO5.61" localSheetId="62">#REF!</definedName>
    <definedName name="DIRECTO5.61">#REF!</definedName>
    <definedName name="DIRECTO5.62" localSheetId="61">#REF!</definedName>
    <definedName name="DIRECTO5.62" localSheetId="62">#REF!</definedName>
    <definedName name="DIRECTO5.62">#REF!</definedName>
    <definedName name="DIRECTO5.63" localSheetId="61">#REF!</definedName>
    <definedName name="DIRECTO5.63" localSheetId="62">#REF!</definedName>
    <definedName name="DIRECTO5.63">#REF!</definedName>
    <definedName name="DIRECTO5.64" localSheetId="61">#REF!</definedName>
    <definedName name="DIRECTO5.64" localSheetId="62">#REF!</definedName>
    <definedName name="DIRECTO5.64">#REF!</definedName>
    <definedName name="DIRECTO5.65" localSheetId="61">#REF!</definedName>
    <definedName name="DIRECTO5.65" localSheetId="62">#REF!</definedName>
    <definedName name="DIRECTO5.65">#REF!</definedName>
    <definedName name="DIRECTO5.66" localSheetId="61">#REF!</definedName>
    <definedName name="DIRECTO5.66" localSheetId="62">#REF!</definedName>
    <definedName name="DIRECTO5.66">#REF!</definedName>
    <definedName name="DIRECTO5.67" localSheetId="61">#REF!</definedName>
    <definedName name="DIRECTO5.67" localSheetId="62">#REF!</definedName>
    <definedName name="DIRECTO5.67">#REF!</definedName>
    <definedName name="DIRECTO5.68" localSheetId="61">#REF!</definedName>
    <definedName name="DIRECTO5.68" localSheetId="62">#REF!</definedName>
    <definedName name="DIRECTO5.68">#REF!</definedName>
    <definedName name="DIRECTO5.69" localSheetId="61">#REF!</definedName>
    <definedName name="DIRECTO5.69" localSheetId="62">#REF!</definedName>
    <definedName name="DIRECTO5.69">#REF!</definedName>
    <definedName name="DIRECTO5.70" localSheetId="61">#REF!</definedName>
    <definedName name="DIRECTO5.70" localSheetId="62">#REF!</definedName>
    <definedName name="DIRECTO5.70">#REF!</definedName>
    <definedName name="DIRECTO5.71" localSheetId="61">#REF!</definedName>
    <definedName name="DIRECTO5.71" localSheetId="62">#REF!</definedName>
    <definedName name="DIRECTO5.71">#REF!</definedName>
    <definedName name="DIRECTO5.72" localSheetId="61">#REF!</definedName>
    <definedName name="DIRECTO5.72" localSheetId="62">#REF!</definedName>
    <definedName name="DIRECTO5.72">#REF!</definedName>
    <definedName name="DIRECTO5.73" localSheetId="61">#REF!</definedName>
    <definedName name="DIRECTO5.73" localSheetId="62">#REF!</definedName>
    <definedName name="DIRECTO5.73">#REF!</definedName>
    <definedName name="DIRECTO5.74" localSheetId="61">#REF!</definedName>
    <definedName name="DIRECTO5.74" localSheetId="62">#REF!</definedName>
    <definedName name="DIRECTO5.74">#REF!</definedName>
    <definedName name="DIRECTO5.77" localSheetId="61">#REF!</definedName>
    <definedName name="DIRECTO5.77" localSheetId="62">#REF!</definedName>
    <definedName name="DIRECTO5.77">#REF!</definedName>
    <definedName name="DIRECTO5.78" localSheetId="61">#REF!</definedName>
    <definedName name="DIRECTO5.78" localSheetId="62">#REF!</definedName>
    <definedName name="DIRECTO5.78">#REF!</definedName>
    <definedName name="DIRECTO5.79" localSheetId="61">#REF!</definedName>
    <definedName name="DIRECTO5.79" localSheetId="62">#REF!</definedName>
    <definedName name="DIRECTO5.79">#REF!</definedName>
    <definedName name="DIRECTO5.80" localSheetId="61">#REF!</definedName>
    <definedName name="DIRECTO5.80" localSheetId="62">#REF!</definedName>
    <definedName name="DIRECTO5.80">#REF!</definedName>
    <definedName name="DIRECTO5.82" localSheetId="61">#REF!</definedName>
    <definedName name="DIRECTO5.82" localSheetId="62">#REF!</definedName>
    <definedName name="DIRECTO5.82">#REF!</definedName>
    <definedName name="DIRECTO5.83" localSheetId="61">#REF!</definedName>
    <definedName name="DIRECTO5.83" localSheetId="62">#REF!</definedName>
    <definedName name="DIRECTO5.83">#REF!</definedName>
    <definedName name="DIRECTO5.84" localSheetId="61">#REF!</definedName>
    <definedName name="DIRECTO5.84" localSheetId="62">#REF!</definedName>
    <definedName name="DIRECTO5.84">#REF!</definedName>
    <definedName name="DIRECTO5.85" localSheetId="61">#REF!</definedName>
    <definedName name="DIRECTO5.85" localSheetId="62">#REF!</definedName>
    <definedName name="DIRECTO5.85">#REF!</definedName>
    <definedName name="DIRECTO5.86" localSheetId="61">#REF!</definedName>
    <definedName name="DIRECTO5.86" localSheetId="62">#REF!</definedName>
    <definedName name="DIRECTO5.86">#REF!</definedName>
    <definedName name="DIRECTO5.87" localSheetId="61">#REF!</definedName>
    <definedName name="DIRECTO5.87" localSheetId="62">#REF!</definedName>
    <definedName name="DIRECTO5.87">#REF!</definedName>
    <definedName name="DIRECTO5.88" localSheetId="61">#REF!</definedName>
    <definedName name="DIRECTO5.88" localSheetId="62">#REF!</definedName>
    <definedName name="DIRECTO5.88">#REF!</definedName>
    <definedName name="DIRECTO5.89" localSheetId="61">#REF!</definedName>
    <definedName name="DIRECTO5.89" localSheetId="62">#REF!</definedName>
    <definedName name="DIRECTO5.89">#REF!</definedName>
    <definedName name="DIRECTO5.90" localSheetId="61">#REF!</definedName>
    <definedName name="DIRECTO5.90" localSheetId="62">#REF!</definedName>
    <definedName name="DIRECTO5.90">#REF!</definedName>
    <definedName name="DIRECTO5.91" localSheetId="61">#REF!</definedName>
    <definedName name="DIRECTO5.91" localSheetId="62">#REF!</definedName>
    <definedName name="DIRECTO5.91">#REF!</definedName>
    <definedName name="DIRECTO5.92" localSheetId="61">#REF!</definedName>
    <definedName name="DIRECTO5.92" localSheetId="62">#REF!</definedName>
    <definedName name="DIRECTO5.92">#REF!</definedName>
    <definedName name="DIRECTO5.93" localSheetId="61">#REF!</definedName>
    <definedName name="DIRECTO5.93" localSheetId="62">#REF!</definedName>
    <definedName name="DIRECTO5.93">#REF!</definedName>
    <definedName name="DIRECTO5.94" localSheetId="61">#REF!</definedName>
    <definedName name="DIRECTO5.94" localSheetId="62">#REF!</definedName>
    <definedName name="DIRECTO5.94">#REF!</definedName>
    <definedName name="DIRECTO5.95" localSheetId="61">#REF!</definedName>
    <definedName name="DIRECTO5.95" localSheetId="62">#REF!</definedName>
    <definedName name="DIRECTO5.95">#REF!</definedName>
    <definedName name="DIRECTO5.96" localSheetId="61">#REF!</definedName>
    <definedName name="DIRECTO5.96" localSheetId="62">#REF!</definedName>
    <definedName name="DIRECTO5.96">#REF!</definedName>
    <definedName name="DIRECTO5.97" localSheetId="61">#REF!</definedName>
    <definedName name="DIRECTO5.97" localSheetId="62">#REF!</definedName>
    <definedName name="DIRECTO5.97">#REF!</definedName>
    <definedName name="DIRECTO5.98" localSheetId="61">#REF!</definedName>
    <definedName name="DIRECTO5.98" localSheetId="62">#REF!</definedName>
    <definedName name="DIRECTO5.98">#REF!</definedName>
    <definedName name="DIRECTO5.99" localSheetId="61">#REF!</definedName>
    <definedName name="DIRECTO5.99" localSheetId="62">#REF!</definedName>
    <definedName name="DIRECTO5.99">#REF!</definedName>
    <definedName name="DIRECTO50" localSheetId="61">#REF!</definedName>
    <definedName name="DIRECTO50" localSheetId="62">#REF!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 localSheetId="61">#REF!</definedName>
    <definedName name="DIRECTO51" localSheetId="62">#REF!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 localSheetId="61">#REF!</definedName>
    <definedName name="DIRECTO52" localSheetId="62">#REF!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 localSheetId="61">#REF!</definedName>
    <definedName name="DIRECTO53" localSheetId="62">#REF!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 localSheetId="61">#REF!</definedName>
    <definedName name="DIRECTO54" localSheetId="62">#REF!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 localSheetId="61">#REF!</definedName>
    <definedName name="DIRECTO55" localSheetId="62">#REF!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 localSheetId="61">#REF!</definedName>
    <definedName name="DIRECTO56" localSheetId="62">#REF!</definedName>
    <definedName name="DIRECTO56">#REF!</definedName>
    <definedName name="DIRECTO560">#REF!</definedName>
    <definedName name="DIRECTO561">#REF!</definedName>
    <definedName name="DIRECTO562">#REF!</definedName>
    <definedName name="directo563">#REF!</definedName>
    <definedName name="DIRECTO57" localSheetId="61">#REF!</definedName>
    <definedName name="DIRECTO57" localSheetId="62">#REF!</definedName>
    <definedName name="DIRECTO57">#REF!</definedName>
    <definedName name="DIRECTO58" localSheetId="61">#REF!</definedName>
    <definedName name="DIRECTO58" localSheetId="62">#REF!</definedName>
    <definedName name="DIRECTO58">#REF!</definedName>
    <definedName name="DIRECTO59" localSheetId="61">#REF!</definedName>
    <definedName name="DIRECTO59" localSheetId="62">#REF!</definedName>
    <definedName name="DIRECTO59">#REF!</definedName>
    <definedName name="DIRECTO6" localSheetId="61">#REF!</definedName>
    <definedName name="DIRECTO6" localSheetId="62">#REF!</definedName>
    <definedName name="DIRECTO6">#REF!</definedName>
    <definedName name="DIRECTO60" localSheetId="61">#REF!</definedName>
    <definedName name="DIRECTO60" localSheetId="62">#REF!</definedName>
    <definedName name="DIRECTO60">#REF!</definedName>
    <definedName name="DIRECTO61" localSheetId="61">#REF!</definedName>
    <definedName name="DIRECTO61" localSheetId="62">#REF!</definedName>
    <definedName name="DIRECTO61">#REF!</definedName>
    <definedName name="DIRECTO62" localSheetId="61">#REF!</definedName>
    <definedName name="DIRECTO62" localSheetId="62">#REF!</definedName>
    <definedName name="DIRECTO62">#REF!</definedName>
    <definedName name="DIRECTO63" localSheetId="61">#REF!</definedName>
    <definedName name="DIRECTO63" localSheetId="62">#REF!</definedName>
    <definedName name="DIRECTO63">#REF!</definedName>
    <definedName name="DIRECTO64" localSheetId="61">#REF!</definedName>
    <definedName name="DIRECTO64" localSheetId="62">#REF!</definedName>
    <definedName name="DIRECTO64">#REF!</definedName>
    <definedName name="DIRECTO65" localSheetId="61">#REF!</definedName>
    <definedName name="DIRECTO65" localSheetId="62">#REF!</definedName>
    <definedName name="DIRECTO65">#REF!</definedName>
    <definedName name="DIRECTO66" localSheetId="61">#REF!</definedName>
    <definedName name="DIRECTO66" localSheetId="62">#REF!</definedName>
    <definedName name="DIRECTO66">#REF!</definedName>
    <definedName name="DIRECTO67" localSheetId="61">#REF!</definedName>
    <definedName name="DIRECTO67" localSheetId="62">#REF!</definedName>
    <definedName name="DIRECTO67">#REF!</definedName>
    <definedName name="DIRECTO68" localSheetId="61">#REF!</definedName>
    <definedName name="DIRECTO68" localSheetId="62">#REF!</definedName>
    <definedName name="DIRECTO68">#REF!</definedName>
    <definedName name="DIRECTO69" localSheetId="61">#REF!</definedName>
    <definedName name="DIRECTO69" localSheetId="62">#REF!</definedName>
    <definedName name="DIRECTO69">#REF!</definedName>
    <definedName name="DIRECTO7" localSheetId="61">#REF!</definedName>
    <definedName name="DIRECTO7" localSheetId="62">#REF!</definedName>
    <definedName name="DIRECTO7">#REF!</definedName>
    <definedName name="DIRECTO7.12" localSheetId="61">#REF!</definedName>
    <definedName name="DIRECTO7.12" localSheetId="62">#REF!</definedName>
    <definedName name="DIRECTO7.12">#REF!</definedName>
    <definedName name="DIRECTO7.13" localSheetId="61">#REF!</definedName>
    <definedName name="DIRECTO7.13" localSheetId="62">#REF!</definedName>
    <definedName name="DIRECTO7.13">#REF!</definedName>
    <definedName name="DIRECTO7.14" localSheetId="61">#REF!</definedName>
    <definedName name="DIRECTO7.14" localSheetId="62">#REF!</definedName>
    <definedName name="DIRECTO7.14">#REF!</definedName>
    <definedName name="DIRECTO7.15" localSheetId="61">#REF!</definedName>
    <definedName name="DIRECTO7.15" localSheetId="62">#REF!</definedName>
    <definedName name="DIRECTO7.15">#REF!</definedName>
    <definedName name="DIRECTO7.16" localSheetId="61">#REF!</definedName>
    <definedName name="DIRECTO7.16" localSheetId="62">#REF!</definedName>
    <definedName name="DIRECTO7.16">#REF!</definedName>
    <definedName name="DIRECTO7.17" localSheetId="61">#REF!</definedName>
    <definedName name="DIRECTO7.17" localSheetId="62">#REF!</definedName>
    <definedName name="DIRECTO7.17">#REF!</definedName>
    <definedName name="DIRECTO7.18" localSheetId="61">#REF!</definedName>
    <definedName name="DIRECTO7.18" localSheetId="62">#REF!</definedName>
    <definedName name="DIRECTO7.18">#REF!</definedName>
    <definedName name="DIRECTO7.19" localSheetId="61">#REF!</definedName>
    <definedName name="DIRECTO7.19" localSheetId="62">#REF!</definedName>
    <definedName name="DIRECTO7.19">#REF!</definedName>
    <definedName name="DIRECTO7.20" localSheetId="61">#REF!</definedName>
    <definedName name="DIRECTO7.20" localSheetId="62">#REF!</definedName>
    <definedName name="DIRECTO7.20">#REF!</definedName>
    <definedName name="DIRECTO7.21" localSheetId="61">#REF!</definedName>
    <definedName name="DIRECTO7.21" localSheetId="62">#REF!</definedName>
    <definedName name="DIRECTO7.21">#REF!</definedName>
    <definedName name="DIRECTO7.22" localSheetId="61">#REF!</definedName>
    <definedName name="DIRECTO7.22" localSheetId="62">#REF!</definedName>
    <definedName name="DIRECTO7.22">#REF!</definedName>
    <definedName name="DIRECTO7.23" localSheetId="61">#REF!</definedName>
    <definedName name="DIRECTO7.23" localSheetId="62">#REF!</definedName>
    <definedName name="DIRECTO7.23">#REF!</definedName>
    <definedName name="DIRECTO7.24" localSheetId="61">#REF!</definedName>
    <definedName name="DIRECTO7.24" localSheetId="62">#REF!</definedName>
    <definedName name="DIRECTO7.24">#REF!</definedName>
    <definedName name="DIRECTO7.25" localSheetId="61">#REF!</definedName>
    <definedName name="DIRECTO7.25" localSheetId="62">#REF!</definedName>
    <definedName name="DIRECTO7.25">#REF!</definedName>
    <definedName name="DIRECTO7.26" localSheetId="61">#REF!</definedName>
    <definedName name="DIRECTO7.26" localSheetId="62">#REF!</definedName>
    <definedName name="DIRECTO7.26">#REF!</definedName>
    <definedName name="DIRECTO7.27" localSheetId="61">#REF!</definedName>
    <definedName name="DIRECTO7.27" localSheetId="62">#REF!</definedName>
    <definedName name="DIRECTO7.27">#REF!</definedName>
    <definedName name="DIRECTO7.28" localSheetId="61">#REF!</definedName>
    <definedName name="DIRECTO7.28" localSheetId="62">#REF!</definedName>
    <definedName name="DIRECTO7.28">#REF!</definedName>
    <definedName name="DIRECTO7.29" localSheetId="61">#REF!</definedName>
    <definedName name="DIRECTO7.29" localSheetId="62">#REF!</definedName>
    <definedName name="DIRECTO7.29">#REF!</definedName>
    <definedName name="DIRECTO7.30" localSheetId="61">#REF!</definedName>
    <definedName name="DIRECTO7.30" localSheetId="62">#REF!</definedName>
    <definedName name="DIRECTO7.30">#REF!</definedName>
    <definedName name="DIRECTO7.31" localSheetId="61">#REF!</definedName>
    <definedName name="DIRECTO7.31" localSheetId="62">#REF!</definedName>
    <definedName name="DIRECTO7.31">#REF!</definedName>
    <definedName name="DIRECTO7.32" localSheetId="61">#REF!</definedName>
    <definedName name="DIRECTO7.32" localSheetId="62">#REF!</definedName>
    <definedName name="DIRECTO7.32">#REF!</definedName>
    <definedName name="DIRECTO7.33" localSheetId="61">#REF!</definedName>
    <definedName name="DIRECTO7.33" localSheetId="62">#REF!</definedName>
    <definedName name="DIRECTO7.33">#REF!</definedName>
    <definedName name="DIRECTO7.34" localSheetId="61">#REF!</definedName>
    <definedName name="DIRECTO7.34" localSheetId="62">#REF!</definedName>
    <definedName name="DIRECTO7.34">#REF!</definedName>
    <definedName name="DIRECTO7.35" localSheetId="61">#REF!</definedName>
    <definedName name="DIRECTO7.35" localSheetId="62">#REF!</definedName>
    <definedName name="DIRECTO7.35">#REF!</definedName>
    <definedName name="DIRECTO7.36" localSheetId="61">#REF!</definedName>
    <definedName name="DIRECTO7.36" localSheetId="62">#REF!</definedName>
    <definedName name="DIRECTO7.36">#REF!</definedName>
    <definedName name="DIRECTO7.37" localSheetId="61">#REF!</definedName>
    <definedName name="DIRECTO7.37" localSheetId="62">#REF!</definedName>
    <definedName name="DIRECTO7.37">#REF!</definedName>
    <definedName name="DIRECTO7.38" localSheetId="61">#REF!</definedName>
    <definedName name="DIRECTO7.38" localSheetId="62">#REF!</definedName>
    <definedName name="DIRECTO7.38">#REF!</definedName>
    <definedName name="DIRECTO7.39" localSheetId="61">#REF!</definedName>
    <definedName name="DIRECTO7.39" localSheetId="62">#REF!</definedName>
    <definedName name="DIRECTO7.39">#REF!</definedName>
    <definedName name="DIRECTO7.40" localSheetId="61">#REF!</definedName>
    <definedName name="DIRECTO7.40" localSheetId="62">#REF!</definedName>
    <definedName name="DIRECTO7.40">#REF!</definedName>
    <definedName name="DIRECTO7.41" localSheetId="61">#REF!</definedName>
    <definedName name="DIRECTO7.41" localSheetId="62">#REF!</definedName>
    <definedName name="DIRECTO7.41">#REF!</definedName>
    <definedName name="DIRECTO7.42" localSheetId="61">#REF!</definedName>
    <definedName name="DIRECTO7.42" localSheetId="62">#REF!</definedName>
    <definedName name="DIRECTO7.42">#REF!</definedName>
    <definedName name="DIRECTO7.43" localSheetId="61">#REF!</definedName>
    <definedName name="DIRECTO7.43" localSheetId="62">#REF!</definedName>
    <definedName name="DIRECTO7.43">#REF!</definedName>
    <definedName name="DIRECTO7.44" localSheetId="61">#REF!</definedName>
    <definedName name="DIRECTO7.44" localSheetId="62">#REF!</definedName>
    <definedName name="DIRECTO7.44">#REF!</definedName>
    <definedName name="DIRECTO70" localSheetId="61">#REF!</definedName>
    <definedName name="DIRECTO70" localSheetId="62">#REF!</definedName>
    <definedName name="DIRECTO70">#REF!</definedName>
    <definedName name="DIRECTO71" localSheetId="61">#REF!</definedName>
    <definedName name="DIRECTO71" localSheetId="62">#REF!</definedName>
    <definedName name="DIRECTO71">#REF!</definedName>
    <definedName name="DIRECTO72" localSheetId="61">#REF!</definedName>
    <definedName name="DIRECTO72" localSheetId="62">#REF!</definedName>
    <definedName name="DIRECTO72">#REF!</definedName>
    <definedName name="DIRECTO73" localSheetId="61">#REF!</definedName>
    <definedName name="DIRECTO73" localSheetId="62">#REF!</definedName>
    <definedName name="DIRECTO73">#REF!</definedName>
    <definedName name="DIRECTO74" localSheetId="61">#REF!</definedName>
    <definedName name="DIRECTO74" localSheetId="62">#REF!</definedName>
    <definedName name="DIRECTO74">#REF!</definedName>
    <definedName name="DIRECTO75" localSheetId="61">#REF!</definedName>
    <definedName name="DIRECTO75" localSheetId="62">#REF!</definedName>
    <definedName name="DIRECTO75">#REF!</definedName>
    <definedName name="DIRECTO76" localSheetId="61">#REF!</definedName>
    <definedName name="DIRECTO76" localSheetId="62">#REF!</definedName>
    <definedName name="DIRECTO76">#REF!</definedName>
    <definedName name="DIRECTO77" localSheetId="61">#REF!</definedName>
    <definedName name="DIRECTO77" localSheetId="62">#REF!</definedName>
    <definedName name="DIRECTO77">#REF!</definedName>
    <definedName name="DIRECTO78" localSheetId="61">#REF!</definedName>
    <definedName name="DIRECTO78" localSheetId="62">#REF!</definedName>
    <definedName name="DIRECTO78">#REF!</definedName>
    <definedName name="DIRECTO79" localSheetId="61">#REF!</definedName>
    <definedName name="DIRECTO79" localSheetId="62">#REF!</definedName>
    <definedName name="DIRECTO79">#REF!</definedName>
    <definedName name="DIRECTO8" localSheetId="61">#REF!</definedName>
    <definedName name="DIRECTO8" localSheetId="62">#REF!</definedName>
    <definedName name="DIRECTO8">#REF!</definedName>
    <definedName name="DIRECTO80" localSheetId="61">#REF!</definedName>
    <definedName name="DIRECTO80" localSheetId="62">#REF!</definedName>
    <definedName name="DIRECTO80">#REF!</definedName>
    <definedName name="DIRECTO81" localSheetId="61">#REF!</definedName>
    <definedName name="DIRECTO81" localSheetId="62">#REF!</definedName>
    <definedName name="DIRECTO81">#REF!</definedName>
    <definedName name="DIRECTO82" localSheetId="61">#REF!</definedName>
    <definedName name="DIRECTO82" localSheetId="62">#REF!</definedName>
    <definedName name="DIRECTO82">#REF!</definedName>
    <definedName name="DIRECTO83" localSheetId="61">#REF!</definedName>
    <definedName name="DIRECTO83" localSheetId="62">#REF!</definedName>
    <definedName name="DIRECTO83">#REF!</definedName>
    <definedName name="DIRECTO84" localSheetId="61">#REF!</definedName>
    <definedName name="DIRECTO84" localSheetId="62">#REF!</definedName>
    <definedName name="DIRECTO84">#REF!</definedName>
    <definedName name="DIRECTO85" localSheetId="61">#REF!</definedName>
    <definedName name="DIRECTO85" localSheetId="62">#REF!</definedName>
    <definedName name="DIRECTO85">#REF!</definedName>
    <definedName name="DIRECTO86" localSheetId="61">#REF!</definedName>
    <definedName name="DIRECTO86" localSheetId="62">#REF!</definedName>
    <definedName name="DIRECTO86">#REF!</definedName>
    <definedName name="DIRECTO87" localSheetId="61">#REF!</definedName>
    <definedName name="DIRECTO87" localSheetId="62">#REF!</definedName>
    <definedName name="DIRECTO87">#REF!</definedName>
    <definedName name="DIRECTO88" localSheetId="61">#REF!</definedName>
    <definedName name="DIRECTO88" localSheetId="62">#REF!</definedName>
    <definedName name="DIRECTO88">#REF!</definedName>
    <definedName name="DIRECTO89" localSheetId="61">#REF!</definedName>
    <definedName name="DIRECTO89" localSheetId="62">#REF!</definedName>
    <definedName name="DIRECTO89">#REF!</definedName>
    <definedName name="DIRECTO9" localSheetId="61">#REF!</definedName>
    <definedName name="DIRECTO9" localSheetId="62">#REF!</definedName>
    <definedName name="DIRECTO9">#REF!</definedName>
    <definedName name="DIRECTO9.1" localSheetId="61">#REF!</definedName>
    <definedName name="DIRECTO9.1" localSheetId="62">#REF!</definedName>
    <definedName name="DIRECTO9.1">#REF!</definedName>
    <definedName name="DIRECTO9.2" localSheetId="61">#REF!</definedName>
    <definedName name="DIRECTO9.2" localSheetId="62">#REF!</definedName>
    <definedName name="DIRECTO9.2">#REF!</definedName>
    <definedName name="DIRECTO9.3" localSheetId="61">#REF!</definedName>
    <definedName name="DIRECTO9.3" localSheetId="62">#REF!</definedName>
    <definedName name="DIRECTO9.3">#REF!</definedName>
    <definedName name="DIRECTO9.4" localSheetId="61">#REF!</definedName>
    <definedName name="DIRECTO9.4" localSheetId="62">#REF!</definedName>
    <definedName name="DIRECTO9.4">#REF!</definedName>
    <definedName name="DIRECTO9.5" localSheetId="61">#REF!</definedName>
    <definedName name="DIRECTO9.5" localSheetId="62">#REF!</definedName>
    <definedName name="DIRECTO9.5">#REF!</definedName>
    <definedName name="DIRECTO90" localSheetId="61">#REF!</definedName>
    <definedName name="DIRECTO90" localSheetId="62">#REF!</definedName>
    <definedName name="DIRECTO90">#REF!</definedName>
    <definedName name="DIRECTO91" localSheetId="61">#REF!</definedName>
    <definedName name="DIRECTO91" localSheetId="62">#REF!</definedName>
    <definedName name="DIRECTO91">#REF!</definedName>
    <definedName name="DIRECTO92" localSheetId="61">#REF!</definedName>
    <definedName name="DIRECTO92" localSheetId="62">#REF!</definedName>
    <definedName name="DIRECTO92">#REF!</definedName>
    <definedName name="DIRECTO93" localSheetId="61">#REF!</definedName>
    <definedName name="DIRECTO93" localSheetId="62">#REF!</definedName>
    <definedName name="DIRECTO93">#REF!</definedName>
    <definedName name="DIRECTO94" localSheetId="61">#REF!</definedName>
    <definedName name="DIRECTO94" localSheetId="62">#REF!</definedName>
    <definedName name="DIRECTO94">#REF!</definedName>
    <definedName name="DIRECTO95" localSheetId="61">#REF!</definedName>
    <definedName name="DIRECTO95" localSheetId="62">#REF!</definedName>
    <definedName name="DIRECTO95">#REF!</definedName>
    <definedName name="DIRECTO96" localSheetId="61">#REF!</definedName>
    <definedName name="DIRECTO96" localSheetId="62">#REF!</definedName>
    <definedName name="DIRECTO96">#REF!</definedName>
    <definedName name="DIRECTO97" localSheetId="61">#REF!</definedName>
    <definedName name="DIRECTO97" localSheetId="62">#REF!</definedName>
    <definedName name="DIRECTO97">#REF!</definedName>
    <definedName name="DIRECTO98" localSheetId="61">#REF!</definedName>
    <definedName name="DIRECTO98" localSheetId="62">#REF!</definedName>
    <definedName name="DIRECTO98">#REF!</definedName>
    <definedName name="DIRECTO99" localSheetId="61">#REF!</definedName>
    <definedName name="DIRECTO99" localSheetId="62">#REF!</definedName>
    <definedName name="DIRECTO99">#REF!</definedName>
    <definedName name="Director_Administrativo" localSheetId="61">#REF!</definedName>
    <definedName name="Director_Administrativo">#REF!</definedName>
    <definedName name="Director_de_obra">#REF!</definedName>
    <definedName name="DIRECTORIO">#REF!</definedName>
    <definedName name="DISCAPACIDAD">#REF!</definedName>
    <definedName name="Disco_abrasivo_corte_de_metal_14">#REF!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ÑOS" localSheetId="61">#REF!</definedName>
    <definedName name="DISEÑOS">#REF!</definedName>
    <definedName name="Disolvente_Thinner" localSheetId="21">#REF!</definedName>
    <definedName name="Disolvente_Thinner">#REF!</definedName>
    <definedName name="Dispensador_Jabon_Liquido_Ref._B_4063" localSheetId="21">#REF!</definedName>
    <definedName name="Dispensador_Jabon_Liquido_Ref._B_4063">#REF!</definedName>
    <definedName name="Dispensador_Toallas_de_Papel_Ref._B_369" localSheetId="21">#REF!</definedName>
    <definedName name="Dispensador_Toallas_de_Papel_Ref._B_369">#REF!</definedName>
    <definedName name="display_area_2">#REF!</definedName>
    <definedName name="Dispo_value">#REF!</definedName>
    <definedName name="DISPONIBILIDAD">#REF!</definedName>
    <definedName name="disposal">#REF!</definedName>
    <definedName name="DIST_BORDILLO_ABEJORRAL">#REF!</definedName>
    <definedName name="DIST_BORDILLO_GRANADA">#REF!</definedName>
    <definedName name="DIST_BORDILLO_MARINILLA">#REF!</definedName>
    <definedName name="DIST_BORDILLO_PEÑOL">#REF!</definedName>
    <definedName name="DIST_BORDILLO_SANCARLOS">#REF!</definedName>
    <definedName name="DIST_BORDILLO_SONSON">#REF!</definedName>
    <definedName name="DIST_BORDILLO_STODOMINGO">#REF!</definedName>
    <definedName name="DIST_BOTADERO_GRANADA">#REF!</definedName>
    <definedName name="DIST_BOTADERO_MARINILLA">#REF!</definedName>
    <definedName name="DIST_BOTADERO_PEÑOL">#REF!</definedName>
    <definedName name="DIST_BOTADERO_SANCARLOS">#REF!</definedName>
    <definedName name="DIST_BOTADERO_STODOMINGO">#REF!</definedName>
    <definedName name="DIST_CANTERA_ABEJORRAL">#REF!</definedName>
    <definedName name="DIST_CANTERA_GRANADA">#REF!</definedName>
    <definedName name="DIST_CANTERA_MARINILLA">#REF!</definedName>
    <definedName name="DIST_CANTERA_PEÑOL">#REF!</definedName>
    <definedName name="DIST_CANTERA_SANCARLOS">#REF!</definedName>
    <definedName name="DIST_CANTERA_SONSON">#REF!</definedName>
    <definedName name="DIST_CANTERA_STODOMINGO">#REF!</definedName>
    <definedName name="DIST_CEMENTO_CONCEPCIÓN">#REF!</definedName>
    <definedName name="DIST_CEMENTO_GRANADA">#REF!</definedName>
    <definedName name="DIST_CEMENTO_MARINILLA">#REF!</definedName>
    <definedName name="DIST_CEMENTO_PEÑOL">#REF!</definedName>
    <definedName name="DIST_CEMENTO_SANCARLOS">#REF!</definedName>
    <definedName name="DIST_CEMENTO_STODOMINGO">#REF!</definedName>
    <definedName name="Dist_Maquina">#REF!</definedName>
    <definedName name="DIST1">#REF!</definedName>
    <definedName name="DIST2">#REF!</definedName>
    <definedName name="DIST3">#REF!</definedName>
    <definedName name="DIST4">#REF!</definedName>
    <definedName name="DIST5">#REF!</definedName>
    <definedName name="DIST6">#REF!</definedName>
    <definedName name="DISTAN_CANTERA_SONSON">#REF!</definedName>
    <definedName name="Distancia" localSheetId="61">#REF!</definedName>
    <definedName name="Distancia">#REF!</definedName>
    <definedName name="DISTANCIA_ARENA">#REF!</definedName>
    <definedName name="DISTANCIA_CANTERA_SONSON">#REF!</definedName>
    <definedName name="Distancia_Canteras">#REF!</definedName>
    <definedName name="DISTANCIA_CEMENTO">#REF!</definedName>
    <definedName name="DISTANCIA_TRITURADO">#REF!</definedName>
    <definedName name="distancia1">#REF!</definedName>
    <definedName name="DistanciasPRS7801" localSheetId="61">#REF!</definedName>
    <definedName name="DistanciasPRS7801">#REF!</definedName>
    <definedName name="DistanciasPRS9003" localSheetId="61">#REF!</definedName>
    <definedName name="DistanciasPRS9003">#REF!</definedName>
    <definedName name="DistanciasPRS9004" localSheetId="61">#REF!</definedName>
    <definedName name="DistanciasPRS9004">#REF!</definedName>
    <definedName name="DISTRIBUCION" localSheetId="61">#REF!</definedName>
    <definedName name="DISTRIBUCION" localSheetId="62">#REF!</definedName>
    <definedName name="DISTRIBUCION">#REF!</definedName>
    <definedName name="distrital" localSheetId="61">#REF!</definedName>
    <definedName name="distrital">#REF!</definedName>
    <definedName name="div_pay">#REF!</definedName>
    <definedName name="DIVISION">#REF!</definedName>
    <definedName name="Division_acrilica_para_ducha" localSheetId="61">#REF!</definedName>
    <definedName name="Division_acrilica_para_ducha">#REF!</definedName>
    <definedName name="divisiones">#REF!</definedName>
    <definedName name="dj" localSheetId="62">#REF!</definedName>
    <definedName name="dj">#REF!</definedName>
    <definedName name="djdiffehefhfh" localSheetId="61">#REF!</definedName>
    <definedName name="djdiffehefhfh">#REF!</definedName>
    <definedName name="djdytj" localSheetId="3" hidden="1">{"TAB1",#N/A,TRUE,"GENERAL";"TAB2",#N/A,TRUE,"GENERAL";"TAB3",#N/A,TRUE,"GENERAL";"TAB4",#N/A,TRUE,"GENERAL";"TAB5",#N/A,TRUE,"GENERAL"}</definedName>
    <definedName name="djdytj" localSheetId="61" hidden="1">{"TAB1",#N/A,TRUE,"GENERAL";"TAB2",#N/A,TRUE,"GENERAL";"TAB3",#N/A,TRUE,"GENERAL";"TAB4",#N/A,TRUE,"GENERAL";"TAB5",#N/A,TRUE,"GENERAL"}</definedName>
    <definedName name="djdytj" localSheetId="62" hidden="1">{"TAB1",#N/A,TRUE,"GENERAL";"TAB2",#N/A,TRUE,"GENERAL";"TAB3",#N/A,TRUE,"GENERAL";"TAB4",#N/A,TRUE,"GENERAL";"TAB5",#N/A,TRUE,"GENERAL"}</definedName>
    <definedName name="djdytj" hidden="1">{"TAB1",#N/A,TRUE,"GENERAL";"TAB2",#N/A,TRUE,"GENERAL";"TAB3",#N/A,TRUE,"GENERAL";"TAB4",#N/A,TRUE,"GENERAL";"TAB5",#N/A,TRUE,"GENERAL"}</definedName>
    <definedName name="djdytj_1" localSheetId="3" hidden="1">{"TAB1",#N/A,TRUE,"GENERAL";"TAB2",#N/A,TRUE,"GENERAL";"TAB3",#N/A,TRUE,"GENERAL";"TAB4",#N/A,TRUE,"GENERAL";"TAB5",#N/A,TRUE,"GENERAL"}</definedName>
    <definedName name="djdytj_1" localSheetId="61" hidden="1">{"TAB1",#N/A,TRUE,"GENERAL";"TAB2",#N/A,TRUE,"GENERAL";"TAB3",#N/A,TRUE,"GENERAL";"TAB4",#N/A,TRUE,"GENERAL";"TAB5",#N/A,TRUE,"GENERAL"}</definedName>
    <definedName name="djdytj_1" localSheetId="62" hidden="1">{"TAB1",#N/A,TRUE,"GENERAL";"TAB2",#N/A,TRUE,"GENERAL";"TAB3",#N/A,TRUE,"GENERAL";"TAB4",#N/A,TRUE,"GENERAL";"TAB5",#N/A,TRUE,"GENERAL"}</definedName>
    <definedName name="djdytj_1" hidden="1">{"TAB1",#N/A,TRUE,"GENERAL";"TAB2",#N/A,TRUE,"GENERAL";"TAB3",#N/A,TRUE,"GENERAL";"TAB4",#N/A,TRUE,"GENERAL";"TAB5",#N/A,TRUE,"GENERAL"}</definedName>
    <definedName name="DKEQEFEFJIJW" localSheetId="61">#REF!</definedName>
    <definedName name="DKEQEFEFJIJW">#REF!</definedName>
    <definedName name="DKJEFIPJKLÑGJOÑ" hidden="1">#REF!</definedName>
    <definedName name="dl" localSheetId="61">#REF!</definedName>
    <definedName name="dl" localSheetId="62">#REF!</definedName>
    <definedName name="dl">#REF!</definedName>
    <definedName name="dm" localSheetId="61">#REF!</definedName>
    <definedName name="dm" localSheetId="62">#REF!</definedName>
    <definedName name="dm">#REF!</definedName>
    <definedName name="DMD">#REF!</definedName>
    <definedName name="DMxUS">#REF!</definedName>
    <definedName name="dnp">#REF!</definedName>
    <definedName name="do" localSheetId="61">#REF!</definedName>
    <definedName name="do" localSheetId="62">#REF!</definedName>
    <definedName name="do">#REF!</definedName>
    <definedName name="doc">#REF!</definedName>
    <definedName name="doc3000a">#REF!</definedName>
    <definedName name="doc3000e">#REF!</definedName>
    <definedName name="doc3advval">#REF!</definedName>
    <definedName name="doc3baseval">#REF!</definedName>
    <definedName name="doc3list">#REF!</definedName>
    <definedName name="doc3stdval">#REF!</definedName>
    <definedName name="docp">#REF!</definedName>
    <definedName name="Documentacion_y_Marquillado" localSheetId="21">#REF!</definedName>
    <definedName name="Documentacion_y_Marquillado">#REF!</definedName>
    <definedName name="Documento">#REF!</definedName>
    <definedName name="Documentstatus">#REF!</definedName>
    <definedName name="Documentstatus1">#REF!</definedName>
    <definedName name="DOL">#REF!</definedName>
    <definedName name="dolar">#REF!</definedName>
    <definedName name="dólar">#REF!</definedName>
    <definedName name="DOLLAR">#REF!</definedName>
    <definedName name="DOM160X20_S1" localSheetId="62">#REF!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_Acrilico_0_90_x_0_90">#REF!</definedName>
    <definedName name="Domos_acrílicos_1.10_x_1.10" localSheetId="21">#REF!</definedName>
    <definedName name="Domos_acrílicos_1.10_x_1.10">#REF!</definedName>
    <definedName name="DONOMAR">#REF!</definedName>
    <definedName name="DOR" localSheetId="61">#REF!</definedName>
    <definedName name="DOR" localSheetId="62">#REF!</definedName>
    <definedName name="DOR">#REF!</definedName>
    <definedName name="dos" localSheetId="21">#REF!</definedName>
    <definedName name="dos">#REF!</definedName>
    <definedName name="dos_H">#REF!</definedName>
    <definedName name="DOT" localSheetId="61">#REF!</definedName>
    <definedName name="DOT">#REF!</definedName>
    <definedName name="dota" localSheetId="61">#REF!</definedName>
    <definedName name="dota">#REF!</definedName>
    <definedName name="dotacion">#REF!</definedName>
    <definedName name="DOTACIÓN">#REF!</definedName>
    <definedName name="DOTACION_SOLICITADA_POR_SECRETARIA_DE_SALUD___ASCENSORES">#REF!</definedName>
    <definedName name="Dp">#REF!</definedName>
    <definedName name="DPI">#REF!</definedName>
    <definedName name="DPI1_1">#REF!</definedName>
    <definedName name="DPI1_1_1">#REF!</definedName>
    <definedName name="DPM">#REF!</definedName>
    <definedName name="DPTO">#REF!</definedName>
    <definedName name="DPTO1">#REF!</definedName>
    <definedName name="Dptos">#REF!</definedName>
    <definedName name="DPY">#REF!</definedName>
    <definedName name="DPY1_1">#REF!</definedName>
    <definedName name="DPY1_1_1">#REF!</definedName>
    <definedName name="DR">#REF!</definedName>
    <definedName name="DRAWING_LEAD_TIME">#REF!</definedName>
    <definedName name="drf" localSheetId="61">#REF!</definedName>
    <definedName name="drf" localSheetId="62">#REF!</definedName>
    <definedName name="drf">#REF!</definedName>
    <definedName name="dr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#REF!</definedName>
    <definedName name="dry" localSheetId="3" hidden="1">{"via1",#N/A,TRUE,"general";"via2",#N/A,TRUE,"general";"via3",#N/A,TRUE,"general"}</definedName>
    <definedName name="dry" localSheetId="61" hidden="1">{"via1",#N/A,TRUE,"general";"via2",#N/A,TRUE,"general";"via3",#N/A,TRUE,"general"}</definedName>
    <definedName name="dry" localSheetId="62" hidden="1">{"via1",#N/A,TRUE,"general";"via2",#N/A,TRUE,"general";"via3",#N/A,TRUE,"general"}</definedName>
    <definedName name="dry" hidden="1">{"via1",#N/A,TRUE,"general";"via2",#N/A,TRUE,"general";"via3",#N/A,TRUE,"general"}</definedName>
    <definedName name="dry_1" localSheetId="3" hidden="1">{"via1",#N/A,TRUE,"general";"via2",#N/A,TRUE,"general";"via3",#N/A,TRUE,"general"}</definedName>
    <definedName name="dry_1" localSheetId="61" hidden="1">{"via1",#N/A,TRUE,"general";"via2",#N/A,TRUE,"general";"via3",#N/A,TRUE,"general"}</definedName>
    <definedName name="dry_1" localSheetId="62" hidden="1">{"via1",#N/A,TRUE,"general";"via2",#N/A,TRUE,"general";"via3",#N/A,TRUE,"general"}</definedName>
    <definedName name="dry_1" hidden="1">{"via1",#N/A,TRUE,"general";"via2",#N/A,TRUE,"general";"via3",#N/A,TRUE,"general"}</definedName>
    <definedName name="DS" localSheetId="61">#REF!,#REF!,#REF!,#REF!,#REF!,#REF!,#REF!,#REF!,#REF!,#REF!,#REF!,#REF!,#REF!</definedName>
    <definedName name="DS" localSheetId="62">#REF!,#REF!,#REF!,#REF!,#REF!,#REF!,#REF!,#REF!,#REF!,#REF!,#REF!,#REF!,#REF!</definedName>
    <definedName name="DS">#REF!</definedName>
    <definedName name="DSA" localSheetId="62">#REF!</definedName>
    <definedName name="DSA">#REF!</definedName>
    <definedName name="DSAD" localSheetId="3" hidden="1">{"via1",#N/A,TRUE,"general";"via2",#N/A,TRUE,"general";"via3",#N/A,TRUE,"general"}</definedName>
    <definedName name="DSAD" localSheetId="61" hidden="1">{"via1",#N/A,TRUE,"general";"via2",#N/A,TRUE,"general";"via3",#N/A,TRUE,"general"}</definedName>
    <definedName name="DSAD" localSheetId="62" hidden="1">{"via1",#N/A,TRUE,"general";"via2",#N/A,TRUE,"general";"via3",#N/A,TRUE,"general"}</definedName>
    <definedName name="DSAD" hidden="1">{"via1",#N/A,TRUE,"general";"via2",#N/A,TRUE,"general";"via3",#N/A,TRUE,"general"}</definedName>
    <definedName name="DSAD_1" localSheetId="3" hidden="1">{"via1",#N/A,TRUE,"general";"via2",#N/A,TRUE,"general";"via3",#N/A,TRUE,"general"}</definedName>
    <definedName name="DSAD_1" localSheetId="61" hidden="1">{"via1",#N/A,TRUE,"general";"via2",#N/A,TRUE,"general";"via3",#N/A,TRUE,"general"}</definedName>
    <definedName name="DSAD_1" localSheetId="62" hidden="1">{"via1",#N/A,TRUE,"general";"via2",#N/A,TRUE,"general";"via3",#N/A,TRUE,"general"}</definedName>
    <definedName name="DSAD_1" hidden="1">{"via1",#N/A,TRUE,"general";"via2",#N/A,TRUE,"general";"via3",#N/A,TRUE,"general"}</definedName>
    <definedName name="dsadfp" localSheetId="3" hidden="1">{"TAB1",#N/A,TRUE,"GENERAL";"TAB2",#N/A,TRUE,"GENERAL";"TAB3",#N/A,TRUE,"GENERAL";"TAB4",#N/A,TRUE,"GENERAL";"TAB5",#N/A,TRUE,"GENERAL"}</definedName>
    <definedName name="dsadfp" localSheetId="61" hidden="1">{"TAB1",#N/A,TRUE,"GENERAL";"TAB2",#N/A,TRUE,"GENERAL";"TAB3",#N/A,TRUE,"GENERAL";"TAB4",#N/A,TRUE,"GENERAL";"TAB5",#N/A,TRUE,"GENERAL"}</definedName>
    <definedName name="dsadfp" localSheetId="62" hidden="1">{"TAB1",#N/A,TRUE,"GENERAL";"TAB2",#N/A,TRUE,"GENERAL";"TAB3",#N/A,TRUE,"GENERAL";"TAB4",#N/A,TRUE,"GENERAL";"TAB5",#N/A,TRUE,"GENERAL"}</definedName>
    <definedName name="dsadfp" hidden="1">{"TAB1",#N/A,TRUE,"GENERAL";"TAB2",#N/A,TRUE,"GENERAL";"TAB3",#N/A,TRUE,"GENERAL";"TAB4",#N/A,TRUE,"GENERAL";"TAB5",#N/A,TRUE,"GENERAL"}</definedName>
    <definedName name="dsadfp_1" localSheetId="3" hidden="1">{"TAB1",#N/A,TRUE,"GENERAL";"TAB2",#N/A,TRUE,"GENERAL";"TAB3",#N/A,TRUE,"GENERAL";"TAB4",#N/A,TRUE,"GENERAL";"TAB5",#N/A,TRUE,"GENERAL"}</definedName>
    <definedName name="dsadfp_1" localSheetId="61" hidden="1">{"TAB1",#N/A,TRUE,"GENERAL";"TAB2",#N/A,TRUE,"GENERAL";"TAB3",#N/A,TRUE,"GENERAL";"TAB4",#N/A,TRUE,"GENERAL";"TAB5",#N/A,TRUE,"GENERAL"}</definedName>
    <definedName name="dsadfp_1" localSheetId="62" hidden="1">{"TAB1",#N/A,TRUE,"GENERAL";"TAB2",#N/A,TRUE,"GENERAL";"TAB3",#N/A,TRUE,"GENERAL";"TAB4",#N/A,TRUE,"GENERAL";"TAB5",#N/A,TRUE,"GENERAL"}</definedName>
    <definedName name="dsadfp_1" hidden="1">{"TAB1",#N/A,TRUE,"GENERAL";"TAB2",#N/A,TRUE,"GENERAL";"TAB3",#N/A,TRUE,"GENERAL";"TAB4",#N/A,TRUE,"GENERAL";"TAB5",#N/A,TRUE,"GENERAL"}</definedName>
    <definedName name="DSAF">#REF!</definedName>
    <definedName name="DSAGASG" localSheetId="61">#REF!</definedName>
    <definedName name="DSAGASG" localSheetId="62">#REF!</definedName>
    <definedName name="DSAGASG">#REF!</definedName>
    <definedName name="DSASDV">#REF!</definedName>
    <definedName name="Dsbcm">#REF!</definedName>
    <definedName name="dsched">#REF!</definedName>
    <definedName name="dscr">#REF!</definedName>
    <definedName name="dscr1">#REF!</definedName>
    <definedName name="dscr2">#REF!</definedName>
    <definedName name="DsctoFondo">#REF!</definedName>
    <definedName name="DsctoPension">#REF!</definedName>
    <definedName name="DsctoSalud">#REF!</definedName>
    <definedName name="DSD" localSheetId="3" hidden="1">{"via1",#N/A,TRUE,"general";"via2",#N/A,TRUE,"general";"via3",#N/A,TRUE,"general"}</definedName>
    <definedName name="DSD" localSheetId="61" hidden="1">{"via1",#N/A,TRUE,"general";"via2",#N/A,TRUE,"general";"via3",#N/A,TRUE,"general"}</definedName>
    <definedName name="DSD" localSheetId="62" hidden="1">{"via1",#N/A,TRUE,"general";"via2",#N/A,TRUE,"general";"via3",#N/A,TRUE,"general"}</definedName>
    <definedName name="DSD" hidden="1">{"via1",#N/A,TRUE,"general";"via2",#N/A,TRUE,"general";"via3",#N/A,TRUE,"general"}</definedName>
    <definedName name="DSD_1" localSheetId="3" hidden="1">{"via1",#N/A,TRUE,"general";"via2",#N/A,TRUE,"general";"via3",#N/A,TRUE,"general"}</definedName>
    <definedName name="DSD_1" localSheetId="61" hidden="1">{"via1",#N/A,TRUE,"general";"via2",#N/A,TRUE,"general";"via3",#N/A,TRUE,"general"}</definedName>
    <definedName name="DSD_1" localSheetId="62" hidden="1">{"via1",#N/A,TRUE,"general";"via2",#N/A,TRUE,"general";"via3",#N/A,TRUE,"general"}</definedName>
    <definedName name="DSD_1" hidden="1">{"via1",#N/A,TRUE,"general";"via2",#N/A,TRUE,"general";"via3",#N/A,TRUE,"general"}</definedName>
    <definedName name="dsdads4" localSheetId="3" hidden="1">{"TAB1",#N/A,TRUE,"GENERAL";"TAB2",#N/A,TRUE,"GENERAL";"TAB3",#N/A,TRUE,"GENERAL";"TAB4",#N/A,TRUE,"GENERAL";"TAB5",#N/A,TRUE,"GENERAL"}</definedName>
    <definedName name="dsdads4" localSheetId="61" hidden="1">{"TAB1",#N/A,TRUE,"GENERAL";"TAB2",#N/A,TRUE,"GENERAL";"TAB3",#N/A,TRUE,"GENERAL";"TAB4",#N/A,TRUE,"GENERAL";"TAB5",#N/A,TRUE,"GENERAL"}</definedName>
    <definedName name="dsdads4" localSheetId="62" hidden="1">{"TAB1",#N/A,TRUE,"GENERAL";"TAB2",#N/A,TRUE,"GENERAL";"TAB3",#N/A,TRUE,"GENERAL";"TAB4",#N/A,TRUE,"GENERAL";"TAB5",#N/A,TRUE,"GENERAL"}</definedName>
    <definedName name="dsdads4" hidden="1">{"TAB1",#N/A,TRUE,"GENERAL";"TAB2",#N/A,TRUE,"GENERAL";"TAB3",#N/A,TRUE,"GENERAL";"TAB4",#N/A,TRUE,"GENERAL";"TAB5",#N/A,TRUE,"GENERAL"}</definedName>
    <definedName name="dsdads4_1" localSheetId="3" hidden="1">{"TAB1",#N/A,TRUE,"GENERAL";"TAB2",#N/A,TRUE,"GENERAL";"TAB3",#N/A,TRUE,"GENERAL";"TAB4",#N/A,TRUE,"GENERAL";"TAB5",#N/A,TRUE,"GENERAL"}</definedName>
    <definedName name="dsdads4_1" localSheetId="61" hidden="1">{"TAB1",#N/A,TRUE,"GENERAL";"TAB2",#N/A,TRUE,"GENERAL";"TAB3",#N/A,TRUE,"GENERAL";"TAB4",#N/A,TRUE,"GENERAL";"TAB5",#N/A,TRUE,"GENERAL"}</definedName>
    <definedName name="dsdads4_1" localSheetId="62" hidden="1">{"TAB1",#N/A,TRUE,"GENERAL";"TAB2",#N/A,TRUE,"GENERAL";"TAB3",#N/A,TRUE,"GENERAL";"TAB4",#N/A,TRUE,"GENERAL";"TAB5",#N/A,TRUE,"GENERAL"}</definedName>
    <definedName name="dsdads4_1" hidden="1">{"TAB1",#N/A,TRUE,"GENERAL";"TAB2",#N/A,TRUE,"GENERAL";"TAB3",#N/A,TRUE,"GENERAL";"TAB4",#N/A,TRUE,"GENERAL";"TAB5",#N/A,TRUE,"GENERAL"}</definedName>
    <definedName name="DSDAFDSAF">#REF!</definedName>
    <definedName name="DSDDFFDF">#REF!</definedName>
    <definedName name="DSDF">#N/A</definedName>
    <definedName name="DSDFDSA">#REF!</definedName>
    <definedName name="DSDFFDF">#REF!</definedName>
    <definedName name="DSDS">#REF!</definedName>
    <definedName name="DSDSD">#REF!</definedName>
    <definedName name="DSF" localSheetId="3" hidden="1">{"via1",#N/A,TRUE,"general";"via2",#N/A,TRUE,"general";"via3",#N/A,TRUE,"general"}</definedName>
    <definedName name="DSF" localSheetId="61" hidden="1">{"via1",#N/A,TRUE,"general";"via2",#N/A,TRUE,"general";"via3",#N/A,TRUE,"general"}</definedName>
    <definedName name="DSF" localSheetId="62" hidden="1">{"via1",#N/A,TRUE,"general";"via2",#N/A,TRUE,"general";"via3",#N/A,TRUE,"general"}</definedName>
    <definedName name="DSF" hidden="1">{"via1",#N/A,TRUE,"general";"via2",#N/A,TRUE,"general";"via3",#N/A,TRUE,"general"}</definedName>
    <definedName name="DSF_1" localSheetId="3" hidden="1">{"via1",#N/A,TRUE,"general";"via2",#N/A,TRUE,"general";"via3",#N/A,TRUE,"general"}</definedName>
    <definedName name="DSF_1" localSheetId="61" hidden="1">{"via1",#N/A,TRUE,"general";"via2",#N/A,TRUE,"general";"via3",#N/A,TRUE,"general"}</definedName>
    <definedName name="DSF_1" localSheetId="62" hidden="1">{"via1",#N/A,TRUE,"general";"via2",#N/A,TRUE,"general";"via3",#N/A,TRUE,"general"}</definedName>
    <definedName name="DSF_1" hidden="1">{"via1",#N/A,TRUE,"general";"via2",#N/A,TRUE,"general";"via3",#N/A,TRUE,"general"}</definedName>
    <definedName name="DSFCVTY" localSheetId="3" hidden="1">{"TAB1",#N/A,TRUE,"GENERAL";"TAB2",#N/A,TRUE,"GENERAL";"TAB3",#N/A,TRUE,"GENERAL";"TAB4",#N/A,TRUE,"GENERAL";"TAB5",#N/A,TRUE,"GENERAL"}</definedName>
    <definedName name="DSFCVTY" localSheetId="61" hidden="1">{"TAB1",#N/A,TRUE,"GENERAL";"TAB2",#N/A,TRUE,"GENERAL";"TAB3",#N/A,TRUE,"GENERAL";"TAB4",#N/A,TRUE,"GENERAL";"TAB5",#N/A,TRUE,"GENERAL"}</definedName>
    <definedName name="DSFCVTY" localSheetId="62" hidden="1">{"TAB1",#N/A,TRUE,"GENERAL";"TAB2",#N/A,TRUE,"GENERAL";"TAB3",#N/A,TRUE,"GENERAL";"TAB4",#N/A,TRUE,"GENERAL";"TAB5",#N/A,TRUE,"GENERAL"}</definedName>
    <definedName name="DSFCVTY" hidden="1">{"TAB1",#N/A,TRUE,"GENERAL";"TAB2",#N/A,TRUE,"GENERAL";"TAB3",#N/A,TRUE,"GENERAL";"TAB4",#N/A,TRUE,"GENERAL";"TAB5",#N/A,TRUE,"GENERAL"}</definedName>
    <definedName name="DSFCVTY_1" localSheetId="3" hidden="1">{"TAB1",#N/A,TRUE,"GENERAL";"TAB2",#N/A,TRUE,"GENERAL";"TAB3",#N/A,TRUE,"GENERAL";"TAB4",#N/A,TRUE,"GENERAL";"TAB5",#N/A,TRUE,"GENERAL"}</definedName>
    <definedName name="DSFCVTY_1" localSheetId="61" hidden="1">{"TAB1",#N/A,TRUE,"GENERAL";"TAB2",#N/A,TRUE,"GENERAL";"TAB3",#N/A,TRUE,"GENERAL";"TAB4",#N/A,TRUE,"GENERAL";"TAB5",#N/A,TRUE,"GENERAL"}</definedName>
    <definedName name="DSFCVTY_1" localSheetId="62" hidden="1">{"TAB1",#N/A,TRUE,"GENERAL";"TAB2",#N/A,TRUE,"GENERAL";"TAB3",#N/A,TRUE,"GENERAL";"TAB4",#N/A,TRUE,"GENERAL";"TAB5",#N/A,TRUE,"GENERAL"}</definedName>
    <definedName name="DSFCVTY_1" hidden="1">{"TAB1",#N/A,TRUE,"GENERAL";"TAB2",#N/A,TRUE,"GENERAL";"TAB3",#N/A,TRUE,"GENERAL";"TAB4",#N/A,TRUE,"GENERAL";"TAB5",#N/A,TRUE,"GENERAL"}</definedName>
    <definedName name="DSFDFF">#REF!</definedName>
    <definedName name="DSFDSDFDG">#REF!</definedName>
    <definedName name="DSFFASDF">#REF!</definedName>
    <definedName name="dsfg" localSheetId="3" hidden="1">{"via1",#N/A,TRUE,"general";"via2",#N/A,TRUE,"general";"via3",#N/A,TRUE,"general"}</definedName>
    <definedName name="dsfg" localSheetId="61" hidden="1">{"via1",#N/A,TRUE,"general";"via2",#N/A,TRUE,"general";"via3",#N/A,TRUE,"general"}</definedName>
    <definedName name="dsfg" localSheetId="62" hidden="1">{"via1",#N/A,TRUE,"general";"via2",#N/A,TRUE,"general";"via3",#N/A,TRUE,"general"}</definedName>
    <definedName name="dsfg" hidden="1">{"via1",#N/A,TRUE,"general";"via2",#N/A,TRUE,"general";"via3",#N/A,TRUE,"general"}</definedName>
    <definedName name="dsfg_1" localSheetId="3" hidden="1">{"via1",#N/A,TRUE,"general";"via2",#N/A,TRUE,"general";"via3",#N/A,TRUE,"general"}</definedName>
    <definedName name="dsfg_1" localSheetId="61" hidden="1">{"via1",#N/A,TRUE,"general";"via2",#N/A,TRUE,"general";"via3",#N/A,TRUE,"general"}</definedName>
    <definedName name="dsfg_1" localSheetId="62" hidden="1">{"via1",#N/A,TRUE,"general";"via2",#N/A,TRUE,"general";"via3",#N/A,TRUE,"general"}</definedName>
    <definedName name="dsfg_1" hidden="1">{"via1",#N/A,TRUE,"general";"via2",#N/A,TRUE,"general";"via3",#N/A,TRUE,"general"}</definedName>
    <definedName name="dsfhgfdh" localSheetId="3" hidden="1">{"TAB1",#N/A,TRUE,"GENERAL";"TAB2",#N/A,TRUE,"GENERAL";"TAB3",#N/A,TRUE,"GENERAL";"TAB4",#N/A,TRUE,"GENERAL";"TAB5",#N/A,TRUE,"GENERAL"}</definedName>
    <definedName name="dsfhgfdh" localSheetId="61" hidden="1">{"TAB1",#N/A,TRUE,"GENERAL";"TAB2",#N/A,TRUE,"GENERAL";"TAB3",#N/A,TRUE,"GENERAL";"TAB4",#N/A,TRUE,"GENERAL";"TAB5",#N/A,TRUE,"GENERAL"}</definedName>
    <definedName name="dsfhgfdh" localSheetId="62" hidden="1">{"TAB1",#N/A,TRUE,"GENERAL";"TAB2",#N/A,TRUE,"GENERAL";"TAB3",#N/A,TRUE,"GENERAL";"TAB4",#N/A,TRUE,"GENERAL";"TAB5",#N/A,TRUE,"GENERAL"}</definedName>
    <definedName name="dsfhgfdh" hidden="1">{"TAB1",#N/A,TRUE,"GENERAL";"TAB2",#N/A,TRUE,"GENERAL";"TAB3",#N/A,TRUE,"GENERAL";"TAB4",#N/A,TRUE,"GENERAL";"TAB5",#N/A,TRUE,"GENERAL"}</definedName>
    <definedName name="dsfhgfdh_1" localSheetId="3" hidden="1">{"TAB1",#N/A,TRUE,"GENERAL";"TAB2",#N/A,TRUE,"GENERAL";"TAB3",#N/A,TRUE,"GENERAL";"TAB4",#N/A,TRUE,"GENERAL";"TAB5",#N/A,TRUE,"GENERAL"}</definedName>
    <definedName name="dsfhgfdh_1" localSheetId="61" hidden="1">{"TAB1",#N/A,TRUE,"GENERAL";"TAB2",#N/A,TRUE,"GENERAL";"TAB3",#N/A,TRUE,"GENERAL";"TAB4",#N/A,TRUE,"GENERAL";"TAB5",#N/A,TRUE,"GENERAL"}</definedName>
    <definedName name="dsfhgfdh_1" localSheetId="62" hidden="1">{"TAB1",#N/A,TRUE,"GENERAL";"TAB2",#N/A,TRUE,"GENERAL";"TAB3",#N/A,TRUE,"GENERAL";"TAB4",#N/A,TRUE,"GENERAL";"TAB5",#N/A,TRUE,"GENERAL"}</definedName>
    <definedName name="dsfhgfdh_1" hidden="1">{"TAB1",#N/A,TRUE,"GENERAL";"TAB2",#N/A,TRUE,"GENERAL";"TAB3",#N/A,TRUE,"GENERAL";"TAB4",#N/A,TRUE,"GENERAL";"TAB5",#N/A,TRUE,"GENERAL"}</definedName>
    <definedName name="dsfsdf" localSheetId="3" hidden="1">{"via1",#N/A,TRUE,"general";"via2",#N/A,TRUE,"general";"via3",#N/A,TRUE,"general"}</definedName>
    <definedName name="dsfsdf" localSheetId="61" hidden="1">{"via1",#N/A,TRUE,"general";"via2",#N/A,TRUE,"general";"via3",#N/A,TRUE,"general"}</definedName>
    <definedName name="dsfsdf" localSheetId="62" hidden="1">{"via1",#N/A,TRUE,"general";"via2",#N/A,TRUE,"general";"via3",#N/A,TRUE,"general"}</definedName>
    <definedName name="dsfsdf" hidden="1">{"via1",#N/A,TRUE,"general";"via2",#N/A,TRUE,"general";"via3",#N/A,TRUE,"general"}</definedName>
    <definedName name="dsfsdf_1" localSheetId="3" hidden="1">{"via1",#N/A,TRUE,"general";"via2",#N/A,TRUE,"general";"via3",#N/A,TRUE,"general"}</definedName>
    <definedName name="dsfsdf_1" localSheetId="61" hidden="1">{"via1",#N/A,TRUE,"general";"via2",#N/A,TRUE,"general";"via3",#N/A,TRUE,"general"}</definedName>
    <definedName name="dsfsdf_1" localSheetId="62" hidden="1">{"via1",#N/A,TRUE,"general";"via2",#N/A,TRUE,"general";"via3",#N/A,TRUE,"general"}</definedName>
    <definedName name="dsfsdf_1" hidden="1">{"via1",#N/A,TRUE,"general";"via2",#N/A,TRUE,"general";"via3",#N/A,TRUE,"general"}</definedName>
    <definedName name="DSFSDFCXV" localSheetId="3" hidden="1">{"TAB1",#N/A,TRUE,"GENERAL";"TAB2",#N/A,TRUE,"GENERAL";"TAB3",#N/A,TRUE,"GENERAL";"TAB4",#N/A,TRUE,"GENERAL";"TAB5",#N/A,TRUE,"GENERAL"}</definedName>
    <definedName name="DSFSDFCXV" localSheetId="61" hidden="1">{"TAB1",#N/A,TRUE,"GENERAL";"TAB2",#N/A,TRUE,"GENERAL";"TAB3",#N/A,TRUE,"GENERAL";"TAB4",#N/A,TRUE,"GENERAL";"TAB5",#N/A,TRUE,"GENERAL"}</definedName>
    <definedName name="DSFSDFCXV" localSheetId="62" hidden="1">{"TAB1",#N/A,TRUE,"GENERAL";"TAB2",#N/A,TRUE,"GENERAL";"TAB3",#N/A,TRUE,"GENERAL";"TAB4",#N/A,TRUE,"GENERAL";"TAB5",#N/A,TRUE,"GENERAL"}</definedName>
    <definedName name="DSFSDFCXV" hidden="1">{"TAB1",#N/A,TRUE,"GENERAL";"TAB2",#N/A,TRUE,"GENERAL";"TAB3",#N/A,TRUE,"GENERAL";"TAB4",#N/A,TRUE,"GENERAL";"TAB5",#N/A,TRUE,"GENERAL"}</definedName>
    <definedName name="DSFSDFCXV_1" localSheetId="3" hidden="1">{"TAB1",#N/A,TRUE,"GENERAL";"TAB2",#N/A,TRUE,"GENERAL";"TAB3",#N/A,TRUE,"GENERAL";"TAB4",#N/A,TRUE,"GENERAL";"TAB5",#N/A,TRUE,"GENERAL"}</definedName>
    <definedName name="DSFSDFCXV_1" localSheetId="61" hidden="1">{"TAB1",#N/A,TRUE,"GENERAL";"TAB2",#N/A,TRUE,"GENERAL";"TAB3",#N/A,TRUE,"GENERAL";"TAB4",#N/A,TRUE,"GENERAL";"TAB5",#N/A,TRUE,"GENERAL"}</definedName>
    <definedName name="DSFSDFCXV_1" localSheetId="62" hidden="1">{"TAB1",#N/A,TRUE,"GENERAL";"TAB2",#N/A,TRUE,"GENERAL";"TAB3",#N/A,TRUE,"GENERAL";"TAB4",#N/A,TRUE,"GENERAL";"TAB5",#N/A,TRUE,"GENERAL"}</definedName>
    <definedName name="DSFSDFCXV_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61" hidden="1">{"TAB1",#N/A,TRUE,"GENERAL";"TAB2",#N/A,TRUE,"GENERAL";"TAB3",#N/A,TRUE,"GENERAL";"TAB4",#N/A,TRUE,"GENERAL";"TAB5",#N/A,TRUE,"GENERAL"}</definedName>
    <definedName name="dsfsvm" localSheetId="62" hidden="1">{"TAB1",#N/A,TRUE,"GENERAL";"TAB2",#N/A,TRUE,"GENERAL";"TAB3",#N/A,TRUE,"GENERAL";"TAB4",#N/A,TRUE,"GENERAL";"TAB5",#N/A,TRUE,"GENERAL"}</definedName>
    <definedName name="dsfsvm" hidden="1">{"TAB1",#N/A,TRUE,"GENERAL";"TAB2",#N/A,TRUE,"GENERAL";"TAB3",#N/A,TRUE,"GENERAL";"TAB4",#N/A,TRUE,"GENERAL";"TAB5",#N/A,TRUE,"GENERAL"}</definedName>
    <definedName name="dsfsvm_1" localSheetId="3" hidden="1">{"TAB1",#N/A,TRUE,"GENERAL";"TAB2",#N/A,TRUE,"GENERAL";"TAB3",#N/A,TRUE,"GENERAL";"TAB4",#N/A,TRUE,"GENERAL";"TAB5",#N/A,TRUE,"GENERAL"}</definedName>
    <definedName name="dsfsvm_1" localSheetId="61" hidden="1">{"TAB1",#N/A,TRUE,"GENERAL";"TAB2",#N/A,TRUE,"GENERAL";"TAB3",#N/A,TRUE,"GENERAL";"TAB4",#N/A,TRUE,"GENERAL";"TAB5",#N/A,TRUE,"GENERAL"}</definedName>
    <definedName name="dsfsvm_1" localSheetId="62" hidden="1">{"TAB1",#N/A,TRUE,"GENERAL";"TAB2",#N/A,TRUE,"GENERAL";"TAB3",#N/A,TRUE,"GENERAL";"TAB4",#N/A,TRUE,"GENERAL";"TAB5",#N/A,TRUE,"GENERAL"}</definedName>
    <definedName name="dsfsvm_1" hidden="1">{"TAB1",#N/A,TRUE,"GENERAL";"TAB2",#N/A,TRUE,"GENERAL";"TAB3",#N/A,TRUE,"GENERAL";"TAB4",#N/A,TRUE,"GENERAL";"TAB5",#N/A,TRUE,"GENERAL"}</definedName>
    <definedName name="dsftbv" localSheetId="3" hidden="1">{"via1",#N/A,TRUE,"general";"via2",#N/A,TRUE,"general";"via3",#N/A,TRUE,"general"}</definedName>
    <definedName name="dsftbv" localSheetId="61" hidden="1">{"via1",#N/A,TRUE,"general";"via2",#N/A,TRUE,"general";"via3",#N/A,TRUE,"general"}</definedName>
    <definedName name="dsftbv" localSheetId="62" hidden="1">{"via1",#N/A,TRUE,"general";"via2",#N/A,TRUE,"general";"via3",#N/A,TRUE,"general"}</definedName>
    <definedName name="dsftbv" hidden="1">{"via1",#N/A,TRUE,"general";"via2",#N/A,TRUE,"general";"via3",#N/A,TRUE,"general"}</definedName>
    <definedName name="dsftbv_1" localSheetId="3" hidden="1">{"via1",#N/A,TRUE,"general";"via2",#N/A,TRUE,"general";"via3",#N/A,TRUE,"general"}</definedName>
    <definedName name="dsftbv_1" localSheetId="61" hidden="1">{"via1",#N/A,TRUE,"general";"via2",#N/A,TRUE,"general";"via3",#N/A,TRUE,"general"}</definedName>
    <definedName name="dsftbv_1" localSheetId="62" hidden="1">{"via1",#N/A,TRUE,"general";"via2",#N/A,TRUE,"general";"via3",#N/A,TRUE,"general"}</definedName>
    <definedName name="dsftbv_1" hidden="1">{"via1",#N/A,TRUE,"general";"via2",#N/A,TRUE,"general";"via3",#N/A,TRUE,"general"}</definedName>
    <definedName name="DSGSDGDG">#N/A</definedName>
    <definedName name="DSP">#REF!</definedName>
    <definedName name="DSP1_1">#REF!</definedName>
    <definedName name="DSP1_1_1">#REF!</definedName>
    <definedName name="DSRAamount_copy">#REF!</definedName>
    <definedName name="DSRAamount_paste">#REF!</definedName>
    <definedName name="DSRAF">#REF!</definedName>
    <definedName name="DSRAfunded">#REF!</definedName>
    <definedName name="DSRAmargincopy">#REF!</definedName>
    <definedName name="DSRAmarginpaste">#REF!</definedName>
    <definedName name="DSRAV">#REF!</definedName>
    <definedName name="dsre">#REF!</definedName>
    <definedName name="DSS">#REF!</definedName>
    <definedName name="DSSDD">#REF!</definedName>
    <definedName name="dstd">#REF!</definedName>
    <definedName name="DSVCVAF">#REF!</definedName>
    <definedName name="dt" localSheetId="62">#REF!</definedName>
    <definedName name="dt">#REF!</definedName>
    <definedName name="Dt___0">#REF!</definedName>
    <definedName name="Dt___1">#REF!</definedName>
    <definedName name="Dt___2">#REF!</definedName>
    <definedName name="Dt___3">#REF!</definedName>
    <definedName name="Dt___4">#REF!</definedName>
    <definedName name="DT_1" localSheetId="61">#REF!,#REF!,#REF!,#REF!,#REF!,#REF!,#REF!,#REF!,#REF!,#REF!,#REF!,#REF!,#REF!</definedName>
    <definedName name="DT_1" localSheetId="62">#REF!,#REF!,#REF!,#REF!,#REF!,#REF!,#REF!,#REF!,#REF!,#REF!,#REF!,#REF!,#REF!</definedName>
    <definedName name="DT_1">#REF!,#REF!,#REF!,#REF!,#REF!,#REF!,#REF!,#REF!,#REF!,#REF!,#REF!,#REF!,#REF!</definedName>
    <definedName name="DT_2" localSheetId="61">#REF!,#REF!,#REF!,#REF!,#REF!,#REF!,#REF!,#REF!,#REF!,#REF!,#REF!,#REF!,#REF!,#REF!,#REF!,#REF!,#REF!,#REF!,#REF!,#REF!</definedName>
    <definedName name="DT_2" localSheetId="62">#REF!,#REF!,#REF!,#REF!,#REF!,#REF!,#REF!,#REF!,#REF!,#REF!,#REF!,#REF!,#REF!,#REF!,#REF!,#REF!,#REF!,#REF!,#REF!,#REF!</definedName>
    <definedName name="DT_2">#REF!,#REF!,#REF!,#REF!,#REF!,#REF!,#REF!,#REF!,#REF!,#REF!,#REF!,#REF!,#REF!,#REF!,#REF!,#REF!,#REF!,#REF!,#REF!,#REF!</definedName>
    <definedName name="DT_4" localSheetId="61">#REF!,#REF!,#REF!,#REF!,#REF!,#REF!,#REF!,#REF!,#REF!,#REF!,#REF!,#REF!,#REF!,#REF!,#REF!,#REF!,#REF!,#REF!</definedName>
    <definedName name="DT_4" localSheetId="62">#REF!,#REF!,#REF!,#REF!,#REF!,#REF!,#REF!,#REF!,#REF!,#REF!,#REF!,#REF!,#REF!,#REF!,#REF!,#REF!,#REF!,#REF!</definedName>
    <definedName name="DT_4">#REF!,#REF!,#REF!,#REF!,#REF!,#REF!,#REF!,#REF!,#REF!,#REF!,#REF!,#REF!,#REF!,#REF!,#REF!,#REF!,#REF!,#REF!</definedName>
    <definedName name="DT_5" localSheetId="61">#REF!,#REF!,#REF!,#REF!,#REF!</definedName>
    <definedName name="DT_5" localSheetId="62">#REF!,#REF!,#REF!,#REF!,#REF!</definedName>
    <definedName name="DT_5">#REF!,#REF!,#REF!,#REF!,#REF!</definedName>
    <definedName name="dtf">#REF!</definedName>
    <definedName name="DTFSMedida" localSheetId="61">#REF!</definedName>
    <definedName name="DTFSMedida">#REF!</definedName>
    <definedName name="DtmFechaCotizacion">#REF!</definedName>
    <definedName name="DtmFechVigenCotiza">#REF!</definedName>
    <definedName name="Dtoi">#REF!</definedName>
    <definedName name="dtrhj" localSheetId="3" hidden="1">{"via1",#N/A,TRUE,"general";"via2",#N/A,TRUE,"general";"via3",#N/A,TRUE,"general"}</definedName>
    <definedName name="dtrhj" localSheetId="61" hidden="1">{"via1",#N/A,TRUE,"general";"via2",#N/A,TRUE,"general";"via3",#N/A,TRUE,"general"}</definedName>
    <definedName name="dtrhj" localSheetId="62" hidden="1">{"via1",#N/A,TRUE,"general";"via2",#N/A,TRUE,"general";"via3",#N/A,TRUE,"general"}</definedName>
    <definedName name="dtrhj" hidden="1">{"via1",#N/A,TRUE,"general";"via2",#N/A,TRUE,"general";"via3",#N/A,TRUE,"general"}</definedName>
    <definedName name="dtrhj_1" localSheetId="3" hidden="1">{"via1",#N/A,TRUE,"general";"via2",#N/A,TRUE,"general";"via3",#N/A,TRUE,"general"}</definedName>
    <definedName name="dtrhj_1" localSheetId="61" hidden="1">{"via1",#N/A,TRUE,"general";"via2",#N/A,TRUE,"general";"via3",#N/A,TRUE,"general"}</definedName>
    <definedName name="dtrhj_1" localSheetId="62" hidden="1">{"via1",#N/A,TRUE,"general";"via2",#N/A,TRUE,"general";"via3",#N/A,TRUE,"general"}</definedName>
    <definedName name="dtrhj_1" hidden="1">{"via1",#N/A,TRUE,"general";"via2",#N/A,TRUE,"general";"via3",#N/A,TRUE,"general"}</definedName>
    <definedName name="DTS" localSheetId="62">#REF!</definedName>
    <definedName name="DTS">#REF!</definedName>
    <definedName name="dual_FLP">#REF!</definedName>
    <definedName name="ducha_antivandalica_mezclador" localSheetId="21">#REF!</definedName>
    <definedName name="ducha_antivandalica_mezclador">#REF!</definedName>
    <definedName name="Ducha_Tayrona">#REF!</definedName>
    <definedName name="DUCHATAYRONATOT">#REF!</definedName>
    <definedName name="DUCTO">#REF!</definedName>
    <definedName name="ductoc" localSheetId="61">#REF!</definedName>
    <definedName name="ductoc">#REF!</definedName>
    <definedName name="ductot" localSheetId="61">#REF!</definedName>
    <definedName name="ductot">#REF!</definedName>
    <definedName name="duela_de_pandala">#REF!</definedName>
    <definedName name="Duitama">#REF!</definedName>
    <definedName name="DUK">#REF!</definedName>
    <definedName name="DUKIK">#REF!</definedName>
    <definedName name="DUKIK1">#REF!</definedName>
    <definedName name="DURACION">#REF!</definedName>
    <definedName name="DuracionMeses">#REF!</definedName>
    <definedName name="DuracionSemanas">#REF!</definedName>
    <definedName name="Durata_in_anni">#REF!</definedName>
    <definedName name="Durmiente_3_m" localSheetId="21">#REF!</definedName>
    <definedName name="Durmiente_3_m">#REF!</definedName>
    <definedName name="Durmiente_Abarco_4m" localSheetId="21">#REF!</definedName>
    <definedName name="Durmiente_Abarco_4m">#REF!</definedName>
    <definedName name="Durmiente_Ordinario_4m" localSheetId="21">#REF!</definedName>
    <definedName name="Durmiente_Ordinario_4m">#REF!</definedName>
    <definedName name="dutr">#REF!</definedName>
    <definedName name="Dv">#REF!</definedName>
    <definedName name="DVSAFDFA">#REF!</definedName>
    <definedName name="DVSDF">#REF!</definedName>
    <definedName name="DVV">#N/A</definedName>
    <definedName name="DWDDDFFGGHHT">#REF!</definedName>
    <definedName name="dxd">#REF!</definedName>
    <definedName name="dxfgg" localSheetId="3" hidden="1">{"via1",#N/A,TRUE,"general";"via2",#N/A,TRUE,"general";"via3",#N/A,TRUE,"general"}</definedName>
    <definedName name="dxfgg" localSheetId="61" hidden="1">{"via1",#N/A,TRUE,"general";"via2",#N/A,TRUE,"general";"via3",#N/A,TRUE,"general"}</definedName>
    <definedName name="dxfgg" localSheetId="62" hidden="1">{"via1",#N/A,TRUE,"general";"via2",#N/A,TRUE,"general";"via3",#N/A,TRUE,"general"}</definedName>
    <definedName name="dxfgg" hidden="1">{"via1",#N/A,TRUE,"general";"via2",#N/A,TRUE,"general";"via3",#N/A,TRUE,"general"}</definedName>
    <definedName name="dxfgg_1" localSheetId="3" hidden="1">{"via1",#N/A,TRUE,"general";"via2",#N/A,TRUE,"general";"via3",#N/A,TRUE,"general"}</definedName>
    <definedName name="dxfgg_1" localSheetId="61" hidden="1">{"via1",#N/A,TRUE,"general";"via2",#N/A,TRUE,"general";"via3",#N/A,TRUE,"general"}</definedName>
    <definedName name="dxfgg_1" localSheetId="62" hidden="1">{"via1",#N/A,TRUE,"general";"via2",#N/A,TRUE,"general";"via3",#N/A,TRUE,"general"}</definedName>
    <definedName name="dxfgg_1" hidden="1">{"via1",#N/A,TRUE,"general";"via2",#N/A,TRUE,"general";"via3",#N/A,TRUE,"general"}</definedName>
    <definedName name="DZ.Main" hidden="1">#REF!</definedName>
    <definedName name="dzfc"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61">#REF!</definedName>
    <definedName name="e" localSheetId="62">#REF!</definedName>
    <definedName name="E">#REF!</definedName>
    <definedName name="E_03">#REF!</definedName>
    <definedName name="E_Cap">#REF!</definedName>
    <definedName name="e_INSTALACIONES_HIDRAULICAS">#REF!</definedName>
    <definedName name="E101A">#REF!</definedName>
    <definedName name="E1101A">#REF!</definedName>
    <definedName name="E17083.">#REF!</definedName>
    <definedName name="E2.160" localSheetId="61">#REF!</definedName>
    <definedName name="E2.160">#REF!</definedName>
    <definedName name="E201A">#REF!</definedName>
    <definedName name="E202A">#REF!</definedName>
    <definedName name="E21viga1" localSheetId="21">#REF!</definedName>
    <definedName name="E21viga1">#REF!</definedName>
    <definedName name="E301A">#REF!</definedName>
    <definedName name="E302A">#REF!</definedName>
    <definedName name="E303P">#REF!</definedName>
    <definedName name="E303S">#REF!</definedName>
    <definedName name="E304P">#REF!</definedName>
    <definedName name="E304S">#REF!</definedName>
    <definedName name="e3e33" localSheetId="3" hidden="1">{"via1",#N/A,TRUE,"general";"via2",#N/A,TRUE,"general";"via3",#N/A,TRUE,"general"}</definedName>
    <definedName name="e3e33" localSheetId="61" hidden="1">{"via1",#N/A,TRUE,"general";"via2",#N/A,TRUE,"general";"via3",#N/A,TRUE,"general"}</definedName>
    <definedName name="e3e33" localSheetId="62" hidden="1">{"via1",#N/A,TRUE,"general";"via2",#N/A,TRUE,"general";"via3",#N/A,TRUE,"general"}</definedName>
    <definedName name="e3e33" hidden="1">{"via1",#N/A,TRUE,"general";"via2",#N/A,TRUE,"general";"via3",#N/A,TRUE,"general"}</definedName>
    <definedName name="e3e33_1" localSheetId="3" hidden="1">{"via1",#N/A,TRUE,"general";"via2",#N/A,TRUE,"general";"via3",#N/A,TRUE,"general"}</definedName>
    <definedName name="e3e33_1" localSheetId="61" hidden="1">{"via1",#N/A,TRUE,"general";"via2",#N/A,TRUE,"general";"via3",#N/A,TRUE,"general"}</definedName>
    <definedName name="e3e33_1" localSheetId="62" hidden="1">{"via1",#N/A,TRUE,"general";"via2",#N/A,TRUE,"general";"via3",#N/A,TRUE,"general"}</definedName>
    <definedName name="e3e33_1" hidden="1">{"via1",#N/A,TRUE,"general";"via2",#N/A,TRUE,"general";"via3",#N/A,TRUE,"general"}</definedName>
    <definedName name="E401P">#REF!</definedName>
    <definedName name="E401S">#REF!</definedName>
    <definedName name="E501P">#REF!</definedName>
    <definedName name="E501S">#REF!</definedName>
    <definedName name="E601P">#REF!</definedName>
    <definedName name="E601S">#REF!</definedName>
    <definedName name="E602P">#REF!</definedName>
    <definedName name="E602S">#REF!</definedName>
    <definedName name="E603P">#REF!</definedName>
    <definedName name="E603S">#REF!</definedName>
    <definedName name="E604P">#REF!</definedName>
    <definedName name="E604S">#REF!</definedName>
    <definedName name="E701P">#REF!</definedName>
    <definedName name="E701S">#REF!</definedName>
    <definedName name="E702A">#REF!</definedName>
    <definedName name="E703P">#REF!</definedName>
    <definedName name="E703S">#REF!</definedName>
    <definedName name="E704P">#REF!</definedName>
    <definedName name="E704S">#REF!</definedName>
    <definedName name="E801A">#REF!</definedName>
    <definedName name="E802P">#REF!</definedName>
    <definedName name="E802S">#REF!</definedName>
    <definedName name="ebdait">#REF!</definedName>
    <definedName name="EBIT95">#REF!</definedName>
    <definedName name="Ebitda" localSheetId="3"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BITSENS">#REF!</definedName>
    <definedName name="ec">#REF!</definedName>
    <definedName name="ece">#REF!</definedName>
    <definedName name="ECP">#REF!</definedName>
    <definedName name="ECP1_1">#REF!</definedName>
    <definedName name="ECP1_1_1">#REF!</definedName>
    <definedName name="ed" localSheetId="61">#REF!</definedName>
    <definedName name="ed" localSheetId="62">#REF!</definedName>
    <definedName name="ed">#REF!</definedName>
    <definedName name="EDASDASDASD">#REF!</definedName>
    <definedName name="EDC">#REF!</definedName>
    <definedName name="EDEDWSWQA" localSheetId="3" hidden="1">{"TAB1",#N/A,TRUE,"GENERAL";"TAB2",#N/A,TRUE,"GENERAL";"TAB3",#N/A,TRUE,"GENERAL";"TAB4",#N/A,TRUE,"GENERAL";"TAB5",#N/A,TRUE,"GENERAL"}</definedName>
    <definedName name="EDEDWSWQA" localSheetId="61" hidden="1">{"TAB1",#N/A,TRUE,"GENERAL";"TAB2",#N/A,TRUE,"GENERAL";"TAB3",#N/A,TRUE,"GENERAL";"TAB4",#N/A,TRUE,"GENERAL";"TAB5",#N/A,TRUE,"GENERAL"}</definedName>
    <definedName name="EDEDWSWQA" localSheetId="62" hidden="1">{"TAB1",#N/A,TRUE,"GENERAL";"TAB2",#N/A,TRUE,"GENERAL";"TAB3",#N/A,TRUE,"GENERAL";"TAB4",#N/A,TRUE,"GENERAL";"TAB5",#N/A,TRUE,"GENERAL"}</definedName>
    <definedName name="EDEDWSWQA" hidden="1">{"TAB1",#N/A,TRUE,"GENERAL";"TAB2",#N/A,TRUE,"GENERAL";"TAB3",#N/A,TRUE,"GENERAL";"TAB4",#N/A,TRUE,"GENERAL";"TAB5",#N/A,TRUE,"GENERAL"}</definedName>
    <definedName name="EDEDWSWQA_1" localSheetId="3" hidden="1">{"TAB1",#N/A,TRUE,"GENERAL";"TAB2",#N/A,TRUE,"GENERAL";"TAB3",#N/A,TRUE,"GENERAL";"TAB4",#N/A,TRUE,"GENERAL";"TAB5",#N/A,TRUE,"GENERAL"}</definedName>
    <definedName name="EDEDWSWQA_1" localSheetId="61" hidden="1">{"TAB1",#N/A,TRUE,"GENERAL";"TAB2",#N/A,TRUE,"GENERAL";"TAB3",#N/A,TRUE,"GENERAL";"TAB4",#N/A,TRUE,"GENERAL";"TAB5",#N/A,TRUE,"GENERAL"}</definedName>
    <definedName name="EDEDWSWQA_1" localSheetId="62" hidden="1">{"TAB1",#N/A,TRUE,"GENERAL";"TAB2",#N/A,TRUE,"GENERAL";"TAB3",#N/A,TRUE,"GENERAL";"TAB4",#N/A,TRUE,"GENERAL";"TAB5",#N/A,TRUE,"GENERAL"}</definedName>
    <definedName name="EDEDWSWQA_1" hidden="1">{"TAB1",#N/A,TRUE,"GENERAL";"TAB2",#N/A,TRUE,"GENERAL";"TAB3",#N/A,TRUE,"GENERAL";"TAB4",#N/A,TRUE,"GENERAL";"TAB5",#N/A,TRUE,"GENERAL"}</definedName>
    <definedName name="edgfhmn" localSheetId="3" hidden="1">{"via1",#N/A,TRUE,"general";"via2",#N/A,TRUE,"general";"via3",#N/A,TRUE,"general"}</definedName>
    <definedName name="edgfhmn" localSheetId="61" hidden="1">{"via1",#N/A,TRUE,"general";"via2",#N/A,TRUE,"general";"via3",#N/A,TRUE,"general"}</definedName>
    <definedName name="edgfhmn" localSheetId="62" hidden="1">{"via1",#N/A,TRUE,"general";"via2",#N/A,TRUE,"general";"via3",#N/A,TRUE,"general"}</definedName>
    <definedName name="edgfhmn" hidden="1">{"via1",#N/A,TRUE,"general";"via2",#N/A,TRUE,"general";"via3",#N/A,TRUE,"general"}</definedName>
    <definedName name="edgfhmn_1" localSheetId="3" hidden="1">{"via1",#N/A,TRUE,"general";"via2",#N/A,TRUE,"general";"via3",#N/A,TRUE,"general"}</definedName>
    <definedName name="edgfhmn_1" localSheetId="61" hidden="1">{"via1",#N/A,TRUE,"general";"via2",#N/A,TRUE,"general";"via3",#N/A,TRUE,"general"}</definedName>
    <definedName name="edgfhmn_1" localSheetId="62" hidden="1">{"via1",#N/A,TRUE,"general";"via2",#N/A,TRUE,"general";"via3",#N/A,TRUE,"general"}</definedName>
    <definedName name="edgfhmn_1" hidden="1">{"via1",#N/A,TRUE,"general";"via2",#N/A,TRUE,"general";"via3",#N/A,TRUE,"general"}</definedName>
    <definedName name="EDICAR">#REF!</definedName>
    <definedName name="edil">#REF!</definedName>
    <definedName name="EDR">#REF!</definedName>
    <definedName name="edsd">#REF!</definedName>
    <definedName name="eduar" localSheetId="3" hidden="1">{"TAB1",#N/A,TRUE,"GENERAL";"TAB2",#N/A,TRUE,"GENERAL";"TAB3",#N/A,TRUE,"GENERAL";"TAB4",#N/A,TRUE,"GENERAL";"TAB5",#N/A,TRUE,"GENERAL"}</definedName>
    <definedName name="eduar" hidden="1">{"TAB1",#N/A,TRUE,"GENERAL";"TAB2",#N/A,TRUE,"GENERAL";"TAB3",#N/A,TRUE,"GENERAL";"TAB4",#N/A,TRUE,"GENERAL";"TAB5",#N/A,TRUE,"GENERAL"}</definedName>
    <definedName name="edw">#REF!</definedName>
    <definedName name="EDWIN">#REF!</definedName>
    <definedName name="EDWIWDIAJDK">#REF!</definedName>
    <definedName name="EE" localSheetId="61">#REF!</definedName>
    <definedName name="EE" localSheetId="62">#REF!</definedName>
    <definedName name="EE">#N/A</definedName>
    <definedName name="EEDD">#REF!</definedName>
    <definedName name="eee" localSheetId="3" hidden="1">{#N/A,#N/A,FALSE,"masez (10)";#N/A,#N/A,FALSE,"masez (7)";#N/A,#N/A,FALSE,"masez (6)";#N/A,#N/A,FALSE,"masez (5)";#N/A,#N/A,FALSE,"masez (4)";#N/A,#N/A,FALSE,"masez (3)";#N/A,#N/A,FALSE,"masez (2)";#N/A,#N/A,FALSE,"GME";#N/A,#N/A,FALSE,"masez"}</definedName>
    <definedName name="EEE" localSheetId="61" hidden="1">#REF!</definedName>
    <definedName name="EEE" localSheetId="62" hidden="1">#REF!</definedName>
    <definedName name="eee" hidden="1">{#N/A,#N/A,FALSE,"masez (10)";#N/A,#N/A,FALSE,"masez (7)";#N/A,#N/A,FALSE,"masez (6)";#N/A,#N/A,FALSE,"masez (5)";#N/A,#N/A,FALSE,"masez (4)";#N/A,#N/A,FALSE,"masez (3)";#N/A,#N/A,FALSE,"masez (2)";#N/A,#N/A,FALSE,"GME";#N/A,#N/A,FALSE,"masez"}</definedName>
    <definedName name="EEEDDCCC" hidden="1">#REF!</definedName>
    <definedName name="eeedfr" localSheetId="3" hidden="1">{"TAB1",#N/A,TRUE,"GENERAL";"TAB2",#N/A,TRUE,"GENERAL";"TAB3",#N/A,TRUE,"GENERAL";"TAB4",#N/A,TRUE,"GENERAL";"TAB5",#N/A,TRUE,"GENERAL"}</definedName>
    <definedName name="eeedfr" localSheetId="61" hidden="1">{"TAB1",#N/A,TRUE,"GENERAL";"TAB2",#N/A,TRUE,"GENERAL";"TAB3",#N/A,TRUE,"GENERAL";"TAB4",#N/A,TRUE,"GENERAL";"TAB5",#N/A,TRUE,"GENERAL"}</definedName>
    <definedName name="eeedfr" localSheetId="62" hidden="1">{"TAB1",#N/A,TRUE,"GENERAL";"TAB2",#N/A,TRUE,"GENERAL";"TAB3",#N/A,TRUE,"GENERAL";"TAB4",#N/A,TRUE,"GENERAL";"TAB5",#N/A,TRUE,"GENERAL"}</definedName>
    <definedName name="eeedfr" hidden="1">{"TAB1",#N/A,TRUE,"GENERAL";"TAB2",#N/A,TRUE,"GENERAL";"TAB3",#N/A,TRUE,"GENERAL";"TAB4",#N/A,TRUE,"GENERAL";"TAB5",#N/A,TRUE,"GENERAL"}</definedName>
    <definedName name="eeedfr_1" localSheetId="3" hidden="1">{"TAB1",#N/A,TRUE,"GENERAL";"TAB2",#N/A,TRUE,"GENERAL";"TAB3",#N/A,TRUE,"GENERAL";"TAB4",#N/A,TRUE,"GENERAL";"TAB5",#N/A,TRUE,"GENERAL"}</definedName>
    <definedName name="eeedfr_1" localSheetId="61" hidden="1">{"TAB1",#N/A,TRUE,"GENERAL";"TAB2",#N/A,TRUE,"GENERAL";"TAB3",#N/A,TRUE,"GENERAL";"TAB4",#N/A,TRUE,"GENERAL";"TAB5",#N/A,TRUE,"GENERAL"}</definedName>
    <definedName name="eeedfr_1" localSheetId="62" hidden="1">{"TAB1",#N/A,TRUE,"GENERAL";"TAB2",#N/A,TRUE,"GENERAL";"TAB3",#N/A,TRUE,"GENERAL";"TAB4",#N/A,TRUE,"GENERAL";"TAB5",#N/A,TRUE,"GENERAL"}</definedName>
    <definedName name="eeedfr_1" hidden="1">{"TAB1",#N/A,TRUE,"GENERAL";"TAB2",#N/A,TRUE,"GENERAL";"TAB3",#N/A,TRUE,"GENERAL";"TAB4",#N/A,TRUE,"GENERAL";"TAB5",#N/A,TRUE,"GENERAL"}</definedName>
    <definedName name="eeee" localSheetId="62">#REF!</definedName>
    <definedName name="eeee">#REF!</definedName>
    <definedName name="eeeee54222" localSheetId="3" hidden="1">{"TAB1",#N/A,TRUE,"GENERAL";"TAB2",#N/A,TRUE,"GENERAL";"TAB3",#N/A,TRUE,"GENERAL";"TAB4",#N/A,TRUE,"GENERAL";"TAB5",#N/A,TRUE,"GENERAL"}</definedName>
    <definedName name="eeeee54222" hidden="1">{"TAB1",#N/A,TRUE,"GENERAL";"TAB2",#N/A,TRUE,"GENERAL";"TAB3",#N/A,TRUE,"GENERAL";"TAB4",#N/A,TRUE,"GENERAL";"TAB5",#N/A,TRUE,"GENERAL"}</definedName>
    <definedName name="eeeeee">#REF!</definedName>
    <definedName name="eeeeee___0">#REF!</definedName>
    <definedName name="eeeeee___1">#REF!</definedName>
    <definedName name="EEEEEEE">#REF!</definedName>
    <definedName name="eeeeeeee">#REF!</definedName>
    <definedName name="eeeeeeeeee">#REF!</definedName>
    <definedName name="eeeeeeeeeee">#REF!</definedName>
    <definedName name="eeeeeeeeeeee">#REF!</definedName>
    <definedName name="eeeeeeeeeeeeeeeee">#REF!</definedName>
    <definedName name="EEEEEEEEEEEEEEEEEEEEEE" hidden="1">#REF!</definedName>
    <definedName name="eeeeeeeeeeeeeeeeeeeeeeeeeeeeeeeeeeeeeeeeeeeeeeeeeeeeeeeeeeeeeeee">#REF!</definedName>
    <definedName name="eeeeeeeeeefffffff">#REF!</definedName>
    <definedName name="EEEEEEEEESSSSSSSSSSSSS" localSheetId="61">#REF!</definedName>
    <definedName name="EEEEEEEEESSSSSSSSSSSSS">#REF!</definedName>
    <definedName name="eeeeeeeeggggggg" localSheetId="61">#REF!</definedName>
    <definedName name="eeeeeeeeggggggg">#REF!</definedName>
    <definedName name="eeeeer" localSheetId="3" hidden="1">{"TAB1",#N/A,TRUE,"GENERAL";"TAB2",#N/A,TRUE,"GENERAL";"TAB3",#N/A,TRUE,"GENERAL";"TAB4",#N/A,TRUE,"GENERAL";"TAB5",#N/A,TRUE,"GENERAL"}</definedName>
    <definedName name="eeeeer" localSheetId="61" hidden="1">{"TAB1",#N/A,TRUE,"GENERAL";"TAB2",#N/A,TRUE,"GENERAL";"TAB3",#N/A,TRUE,"GENERAL";"TAB4",#N/A,TRUE,"GENERAL";"TAB5",#N/A,TRUE,"GENERAL"}</definedName>
    <definedName name="eeeeer" localSheetId="62" hidden="1">{"TAB1",#N/A,TRUE,"GENERAL";"TAB2",#N/A,TRUE,"GENERAL";"TAB3",#N/A,TRUE,"GENERAL";"TAB4",#N/A,TRUE,"GENERAL";"TAB5",#N/A,TRUE,"GENERAL"}</definedName>
    <definedName name="eeeeer" hidden="1">{"TAB1",#N/A,TRUE,"GENERAL";"TAB2",#N/A,TRUE,"GENERAL";"TAB3",#N/A,TRUE,"GENERAL";"TAB4",#N/A,TRUE,"GENERAL";"TAB5",#N/A,TRUE,"GENERAL"}</definedName>
    <definedName name="eeeeer_1" localSheetId="3" hidden="1">{"TAB1",#N/A,TRUE,"GENERAL";"TAB2",#N/A,TRUE,"GENERAL";"TAB3",#N/A,TRUE,"GENERAL";"TAB4",#N/A,TRUE,"GENERAL";"TAB5",#N/A,TRUE,"GENERAL"}</definedName>
    <definedName name="eeeeer_1" localSheetId="61" hidden="1">{"TAB1",#N/A,TRUE,"GENERAL";"TAB2",#N/A,TRUE,"GENERAL";"TAB3",#N/A,TRUE,"GENERAL";"TAB4",#N/A,TRUE,"GENERAL";"TAB5",#N/A,TRUE,"GENERAL"}</definedName>
    <definedName name="eeeeer_1" localSheetId="62" hidden="1">{"TAB1",#N/A,TRUE,"GENERAL";"TAB2",#N/A,TRUE,"GENERAL";"TAB3",#N/A,TRUE,"GENERAL";"TAB4",#N/A,TRUE,"GENERAL";"TAB5",#N/A,TRUE,"GENERAL"}</definedName>
    <definedName name="eeeeer_1" hidden="1">{"TAB1",#N/A,TRUE,"GENERAL";"TAB2",#N/A,TRUE,"GENERAL";"TAB3",#N/A,TRUE,"GENERAL";"TAB4",#N/A,TRUE,"GENERAL";"TAB5",#N/A,TRUE,"GENERAL"}</definedName>
    <definedName name="EEEGGGNNNLLLL" localSheetId="61">#REF!</definedName>
    <definedName name="EEEGGGNNNLLLL">#REF!</definedName>
    <definedName name="EEEGR">#REF!</definedName>
    <definedName name="eeerfd" localSheetId="3" hidden="1">{"via1",#N/A,TRUE,"general";"via2",#N/A,TRUE,"general";"via3",#N/A,TRUE,"general"}</definedName>
    <definedName name="eeerfd" localSheetId="61" hidden="1">{"via1",#N/A,TRUE,"general";"via2",#N/A,TRUE,"general";"via3",#N/A,TRUE,"general"}</definedName>
    <definedName name="eeerfd" localSheetId="62" hidden="1">{"via1",#N/A,TRUE,"general";"via2",#N/A,TRUE,"general";"via3",#N/A,TRUE,"general"}</definedName>
    <definedName name="eeerfd" hidden="1">{"via1",#N/A,TRUE,"general";"via2",#N/A,TRUE,"general";"via3",#N/A,TRUE,"general"}</definedName>
    <definedName name="eeerfd_1" localSheetId="3" hidden="1">{"via1",#N/A,TRUE,"general";"via2",#N/A,TRUE,"general";"via3",#N/A,TRUE,"general"}</definedName>
    <definedName name="eeerfd_1" localSheetId="61" hidden="1">{"via1",#N/A,TRUE,"general";"via2",#N/A,TRUE,"general";"via3",#N/A,TRUE,"general"}</definedName>
    <definedName name="eeerfd_1" localSheetId="62" hidden="1">{"via1",#N/A,TRUE,"general";"via2",#N/A,TRUE,"general";"via3",#N/A,TRUE,"general"}</definedName>
    <definedName name="eeerfd_1" hidden="1">{"via1",#N/A,TRUE,"general";"via2",#N/A,TRUE,"general";"via3",#N/A,TRUE,"general"}</definedName>
    <definedName name="EER">#REF!</definedName>
    <definedName name="EEREEE">#REF!</definedName>
    <definedName name="ef" localSheetId="61">#REF!</definedName>
    <definedName name="ef" localSheetId="62">#REF!</definedName>
    <definedName name="EF">#REF!</definedName>
    <definedName name="EFA">#REF!</definedName>
    <definedName name="efef" localSheetId="3" hidden="1">{"TAB1",#N/A,TRUE,"GENERAL";"TAB2",#N/A,TRUE,"GENERAL";"TAB3",#N/A,TRUE,"GENERAL";"TAB4",#N/A,TRUE,"GENERAL";"TAB5",#N/A,TRUE,"GENERAL"}</definedName>
    <definedName name="efef" localSheetId="61" hidden="1">{"TAB1",#N/A,TRUE,"GENERAL";"TAB2",#N/A,TRUE,"GENERAL";"TAB3",#N/A,TRUE,"GENERAL";"TAB4",#N/A,TRUE,"GENERAL";"TAB5",#N/A,TRUE,"GENERAL"}</definedName>
    <definedName name="efef" localSheetId="62" hidden="1">{"TAB1",#N/A,TRUE,"GENERAL";"TAB2",#N/A,TRUE,"GENERAL";"TAB3",#N/A,TRUE,"GENERAL";"TAB4",#N/A,TRUE,"GENERAL";"TAB5",#N/A,TRUE,"GENERAL"}</definedName>
    <definedName name="efef" hidden="1">{"TAB1",#N/A,TRUE,"GENERAL";"TAB2",#N/A,TRUE,"GENERAL";"TAB3",#N/A,TRUE,"GENERAL";"TAB4",#N/A,TRUE,"GENERAL";"TAB5",#N/A,TRUE,"GENERAL"}</definedName>
    <definedName name="efef_1" localSheetId="3" hidden="1">{"TAB1",#N/A,TRUE,"GENERAL";"TAB2",#N/A,TRUE,"GENERAL";"TAB3",#N/A,TRUE,"GENERAL";"TAB4",#N/A,TRUE,"GENERAL";"TAB5",#N/A,TRUE,"GENERAL"}</definedName>
    <definedName name="efef_1" localSheetId="61" hidden="1">{"TAB1",#N/A,TRUE,"GENERAL";"TAB2",#N/A,TRUE,"GENERAL";"TAB3",#N/A,TRUE,"GENERAL";"TAB4",#N/A,TRUE,"GENERAL";"TAB5",#N/A,TRUE,"GENERAL"}</definedName>
    <definedName name="efef_1" localSheetId="62" hidden="1">{"TAB1",#N/A,TRUE,"GENERAL";"TAB2",#N/A,TRUE,"GENERAL";"TAB3",#N/A,TRUE,"GENERAL";"TAB4",#N/A,TRUE,"GENERAL";"TAB5",#N/A,TRUE,"GENERAL"}</definedName>
    <definedName name="efef_1" hidden="1">{"TAB1",#N/A,TRUE,"GENERAL";"TAB2",#N/A,TRUE,"GENERAL";"TAB3",#N/A,TRUE,"GENERAL";"TAB4",#N/A,TRUE,"GENERAL";"TAB5",#N/A,TRUE,"GENERAL"}</definedName>
    <definedName name="efer" localSheetId="3" hidden="1">{"via1",#N/A,TRUE,"general";"via2",#N/A,TRUE,"general";"via3",#N/A,TRUE,"general"}</definedName>
    <definedName name="efer" localSheetId="61" hidden="1">{"via1",#N/A,TRUE,"general";"via2",#N/A,TRUE,"general";"via3",#N/A,TRUE,"general"}</definedName>
    <definedName name="efer" localSheetId="62" hidden="1">{"via1",#N/A,TRUE,"general";"via2",#N/A,TRUE,"general";"via3",#N/A,TRUE,"general"}</definedName>
    <definedName name="efer" hidden="1">{"via1",#N/A,TRUE,"general";"via2",#N/A,TRUE,"general";"via3",#N/A,TRUE,"general"}</definedName>
    <definedName name="efer_1" localSheetId="3" hidden="1">{"via1",#N/A,TRUE,"general";"via2",#N/A,TRUE,"general";"via3",#N/A,TRUE,"general"}</definedName>
    <definedName name="efer_1" localSheetId="61" hidden="1">{"via1",#N/A,TRUE,"general";"via2",#N/A,TRUE,"general";"via3",#N/A,TRUE,"general"}</definedName>
    <definedName name="efer_1" localSheetId="62" hidden="1">{"via1",#N/A,TRUE,"general";"via2",#N/A,TRUE,"general";"via3",#N/A,TRUE,"general"}</definedName>
    <definedName name="efer_1" hidden="1">{"via1",#N/A,TRUE,"general";"via2",#N/A,TRUE,"general";"via3",#N/A,TRUE,"general"}</definedName>
    <definedName name="efg" localSheetId="3" hidden="1">{#N/A,#N/A,TRUE,"A"}</definedName>
    <definedName name="efg" hidden="1">{#N/A,#N/A,TRUE,"A"}</definedName>
    <definedName name="efr">#REF!</definedName>
    <definedName name="egefqe" localSheetId="61">#REF!</definedName>
    <definedName name="egefqe">#REF!</definedName>
    <definedName name="egeg" localSheetId="3" hidden="1">{"TAB1",#N/A,TRUE,"GENERAL";"TAB2",#N/A,TRUE,"GENERAL";"TAB3",#N/A,TRUE,"GENERAL";"TAB4",#N/A,TRUE,"GENERAL";"TAB5",#N/A,TRUE,"GENERAL"}</definedName>
    <definedName name="egeg" localSheetId="61" hidden="1">{"TAB1",#N/A,TRUE,"GENERAL";"TAB2",#N/A,TRUE,"GENERAL";"TAB3",#N/A,TRUE,"GENERAL";"TAB4",#N/A,TRUE,"GENERAL";"TAB5",#N/A,TRUE,"GENERAL"}</definedName>
    <definedName name="egeg" localSheetId="62" hidden="1">{"TAB1",#N/A,TRUE,"GENERAL";"TAB2",#N/A,TRUE,"GENERAL";"TAB3",#N/A,TRUE,"GENERAL";"TAB4",#N/A,TRUE,"GENERAL";"TAB5",#N/A,TRUE,"GENERAL"}</definedName>
    <definedName name="egeg" hidden="1">{"TAB1",#N/A,TRUE,"GENERAL";"TAB2",#N/A,TRUE,"GENERAL";"TAB3",#N/A,TRUE,"GENERAL";"TAB4",#N/A,TRUE,"GENERAL";"TAB5",#N/A,TRUE,"GENERAL"}</definedName>
    <definedName name="egeg_1" localSheetId="3" hidden="1">{"TAB1",#N/A,TRUE,"GENERAL";"TAB2",#N/A,TRUE,"GENERAL";"TAB3",#N/A,TRUE,"GENERAL";"TAB4",#N/A,TRUE,"GENERAL";"TAB5",#N/A,TRUE,"GENERAL"}</definedName>
    <definedName name="egeg_1" localSheetId="61" hidden="1">{"TAB1",#N/A,TRUE,"GENERAL";"TAB2",#N/A,TRUE,"GENERAL";"TAB3",#N/A,TRUE,"GENERAL";"TAB4",#N/A,TRUE,"GENERAL";"TAB5",#N/A,TRUE,"GENERAL"}</definedName>
    <definedName name="egeg_1" localSheetId="62" hidden="1">{"TAB1",#N/A,TRUE,"GENERAL";"TAB2",#N/A,TRUE,"GENERAL";"TAB3",#N/A,TRUE,"GENERAL";"TAB4",#N/A,TRUE,"GENERAL";"TAB5",#N/A,TRUE,"GENERAL"}</definedName>
    <definedName name="egeg_1" hidden="1">{"TAB1",#N/A,TRUE,"GENERAL";"TAB2",#N/A,TRUE,"GENERAL";"TAB3",#N/A,TRUE,"GENERAL";"TAB4",#N/A,TRUE,"GENERAL";"TAB5",#N/A,TRUE,"GENERAL"}</definedName>
    <definedName name="egse">#REF!</definedName>
    <definedName name="egtrgthrt" localSheetId="3" hidden="1">{"TAB1",#N/A,TRUE,"GENERAL";"TAB2",#N/A,TRUE,"GENERAL";"TAB3",#N/A,TRUE,"GENERAL";"TAB4",#N/A,TRUE,"GENERAL";"TAB5",#N/A,TRUE,"GENERAL"}</definedName>
    <definedName name="egtrgthrt" localSheetId="61" hidden="1">{"TAB1",#N/A,TRUE,"GENERAL";"TAB2",#N/A,TRUE,"GENERAL";"TAB3",#N/A,TRUE,"GENERAL";"TAB4",#N/A,TRUE,"GENERAL";"TAB5",#N/A,TRUE,"GENERAL"}</definedName>
    <definedName name="egtrgthrt" localSheetId="62" hidden="1">{"TAB1",#N/A,TRUE,"GENERAL";"TAB2",#N/A,TRUE,"GENERAL";"TAB3",#N/A,TRUE,"GENERAL";"TAB4",#N/A,TRUE,"GENERAL";"TAB5",#N/A,TRUE,"GENERAL"}</definedName>
    <definedName name="egtrgthrt" hidden="1">{"TAB1",#N/A,TRUE,"GENERAL";"TAB2",#N/A,TRUE,"GENERAL";"TAB3",#N/A,TRUE,"GENERAL";"TAB4",#N/A,TRUE,"GENERAL";"TAB5",#N/A,TRUE,"GENERAL"}</definedName>
    <definedName name="egtrgthrt_1" localSheetId="3" hidden="1">{"TAB1",#N/A,TRUE,"GENERAL";"TAB2",#N/A,TRUE,"GENERAL";"TAB3",#N/A,TRUE,"GENERAL";"TAB4",#N/A,TRUE,"GENERAL";"TAB5",#N/A,TRUE,"GENERAL"}</definedName>
    <definedName name="egtrgthrt_1" localSheetId="61" hidden="1">{"TAB1",#N/A,TRUE,"GENERAL";"TAB2",#N/A,TRUE,"GENERAL";"TAB3",#N/A,TRUE,"GENERAL";"TAB4",#N/A,TRUE,"GENERAL";"TAB5",#N/A,TRUE,"GENERAL"}</definedName>
    <definedName name="egtrgthrt_1" localSheetId="62" hidden="1">{"TAB1",#N/A,TRUE,"GENERAL";"TAB2",#N/A,TRUE,"GENERAL";"TAB3",#N/A,TRUE,"GENERAL";"TAB4",#N/A,TRUE,"GENERAL";"TAB5",#N/A,TRUE,"GENERAL"}</definedName>
    <definedName name="egtrgthrt_1" hidden="1">{"TAB1",#N/A,TRUE,"GENERAL";"TAB2",#N/A,TRUE,"GENERAL";"TAB3",#N/A,TRUE,"GENERAL";"TAB4",#N/A,TRUE,"GENERAL";"TAB5",#N/A,TRUE,"GENERAL"}</definedName>
    <definedName name="eh">#REF!</definedName>
    <definedName name="EHH">#REF!</definedName>
    <definedName name="EHm">#REF!</definedName>
    <definedName name="EHMES">#REF!</definedName>
    <definedName name="ehs">#REF!</definedName>
    <definedName name="EI">#REF!</definedName>
    <definedName name="EICM_CPC">#REF!</definedName>
    <definedName name="EINAR">#REF!</definedName>
    <definedName name="EJEC">#REF!</definedName>
    <definedName name="Ejecutivo">#REF!</definedName>
    <definedName name="EKA" localSheetId="61">#REF!</definedName>
    <definedName name="EKA">#REF!</definedName>
    <definedName name="el" localSheetId="62">#REF!</definedName>
    <definedName name="el">#REF!</definedName>
    <definedName name="elaborado">"Cuadro de texto 84"</definedName>
    <definedName name="elaborado1">"Cuadro de texto 84"</definedName>
    <definedName name="ELB">#REF!</definedName>
    <definedName name="Elco_Hem">#REF!</definedName>
    <definedName name="Elco_M">#REF!</definedName>
    <definedName name="eld">#REF!</definedName>
    <definedName name="Elec1" localSheetId="61">#REF!</definedName>
    <definedName name="Elec1">#REF!</definedName>
    <definedName name="Elec2" localSheetId="61">#REF!</definedName>
    <definedName name="Elec2">#REF!</definedName>
    <definedName name="elec25">#REF!</definedName>
    <definedName name="Elec3">#REF!</definedName>
    <definedName name="Elect_APM">#REF!</definedName>
    <definedName name="Elect_LM">#REF!</definedName>
    <definedName name="Elect1">#REF!</definedName>
    <definedName name="ElectConsPrice">#REF!</definedName>
    <definedName name="ElectDemandPrice">#REF!</definedName>
    <definedName name="ELECTR_BLOQUE_B" comment="ELECTROCOS B">#REF!</definedName>
    <definedName name="Electr_CPC">#REF!</definedName>
    <definedName name="Electr_HW">#REF!</definedName>
    <definedName name="electric">#REF!</definedName>
    <definedName name="ELECTRICISTA">#REF!</definedName>
    <definedName name="ELECTRICO">#REF!</definedName>
    <definedName name="eléctrico">#REF!</definedName>
    <definedName name="ELECTRICO_ITEM_ESTIMADO">#REF!</definedName>
    <definedName name="electrico2" hidden="1">#REF!</definedName>
    <definedName name="ELECTRICOS" comment="APUS ELECTRICOS">#REF!</definedName>
    <definedName name="ElectricosA" comment="12 Electricos A">#REF!</definedName>
    <definedName name="ELECTROMAG" localSheetId="61">#REF!</definedName>
    <definedName name="ELECTROMAG" localSheetId="62">#REF!</definedName>
    <definedName name="ELECTROMAG">#REF!</definedName>
    <definedName name="ELEMENVERT">#REF!</definedName>
    <definedName name="elias" hidden="1">#REF!</definedName>
    <definedName name="ELIMINACIONPROYC">#REF!</definedName>
    <definedName name="elinarco">#REF!</definedName>
    <definedName name="elinarco_1">#REF!</definedName>
    <definedName name="elinarco_2">#REF!</definedName>
    <definedName name="elinarco_4">#REF!</definedName>
    <definedName name="elix">#REF!</definedName>
    <definedName name="ELTOTAL">#REF!</definedName>
    <definedName name="em">#REF!</definedName>
    <definedName name="emanto">#REF!</definedName>
    <definedName name="emanto_51">#REF!</definedName>
    <definedName name="eme">#N/A</definedName>
    <definedName name="Emeflex_3_00_mm" localSheetId="21">#REF!</definedName>
    <definedName name="Emeflex_3_00_mm">#REF!</definedName>
    <definedName name="EMPAQUE">#REF!</definedName>
    <definedName name="EMPLEADO">#REF!</definedName>
    <definedName name="Empotramientos?">#REF!</definedName>
    <definedName name="EMPRESA" localSheetId="61">#REF!</definedName>
    <definedName name="EMPRESA" localSheetId="62">#REF!</definedName>
    <definedName name="Empresa">#REF!</definedName>
    <definedName name="EMPRESA_DEL_GRUPO">#REF!</definedName>
    <definedName name="EMULSION">#REF!</definedName>
    <definedName name="ENBOQUILLADOR_PARA_CERAMICAS">#REF!</definedName>
    <definedName name="ENCABEZA">#REF!</definedName>
    <definedName name="ENCHAP11" localSheetId="61">#REF!</definedName>
    <definedName name="ENCHAP11">#REF!</definedName>
    <definedName name="ENCHAP20">#REF!</definedName>
    <definedName name="ENCHAPBAÑO">#REF!</definedName>
    <definedName name="Enchape_acuacer20x20">#REF!</definedName>
    <definedName name="Enchapes" comment="11_Enchapess">#REF!</definedName>
    <definedName name="ENCHAPES__REVOQUES_Y_PINTURA">#REF!</definedName>
    <definedName name="ENCHAPES_1">#REF!</definedName>
    <definedName name="ENCHAPES_ITEM">#REF!,#REF!,#REF!,#REF!</definedName>
    <definedName name="ENCHAPES_VALOR">#REF!,#REF!,#REF!</definedName>
    <definedName name="ENCHAPLABOR">#REF!</definedName>
    <definedName name="ENCHAPTABLETA">#REF!</definedName>
    <definedName name="End_Bal" localSheetId="62">#REF!</definedName>
    <definedName name="End_Bal" localSheetId="21">#REF!</definedName>
    <definedName name="End_Bal">#REF!</definedName>
    <definedName name="Endurecedor" localSheetId="21">#REF!</definedName>
    <definedName name="Endurecedor">#REF!</definedName>
    <definedName name="ene">#REF!</definedName>
    <definedName name="Ene_C">#REF!</definedName>
    <definedName name="ene00">#REF!</definedName>
    <definedName name="EneFeb">#REF!</definedName>
    <definedName name="ENERGIATABLA1.2.4">#REF!</definedName>
    <definedName name="Engine">#N/A</definedName>
    <definedName name="Ensayo" localSheetId="3"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#REF!</definedName>
    <definedName name="ENSAYOSLAB">#REF!</definedName>
    <definedName name="ENT.A1">#REF!</definedName>
    <definedName name="ENT.ESP">#REF!</definedName>
    <definedName name="ENT1_SEPT25">#REF!,#REF!,#REF!</definedName>
    <definedName name="ENTIB">#REF!</definedName>
    <definedName name="ENTIBADO">#REF!</definedName>
    <definedName name="ENTIDAD">#REF!</definedName>
    <definedName name="ENTIDADES">#REF!</definedName>
    <definedName name="ENTRADASP">#REF!</definedName>
    <definedName name="Entramado_piso__repisas_8_4_3" localSheetId="21">#REF!</definedName>
    <definedName name="Entramado_piso__repisas_8_4_3">#REF!</definedName>
    <definedName name="ep">#REF!</definedName>
    <definedName name="EPECIALIDAD_SIDOE">#REF!</definedName>
    <definedName name="eq" localSheetId="3" hidden="1">{#N/A,#N/A,FALSE,"minas";#N/A,#N/A,FALSE,"Total_OC015";#N/A,#N/A,FALSE,"ADMIN";#N/A,#N/A,FALSE,"PROCES";#N/A,#N/A,FALSE,"civil";#N/A,#N/A,FALSE,"CAÑER";#N/A,#N/A,FALSE,"ELEC";#N/A,#N/A,FALSE,"INSTR";#N/A,#N/A,FALSE,"PDS";#N/A,#N/A,FALSE,"mecan"}</definedName>
    <definedName name="EQ" localSheetId="61">#REF!</definedName>
    <definedName name="EQ" localSheetId="62">#REF!</definedName>
    <definedName name="eq" hidden="1">{#N/A,#N/A,FALSE,"minas";#N/A,#N/A,FALSE,"Total_OC015";#N/A,#N/A,FALSE,"ADMIN";#N/A,#N/A,FALSE,"PROCES";#N/A,#N/A,FALSE,"civil";#N/A,#N/A,FALSE,"CAÑER";#N/A,#N/A,FALSE,"ELEC";#N/A,#N/A,FALSE,"INSTR";#N/A,#N/A,FALSE,"PDS";#N/A,#N/A,FALSE,"mecan"}</definedName>
    <definedName name="EQ_COM">#REF!</definedName>
    <definedName name="EQ_EX">#REF!</definedName>
    <definedName name="EQ_JSD">#REF!</definedName>
    <definedName name="EQ_PREF">#REF!</definedName>
    <definedName name="EQ_PRFD">#REF!</definedName>
    <definedName name="EQ_SSN">#REF!</definedName>
    <definedName name="eqb">#REF!</definedName>
    <definedName name="EqH">#REF!</definedName>
    <definedName name="EQP">#REF!</definedName>
    <definedName name="equ" localSheetId="3" hidden="1">{#N/A,#N/A,TRUE,"Est. de Fact.";#N/A,#N/A,TRUE,"Capitulo 19";#N/A,#N/A,TRUE,"Proyecto P855"}</definedName>
    <definedName name="equ" hidden="1">{#N/A,#N/A,TRUE,"Est. de Fact.";#N/A,#N/A,TRUE,"Capitulo 19";#N/A,#N/A,TRUE,"Proyecto P855"}</definedName>
    <definedName name="equi" localSheetId="3" hidden="1">{#N/A,#N/A,FALSE,"Total_OC015";#N/A,#N/A,FALSE,"ADMIN";#N/A,#N/A,FALSE,"PROCES";#N/A,#N/A,FALSE,"mecan";#N/A,#N/A,FALSE,"civil";#N/A,#N/A,FALSE,"CAÑER";#N/A,#N/A,FALSE,"ELEC";#N/A,#N/A,FALSE,"INSTR"}</definedName>
    <definedName name="EQUI" localSheetId="61">#REF!</definedName>
    <definedName name="EQUI" localSheetId="62">#REF!</definedName>
    <definedName name="equi" hidden="1">{#N/A,#N/A,FALSE,"Total_OC015";#N/A,#N/A,FALSE,"ADMIN";#N/A,#N/A,FALSE,"PROCES";#N/A,#N/A,FALSE,"mecan";#N/A,#N/A,FALSE,"civil";#N/A,#N/A,FALSE,"CAÑER";#N/A,#N/A,FALSE,"ELEC";#N/A,#N/A,FALSE,"INSTR"}</definedName>
    <definedName name="EQUI3">#REF!</definedName>
    <definedName name="EquiHerra">#REF!</definedName>
    <definedName name="EQUIP">#REF!</definedName>
    <definedName name="EquipData">#REF!</definedName>
    <definedName name="EquipInput">#REF!</definedName>
    <definedName name="EquipLifeRank">#REF!</definedName>
    <definedName name="EQUIPMAR">#REF!</definedName>
    <definedName name="equipo" localSheetId="61">#REF!</definedName>
    <definedName name="equipo" localSheetId="62">#REF!</definedName>
    <definedName name="equipo">#REF!</definedName>
    <definedName name="Equipo.">#REF!</definedName>
    <definedName name="EQUIPO_1" localSheetId="62">#REF!</definedName>
    <definedName name="EQUIPO_1">#REF!</definedName>
    <definedName name="EQUIPO_2">#REF!</definedName>
    <definedName name="Equipo_compresor">#REF!</definedName>
    <definedName name="Equipo_de_Medida_de_Energia_Activa_y_Reactiva__Transformadores_de_Corriente_de_660_5_A_Bornera_de_Prueba_y_Celda" localSheetId="21">#REF!</definedName>
    <definedName name="Equipo_de_Medida_de_Energia_Activa_y_Reactiva__Transformadores_de_Corriente_de_660_5_A_Bornera_de_Prueba_y_Celda">#REF!</definedName>
    <definedName name="EQUIPO_DE_SOLDADURA">#REF!</definedName>
    <definedName name="Equipo_de_topografia" localSheetId="61">#REF!</definedName>
    <definedName name="Equipo_de_topografia" localSheetId="62">#REF!</definedName>
    <definedName name="EQUIPO_DE_TOPOGRAFIA">#REF!</definedName>
    <definedName name="equipo_mayor">#REF!</definedName>
    <definedName name="Equipo_para_Suministro_Agua_No_Potable_Según_Especificacion" localSheetId="21">#REF!</definedName>
    <definedName name="Equipo_para_Suministro_Agua_No_Potable_Según_Especificacion">#REF!</definedName>
    <definedName name="Equipo_para_Suministro_de_Agua_Potable_Según_Especificacion" localSheetId="21">#REF!</definedName>
    <definedName name="Equipo_para_Suministro_de_Agua_Potable_Según_Especificacion">#REF!</definedName>
    <definedName name="Equipo_Proteccion_de_Incendio_Según_Especificacion" localSheetId="21">#REF!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 localSheetId="61">#REF!</definedName>
    <definedName name="Equipos" localSheetId="62">#REF!</definedName>
    <definedName name="Equipos">#REF!</definedName>
    <definedName name="equipos_cargue">#REF!</definedName>
    <definedName name="Equipos_Macro" localSheetId="61">#REF!</definedName>
    <definedName name="Equipos_Macro" localSheetId="62">#REF!</definedName>
    <definedName name="Equipos_Macro">#REF!</definedName>
    <definedName name="EQUIPOS1">#REF!</definedName>
    <definedName name="EquiposEspeciales">#REF!</definedName>
    <definedName name="EQUIPOTRANSP" comment="TRANSPORTE">#REF!</definedName>
    <definedName name="equiprecord">#REF!</definedName>
    <definedName name="EquipReplOutput">#REF!</definedName>
    <definedName name="EquipRow">#REF!</definedName>
    <definedName name="equu" localSheetId="3" hidden="1">{#N/A,#N/A,FALSE,"minas";#N/A,#N/A,FALSE,"Total_OC015";#N/A,#N/A,FALSE,"ADMIN";#N/A,#N/A,FALSE,"PROCES";#N/A,#N/A,FALSE,"civil";#N/A,#N/A,FALSE,"CAÑER";#N/A,#N/A,FALSE,"ELEC";#N/A,#N/A,FALSE,"INSTR";#N/A,#N/A,FALSE,"PDS";#N/A,#N/A,FALSE,"mecan"}</definedName>
    <definedName name="equu" hidden="1">{#N/A,#N/A,FALSE,"minas";#N/A,#N/A,FALSE,"Total_OC015";#N/A,#N/A,FALSE,"ADMIN";#N/A,#N/A,FALSE,"PROCES";#N/A,#N/A,FALSE,"civil";#N/A,#N/A,FALSE,"CAÑER";#N/A,#N/A,FALSE,"ELEC";#N/A,#N/A,FALSE,"INSTR";#N/A,#N/A,FALSE,"PDS";#N/A,#N/A,FALSE,"mecan"}</definedName>
    <definedName name="eqw" localSheetId="3" hidden="1">{"via1",#N/A,TRUE,"general";"via2",#N/A,TRUE,"general";"via3",#N/A,TRUE,"general"}</definedName>
    <definedName name="eqw" localSheetId="61" hidden="1">{"via1",#N/A,TRUE,"general";"via2",#N/A,TRUE,"general";"via3",#N/A,TRUE,"general"}</definedName>
    <definedName name="eqw" localSheetId="62" hidden="1">{"via1",#N/A,TRUE,"general";"via2",#N/A,TRUE,"general";"via3",#N/A,TRUE,"general"}</definedName>
    <definedName name="eqw" hidden="1">{"via1",#N/A,TRUE,"general";"via2",#N/A,TRUE,"general";"via3",#N/A,TRUE,"general"}</definedName>
    <definedName name="eqw_1" localSheetId="3" hidden="1">{"via1",#N/A,TRUE,"general";"via2",#N/A,TRUE,"general";"via3",#N/A,TRUE,"general"}</definedName>
    <definedName name="eqw_1" localSheetId="61" hidden="1">{"via1",#N/A,TRUE,"general";"via2",#N/A,TRUE,"general";"via3",#N/A,TRUE,"general"}</definedName>
    <definedName name="eqw_1" localSheetId="62" hidden="1">{"via1",#N/A,TRUE,"general";"via2",#N/A,TRUE,"general";"via3",#N/A,TRUE,"general"}</definedName>
    <definedName name="eqw_1" hidden="1">{"via1",#N/A,TRUE,"general";"via2",#N/A,TRUE,"general";"via3",#N/A,TRUE,"general"}</definedName>
    <definedName name="ER" localSheetId="62">#REF!</definedName>
    <definedName name="er">#REF!</definedName>
    <definedName name="ERA">#REF!</definedName>
    <definedName name="eraseme">#REF!</definedName>
    <definedName name="eraseme1">#REF!</definedName>
    <definedName name="erd" localSheetId="3" hidden="1">{#N/A,#N/A,FALSE,"IC_Global";#N/A,#N/A,FALSE,"IC_Global (98-f)";#N/A,#N/A,FALSE,"Inc";#N/A,#N/A,FALSE,"CAMBIOS (2)";#N/A,#N/A,FALSE,"EXPL Inc.";#N/A,#N/A,FALSE,"HITOS98";#N/A,#N/A,FALSE,"CURVA ""S"" GLOBAL ";#N/A,#N/A,FALSE,"CURVA ""S"" 1998 "}</definedName>
    <definedName name="erd" hidden="1">{#N/A,#N/A,FALSE,"IC_Global";#N/A,#N/A,FALSE,"IC_Global (98-f)";#N/A,#N/A,FALSE,"Inc";#N/A,#N/A,FALSE,"CAMBIOS (2)";#N/A,#N/A,FALSE,"EXPL Inc.";#N/A,#N/A,FALSE,"HITOS98";#N/A,#N/A,FALSE,"CURVA ""S"" GLOBAL ";#N/A,#N/A,FALSE,"CURVA ""S"" 1998 "}</definedName>
    <definedName name="ere">#REF!</definedName>
    <definedName name="ERE_ART">#REF!</definedName>
    <definedName name="EREE" localSheetId="62">#REF!</definedName>
    <definedName name="EREE">#REF!</definedName>
    <definedName name="ererre">#REF!</definedName>
    <definedName name="ERERT">#N/A</definedName>
    <definedName name="erfg" localSheetId="3" hidden="1">{#N/A,#N/A,FALSE,"Hoja1";#N/A,#N/A,FALSE,"Hoja2"}</definedName>
    <definedName name="erfg" hidden="1">{#N/A,#N/A,FALSE,"Hoja1";#N/A,#N/A,FALSE,"Hoja2"}</definedName>
    <definedName name="erg" localSheetId="3" hidden="1">{"TAB1",#N/A,TRUE,"GENERAL";"TAB2",#N/A,TRUE,"GENERAL";"TAB3",#N/A,TRUE,"GENERAL";"TAB4",#N/A,TRUE,"GENERAL";"TAB5",#N/A,TRUE,"GENERAL"}</definedName>
    <definedName name="erg" localSheetId="61" hidden="1">{"TAB1",#N/A,TRUE,"GENERAL";"TAB2",#N/A,TRUE,"GENERAL";"TAB3",#N/A,TRUE,"GENERAL";"TAB4",#N/A,TRUE,"GENERAL";"TAB5",#N/A,TRUE,"GENERAL"}</definedName>
    <definedName name="erg" localSheetId="62" hidden="1">{"TAB1",#N/A,TRUE,"GENERAL";"TAB2",#N/A,TRUE,"GENERAL";"TAB3",#N/A,TRUE,"GENERAL";"TAB4",#N/A,TRUE,"GENERAL";"TAB5",#N/A,TRUE,"GENERAL"}</definedName>
    <definedName name="erg" hidden="1">{"TAB1",#N/A,TRUE,"GENERAL";"TAB2",#N/A,TRUE,"GENERAL";"TAB3",#N/A,TRUE,"GENERAL";"TAB4",#N/A,TRUE,"GENERAL";"TAB5",#N/A,TRUE,"GENERAL"}</definedName>
    <definedName name="erg_1" localSheetId="3" hidden="1">{"TAB1",#N/A,TRUE,"GENERAL";"TAB2",#N/A,TRUE,"GENERAL";"TAB3",#N/A,TRUE,"GENERAL";"TAB4",#N/A,TRUE,"GENERAL";"TAB5",#N/A,TRUE,"GENERAL"}</definedName>
    <definedName name="erg_1" localSheetId="61" hidden="1">{"TAB1",#N/A,TRUE,"GENERAL";"TAB2",#N/A,TRUE,"GENERAL";"TAB3",#N/A,TRUE,"GENERAL";"TAB4",#N/A,TRUE,"GENERAL";"TAB5",#N/A,TRUE,"GENERAL"}</definedName>
    <definedName name="erg_1" localSheetId="62" hidden="1">{"TAB1",#N/A,TRUE,"GENERAL";"TAB2",#N/A,TRUE,"GENERAL";"TAB3",#N/A,TRUE,"GENERAL";"TAB4",#N/A,TRUE,"GENERAL";"TAB5",#N/A,TRUE,"GENERAL"}</definedName>
    <definedName name="erg_1" hidden="1">{"TAB1",#N/A,TRUE,"GENERAL";"TAB2",#N/A,TRUE,"GENERAL";"TAB3",#N/A,TRUE,"GENERAL";"TAB4",#N/A,TRUE,"GENERAL";"TAB5",#N/A,TRUE,"GENERAL"}</definedName>
    <definedName name="erger" localSheetId="3" hidden="1">{"via1",#N/A,TRUE,"general";"via2",#N/A,TRUE,"general";"via3",#N/A,TRUE,"general"}</definedName>
    <definedName name="erger" localSheetId="61" hidden="1">{"via1",#N/A,TRUE,"general";"via2",#N/A,TRUE,"general";"via3",#N/A,TRUE,"general"}</definedName>
    <definedName name="erger" localSheetId="62" hidden="1">{"via1",#N/A,TRUE,"general";"via2",#N/A,TRUE,"general";"via3",#N/A,TRUE,"general"}</definedName>
    <definedName name="erger" hidden="1">{"via1",#N/A,TRUE,"general";"via2",#N/A,TRUE,"general";"via3",#N/A,TRUE,"general"}</definedName>
    <definedName name="erger_1" localSheetId="3" hidden="1">{"via1",#N/A,TRUE,"general";"via2",#N/A,TRUE,"general";"via3",#N/A,TRUE,"general"}</definedName>
    <definedName name="erger_1" localSheetId="61" hidden="1">{"via1",#N/A,TRUE,"general";"via2",#N/A,TRUE,"general";"via3",#N/A,TRUE,"general"}</definedName>
    <definedName name="erger_1" localSheetId="62" hidden="1">{"via1",#N/A,TRUE,"general";"via2",#N/A,TRUE,"general";"via3",#N/A,TRUE,"general"}</definedName>
    <definedName name="erger_1" hidden="1">{"via1",#N/A,TRUE,"general";"via2",#N/A,TRUE,"general";"via3",#N/A,TRUE,"general"}</definedName>
    <definedName name="ergerg" localSheetId="3" hidden="1">{"via1",#N/A,TRUE,"general";"via2",#N/A,TRUE,"general";"via3",#N/A,TRUE,"general"}</definedName>
    <definedName name="ergerg" localSheetId="61" hidden="1">{"via1",#N/A,TRUE,"general";"via2",#N/A,TRUE,"general";"via3",#N/A,TRUE,"general"}</definedName>
    <definedName name="ergerg" localSheetId="62" hidden="1">{"via1",#N/A,TRUE,"general";"via2",#N/A,TRUE,"general";"via3",#N/A,TRUE,"general"}</definedName>
    <definedName name="ergerg" hidden="1">{"via1",#N/A,TRUE,"general";"via2",#N/A,TRUE,"general";"via3",#N/A,TRUE,"general"}</definedName>
    <definedName name="ergerg_1" localSheetId="3" hidden="1">{"via1",#N/A,TRUE,"general";"via2",#N/A,TRUE,"general";"via3",#N/A,TRUE,"general"}</definedName>
    <definedName name="ergerg_1" localSheetId="61" hidden="1">{"via1",#N/A,TRUE,"general";"via2",#N/A,TRUE,"general";"via3",#N/A,TRUE,"general"}</definedName>
    <definedName name="ergerg_1" localSheetId="62" hidden="1">{"via1",#N/A,TRUE,"general";"via2",#N/A,TRUE,"general";"via3",#N/A,TRUE,"general"}</definedName>
    <definedName name="ergerg_1" hidden="1">{"via1",#N/A,TRUE,"general";"via2",#N/A,TRUE,"general";"via3",#N/A,TRUE,"general"}</definedName>
    <definedName name="ergfegr" localSheetId="3" hidden="1">{"via1",#N/A,TRUE,"general";"via2",#N/A,TRUE,"general";"via3",#N/A,TRUE,"general"}</definedName>
    <definedName name="ergfegr" localSheetId="61" hidden="1">{"via1",#N/A,TRUE,"general";"via2",#N/A,TRUE,"general";"via3",#N/A,TRUE,"general"}</definedName>
    <definedName name="ergfegr" localSheetId="62" hidden="1">{"via1",#N/A,TRUE,"general";"via2",#N/A,TRUE,"general";"via3",#N/A,TRUE,"general"}</definedName>
    <definedName name="ergfegr" hidden="1">{"via1",#N/A,TRUE,"general";"via2",#N/A,TRUE,"general";"via3",#N/A,TRUE,"general"}</definedName>
    <definedName name="ergfegr_1" localSheetId="3" hidden="1">{"via1",#N/A,TRUE,"general";"via2",#N/A,TRUE,"general";"via3",#N/A,TRUE,"general"}</definedName>
    <definedName name="ergfegr_1" localSheetId="61" hidden="1">{"via1",#N/A,TRUE,"general";"via2",#N/A,TRUE,"general";"via3",#N/A,TRUE,"general"}</definedName>
    <definedName name="ergfegr_1" localSheetId="62" hidden="1">{"via1",#N/A,TRUE,"general";"via2",#N/A,TRUE,"general";"via3",#N/A,TRUE,"general"}</definedName>
    <definedName name="ergfegr_1" hidden="1">{"via1",#N/A,TRUE,"general";"via2",#N/A,TRUE,"general";"via3",#N/A,TRUE,"general"}</definedName>
    <definedName name="ergge" localSheetId="3" hidden="1">{"TAB1",#N/A,TRUE,"GENERAL";"TAB2",#N/A,TRUE,"GENERAL";"TAB3",#N/A,TRUE,"GENERAL";"TAB4",#N/A,TRUE,"GENERAL";"TAB5",#N/A,TRUE,"GENERAL"}</definedName>
    <definedName name="ergge" localSheetId="61" hidden="1">{"TAB1",#N/A,TRUE,"GENERAL";"TAB2",#N/A,TRUE,"GENERAL";"TAB3",#N/A,TRUE,"GENERAL";"TAB4",#N/A,TRUE,"GENERAL";"TAB5",#N/A,TRUE,"GENERAL"}</definedName>
    <definedName name="ergge" localSheetId="62" hidden="1">{"TAB1",#N/A,TRUE,"GENERAL";"TAB2",#N/A,TRUE,"GENERAL";"TAB3",#N/A,TRUE,"GENERAL";"TAB4",#N/A,TRUE,"GENERAL";"TAB5",#N/A,TRUE,"GENERAL"}</definedName>
    <definedName name="ergge" hidden="1">{"TAB1",#N/A,TRUE,"GENERAL";"TAB2",#N/A,TRUE,"GENERAL";"TAB3",#N/A,TRUE,"GENERAL";"TAB4",#N/A,TRUE,"GENERAL";"TAB5",#N/A,TRUE,"GENERAL"}</definedName>
    <definedName name="ergge_1" localSheetId="3" hidden="1">{"TAB1",#N/A,TRUE,"GENERAL";"TAB2",#N/A,TRUE,"GENERAL";"TAB3",#N/A,TRUE,"GENERAL";"TAB4",#N/A,TRUE,"GENERAL";"TAB5",#N/A,TRUE,"GENERAL"}</definedName>
    <definedName name="ergge_1" localSheetId="61" hidden="1">{"TAB1",#N/A,TRUE,"GENERAL";"TAB2",#N/A,TRUE,"GENERAL";"TAB3",#N/A,TRUE,"GENERAL";"TAB4",#N/A,TRUE,"GENERAL";"TAB5",#N/A,TRUE,"GENERAL"}</definedName>
    <definedName name="ergge_1" localSheetId="62" hidden="1">{"TAB1",#N/A,TRUE,"GENERAL";"TAB2",#N/A,TRUE,"GENERAL";"TAB3",#N/A,TRUE,"GENERAL";"TAB4",#N/A,TRUE,"GENERAL";"TAB5",#N/A,TRUE,"GENERAL"}</definedName>
    <definedName name="ergge_1" hidden="1">{"TAB1",#N/A,TRUE,"GENERAL";"TAB2",#N/A,TRUE,"GENERAL";"TAB3",#N/A,TRUE,"GENERAL";"TAB4",#N/A,TRUE,"GENERAL";"TAB5",#N/A,TRUE,"GENERAL"}</definedName>
    <definedName name="erggewg" localSheetId="3" hidden="1">{"via1",#N/A,TRUE,"general";"via2",#N/A,TRUE,"general";"via3",#N/A,TRUE,"general"}</definedName>
    <definedName name="erggewg" localSheetId="61" hidden="1">{"via1",#N/A,TRUE,"general";"via2",#N/A,TRUE,"general";"via3",#N/A,TRUE,"general"}</definedName>
    <definedName name="erggewg" localSheetId="62" hidden="1">{"via1",#N/A,TRUE,"general";"via2",#N/A,TRUE,"general";"via3",#N/A,TRUE,"general"}</definedName>
    <definedName name="erggewg" hidden="1">{"via1",#N/A,TRUE,"general";"via2",#N/A,TRUE,"general";"via3",#N/A,TRUE,"general"}</definedName>
    <definedName name="erggewg_1" localSheetId="3" hidden="1">{"via1",#N/A,TRUE,"general";"via2",#N/A,TRUE,"general";"via3",#N/A,TRUE,"general"}</definedName>
    <definedName name="erggewg_1" localSheetId="61" hidden="1">{"via1",#N/A,TRUE,"general";"via2",#N/A,TRUE,"general";"via3",#N/A,TRUE,"general"}</definedName>
    <definedName name="erggewg_1" localSheetId="62" hidden="1">{"via1",#N/A,TRUE,"general";"via2",#N/A,TRUE,"general";"via3",#N/A,TRUE,"general"}</definedName>
    <definedName name="erggewg_1" hidden="1">{"via1",#N/A,TRUE,"general";"via2",#N/A,TRUE,"general";"via3",#N/A,TRUE,"general"}</definedName>
    <definedName name="ergreg" localSheetId="3" hidden="1">{"TAB1",#N/A,TRUE,"GENERAL";"TAB2",#N/A,TRUE,"GENERAL";"TAB3",#N/A,TRUE,"GENERAL";"TAB4",#N/A,TRUE,"GENERAL";"TAB5",#N/A,TRUE,"GENERAL"}</definedName>
    <definedName name="ergreg" localSheetId="61" hidden="1">{"TAB1",#N/A,TRUE,"GENERAL";"TAB2",#N/A,TRUE,"GENERAL";"TAB3",#N/A,TRUE,"GENERAL";"TAB4",#N/A,TRUE,"GENERAL";"TAB5",#N/A,TRUE,"GENERAL"}</definedName>
    <definedName name="ergreg" localSheetId="62" hidden="1">{"TAB1",#N/A,TRUE,"GENERAL";"TAB2",#N/A,TRUE,"GENERAL";"TAB3",#N/A,TRUE,"GENERAL";"TAB4",#N/A,TRUE,"GENERAL";"TAB5",#N/A,TRUE,"GENERAL"}</definedName>
    <definedName name="ergreg" hidden="1">{"TAB1",#N/A,TRUE,"GENERAL";"TAB2",#N/A,TRUE,"GENERAL";"TAB3",#N/A,TRUE,"GENERAL";"TAB4",#N/A,TRUE,"GENERAL";"TAB5",#N/A,TRUE,"GENERAL"}</definedName>
    <definedName name="ergreg_1" localSheetId="3" hidden="1">{"TAB1",#N/A,TRUE,"GENERAL";"TAB2",#N/A,TRUE,"GENERAL";"TAB3",#N/A,TRUE,"GENERAL";"TAB4",#N/A,TRUE,"GENERAL";"TAB5",#N/A,TRUE,"GENERAL"}</definedName>
    <definedName name="ergreg_1" localSheetId="61" hidden="1">{"TAB1",#N/A,TRUE,"GENERAL";"TAB2",#N/A,TRUE,"GENERAL";"TAB3",#N/A,TRUE,"GENERAL";"TAB4",#N/A,TRUE,"GENERAL";"TAB5",#N/A,TRUE,"GENERAL"}</definedName>
    <definedName name="ergreg_1" localSheetId="62" hidden="1">{"TAB1",#N/A,TRUE,"GENERAL";"TAB2",#N/A,TRUE,"GENERAL";"TAB3",#N/A,TRUE,"GENERAL";"TAB4",#N/A,TRUE,"GENERAL";"TAB5",#N/A,TRUE,"GENERAL"}</definedName>
    <definedName name="ergreg_1" hidden="1">{"TAB1",#N/A,TRUE,"GENERAL";"TAB2",#N/A,TRUE,"GENERAL";"TAB3",#N/A,TRUE,"GENERAL";"TAB4",#N/A,TRUE,"GENERAL";"TAB5",#N/A,TRUE,"GENERAL"}</definedName>
    <definedName name="ergregerg" localSheetId="3" hidden="1">{"via1",#N/A,TRUE,"general";"via2",#N/A,TRUE,"general";"via3",#N/A,TRUE,"general"}</definedName>
    <definedName name="ergregerg" localSheetId="61" hidden="1">{"via1",#N/A,TRUE,"general";"via2",#N/A,TRUE,"general";"via3",#N/A,TRUE,"general"}</definedName>
    <definedName name="ergregerg" localSheetId="62" hidden="1">{"via1",#N/A,TRUE,"general";"via2",#N/A,TRUE,"general";"via3",#N/A,TRUE,"general"}</definedName>
    <definedName name="ergregerg" hidden="1">{"via1",#N/A,TRUE,"general";"via2",#N/A,TRUE,"general";"via3",#N/A,TRUE,"general"}</definedName>
    <definedName name="ergregerg_1" localSheetId="3" hidden="1">{"via1",#N/A,TRUE,"general";"via2",#N/A,TRUE,"general";"via3",#N/A,TRUE,"general"}</definedName>
    <definedName name="ergregerg_1" localSheetId="61" hidden="1">{"via1",#N/A,TRUE,"general";"via2",#N/A,TRUE,"general";"via3",#N/A,TRUE,"general"}</definedName>
    <definedName name="ergregerg_1" localSheetId="62" hidden="1">{"via1",#N/A,TRUE,"general";"via2",#N/A,TRUE,"general";"via3",#N/A,TRUE,"general"}</definedName>
    <definedName name="ergregerg_1" hidden="1">{"via1",#N/A,TRUE,"general";"via2",#N/A,TRUE,"general";"via3",#N/A,TRUE,"general"}</definedName>
    <definedName name="ergrg" localSheetId="3" hidden="1">{"TAB1",#N/A,TRUE,"GENERAL";"TAB2",#N/A,TRUE,"GENERAL";"TAB3",#N/A,TRUE,"GENERAL";"TAB4",#N/A,TRUE,"GENERAL";"TAB5",#N/A,TRUE,"GENERAL"}</definedName>
    <definedName name="ergrg" localSheetId="61" hidden="1">{"TAB1",#N/A,TRUE,"GENERAL";"TAB2",#N/A,TRUE,"GENERAL";"TAB3",#N/A,TRUE,"GENERAL";"TAB4",#N/A,TRUE,"GENERAL";"TAB5",#N/A,TRUE,"GENERAL"}</definedName>
    <definedName name="ergrg" localSheetId="62" hidden="1">{"TAB1",#N/A,TRUE,"GENERAL";"TAB2",#N/A,TRUE,"GENERAL";"TAB3",#N/A,TRUE,"GENERAL";"TAB4",#N/A,TRUE,"GENERAL";"TAB5",#N/A,TRUE,"GENERAL"}</definedName>
    <definedName name="ergrg" hidden="1">{"TAB1",#N/A,TRUE,"GENERAL";"TAB2",#N/A,TRUE,"GENERAL";"TAB3",#N/A,TRUE,"GENERAL";"TAB4",#N/A,TRUE,"GENERAL";"TAB5",#N/A,TRUE,"GENERAL"}</definedName>
    <definedName name="ergrg_1" localSheetId="3" hidden="1">{"TAB1",#N/A,TRUE,"GENERAL";"TAB2",#N/A,TRUE,"GENERAL";"TAB3",#N/A,TRUE,"GENERAL";"TAB4",#N/A,TRUE,"GENERAL";"TAB5",#N/A,TRUE,"GENERAL"}</definedName>
    <definedName name="ergrg_1" localSheetId="61" hidden="1">{"TAB1",#N/A,TRUE,"GENERAL";"TAB2",#N/A,TRUE,"GENERAL";"TAB3",#N/A,TRUE,"GENERAL";"TAB4",#N/A,TRUE,"GENERAL";"TAB5",#N/A,TRUE,"GENERAL"}</definedName>
    <definedName name="ergrg_1" localSheetId="62" hidden="1">{"TAB1",#N/A,TRUE,"GENERAL";"TAB2",#N/A,TRUE,"GENERAL";"TAB3",#N/A,TRUE,"GENERAL";"TAB4",#N/A,TRUE,"GENERAL";"TAB5",#N/A,TRUE,"GENERAL"}</definedName>
    <definedName name="ergrg_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61" hidden="1">{"TAB1",#N/A,TRUE,"GENERAL";"TAB2",#N/A,TRUE,"GENERAL";"TAB3",#N/A,TRUE,"GENERAL";"TAB4",#N/A,TRUE,"GENERAL";"TAB5",#N/A,TRUE,"GENERAL"}</definedName>
    <definedName name="ergweg" localSheetId="62" hidden="1">{"TAB1",#N/A,TRUE,"GENERAL";"TAB2",#N/A,TRUE,"GENERAL";"TAB3",#N/A,TRUE,"GENERAL";"TAB4",#N/A,TRUE,"GENERAL";"TAB5",#N/A,TRUE,"GENERAL"}</definedName>
    <definedName name="ergweg" hidden="1">{"TAB1",#N/A,TRUE,"GENERAL";"TAB2",#N/A,TRUE,"GENERAL";"TAB3",#N/A,TRUE,"GENERAL";"TAB4",#N/A,TRUE,"GENERAL";"TAB5",#N/A,TRUE,"GENERAL"}</definedName>
    <definedName name="ergweg_1" localSheetId="3" hidden="1">{"TAB1",#N/A,TRUE,"GENERAL";"TAB2",#N/A,TRUE,"GENERAL";"TAB3",#N/A,TRUE,"GENERAL";"TAB4",#N/A,TRUE,"GENERAL";"TAB5",#N/A,TRUE,"GENERAL"}</definedName>
    <definedName name="ergweg_1" localSheetId="61" hidden="1">{"TAB1",#N/A,TRUE,"GENERAL";"TAB2",#N/A,TRUE,"GENERAL";"TAB3",#N/A,TRUE,"GENERAL";"TAB4",#N/A,TRUE,"GENERAL";"TAB5",#N/A,TRUE,"GENERAL"}</definedName>
    <definedName name="ergweg_1" localSheetId="62" hidden="1">{"TAB1",#N/A,TRUE,"GENERAL";"TAB2",#N/A,TRUE,"GENERAL";"TAB3",#N/A,TRUE,"GENERAL";"TAB4",#N/A,TRUE,"GENERAL";"TAB5",#N/A,TRUE,"GENERAL"}</definedName>
    <definedName name="ergweg_1" hidden="1">{"TAB1",#N/A,TRUE,"GENERAL";"TAB2",#N/A,TRUE,"GENERAL";"TAB3",#N/A,TRUE,"GENERAL";"TAB4",#N/A,TRUE,"GENERAL";"TAB5",#N/A,TRUE,"GENERAL"}</definedName>
    <definedName name="ergwreg" localSheetId="3" hidden="1">{"via1",#N/A,TRUE,"general";"via2",#N/A,TRUE,"general";"via3",#N/A,TRUE,"general"}</definedName>
    <definedName name="ergwreg" localSheetId="61" hidden="1">{"via1",#N/A,TRUE,"general";"via2",#N/A,TRUE,"general";"via3",#N/A,TRUE,"general"}</definedName>
    <definedName name="ergwreg" localSheetId="62" hidden="1">{"via1",#N/A,TRUE,"general";"via2",#N/A,TRUE,"general";"via3",#N/A,TRUE,"general"}</definedName>
    <definedName name="ergwreg" hidden="1">{"via1",#N/A,TRUE,"general";"via2",#N/A,TRUE,"general";"via3",#N/A,TRUE,"general"}</definedName>
    <definedName name="ergwreg_1" localSheetId="3" hidden="1">{"via1",#N/A,TRUE,"general";"via2",#N/A,TRUE,"general";"via3",#N/A,TRUE,"general"}</definedName>
    <definedName name="ergwreg_1" localSheetId="61" hidden="1">{"via1",#N/A,TRUE,"general";"via2",#N/A,TRUE,"general";"via3",#N/A,TRUE,"general"}</definedName>
    <definedName name="ergwreg_1" localSheetId="62" hidden="1">{"via1",#N/A,TRUE,"general";"via2",#N/A,TRUE,"general";"via3",#N/A,TRUE,"general"}</definedName>
    <definedName name="ergwreg_1" hidden="1">{"via1",#N/A,TRUE,"general";"via2",#N/A,TRUE,"general";"via3",#N/A,TRUE,"general"}</definedName>
    <definedName name="erheyh" localSheetId="3" hidden="1">{"TAB1",#N/A,TRUE,"GENERAL";"TAB2",#N/A,TRUE,"GENERAL";"TAB3",#N/A,TRUE,"GENERAL";"TAB4",#N/A,TRUE,"GENERAL";"TAB5",#N/A,TRUE,"GENERAL"}</definedName>
    <definedName name="erheyh" localSheetId="61" hidden="1">{"TAB1",#N/A,TRUE,"GENERAL";"TAB2",#N/A,TRUE,"GENERAL";"TAB3",#N/A,TRUE,"GENERAL";"TAB4",#N/A,TRUE,"GENERAL";"TAB5",#N/A,TRUE,"GENERAL"}</definedName>
    <definedName name="erheyh" localSheetId="62" hidden="1">{"TAB1",#N/A,TRUE,"GENERAL";"TAB2",#N/A,TRUE,"GENERAL";"TAB3",#N/A,TRUE,"GENERAL";"TAB4",#N/A,TRUE,"GENERAL";"TAB5",#N/A,TRUE,"GENERAL"}</definedName>
    <definedName name="erheyh" hidden="1">{"TAB1",#N/A,TRUE,"GENERAL";"TAB2",#N/A,TRUE,"GENERAL";"TAB3",#N/A,TRUE,"GENERAL";"TAB4",#N/A,TRUE,"GENERAL";"TAB5",#N/A,TRUE,"GENERAL"}</definedName>
    <definedName name="erheyh_1" localSheetId="3" hidden="1">{"TAB1",#N/A,TRUE,"GENERAL";"TAB2",#N/A,TRUE,"GENERAL";"TAB3",#N/A,TRUE,"GENERAL";"TAB4",#N/A,TRUE,"GENERAL";"TAB5",#N/A,TRUE,"GENERAL"}</definedName>
    <definedName name="erheyh_1" localSheetId="61" hidden="1">{"TAB1",#N/A,TRUE,"GENERAL";"TAB2",#N/A,TRUE,"GENERAL";"TAB3",#N/A,TRUE,"GENERAL";"TAB4",#N/A,TRUE,"GENERAL";"TAB5",#N/A,TRUE,"GENERAL"}</definedName>
    <definedName name="erheyh_1" localSheetId="62" hidden="1">{"TAB1",#N/A,TRUE,"GENERAL";"TAB2",#N/A,TRUE,"GENERAL";"TAB3",#N/A,TRUE,"GENERAL";"TAB4",#N/A,TRUE,"GENERAL";"TAB5",#N/A,TRUE,"GENERAL"}</definedName>
    <definedName name="erheyh_1" hidden="1">{"TAB1",#N/A,TRUE,"GENERAL";"TAB2",#N/A,TRUE,"GENERAL";"TAB3",#N/A,TRUE,"GENERAL";"TAB4",#N/A,TRUE,"GENERAL";"TAB5",#N/A,TRUE,"GENERAL"}</definedName>
    <definedName name="ERIKA" localSheetId="61">#REF!</definedName>
    <definedName name="ERIKA">#REF!</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 localSheetId="61">#REF!</definedName>
    <definedName name="ERR" localSheetId="62">#REF!</definedName>
    <definedName name="ERR">{"TAB1",#N/A,TRUE,"GENERAL";"TAB2",#N/A,TRUE,"GENERAL";"TAB3",#N/A,TRUE,"GENERAL";"TAB4",#N/A,TRUE,"GENERAL";"TAB5",#N/A,TRUE,"GENERAL"}</definedName>
    <definedName name="err_1" localSheetId="3" hidden="1">{"TAB1",#N/A,TRUE,"GENERAL";"TAB2",#N/A,TRUE,"GENERAL";"TAB3",#N/A,TRUE,"GENERAL";"TAB4",#N/A,TRUE,"GENERAL";"TAB5",#N/A,TRUE,"GENERAL"}</definedName>
    <definedName name="err_1" localSheetId="61" hidden="1">{"TAB1",#N/A,TRUE,"GENERAL";"TAB2",#N/A,TRUE,"GENERAL";"TAB3",#N/A,TRUE,"GENERAL";"TAB4",#N/A,TRUE,"GENERAL";"TAB5",#N/A,TRUE,"GENERAL"}</definedName>
    <definedName name="err_1" localSheetId="62" hidden="1">{"TAB1",#N/A,TRUE,"GENERAL";"TAB2",#N/A,TRUE,"GENERAL";"TAB3",#N/A,TRUE,"GENERAL";"TAB4",#N/A,TRUE,"GENERAL";"TAB5",#N/A,TRUE,"GENERAL"}</definedName>
    <definedName name="err_1" hidden="1">{"TAB1",#N/A,TRUE,"GENERAL";"TAB2",#N/A,TRUE,"GENERAL";"TAB3",#N/A,TRUE,"GENERAL";"TAB4",#N/A,TRUE,"GENERAL";"TAB5",#N/A,TRUE,"GENERAL"}</definedName>
    <definedName name="erra" localSheetId="62">#REF!</definedName>
    <definedName name="erra">#REF!</definedName>
    <definedName name="error">#REF!</definedName>
    <definedName name="ERROR1">#REF!</definedName>
    <definedName name="ERROR2">#REF!</definedName>
    <definedName name="ERROR3">#REF!</definedName>
    <definedName name="ERROR5">#REF!</definedName>
    <definedName name="ERRORCAR">#REF!</definedName>
    <definedName name="ERRORCTA">#REF!</definedName>
    <definedName name="ERRORE">#REF!</definedName>
    <definedName name="ERRORI">#REF!</definedName>
    <definedName name="errr">#REF!</definedName>
    <definedName name="ert" localSheetId="3" hidden="1">{"via1",#N/A,TRUE,"general";"via2",#N/A,TRUE,"general";"via3",#N/A,TRUE,"general"}</definedName>
    <definedName name="ert" localSheetId="61" hidden="1">{"via1",#N/A,TRUE,"general";"via2",#N/A,TRUE,"general";"via3",#N/A,TRUE,"general"}</definedName>
    <definedName name="ert" localSheetId="62" hidden="1">{"via1",#N/A,TRUE,"general";"via2",#N/A,TRUE,"general";"via3",#N/A,TRUE,"general"}</definedName>
    <definedName name="ert" hidden="1">{"via1",#N/A,TRUE,"general";"via2",#N/A,TRUE,"general";"via3",#N/A,TRUE,"general"}</definedName>
    <definedName name="ert_1" localSheetId="3" hidden="1">{"via1",#N/A,TRUE,"general";"via2",#N/A,TRUE,"general";"via3",#N/A,TRUE,"general"}</definedName>
    <definedName name="ert_1" localSheetId="61" hidden="1">{"via1",#N/A,TRUE,"general";"via2",#N/A,TRUE,"general";"via3",#N/A,TRUE,"general"}</definedName>
    <definedName name="ert_1" localSheetId="62" hidden="1">{"via1",#N/A,TRUE,"general";"via2",#N/A,TRUE,"general";"via3",#N/A,TRUE,"general"}</definedName>
    <definedName name="ert_1" hidden="1">{"via1",#N/A,TRUE,"general";"via2",#N/A,TRUE,"general";"via3",#N/A,TRUE,"general"}</definedName>
    <definedName name="erte" localSheetId="3" hidden="1">{"via1",#N/A,TRUE,"general";"via2",#N/A,TRUE,"general";"via3",#N/A,TRUE,"general"}</definedName>
    <definedName name="erte" localSheetId="61" hidden="1">{"via1",#N/A,TRUE,"general";"via2",#N/A,TRUE,"general";"via3",#N/A,TRUE,"general"}</definedName>
    <definedName name="erte" localSheetId="62" hidden="1">{"via1",#N/A,TRUE,"general";"via2",#N/A,TRUE,"general";"via3",#N/A,TRUE,"general"}</definedName>
    <definedName name="erte" hidden="1">{"via1",#N/A,TRUE,"general";"via2",#N/A,TRUE,"general";"via3",#N/A,TRUE,"general"}</definedName>
    <definedName name="erte_1" localSheetId="3" hidden="1">{"via1",#N/A,TRUE,"general";"via2",#N/A,TRUE,"general";"via3",#N/A,TRUE,"general"}</definedName>
    <definedName name="erte_1" localSheetId="61" hidden="1">{"via1",#N/A,TRUE,"general";"via2",#N/A,TRUE,"general";"via3",#N/A,TRUE,"general"}</definedName>
    <definedName name="erte_1" localSheetId="62" hidden="1">{"via1",#N/A,TRUE,"general";"via2",#N/A,TRUE,"general";"via3",#N/A,TRUE,"general"}</definedName>
    <definedName name="erte_1" hidden="1">{"via1",#N/A,TRUE,"general";"via2",#N/A,TRUE,"general";"via3",#N/A,TRUE,"general"}</definedName>
    <definedName name="ERTEG">#N/A</definedName>
    <definedName name="erter" localSheetId="3" hidden="1">{"TAB1",#N/A,TRUE,"GENERAL";"TAB2",#N/A,TRUE,"GENERAL";"TAB3",#N/A,TRUE,"GENERAL";"TAB4",#N/A,TRUE,"GENERAL";"TAB5",#N/A,TRUE,"GENERAL"}</definedName>
    <definedName name="erter" localSheetId="61" hidden="1">{"TAB1",#N/A,TRUE,"GENERAL";"TAB2",#N/A,TRUE,"GENERAL";"TAB3",#N/A,TRUE,"GENERAL";"TAB4",#N/A,TRUE,"GENERAL";"TAB5",#N/A,TRUE,"GENERAL"}</definedName>
    <definedName name="erter" localSheetId="62" hidden="1">{"TAB1",#N/A,TRUE,"GENERAL";"TAB2",#N/A,TRUE,"GENERAL";"TAB3",#N/A,TRUE,"GENERAL";"TAB4",#N/A,TRUE,"GENERAL";"TAB5",#N/A,TRUE,"GENERAL"}</definedName>
    <definedName name="erter" hidden="1">{"TAB1",#N/A,TRUE,"GENERAL";"TAB2",#N/A,TRUE,"GENERAL";"TAB3",#N/A,TRUE,"GENERAL";"TAB4",#N/A,TRUE,"GENERAL";"TAB5",#N/A,TRUE,"GENERAL"}</definedName>
    <definedName name="erter_1" localSheetId="3" hidden="1">{"TAB1",#N/A,TRUE,"GENERAL";"TAB2",#N/A,TRUE,"GENERAL";"TAB3",#N/A,TRUE,"GENERAL";"TAB4",#N/A,TRUE,"GENERAL";"TAB5",#N/A,TRUE,"GENERAL"}</definedName>
    <definedName name="erter_1" localSheetId="61" hidden="1">{"TAB1",#N/A,TRUE,"GENERAL";"TAB2",#N/A,TRUE,"GENERAL";"TAB3",#N/A,TRUE,"GENERAL";"TAB4",#N/A,TRUE,"GENERAL";"TAB5",#N/A,TRUE,"GENERAL"}</definedName>
    <definedName name="erter_1" localSheetId="62" hidden="1">{"TAB1",#N/A,TRUE,"GENERAL";"TAB2",#N/A,TRUE,"GENERAL";"TAB3",#N/A,TRUE,"GENERAL";"TAB4",#N/A,TRUE,"GENERAL";"TAB5",#N/A,TRUE,"GENERAL"}</definedName>
    <definedName name="erter_1" hidden="1">{"TAB1",#N/A,TRUE,"GENERAL";"TAB2",#N/A,TRUE,"GENERAL";"TAB3",#N/A,TRUE,"GENERAL";"TAB4",#N/A,TRUE,"GENERAL";"TAB5",#N/A,TRUE,"GENERAL"}</definedName>
    <definedName name="ertert" localSheetId="3" hidden="1">{"via1",#N/A,TRUE,"general";"via2",#N/A,TRUE,"general";"via3",#N/A,TRUE,"general"}</definedName>
    <definedName name="ertert" localSheetId="61" hidden="1">{"via1",#N/A,TRUE,"general";"via2",#N/A,TRUE,"general";"via3",#N/A,TRUE,"general"}</definedName>
    <definedName name="ertert" localSheetId="62" hidden="1">{"via1",#N/A,TRUE,"general";"via2",#N/A,TRUE,"general";"via3",#N/A,TRUE,"general"}</definedName>
    <definedName name="ertert" hidden="1">{"via1",#N/A,TRUE,"general";"via2",#N/A,TRUE,"general";"via3",#N/A,TRUE,"general"}</definedName>
    <definedName name="ertert_1" localSheetId="3" hidden="1">{"via1",#N/A,TRUE,"general";"via2",#N/A,TRUE,"general";"via3",#N/A,TRUE,"general"}</definedName>
    <definedName name="ertert_1" localSheetId="61" hidden="1">{"via1",#N/A,TRUE,"general";"via2",#N/A,TRUE,"general";"via3",#N/A,TRUE,"general"}</definedName>
    <definedName name="ertert_1" localSheetId="62" hidden="1">{"via1",#N/A,TRUE,"general";"via2",#N/A,TRUE,"general";"via3",#N/A,TRUE,"general"}</definedName>
    <definedName name="ertert_1" hidden="1">{"via1",#N/A,TRUE,"general";"via2",#N/A,TRUE,"general";"via3",#N/A,TRUE,"general"}</definedName>
    <definedName name="ertgyhik" localSheetId="3" hidden="1">{"TAB1",#N/A,TRUE,"GENERAL";"TAB2",#N/A,TRUE,"GENERAL";"TAB3",#N/A,TRUE,"GENERAL";"TAB4",#N/A,TRUE,"GENERAL";"TAB5",#N/A,TRUE,"GENERAL"}</definedName>
    <definedName name="ertgyhik" localSheetId="61" hidden="1">{"TAB1",#N/A,TRUE,"GENERAL";"TAB2",#N/A,TRUE,"GENERAL";"TAB3",#N/A,TRUE,"GENERAL";"TAB4",#N/A,TRUE,"GENERAL";"TAB5",#N/A,TRUE,"GENERAL"}</definedName>
    <definedName name="ertgyhik" localSheetId="62" hidden="1">{"TAB1",#N/A,TRUE,"GENERAL";"TAB2",#N/A,TRUE,"GENERAL";"TAB3",#N/A,TRUE,"GENERAL";"TAB4",#N/A,TRUE,"GENERAL";"TAB5",#N/A,TRUE,"GENERAL"}</definedName>
    <definedName name="ertgyhik" hidden="1">{"TAB1",#N/A,TRUE,"GENERAL";"TAB2",#N/A,TRUE,"GENERAL";"TAB3",#N/A,TRUE,"GENERAL";"TAB4",#N/A,TRUE,"GENERAL";"TAB5",#N/A,TRUE,"GENERAL"}</definedName>
    <definedName name="ertgyhik_1" localSheetId="3" hidden="1">{"TAB1",#N/A,TRUE,"GENERAL";"TAB2",#N/A,TRUE,"GENERAL";"TAB3",#N/A,TRUE,"GENERAL";"TAB4",#N/A,TRUE,"GENERAL";"TAB5",#N/A,TRUE,"GENERAL"}</definedName>
    <definedName name="ertgyhik_1" localSheetId="61" hidden="1">{"TAB1",#N/A,TRUE,"GENERAL";"TAB2",#N/A,TRUE,"GENERAL";"TAB3",#N/A,TRUE,"GENERAL";"TAB4",#N/A,TRUE,"GENERAL";"TAB5",#N/A,TRUE,"GENERAL"}</definedName>
    <definedName name="ertgyhik_1" localSheetId="62" hidden="1">{"TAB1",#N/A,TRUE,"GENERAL";"TAB2",#N/A,TRUE,"GENERAL";"TAB3",#N/A,TRUE,"GENERAL";"TAB4",#N/A,TRUE,"GENERAL";"TAB5",#N/A,TRUE,"GENERAL"}</definedName>
    <definedName name="ertgyhik_1" hidden="1">{"TAB1",#N/A,TRUE,"GENERAL";"TAB2",#N/A,TRUE,"GENERAL";"TAB3",#N/A,TRUE,"GENERAL";"TAB4",#N/A,TRUE,"GENERAL";"TAB5",#N/A,TRUE,"GENERAL"}</definedName>
    <definedName name="ertreb" localSheetId="3" hidden="1">{"via1",#N/A,TRUE,"general";"via2",#N/A,TRUE,"general";"via3",#N/A,TRUE,"general"}</definedName>
    <definedName name="ertreb" localSheetId="61" hidden="1">{"via1",#N/A,TRUE,"general";"via2",#N/A,TRUE,"general";"via3",#N/A,TRUE,"general"}</definedName>
    <definedName name="ertreb" localSheetId="62" hidden="1">{"via1",#N/A,TRUE,"general";"via2",#N/A,TRUE,"general";"via3",#N/A,TRUE,"general"}</definedName>
    <definedName name="ertreb" hidden="1">{"via1",#N/A,TRUE,"general";"via2",#N/A,TRUE,"general";"via3",#N/A,TRUE,"general"}</definedName>
    <definedName name="ertreb_1" localSheetId="3" hidden="1">{"via1",#N/A,TRUE,"general";"via2",#N/A,TRUE,"general";"via3",#N/A,TRUE,"general"}</definedName>
    <definedName name="ertreb_1" localSheetId="61" hidden="1">{"via1",#N/A,TRUE,"general";"via2",#N/A,TRUE,"general";"via3",#N/A,TRUE,"general"}</definedName>
    <definedName name="ertreb_1" localSheetId="62" hidden="1">{"via1",#N/A,TRUE,"general";"via2",#N/A,TRUE,"general";"via3",#N/A,TRUE,"general"}</definedName>
    <definedName name="ertreb_1" hidden="1">{"via1",#N/A,TRUE,"general";"via2",#N/A,TRUE,"general";"via3",#N/A,TRUE,"general"}</definedName>
    <definedName name="ertret" localSheetId="3" hidden="1">{"TAB1",#N/A,TRUE,"GENERAL";"TAB2",#N/A,TRUE,"GENERAL";"TAB3",#N/A,TRUE,"GENERAL";"TAB4",#N/A,TRUE,"GENERAL";"TAB5",#N/A,TRUE,"GENERAL"}</definedName>
    <definedName name="ertret" localSheetId="61" hidden="1">{"TAB1",#N/A,TRUE,"GENERAL";"TAB2",#N/A,TRUE,"GENERAL";"TAB3",#N/A,TRUE,"GENERAL";"TAB4",#N/A,TRUE,"GENERAL";"TAB5",#N/A,TRUE,"GENERAL"}</definedName>
    <definedName name="ertret" localSheetId="62" hidden="1">{"TAB1",#N/A,TRUE,"GENERAL";"TAB2",#N/A,TRUE,"GENERAL";"TAB3",#N/A,TRUE,"GENERAL";"TAB4",#N/A,TRUE,"GENERAL";"TAB5",#N/A,TRUE,"GENERAL"}</definedName>
    <definedName name="ertret" hidden="1">{"TAB1",#N/A,TRUE,"GENERAL";"TAB2",#N/A,TRUE,"GENERAL";"TAB3",#N/A,TRUE,"GENERAL";"TAB4",#N/A,TRUE,"GENERAL";"TAB5",#N/A,TRUE,"GENERAL"}</definedName>
    <definedName name="ertret_1" localSheetId="3" hidden="1">{"TAB1",#N/A,TRUE,"GENERAL";"TAB2",#N/A,TRUE,"GENERAL";"TAB3",#N/A,TRUE,"GENERAL";"TAB4",#N/A,TRUE,"GENERAL";"TAB5",#N/A,TRUE,"GENERAL"}</definedName>
    <definedName name="ertret_1" localSheetId="61" hidden="1">{"TAB1",#N/A,TRUE,"GENERAL";"TAB2",#N/A,TRUE,"GENERAL";"TAB3",#N/A,TRUE,"GENERAL";"TAB4",#N/A,TRUE,"GENERAL";"TAB5",#N/A,TRUE,"GENERAL"}</definedName>
    <definedName name="ertret_1" localSheetId="62" hidden="1">{"TAB1",#N/A,TRUE,"GENERAL";"TAB2",#N/A,TRUE,"GENERAL";"TAB3",#N/A,TRUE,"GENERAL";"TAB4",#N/A,TRUE,"GENERAL";"TAB5",#N/A,TRUE,"GENERAL"}</definedName>
    <definedName name="ertret_1" hidden="1">{"TAB1",#N/A,TRUE,"GENERAL";"TAB2",#N/A,TRUE,"GENERAL";"TAB3",#N/A,TRUE,"GENERAL";"TAB4",#N/A,TRUE,"GENERAL";"TAB5",#N/A,TRUE,"GENERAL"}</definedName>
    <definedName name="erttret" localSheetId="3" hidden="1">{"via1",#N/A,TRUE,"general";"via2",#N/A,TRUE,"general";"via3",#N/A,TRUE,"general"}</definedName>
    <definedName name="erttret" localSheetId="61" hidden="1">{"via1",#N/A,TRUE,"general";"via2",#N/A,TRUE,"general";"via3",#N/A,TRUE,"general"}</definedName>
    <definedName name="erttret" localSheetId="62" hidden="1">{"via1",#N/A,TRUE,"general";"via2",#N/A,TRUE,"general";"via3",#N/A,TRUE,"general"}</definedName>
    <definedName name="erttret" hidden="1">{"via1",#N/A,TRUE,"general";"via2",#N/A,TRUE,"general";"via3",#N/A,TRUE,"general"}</definedName>
    <definedName name="erttret_1" localSheetId="3" hidden="1">{"via1",#N/A,TRUE,"general";"via2",#N/A,TRUE,"general";"via3",#N/A,TRUE,"general"}</definedName>
    <definedName name="erttret_1" localSheetId="61" hidden="1">{"via1",#N/A,TRUE,"general";"via2",#N/A,TRUE,"general";"via3",#N/A,TRUE,"general"}</definedName>
    <definedName name="erttret_1" localSheetId="62" hidden="1">{"via1",#N/A,TRUE,"general";"via2",#N/A,TRUE,"general";"via3",#N/A,TRUE,"general"}</definedName>
    <definedName name="erttret_1" hidden="1">{"via1",#N/A,TRUE,"general";"via2",#N/A,TRUE,"general";"via3",#N/A,TRUE,"general"}</definedName>
    <definedName name="ertuiy" localSheetId="3" hidden="1">{"via1",#N/A,TRUE,"general";"via2",#N/A,TRUE,"general";"via3",#N/A,TRUE,"general"}</definedName>
    <definedName name="ertuiy" localSheetId="61" hidden="1">{"via1",#N/A,TRUE,"general";"via2",#N/A,TRUE,"general";"via3",#N/A,TRUE,"general"}</definedName>
    <definedName name="ertuiy" localSheetId="62" hidden="1">{"via1",#N/A,TRUE,"general";"via2",#N/A,TRUE,"general";"via3",#N/A,TRUE,"general"}</definedName>
    <definedName name="ertuiy" hidden="1">{"via1",#N/A,TRUE,"general";"via2",#N/A,TRUE,"general";"via3",#N/A,TRUE,"general"}</definedName>
    <definedName name="ertuiy_1" localSheetId="3" hidden="1">{"via1",#N/A,TRUE,"general";"via2",#N/A,TRUE,"general";"via3",#N/A,TRUE,"general"}</definedName>
    <definedName name="ertuiy_1" localSheetId="61" hidden="1">{"via1",#N/A,TRUE,"general";"via2",#N/A,TRUE,"general";"via3",#N/A,TRUE,"general"}</definedName>
    <definedName name="ertuiy_1" localSheetId="62" hidden="1">{"via1",#N/A,TRUE,"general";"via2",#N/A,TRUE,"general";"via3",#N/A,TRUE,"general"}</definedName>
    <definedName name="ertuiy_1" hidden="1">{"via1",#N/A,TRUE,"general";"via2",#N/A,TRUE,"general";"via3",#N/A,TRUE,"general"}</definedName>
    <definedName name="ertwert" localSheetId="3" hidden="1">{"TAB1",#N/A,TRUE,"GENERAL";"TAB2",#N/A,TRUE,"GENERAL";"TAB3",#N/A,TRUE,"GENERAL";"TAB4",#N/A,TRUE,"GENERAL";"TAB5",#N/A,TRUE,"GENERAL"}</definedName>
    <definedName name="ertwert" localSheetId="61" hidden="1">{"TAB1",#N/A,TRUE,"GENERAL";"TAB2",#N/A,TRUE,"GENERAL";"TAB3",#N/A,TRUE,"GENERAL";"TAB4",#N/A,TRUE,"GENERAL";"TAB5",#N/A,TRUE,"GENERAL"}</definedName>
    <definedName name="ertwert" localSheetId="62" hidden="1">{"TAB1",#N/A,TRUE,"GENERAL";"TAB2",#N/A,TRUE,"GENERAL";"TAB3",#N/A,TRUE,"GENERAL";"TAB4",#N/A,TRUE,"GENERAL";"TAB5",#N/A,TRUE,"GENERAL"}</definedName>
    <definedName name="ertwert" hidden="1">{"TAB1",#N/A,TRUE,"GENERAL";"TAB2",#N/A,TRUE,"GENERAL";"TAB3",#N/A,TRUE,"GENERAL";"TAB4",#N/A,TRUE,"GENERAL";"TAB5",#N/A,TRUE,"GENERAL"}</definedName>
    <definedName name="ertwert_1" localSheetId="3" hidden="1">{"TAB1",#N/A,TRUE,"GENERAL";"TAB2",#N/A,TRUE,"GENERAL";"TAB3",#N/A,TRUE,"GENERAL";"TAB4",#N/A,TRUE,"GENERAL";"TAB5",#N/A,TRUE,"GENERAL"}</definedName>
    <definedName name="ertwert_1" localSheetId="61" hidden="1">{"TAB1",#N/A,TRUE,"GENERAL";"TAB2",#N/A,TRUE,"GENERAL";"TAB3",#N/A,TRUE,"GENERAL";"TAB4",#N/A,TRUE,"GENERAL";"TAB5",#N/A,TRUE,"GENERAL"}</definedName>
    <definedName name="ertwert_1" localSheetId="62" hidden="1">{"TAB1",#N/A,TRUE,"GENERAL";"TAB2",#N/A,TRUE,"GENERAL";"TAB3",#N/A,TRUE,"GENERAL";"TAB4",#N/A,TRUE,"GENERAL";"TAB5",#N/A,TRUE,"GENERAL"}</definedName>
    <definedName name="ertwert_1" hidden="1">{"TAB1",#N/A,TRUE,"GENERAL";"TAB2",#N/A,TRUE,"GENERAL";"TAB3",#N/A,TRUE,"GENERAL";"TAB4",#N/A,TRUE,"GENERAL";"TAB5",#N/A,TRUE,"GENERAL"}</definedName>
    <definedName name="ERTY">#REF!</definedName>
    <definedName name="ERTYTY">#N/A</definedName>
    <definedName name="ERTYUIO45">#REF!</definedName>
    <definedName name="eru" localSheetId="3" hidden="1">{"TAB1",#N/A,TRUE,"GENERAL";"TAB2",#N/A,TRUE,"GENERAL";"TAB3",#N/A,TRUE,"GENERAL";"TAB4",#N/A,TRUE,"GENERAL";"TAB5",#N/A,TRUE,"GENERAL"}</definedName>
    <definedName name="eru" localSheetId="61" hidden="1">{"TAB1",#N/A,TRUE,"GENERAL";"TAB2",#N/A,TRUE,"GENERAL";"TAB3",#N/A,TRUE,"GENERAL";"TAB4",#N/A,TRUE,"GENERAL";"TAB5",#N/A,TRUE,"GENERAL"}</definedName>
    <definedName name="eru" localSheetId="62" hidden="1">{"TAB1",#N/A,TRUE,"GENERAL";"TAB2",#N/A,TRUE,"GENERAL";"TAB3",#N/A,TRUE,"GENERAL";"TAB4",#N/A,TRUE,"GENERAL";"TAB5",#N/A,TRUE,"GENERAL"}</definedName>
    <definedName name="eru" hidden="1">{"TAB1",#N/A,TRUE,"GENERAL";"TAB2",#N/A,TRUE,"GENERAL";"TAB3",#N/A,TRUE,"GENERAL";"TAB4",#N/A,TRUE,"GENERAL";"TAB5",#N/A,TRUE,"GENERAL"}</definedName>
    <definedName name="eru_1" localSheetId="3" hidden="1">{"TAB1",#N/A,TRUE,"GENERAL";"TAB2",#N/A,TRUE,"GENERAL";"TAB3",#N/A,TRUE,"GENERAL";"TAB4",#N/A,TRUE,"GENERAL";"TAB5",#N/A,TRUE,"GENERAL"}</definedName>
    <definedName name="eru_1" localSheetId="61" hidden="1">{"TAB1",#N/A,TRUE,"GENERAL";"TAB2",#N/A,TRUE,"GENERAL";"TAB3",#N/A,TRUE,"GENERAL";"TAB4",#N/A,TRUE,"GENERAL";"TAB5",#N/A,TRUE,"GENERAL"}</definedName>
    <definedName name="eru_1" localSheetId="62" hidden="1">{"TAB1",#N/A,TRUE,"GENERAL";"TAB2",#N/A,TRUE,"GENERAL";"TAB3",#N/A,TRUE,"GENERAL";"TAB4",#N/A,TRUE,"GENERAL";"TAB5",#N/A,TRUE,"GENERAL"}</definedName>
    <definedName name="eru_1" hidden="1">{"TAB1",#N/A,TRUE,"GENERAL";"TAB2",#N/A,TRUE,"GENERAL";"TAB3",#N/A,TRUE,"GENERAL";"TAB4",#N/A,TRUE,"GENERAL";"TAB5",#N/A,TRUE,"GENERAL"}</definedName>
    <definedName name="ERV" localSheetId="3" hidden="1">{"via1",#N/A,TRUE,"general";"via2",#N/A,TRUE,"general";"via3",#N/A,TRUE,"general"}</definedName>
    <definedName name="ERV" localSheetId="61" hidden="1">{"via1",#N/A,TRUE,"general";"via2",#N/A,TRUE,"general";"via3",#N/A,TRUE,"general"}</definedName>
    <definedName name="ERV" localSheetId="62" hidden="1">{"via1",#N/A,TRUE,"general";"via2",#N/A,TRUE,"general";"via3",#N/A,TRUE,"general"}</definedName>
    <definedName name="ERV" hidden="1">{"via1",#N/A,TRUE,"general";"via2",#N/A,TRUE,"general";"via3",#N/A,TRUE,"general"}</definedName>
    <definedName name="ERV_1" localSheetId="3" hidden="1">{"via1",#N/A,TRUE,"general";"via2",#N/A,TRUE,"general";"via3",#N/A,TRUE,"general"}</definedName>
    <definedName name="ERV_1" localSheetId="61" hidden="1">{"via1",#N/A,TRUE,"general";"via2",#N/A,TRUE,"general";"via3",#N/A,TRUE,"general"}</definedName>
    <definedName name="ERV_1" localSheetId="62" hidden="1">{"via1",#N/A,TRUE,"general";"via2",#N/A,TRUE,"general";"via3",#N/A,TRUE,"general"}</definedName>
    <definedName name="ERV_1" hidden="1">{"via1",#N/A,TRUE,"general";"via2",#N/A,TRUE,"general";"via3",#N/A,TRUE,"general"}</definedName>
    <definedName name="erware" localSheetId="3" hidden="1">{"via1",#N/A,TRUE,"general";"via2",#N/A,TRUE,"general";"via3",#N/A,TRUE,"general"}</definedName>
    <definedName name="erware" localSheetId="61" hidden="1">{"via1",#N/A,TRUE,"general";"via2",#N/A,TRUE,"general";"via3",#N/A,TRUE,"general"}</definedName>
    <definedName name="erware" localSheetId="62" hidden="1">{"via1",#N/A,TRUE,"general";"via2",#N/A,TRUE,"general";"via3",#N/A,TRUE,"general"}</definedName>
    <definedName name="erware" hidden="1">{"via1",#N/A,TRUE,"general";"via2",#N/A,TRUE,"general";"via3",#N/A,TRUE,"general"}</definedName>
    <definedName name="erware_1" localSheetId="3" hidden="1">{"via1",#N/A,TRUE,"general";"via2",#N/A,TRUE,"general";"via3",#N/A,TRUE,"general"}</definedName>
    <definedName name="erware_1" localSheetId="61" hidden="1">{"via1",#N/A,TRUE,"general";"via2",#N/A,TRUE,"general";"via3",#N/A,TRUE,"general"}</definedName>
    <definedName name="erware_1" localSheetId="62" hidden="1">{"via1",#N/A,TRUE,"general";"via2",#N/A,TRUE,"general";"via3",#N/A,TRUE,"general"}</definedName>
    <definedName name="erware_1" hidden="1">{"via1",#N/A,TRUE,"general";"via2",#N/A,TRUE,"general";"via3",#N/A,TRUE,"general"}</definedName>
    <definedName name="ERWER" localSheetId="3" hidden="1">{"via1",#N/A,TRUE,"general";"via2",#N/A,TRUE,"general";"via3",#N/A,TRUE,"general"}</definedName>
    <definedName name="ERWER" localSheetId="61" hidden="1">{"via1",#N/A,TRUE,"general";"via2",#N/A,TRUE,"general";"via3",#N/A,TRUE,"general"}</definedName>
    <definedName name="ERWER" localSheetId="62" hidden="1">{"via1",#N/A,TRUE,"general";"via2",#N/A,TRUE,"general";"via3",#N/A,TRUE,"general"}</definedName>
    <definedName name="ERWER" hidden="1">{"via1",#N/A,TRUE,"general";"via2",#N/A,TRUE,"general";"via3",#N/A,TRUE,"general"}</definedName>
    <definedName name="ERWER_1" localSheetId="3" hidden="1">{"via1",#N/A,TRUE,"general";"via2",#N/A,TRUE,"general";"via3",#N/A,TRUE,"general"}</definedName>
    <definedName name="ERWER_1" localSheetId="61" hidden="1">{"via1",#N/A,TRUE,"general";"via2",#N/A,TRUE,"general";"via3",#N/A,TRUE,"general"}</definedName>
    <definedName name="ERWER_1" localSheetId="62" hidden="1">{"via1",#N/A,TRUE,"general";"via2",#N/A,TRUE,"general";"via3",#N/A,TRUE,"general"}</definedName>
    <definedName name="ERWER_1" hidden="1">{"via1",#N/A,TRUE,"general";"via2",#N/A,TRUE,"general";"via3",#N/A,TRUE,"general"}</definedName>
    <definedName name="erwertd" localSheetId="3" hidden="1">{"TAB1",#N/A,TRUE,"GENERAL";"TAB2",#N/A,TRUE,"GENERAL";"TAB3",#N/A,TRUE,"GENERAL";"TAB4",#N/A,TRUE,"GENERAL";"TAB5",#N/A,TRUE,"GENERAL"}</definedName>
    <definedName name="erwertd" localSheetId="61" hidden="1">{"TAB1",#N/A,TRUE,"GENERAL";"TAB2",#N/A,TRUE,"GENERAL";"TAB3",#N/A,TRUE,"GENERAL";"TAB4",#N/A,TRUE,"GENERAL";"TAB5",#N/A,TRUE,"GENERAL"}</definedName>
    <definedName name="erwertd" localSheetId="62" hidden="1">{"TAB1",#N/A,TRUE,"GENERAL";"TAB2",#N/A,TRUE,"GENERAL";"TAB3",#N/A,TRUE,"GENERAL";"TAB4",#N/A,TRUE,"GENERAL";"TAB5",#N/A,TRUE,"GENERAL"}</definedName>
    <definedName name="erwertd" hidden="1">{"TAB1",#N/A,TRUE,"GENERAL";"TAB2",#N/A,TRUE,"GENERAL";"TAB3",#N/A,TRUE,"GENERAL";"TAB4",#N/A,TRUE,"GENERAL";"TAB5",#N/A,TRUE,"GENERAL"}</definedName>
    <definedName name="erwertd_1" localSheetId="3" hidden="1">{"TAB1",#N/A,TRUE,"GENERAL";"TAB2",#N/A,TRUE,"GENERAL";"TAB3",#N/A,TRUE,"GENERAL";"TAB4",#N/A,TRUE,"GENERAL";"TAB5",#N/A,TRUE,"GENERAL"}</definedName>
    <definedName name="erwertd_1" localSheetId="61" hidden="1">{"TAB1",#N/A,TRUE,"GENERAL";"TAB2",#N/A,TRUE,"GENERAL";"TAB3",#N/A,TRUE,"GENERAL";"TAB4",#N/A,TRUE,"GENERAL";"TAB5",#N/A,TRUE,"GENERAL"}</definedName>
    <definedName name="erwertd_1" localSheetId="62" hidden="1">{"TAB1",#N/A,TRUE,"GENERAL";"TAB2",#N/A,TRUE,"GENERAL";"TAB3",#N/A,TRUE,"GENERAL";"TAB4",#N/A,TRUE,"GENERAL";"TAB5",#N/A,TRUE,"GENERAL"}</definedName>
    <definedName name="erwertd_1" hidden="1">{"TAB1",#N/A,TRUE,"GENERAL";"TAB2",#N/A,TRUE,"GENERAL";"TAB3",#N/A,TRUE,"GENERAL";"TAB4",#N/A,TRUE,"GENERAL";"TAB5",#N/A,TRUE,"GENERAL"}</definedName>
    <definedName name="erwin8888888">#REF!</definedName>
    <definedName name="erwr" localSheetId="3" hidden="1">{"TAB1",#N/A,TRUE,"GENERAL";"TAB2",#N/A,TRUE,"GENERAL";"TAB3",#N/A,TRUE,"GENERAL";"TAB4",#N/A,TRUE,"GENERAL";"TAB5",#N/A,TRUE,"GENERAL"}</definedName>
    <definedName name="erwr" localSheetId="61" hidden="1">{"TAB1",#N/A,TRUE,"GENERAL";"TAB2",#N/A,TRUE,"GENERAL";"TAB3",#N/A,TRUE,"GENERAL";"TAB4",#N/A,TRUE,"GENERAL";"TAB5",#N/A,TRUE,"GENERAL"}</definedName>
    <definedName name="erwr" localSheetId="62" hidden="1">{"TAB1",#N/A,TRUE,"GENERAL";"TAB2",#N/A,TRUE,"GENERAL";"TAB3",#N/A,TRUE,"GENERAL";"TAB4",#N/A,TRUE,"GENERAL";"TAB5",#N/A,TRUE,"GENERAL"}</definedName>
    <definedName name="erwr" hidden="1">{"TAB1",#N/A,TRUE,"GENERAL";"TAB2",#N/A,TRUE,"GENERAL";"TAB3",#N/A,TRUE,"GENERAL";"TAB4",#N/A,TRUE,"GENERAL";"TAB5",#N/A,TRUE,"GENERAL"}</definedName>
    <definedName name="erwr_1" localSheetId="3" hidden="1">{"TAB1",#N/A,TRUE,"GENERAL";"TAB2",#N/A,TRUE,"GENERAL";"TAB3",#N/A,TRUE,"GENERAL";"TAB4",#N/A,TRUE,"GENERAL";"TAB5",#N/A,TRUE,"GENERAL"}</definedName>
    <definedName name="erwr_1" localSheetId="61" hidden="1">{"TAB1",#N/A,TRUE,"GENERAL";"TAB2",#N/A,TRUE,"GENERAL";"TAB3",#N/A,TRUE,"GENERAL";"TAB4",#N/A,TRUE,"GENERAL";"TAB5",#N/A,TRUE,"GENERAL"}</definedName>
    <definedName name="erwr_1" localSheetId="62" hidden="1">{"TAB1",#N/A,TRUE,"GENERAL";"TAB2",#N/A,TRUE,"GENERAL";"TAB3",#N/A,TRUE,"GENERAL";"TAB4",#N/A,TRUE,"GENERAL";"TAB5",#N/A,TRUE,"GENERAL"}</definedName>
    <definedName name="erwr_1" hidden="1">{"TAB1",#N/A,TRUE,"GENERAL";"TAB2",#N/A,TRUE,"GENERAL";"TAB3",#N/A,TRUE,"GENERAL";"TAB4",#N/A,TRUE,"GENERAL";"TAB5",#N/A,TRUE,"GENERAL"}</definedName>
    <definedName name="ERWRL" localSheetId="3" hidden="1">{"via1",#N/A,TRUE,"general";"via2",#N/A,TRUE,"general";"via3",#N/A,TRUE,"general"}</definedName>
    <definedName name="ERWRL" localSheetId="61" hidden="1">{"via1",#N/A,TRUE,"general";"via2",#N/A,TRUE,"general";"via3",#N/A,TRUE,"general"}</definedName>
    <definedName name="ERWRL" localSheetId="62" hidden="1">{"via1",#N/A,TRUE,"general";"via2",#N/A,TRUE,"general";"via3",#N/A,TRUE,"general"}</definedName>
    <definedName name="ERWRL" hidden="1">{"via1",#N/A,TRUE,"general";"via2",#N/A,TRUE,"general";"via3",#N/A,TRUE,"general"}</definedName>
    <definedName name="ERWRL_1" localSheetId="3" hidden="1">{"via1",#N/A,TRUE,"general";"via2",#N/A,TRUE,"general";"via3",#N/A,TRUE,"general"}</definedName>
    <definedName name="ERWRL_1" localSheetId="61" hidden="1">{"via1",#N/A,TRUE,"general";"via2",#N/A,TRUE,"general";"via3",#N/A,TRUE,"general"}</definedName>
    <definedName name="ERWRL_1" localSheetId="62" hidden="1">{"via1",#N/A,TRUE,"general";"via2",#N/A,TRUE,"general";"via3",#N/A,TRUE,"general"}</definedName>
    <definedName name="ERWRL_1" hidden="1">{"via1",#N/A,TRUE,"general";"via2",#N/A,TRUE,"general";"via3",#N/A,TRUE,"general"}</definedName>
    <definedName name="ery" localSheetId="3" hidden="1">{"via1",#N/A,TRUE,"general";"via2",#N/A,TRUE,"general";"via3",#N/A,TRUE,"general"}</definedName>
    <definedName name="ery" localSheetId="61" hidden="1">{"via1",#N/A,TRUE,"general";"via2",#N/A,TRUE,"general";"via3",#N/A,TRUE,"general"}</definedName>
    <definedName name="ery" localSheetId="62" hidden="1">{"via1",#N/A,TRUE,"general";"via2",#N/A,TRUE,"general";"via3",#N/A,TRUE,"general"}</definedName>
    <definedName name="ery" hidden="1">{"via1",#N/A,TRUE,"general";"via2",#N/A,TRUE,"general";"via3",#N/A,TRUE,"general"}</definedName>
    <definedName name="ery_1" localSheetId="3" hidden="1">{"via1",#N/A,TRUE,"general";"via2",#N/A,TRUE,"general";"via3",#N/A,TRUE,"general"}</definedName>
    <definedName name="ery_1" localSheetId="61" hidden="1">{"via1",#N/A,TRUE,"general";"via2",#N/A,TRUE,"general";"via3",#N/A,TRUE,"general"}</definedName>
    <definedName name="ery_1" localSheetId="62" hidden="1">{"via1",#N/A,TRUE,"general";"via2",#N/A,TRUE,"general";"via3",#N/A,TRUE,"general"}</definedName>
    <definedName name="ery_1" hidden="1">{"via1",#N/A,TRUE,"general";"via2",#N/A,TRUE,"general";"via3",#N/A,TRUE,"general"}</definedName>
    <definedName name="eryhd" localSheetId="3" hidden="1">{"via1",#N/A,TRUE,"general";"via2",#N/A,TRUE,"general";"via3",#N/A,TRUE,"general"}</definedName>
    <definedName name="eryhd" localSheetId="61" hidden="1">{"via1",#N/A,TRUE,"general";"via2",#N/A,TRUE,"general";"via3",#N/A,TRUE,"general"}</definedName>
    <definedName name="eryhd" localSheetId="62" hidden="1">{"via1",#N/A,TRUE,"general";"via2",#N/A,TRUE,"general";"via3",#N/A,TRUE,"general"}</definedName>
    <definedName name="eryhd" hidden="1">{"via1",#N/A,TRUE,"general";"via2",#N/A,TRUE,"general";"via3",#N/A,TRUE,"general"}</definedName>
    <definedName name="eryhd_1" localSheetId="3" hidden="1">{"via1",#N/A,TRUE,"general";"via2",#N/A,TRUE,"general";"via3",#N/A,TRUE,"general"}</definedName>
    <definedName name="eryhd_1" localSheetId="61" hidden="1">{"via1",#N/A,TRUE,"general";"via2",#N/A,TRUE,"general";"via3",#N/A,TRUE,"general"}</definedName>
    <definedName name="eryhd_1" localSheetId="62" hidden="1">{"via1",#N/A,TRUE,"general";"via2",#N/A,TRUE,"general";"via3",#N/A,TRUE,"general"}</definedName>
    <definedName name="eryhd_1" hidden="1">{"via1",#N/A,TRUE,"general";"via2",#N/A,TRUE,"general";"via3",#N/A,TRUE,"general"}</definedName>
    <definedName name="eryhdf" localSheetId="3" hidden="1">{"TAB1",#N/A,TRUE,"GENERAL";"TAB2",#N/A,TRUE,"GENERAL";"TAB3",#N/A,TRUE,"GENERAL";"TAB4",#N/A,TRUE,"GENERAL";"TAB5",#N/A,TRUE,"GENERAL"}</definedName>
    <definedName name="eryhdf" localSheetId="61" hidden="1">{"TAB1",#N/A,TRUE,"GENERAL";"TAB2",#N/A,TRUE,"GENERAL";"TAB3",#N/A,TRUE,"GENERAL";"TAB4",#N/A,TRUE,"GENERAL";"TAB5",#N/A,TRUE,"GENERAL"}</definedName>
    <definedName name="eryhdf" localSheetId="62" hidden="1">{"TAB1",#N/A,TRUE,"GENERAL";"TAB2",#N/A,TRUE,"GENERAL";"TAB3",#N/A,TRUE,"GENERAL";"TAB4",#N/A,TRUE,"GENERAL";"TAB5",#N/A,TRUE,"GENERAL"}</definedName>
    <definedName name="eryhdf" hidden="1">{"TAB1",#N/A,TRUE,"GENERAL";"TAB2",#N/A,TRUE,"GENERAL";"TAB3",#N/A,TRUE,"GENERAL";"TAB4",#N/A,TRUE,"GENERAL";"TAB5",#N/A,TRUE,"GENERAL"}</definedName>
    <definedName name="eryhdf_1" localSheetId="3" hidden="1">{"TAB1",#N/A,TRUE,"GENERAL";"TAB2",#N/A,TRUE,"GENERAL";"TAB3",#N/A,TRUE,"GENERAL";"TAB4",#N/A,TRUE,"GENERAL";"TAB5",#N/A,TRUE,"GENERAL"}</definedName>
    <definedName name="eryhdf_1" localSheetId="61" hidden="1">{"TAB1",#N/A,TRUE,"GENERAL";"TAB2",#N/A,TRUE,"GENERAL";"TAB3",#N/A,TRUE,"GENERAL";"TAB4",#N/A,TRUE,"GENERAL";"TAB5",#N/A,TRUE,"GENERAL"}</definedName>
    <definedName name="eryhdf_1" localSheetId="62" hidden="1">{"TAB1",#N/A,TRUE,"GENERAL";"TAB2",#N/A,TRUE,"GENERAL";"TAB3",#N/A,TRUE,"GENERAL";"TAB4",#N/A,TRUE,"GENERAL";"TAB5",#N/A,TRUE,"GENERAL"}</definedName>
    <definedName name="eryhdf_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61" hidden="1">{"TAB1",#N/A,TRUE,"GENERAL";"TAB2",#N/A,TRUE,"GENERAL";"TAB3",#N/A,TRUE,"GENERAL";"TAB4",#N/A,TRUE,"GENERAL";"TAB5",#N/A,TRUE,"GENERAL"}</definedName>
    <definedName name="eryhk" localSheetId="62" hidden="1">{"TAB1",#N/A,TRUE,"GENERAL";"TAB2",#N/A,TRUE,"GENERAL";"TAB3",#N/A,TRUE,"GENERAL";"TAB4",#N/A,TRUE,"GENERAL";"TAB5",#N/A,TRUE,"GENERAL"}</definedName>
    <definedName name="eryhk" hidden="1">{"TAB1",#N/A,TRUE,"GENERAL";"TAB2",#N/A,TRUE,"GENERAL";"TAB3",#N/A,TRUE,"GENERAL";"TAB4",#N/A,TRUE,"GENERAL";"TAB5",#N/A,TRUE,"GENERAL"}</definedName>
    <definedName name="eryhk_1" localSheetId="3" hidden="1">{"TAB1",#N/A,TRUE,"GENERAL";"TAB2",#N/A,TRUE,"GENERAL";"TAB3",#N/A,TRUE,"GENERAL";"TAB4",#N/A,TRUE,"GENERAL";"TAB5",#N/A,TRUE,"GENERAL"}</definedName>
    <definedName name="eryhk_1" localSheetId="61" hidden="1">{"TAB1",#N/A,TRUE,"GENERAL";"TAB2",#N/A,TRUE,"GENERAL";"TAB3",#N/A,TRUE,"GENERAL";"TAB4",#N/A,TRUE,"GENERAL";"TAB5",#N/A,TRUE,"GENERAL"}</definedName>
    <definedName name="eryhk_1" localSheetId="62" hidden="1">{"TAB1",#N/A,TRUE,"GENERAL";"TAB2",#N/A,TRUE,"GENERAL";"TAB3",#N/A,TRUE,"GENERAL";"TAB4",#N/A,TRUE,"GENERAL";"TAB5",#N/A,TRUE,"GENERAL"}</definedName>
    <definedName name="eryhk_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61" hidden="1">{"TAB1",#N/A,TRUE,"GENERAL";"TAB2",#N/A,TRUE,"GENERAL";"TAB3",#N/A,TRUE,"GENERAL";"TAB4",#N/A,TRUE,"GENERAL";"TAB5",#N/A,TRUE,"GENERAL"}</definedName>
    <definedName name="eryhrf" localSheetId="62" hidden="1">{"TAB1",#N/A,TRUE,"GENERAL";"TAB2",#N/A,TRUE,"GENERAL";"TAB3",#N/A,TRUE,"GENERAL";"TAB4",#N/A,TRUE,"GENERAL";"TAB5",#N/A,TRUE,"GENERAL"}</definedName>
    <definedName name="eryhrf" hidden="1">{"TAB1",#N/A,TRUE,"GENERAL";"TAB2",#N/A,TRUE,"GENERAL";"TAB3",#N/A,TRUE,"GENERAL";"TAB4",#N/A,TRUE,"GENERAL";"TAB5",#N/A,TRUE,"GENERAL"}</definedName>
    <definedName name="eryhrf_1" localSheetId="3" hidden="1">{"TAB1",#N/A,TRUE,"GENERAL";"TAB2",#N/A,TRUE,"GENERAL";"TAB3",#N/A,TRUE,"GENERAL";"TAB4",#N/A,TRUE,"GENERAL";"TAB5",#N/A,TRUE,"GENERAL"}</definedName>
    <definedName name="eryhrf_1" localSheetId="61" hidden="1">{"TAB1",#N/A,TRUE,"GENERAL";"TAB2",#N/A,TRUE,"GENERAL";"TAB3",#N/A,TRUE,"GENERAL";"TAB4",#N/A,TRUE,"GENERAL";"TAB5",#N/A,TRUE,"GENERAL"}</definedName>
    <definedName name="eryhrf_1" localSheetId="62" hidden="1">{"TAB1",#N/A,TRUE,"GENERAL";"TAB2",#N/A,TRUE,"GENERAL";"TAB3",#N/A,TRUE,"GENERAL";"TAB4",#N/A,TRUE,"GENERAL";"TAB5",#N/A,TRUE,"GENERAL"}</definedName>
    <definedName name="eryhrf_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61" hidden="1">{"TAB1",#N/A,TRUE,"GENERAL";"TAB2",#N/A,TRUE,"GENERAL";"TAB3",#N/A,TRUE,"GENERAL";"TAB4",#N/A,TRUE,"GENERAL";"TAB5",#N/A,TRUE,"GENERAL"}</definedName>
    <definedName name="eryre" localSheetId="62" hidden="1">{"TAB1",#N/A,TRUE,"GENERAL";"TAB2",#N/A,TRUE,"GENERAL";"TAB3",#N/A,TRUE,"GENERAL";"TAB4",#N/A,TRUE,"GENERAL";"TAB5",#N/A,TRUE,"GENERAL"}</definedName>
    <definedName name="eryre" hidden="1">{"TAB1",#N/A,TRUE,"GENERAL";"TAB2",#N/A,TRUE,"GENERAL";"TAB3",#N/A,TRUE,"GENERAL";"TAB4",#N/A,TRUE,"GENERAL";"TAB5",#N/A,TRUE,"GENERAL"}</definedName>
    <definedName name="eryre_1" localSheetId="3" hidden="1">{"TAB1",#N/A,TRUE,"GENERAL";"TAB2",#N/A,TRUE,"GENERAL";"TAB3",#N/A,TRUE,"GENERAL";"TAB4",#N/A,TRUE,"GENERAL";"TAB5",#N/A,TRUE,"GENERAL"}</definedName>
    <definedName name="eryre_1" localSheetId="61" hidden="1">{"TAB1",#N/A,TRUE,"GENERAL";"TAB2",#N/A,TRUE,"GENERAL";"TAB3",#N/A,TRUE,"GENERAL";"TAB4",#N/A,TRUE,"GENERAL";"TAB5",#N/A,TRUE,"GENERAL"}</definedName>
    <definedName name="eryre_1" localSheetId="62" hidden="1">{"TAB1",#N/A,TRUE,"GENERAL";"TAB2",#N/A,TRUE,"GENERAL";"TAB3",#N/A,TRUE,"GENERAL";"TAB4",#N/A,TRUE,"GENERAL";"TAB5",#N/A,TRUE,"GENERAL"}</definedName>
    <definedName name="eryre_1" hidden="1">{"TAB1",#N/A,TRUE,"GENERAL";"TAB2",#N/A,TRUE,"GENERAL";"TAB3",#N/A,TRUE,"GENERAL";"TAB4",#N/A,TRUE,"GENERAL";"TAB5",#N/A,TRUE,"GENERAL"}</definedName>
    <definedName name="erytd" localSheetId="3" hidden="1">{"via1",#N/A,TRUE,"general";"via2",#N/A,TRUE,"general";"via3",#N/A,TRUE,"general"}</definedName>
    <definedName name="erytd" localSheetId="61" hidden="1">{"via1",#N/A,TRUE,"general";"via2",#N/A,TRUE,"general";"via3",#N/A,TRUE,"general"}</definedName>
    <definedName name="erytd" localSheetId="62" hidden="1">{"via1",#N/A,TRUE,"general";"via2",#N/A,TRUE,"general";"via3",#N/A,TRUE,"general"}</definedName>
    <definedName name="erytd" hidden="1">{"via1",#N/A,TRUE,"general";"via2",#N/A,TRUE,"general";"via3",#N/A,TRUE,"general"}</definedName>
    <definedName name="erytd_1" localSheetId="3" hidden="1">{"via1",#N/A,TRUE,"general";"via2",#N/A,TRUE,"general";"via3",#N/A,TRUE,"general"}</definedName>
    <definedName name="erytd_1" localSheetId="61" hidden="1">{"via1",#N/A,TRUE,"general";"via2",#N/A,TRUE,"general";"via3",#N/A,TRUE,"general"}</definedName>
    <definedName name="erytd_1" localSheetId="62" hidden="1">{"via1",#N/A,TRUE,"general";"via2",#N/A,TRUE,"general";"via3",#N/A,TRUE,"general"}</definedName>
    <definedName name="erytd_1" hidden="1">{"via1",#N/A,TRUE,"general";"via2",#N/A,TRUE,"general";"via3",#N/A,TRUE,"general"}</definedName>
    <definedName name="eryty" localSheetId="3" hidden="1">{"via1",#N/A,TRUE,"general";"via2",#N/A,TRUE,"general";"via3",#N/A,TRUE,"general"}</definedName>
    <definedName name="eryty" localSheetId="61" hidden="1">{"via1",#N/A,TRUE,"general";"via2",#N/A,TRUE,"general";"via3",#N/A,TRUE,"general"}</definedName>
    <definedName name="eryty" localSheetId="62" hidden="1">{"via1",#N/A,TRUE,"general";"via2",#N/A,TRUE,"general";"via3",#N/A,TRUE,"general"}</definedName>
    <definedName name="eryty" hidden="1">{"via1",#N/A,TRUE,"general";"via2",#N/A,TRUE,"general";"via3",#N/A,TRUE,"general"}</definedName>
    <definedName name="eryty_1" localSheetId="3" hidden="1">{"via1",#N/A,TRUE,"general";"via2",#N/A,TRUE,"general";"via3",#N/A,TRUE,"general"}</definedName>
    <definedName name="eryty_1" localSheetId="61" hidden="1">{"via1",#N/A,TRUE,"general";"via2",#N/A,TRUE,"general";"via3",#N/A,TRUE,"general"}</definedName>
    <definedName name="eryty_1" localSheetId="62" hidden="1">{"via1",#N/A,TRUE,"general";"via2",#N/A,TRUE,"general";"via3",#N/A,TRUE,"general"}</definedName>
    <definedName name="eryty_1" hidden="1">{"via1",#N/A,TRUE,"general";"via2",#N/A,TRUE,"general";"via3",#N/A,TRUE,"general"}</definedName>
    <definedName name="eryy" localSheetId="3" hidden="1">{"via1",#N/A,TRUE,"general";"via2",#N/A,TRUE,"general";"via3",#N/A,TRUE,"general"}</definedName>
    <definedName name="eryy" localSheetId="61" hidden="1">{"via1",#N/A,TRUE,"general";"via2",#N/A,TRUE,"general";"via3",#N/A,TRUE,"general"}</definedName>
    <definedName name="eryy" localSheetId="62" hidden="1">{"via1",#N/A,TRUE,"general";"via2",#N/A,TRUE,"general";"via3",#N/A,TRUE,"general"}</definedName>
    <definedName name="eryy" hidden="1">{"via1",#N/A,TRUE,"general";"via2",#N/A,TRUE,"general";"via3",#N/A,TRUE,"general"}</definedName>
    <definedName name="eryy_1" localSheetId="3" hidden="1">{"via1",#N/A,TRUE,"general";"via2",#N/A,TRUE,"general";"via3",#N/A,TRUE,"general"}</definedName>
    <definedName name="eryy_1" localSheetId="61" hidden="1">{"via1",#N/A,TRUE,"general";"via2",#N/A,TRUE,"general";"via3",#N/A,TRUE,"general"}</definedName>
    <definedName name="eryy_1" localSheetId="62" hidden="1">{"via1",#N/A,TRUE,"general";"via2",#N/A,TRUE,"general";"via3",#N/A,TRUE,"general"}</definedName>
    <definedName name="eryy_1" hidden="1">{"via1",#N/A,TRUE,"general";"via2",#N/A,TRUE,"general";"via3",#N/A,TRUE,"general"}</definedName>
    <definedName name="ES" localSheetId="61">#REF!</definedName>
    <definedName name="ES" localSheetId="62">#REF!</definedName>
    <definedName name="ES">#N/A</definedName>
    <definedName name="ES_10">#NAME?</definedName>
    <definedName name="ES_3">#NAME?</definedName>
    <definedName name="ES_4">#NAME?</definedName>
    <definedName name="ES_5">#NAME?</definedName>
    <definedName name="ES_6">#NAME?</definedName>
    <definedName name="ES_7">#NAME?</definedName>
    <definedName name="ES_8">#NAME?</definedName>
    <definedName name="ES_9">#N/A</definedName>
    <definedName name="ES1_1" localSheetId="61">#REF!</definedName>
    <definedName name="ES1_1" localSheetId="62">#REF!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 localSheetId="3">IF(AIU!_h7=9,[0]!_____MAT133,"")</definedName>
    <definedName name="ESC" localSheetId="61">IF([0]!_h7=9,[0]!_____MAT133,"")</definedName>
    <definedName name="ESC" localSheetId="62">IF([0]!_h7=9,[0]!_____MAT133,"")</definedName>
    <definedName name="ESC">IF([0]!_h7=9,[0]!_____MAT133,"")</definedName>
    <definedName name="Esc_Cre1">#REF!</definedName>
    <definedName name="Esc_Tpd">#REF!</definedName>
    <definedName name="escalas">#REF!</definedName>
    <definedName name="ESCALERA" localSheetId="61">#REF!</definedName>
    <definedName name="ESCALERA">#REF!</definedName>
    <definedName name="Escalera_metálica_en_caracol_Diametro_1_80" localSheetId="21">#REF!</definedName>
    <definedName name="Escalera_metálica_en_caracol_Diametro_1_80">#REF!</definedName>
    <definedName name="Escalera_Metalica_tramo_5_50_ML" localSheetId="21">#REF!</definedName>
    <definedName name="Escalera_Metalica_tramo_5_50_ML">#REF!</definedName>
    <definedName name="escalones">#REF!</definedName>
    <definedName name="escapa" localSheetId="61">#REF!</definedName>
    <definedName name="escapa">#REF!</definedName>
    <definedName name="escarificación">#REF!</definedName>
    <definedName name="ESCENARIO" localSheetId="3"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cenario1">#REF!</definedName>
    <definedName name="Escobas" localSheetId="21">#REF!</definedName>
    <definedName name="Escobas">#REF!</definedName>
    <definedName name="ESCOMBRERA">#REF!</definedName>
    <definedName name="Escotilla_de_Inspeccion_tanques_de_agua" localSheetId="21">#REF!</definedName>
    <definedName name="Escotilla_de_Inspeccion_tanques_de_agua">#REF!</definedName>
    <definedName name="Escudos_Americanos_para_Sprinkler" localSheetId="21">#REF!</definedName>
    <definedName name="Escudos_Americanos_para_Sprinkler">#REF!</definedName>
    <definedName name="ESE">#REF!</definedName>
    <definedName name="ESMALTE">#REF!</definedName>
    <definedName name="esmalte_sintetico">#REF!</definedName>
    <definedName name="Esmalte_Sintético_Pintulux" localSheetId="21">#REF!</definedName>
    <definedName name="Esmalte_Sintético_Pintulux">#REF!</definedName>
    <definedName name="ESMALTMADETOT" localSheetId="61">#REF!</definedName>
    <definedName name="ESMALTMADETOT">#REF!</definedName>
    <definedName name="ESOECIAL" localSheetId="61">#REF!</definedName>
    <definedName name="ESOECIAL">#REF!</definedName>
    <definedName name="esp">#REF!</definedName>
    <definedName name="ESP_PAV">#REF!</definedName>
    <definedName name="ESP_PUB_VAR_CARP_MET_ITEM">#REF!,#REF!</definedName>
    <definedName name="ESP_PUB_VIAS_YPARQ_ITEM">#REF!</definedName>
    <definedName name="ESP1S">#REF!</definedName>
    <definedName name="ESP201.15" localSheetId="61">#REF!</definedName>
    <definedName name="ESP201.15" localSheetId="62">#REF!</definedName>
    <definedName name="ESP201.15">#REF!</definedName>
    <definedName name="ESP201.21" localSheetId="61">#REF!</definedName>
    <definedName name="ESP201.21" localSheetId="62">#REF!</definedName>
    <definedName name="ESP201.21">#REF!</definedName>
    <definedName name="ESP201.7" localSheetId="61">#REF!</definedName>
    <definedName name="ESP201.7" localSheetId="62">#REF!</definedName>
    <definedName name="ESP201.7">#REF!</definedName>
    <definedName name="ESP201.8" localSheetId="61">#REF!</definedName>
    <definedName name="ESP201.8" localSheetId="62">#REF!</definedName>
    <definedName name="ESP201.8">#REF!</definedName>
    <definedName name="ESP210.2.2" localSheetId="61">#REF!</definedName>
    <definedName name="ESP210.2.2" localSheetId="62">#REF!</definedName>
    <definedName name="ESP210.2.2">#REF!</definedName>
    <definedName name="ESP220.1">#REF!</definedName>
    <definedName name="ESP225P" localSheetId="61">#REF!</definedName>
    <definedName name="ESP225P" localSheetId="62">#REF!</definedName>
    <definedName name="ESP225P">#REF!</definedName>
    <definedName name="ESP2S">#REF!</definedName>
    <definedName name="ESP320.1" localSheetId="61">#REF!</definedName>
    <definedName name="ESP320.1">#REF!</definedName>
    <definedName name="ESP330.1">#REF!</definedName>
    <definedName name="ESP330.1P" localSheetId="61">#REF!</definedName>
    <definedName name="ESP330.1P" localSheetId="62">#REF!</definedName>
    <definedName name="ESP330.1P">#REF!</definedName>
    <definedName name="ESP330.2" localSheetId="61">#REF!</definedName>
    <definedName name="ESP330.2">#REF!</definedName>
    <definedName name="ESP600.1">#REF!</definedName>
    <definedName name="ESP610.1">#REF!</definedName>
    <definedName name="ESP630.4">#REF!</definedName>
    <definedName name="ESP630.6">#REF!</definedName>
    <definedName name="ESP630.7">#REF!</definedName>
    <definedName name="ESP632.1P" localSheetId="61">#REF!</definedName>
    <definedName name="ESP632.1P" localSheetId="62">#REF!</definedName>
    <definedName name="ESP632.1P">#REF!</definedName>
    <definedName name="ESP632.4P" localSheetId="61">#REF!</definedName>
    <definedName name="ESP632.4P" localSheetId="62">#REF!</definedName>
    <definedName name="ESP632.4P">#REF!</definedName>
    <definedName name="ESP640.1">#REF!</definedName>
    <definedName name="ESP640.1.2">#REF!</definedName>
    <definedName name="ESP671.1">#REF!</definedName>
    <definedName name="ESP673.1">#REF!</definedName>
    <definedName name="ESP673.2">#REF!</definedName>
    <definedName name="ESP700.1" localSheetId="61">#REF!</definedName>
    <definedName name="ESP700.1">#REF!</definedName>
    <definedName name="Espatula" localSheetId="21">#REF!</definedName>
    <definedName name="Espatula">#REF!</definedName>
    <definedName name="Espatulas" localSheetId="21">#REF!</definedName>
    <definedName name="Espatulas">#REF!</definedName>
    <definedName name="Espatulas_3" localSheetId="21">#REF!</definedName>
    <definedName name="Espatulas_3">#REF!</definedName>
    <definedName name="Espatulas_5" localSheetId="21">#REF!</definedName>
    <definedName name="Espatulas_5">#REF!</definedName>
    <definedName name="ESPE">#REF!</definedName>
    <definedName name="ESPECIALISTA">#REF!</definedName>
    <definedName name="ESPECIFICACION">#REF!</definedName>
    <definedName name="Especificación">#REF!</definedName>
    <definedName name="ESPECIFICACION2">#REF!</definedName>
    <definedName name="ESPECIFICACIOON">#REF!</definedName>
    <definedName name="espejo">#REF!</definedName>
    <definedName name="Espejo_4.00_mm" localSheetId="21">#REF!</definedName>
    <definedName name="Espejo_4.00_mm">#REF!</definedName>
    <definedName name="ESPEJO_4_MM">#REF!</definedName>
    <definedName name="ESPEJOS_ITEM">#REF!</definedName>
    <definedName name="ESPESOR">#REF!</definedName>
    <definedName name="ESPESORPLACAS">#REF!</definedName>
    <definedName name="Esponjillas" localSheetId="21">#REF!</definedName>
    <definedName name="Esponjillas">#REF!</definedName>
    <definedName name="ESPR">#REF!</definedName>
    <definedName name="ESPYUU">#REF!</definedName>
    <definedName name="ESRE">#N/A</definedName>
    <definedName name="essaxmis">#REF!</definedName>
    <definedName name="essclm">#REF!</definedName>
    <definedName name="EST10A">#REF!</definedName>
    <definedName name="EST10V1">#REF!</definedName>
    <definedName name="EST11A">#REF!</definedName>
    <definedName name="ESTA">#REF!</definedName>
    <definedName name="Estabilidad">#REF!</definedName>
    <definedName name="Estabilidad2">#REF!</definedName>
    <definedName name="Estabilidad3">#REF!</definedName>
    <definedName name="ESTAC">#REF!</definedName>
    <definedName name="ESTACA">#REF!</definedName>
    <definedName name="ESTACAS_80_cm">#REF!</definedName>
    <definedName name="ESTACION">#REF!</definedName>
    <definedName name="Estación">#REF!</definedName>
    <definedName name="estado">#REF!</definedName>
    <definedName name="ESTADO_ACUEDUCTO">#REF!</definedName>
    <definedName name="ESTADO_ALCANTARILLADO">#REF!</definedName>
    <definedName name="Estados">#REF!</definedName>
    <definedName name="este" localSheetId="3" hidden="1">{"PYGT",#N/A,FALSE,"PYG";"ACTIT",#N/A,FALSE,"BCE_GRAL-ACTIVO";"PASIT",#N/A,FALSE,"BCE_GRAL-PASIVO-PATRIM";"CAJAT",#N/A,FALSE,"CAJA"}</definedName>
    <definedName name="Este" localSheetId="61">#REF!</definedName>
    <definedName name="Este" localSheetId="62">#REF!</definedName>
    <definedName name="este" hidden="1">{"PYGT",#N/A,FALSE,"PYG";"ACTIT",#N/A,FALSE,"BCE_GRAL-ACTIVO";"PASIT",#N/A,FALSE,"BCE_GRAL-PASIVO-PATRIM";"CAJAT",#N/A,FALSE,"CAJA"}</definedName>
    <definedName name="ESTERIL">#REF!</definedName>
    <definedName name="ESTEWW" localSheetId="3"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OP">#REF!</definedName>
    <definedName name="Estopa" localSheetId="21">#REF!</definedName>
    <definedName name="Estopa">#REF!</definedName>
    <definedName name="ESTRAE">#REF!</definedName>
    <definedName name="estre" localSheetId="3"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#REF!</definedName>
    <definedName name="ESTRUC">#REF!</definedName>
    <definedName name="ESTRUCT_ITEM">#REF!</definedName>
    <definedName name="ESTRUCT06" localSheetId="61">#REF!</definedName>
    <definedName name="ESTRUCT06">#REF!</definedName>
    <definedName name="ESTRUCT07" localSheetId="61">#REF!</definedName>
    <definedName name="ESTRUCT07">#REF!</definedName>
    <definedName name="ESTRUCT08" localSheetId="61">#REF!</definedName>
    <definedName name="ESTRUCT08">#REF!</definedName>
    <definedName name="ESTRUCT09" localSheetId="61">#REF!</definedName>
    <definedName name="ESTRUCT09">#REF!</definedName>
    <definedName name="ESTRUCT10" localSheetId="61">#REF!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3" hidden="1">{#N/A,#N/A,TRUE,"INGENIERIA";#N/A,#N/A,TRUE,"COMPRAS";#N/A,#N/A,TRUE,"DIRECCION";#N/A,#N/A,TRUE,"RESUMEN"}</definedName>
    <definedName name="ESTRUCTURA" hidden="1">{#N/A,#N/A,TRUE,"INGENIERIA";#N/A,#N/A,TRUE,"COMPRAS";#N/A,#N/A,TRUE,"DIRECCION";#N/A,#N/A,TRUE,"RESUMEN"}</definedName>
    <definedName name="ESTRUCTURA_DE_SOPORTE">#REF!</definedName>
    <definedName name="Estructura2">#REF!</definedName>
    <definedName name="ESTRUCTURAL">#REF!</definedName>
    <definedName name="ESTRUCTURAS">#REF!</definedName>
    <definedName name="Estructuras_LA228__LA223_Incluye_Poste_12m_750_kg" localSheetId="21">#REF!</definedName>
    <definedName name="Estructuras_LA228__LA223_Incluye_Poste_12m_750_kg">#REF!</definedName>
    <definedName name="Estuco">#REF!</definedName>
    <definedName name="ESTUDIOS" hidden="1">#REF!</definedName>
    <definedName name="Estufa_Electrica_2_Puestos" localSheetId="21">#REF!</definedName>
    <definedName name="Estufa_Electrica_2_Puestos">#REF!</definedName>
    <definedName name="Estufas" localSheetId="21">#REF!</definedName>
    <definedName name="Estufas">#REF!</definedName>
    <definedName name="et">#REF!</definedName>
    <definedName name="ET_DSC">#REF!</definedName>
    <definedName name="ET_IMO">#REF!</definedName>
    <definedName name="ET_IND">#REF!</definedName>
    <definedName name="ETAP">#REF!</definedName>
    <definedName name="ETAPA">#REF!</definedName>
    <definedName name="ETAPA_EN_LA_QUE_SE_ATIENDE">#REF!</definedName>
    <definedName name="ETAPA_PACC">#REF!</definedName>
    <definedName name="ETAPA1" localSheetId="61">#REF!</definedName>
    <definedName name="ETAPA1" localSheetId="62">#REF!</definedName>
    <definedName name="ETAPA1">#REF!</definedName>
    <definedName name="ETAPA2">#REF!</definedName>
    <definedName name="ETAPA3">#REF!</definedName>
    <definedName name="ETAPA4">#REF!</definedName>
    <definedName name="etapas_proyecto">#REF!</definedName>
    <definedName name="ETERNIT6">#REF!</definedName>
    <definedName name="etertgg" localSheetId="3" hidden="1">{"via1",#N/A,TRUE,"general";"via2",#N/A,TRUE,"general";"via3",#N/A,TRUE,"general"}</definedName>
    <definedName name="etertgg" localSheetId="61" hidden="1">{"via1",#N/A,TRUE,"general";"via2",#N/A,TRUE,"general";"via3",#N/A,TRUE,"general"}</definedName>
    <definedName name="etertgg" localSheetId="62" hidden="1">{"via1",#N/A,TRUE,"general";"via2",#N/A,TRUE,"general";"via3",#N/A,TRUE,"general"}</definedName>
    <definedName name="etertgg" hidden="1">{"via1",#N/A,TRUE,"general";"via2",#N/A,TRUE,"general";"via3",#N/A,TRUE,"general"}</definedName>
    <definedName name="etertgg_1" localSheetId="3" hidden="1">{"via1",#N/A,TRUE,"general";"via2",#N/A,TRUE,"general";"via3",#N/A,TRUE,"general"}</definedName>
    <definedName name="etertgg_1" localSheetId="61" hidden="1">{"via1",#N/A,TRUE,"general";"via2",#N/A,TRUE,"general";"via3",#N/A,TRUE,"general"}</definedName>
    <definedName name="etertgg_1" localSheetId="62" hidden="1">{"via1",#N/A,TRUE,"general";"via2",#N/A,TRUE,"general";"via3",#N/A,TRUE,"general"}</definedName>
    <definedName name="etertgg_1" hidden="1">{"via1",#N/A,TRUE,"general";"via2",#N/A,TRUE,"general";"via3",#N/A,TRUE,"general"}</definedName>
    <definedName name="etertt" localSheetId="3" hidden="1">{#N/A,#N/A,TRUE,"1842CWN0"}</definedName>
    <definedName name="etertt" hidden="1">{#N/A,#N/A,TRUE,"1842CWN0"}</definedName>
    <definedName name="etew">#REF!</definedName>
    <definedName name="etewt" localSheetId="3" hidden="1">{"TAB1",#N/A,TRUE,"GENERAL";"TAB2",#N/A,TRUE,"GENERAL";"TAB3",#N/A,TRUE,"GENERAL";"TAB4",#N/A,TRUE,"GENERAL";"TAB5",#N/A,TRUE,"GENERAL"}</definedName>
    <definedName name="etewt" localSheetId="61" hidden="1">{"TAB1",#N/A,TRUE,"GENERAL";"TAB2",#N/A,TRUE,"GENERAL";"TAB3",#N/A,TRUE,"GENERAL";"TAB4",#N/A,TRUE,"GENERAL";"TAB5",#N/A,TRUE,"GENERAL"}</definedName>
    <definedName name="etewt" localSheetId="62" hidden="1">{"TAB1",#N/A,TRUE,"GENERAL";"TAB2",#N/A,TRUE,"GENERAL";"TAB3",#N/A,TRUE,"GENERAL";"TAB4",#N/A,TRUE,"GENERAL";"TAB5",#N/A,TRUE,"GENERAL"}</definedName>
    <definedName name="etewt" hidden="1">{"TAB1",#N/A,TRUE,"GENERAL";"TAB2",#N/A,TRUE,"GENERAL";"TAB3",#N/A,TRUE,"GENERAL";"TAB4",#N/A,TRUE,"GENERAL";"TAB5",#N/A,TRUE,"GENERAL"}</definedName>
    <definedName name="etewt_1" localSheetId="3" hidden="1">{"TAB1",#N/A,TRUE,"GENERAL";"TAB2",#N/A,TRUE,"GENERAL";"TAB3",#N/A,TRUE,"GENERAL";"TAB4",#N/A,TRUE,"GENERAL";"TAB5",#N/A,TRUE,"GENERAL"}</definedName>
    <definedName name="etewt_1" localSheetId="61" hidden="1">{"TAB1",#N/A,TRUE,"GENERAL";"TAB2",#N/A,TRUE,"GENERAL";"TAB3",#N/A,TRUE,"GENERAL";"TAB4",#N/A,TRUE,"GENERAL";"TAB5",#N/A,TRUE,"GENERAL"}</definedName>
    <definedName name="etewt_1" localSheetId="62" hidden="1">{"TAB1",#N/A,TRUE,"GENERAL";"TAB2",#N/A,TRUE,"GENERAL";"TAB3",#N/A,TRUE,"GENERAL";"TAB4",#N/A,TRUE,"GENERAL";"TAB5",#N/A,TRUE,"GENERAL"}</definedName>
    <definedName name="etewt_1" hidden="1">{"TAB1",#N/A,TRUE,"GENERAL";"TAB2",#N/A,TRUE,"GENERAL";"TAB3",#N/A,TRUE,"GENERAL";"TAB4",#N/A,TRUE,"GENERAL";"TAB5",#N/A,TRUE,"GENERAL"}</definedName>
    <definedName name="etffg">#REF!</definedName>
    <definedName name="ETNIA">#REF!</definedName>
    <definedName name="ETSYJRAHETFRDE" localSheetId="62">#REF!</definedName>
    <definedName name="ETSYJRAHETFRDE">#REF!</definedName>
    <definedName name="etu" localSheetId="3" hidden="1">{"via1",#N/A,TRUE,"general";"via2",#N/A,TRUE,"general";"via3",#N/A,TRUE,"general"}</definedName>
    <definedName name="etu" localSheetId="61" hidden="1">{"via1",#N/A,TRUE,"general";"via2",#N/A,TRUE,"general";"via3",#N/A,TRUE,"general"}</definedName>
    <definedName name="etu" localSheetId="62" hidden="1">{"via1",#N/A,TRUE,"general";"via2",#N/A,TRUE,"general";"via3",#N/A,TRUE,"general"}</definedName>
    <definedName name="etu" hidden="1">{"via1",#N/A,TRUE,"general";"via2",#N/A,TRUE,"general";"via3",#N/A,TRUE,"general"}</definedName>
    <definedName name="etu_1" localSheetId="3" hidden="1">{"via1",#N/A,TRUE,"general";"via2",#N/A,TRUE,"general";"via3",#N/A,TRUE,"general"}</definedName>
    <definedName name="etu_1" localSheetId="61" hidden="1">{"via1",#N/A,TRUE,"general";"via2",#N/A,TRUE,"general";"via3",#N/A,TRUE,"general"}</definedName>
    <definedName name="etu_1" localSheetId="62" hidden="1">{"via1",#N/A,TRUE,"general";"via2",#N/A,TRUE,"general";"via3",#N/A,TRUE,"general"}</definedName>
    <definedName name="etu_1" hidden="1">{"via1",#N/A,TRUE,"general";"via2",#N/A,TRUE,"general";"via3",#N/A,TRUE,"general"}</definedName>
    <definedName name="etueh" localSheetId="3" hidden="1">{"via1",#N/A,TRUE,"general";"via2",#N/A,TRUE,"general";"via3",#N/A,TRUE,"general"}</definedName>
    <definedName name="etueh" localSheetId="61" hidden="1">{"via1",#N/A,TRUE,"general";"via2",#N/A,TRUE,"general";"via3",#N/A,TRUE,"general"}</definedName>
    <definedName name="etueh" localSheetId="62" hidden="1">{"via1",#N/A,TRUE,"general";"via2",#N/A,TRUE,"general";"via3",#N/A,TRUE,"general"}</definedName>
    <definedName name="etueh" hidden="1">{"via1",#N/A,TRUE,"general";"via2",#N/A,TRUE,"general";"via3",#N/A,TRUE,"general"}</definedName>
    <definedName name="etueh_1" localSheetId="3" hidden="1">{"via1",#N/A,TRUE,"general";"via2",#N/A,TRUE,"general";"via3",#N/A,TRUE,"general"}</definedName>
    <definedName name="etueh_1" localSheetId="61" hidden="1">{"via1",#N/A,TRUE,"general";"via2",#N/A,TRUE,"general";"via3",#N/A,TRUE,"general"}</definedName>
    <definedName name="etueh_1" localSheetId="62" hidden="1">{"via1",#N/A,TRUE,"general";"via2",#N/A,TRUE,"general";"via3",#N/A,TRUE,"general"}</definedName>
    <definedName name="etueh_1" hidden="1">{"via1",#N/A,TRUE,"general";"via2",#N/A,TRUE,"general";"via3",#N/A,TRUE,"general"}</definedName>
    <definedName name="etyty" localSheetId="3" hidden="1">{"via1",#N/A,TRUE,"general";"via2",#N/A,TRUE,"general";"via3",#N/A,TRUE,"general"}</definedName>
    <definedName name="etyty" localSheetId="61" hidden="1">{"via1",#N/A,TRUE,"general";"via2",#N/A,TRUE,"general";"via3",#N/A,TRUE,"general"}</definedName>
    <definedName name="etyty" localSheetId="62" hidden="1">{"via1",#N/A,TRUE,"general";"via2",#N/A,TRUE,"general";"via3",#N/A,TRUE,"general"}</definedName>
    <definedName name="etyty" hidden="1">{"via1",#N/A,TRUE,"general";"via2",#N/A,TRUE,"general";"via3",#N/A,TRUE,"general"}</definedName>
    <definedName name="etyty_1" localSheetId="3" hidden="1">{"via1",#N/A,TRUE,"general";"via2",#N/A,TRUE,"general";"via3",#N/A,TRUE,"general"}</definedName>
    <definedName name="etyty_1" localSheetId="61" hidden="1">{"via1",#N/A,TRUE,"general";"via2",#N/A,TRUE,"general";"via3",#N/A,TRUE,"general"}</definedName>
    <definedName name="etyty_1" localSheetId="62" hidden="1">{"via1",#N/A,TRUE,"general";"via2",#N/A,TRUE,"general";"via3",#N/A,TRUE,"general"}</definedName>
    <definedName name="etyty_1" hidden="1">{"via1",#N/A,TRUE,"general";"via2",#N/A,TRUE,"general";"via3",#N/A,TRUE,"general"}</definedName>
    <definedName name="etyu" localSheetId="3" hidden="1">{"TAB1",#N/A,TRUE,"GENERAL";"TAB2",#N/A,TRUE,"GENERAL";"TAB3",#N/A,TRUE,"GENERAL";"TAB4",#N/A,TRUE,"GENERAL";"TAB5",#N/A,TRUE,"GENERAL"}</definedName>
    <definedName name="etyu" localSheetId="61" hidden="1">{"TAB1",#N/A,TRUE,"GENERAL";"TAB2",#N/A,TRUE,"GENERAL";"TAB3",#N/A,TRUE,"GENERAL";"TAB4",#N/A,TRUE,"GENERAL";"TAB5",#N/A,TRUE,"GENERAL"}</definedName>
    <definedName name="etyu" localSheetId="62" hidden="1">{"TAB1",#N/A,TRUE,"GENERAL";"TAB2",#N/A,TRUE,"GENERAL";"TAB3",#N/A,TRUE,"GENERAL";"TAB4",#N/A,TRUE,"GENERAL";"TAB5",#N/A,TRUE,"GENERAL"}</definedName>
    <definedName name="etyu" hidden="1">{"TAB1",#N/A,TRUE,"GENERAL";"TAB2",#N/A,TRUE,"GENERAL";"TAB3",#N/A,TRUE,"GENERAL";"TAB4",#N/A,TRUE,"GENERAL";"TAB5",#N/A,TRUE,"GENERAL"}</definedName>
    <definedName name="etyu_1" localSheetId="3" hidden="1">{"TAB1",#N/A,TRUE,"GENERAL";"TAB2",#N/A,TRUE,"GENERAL";"TAB3",#N/A,TRUE,"GENERAL";"TAB4",#N/A,TRUE,"GENERAL";"TAB5",#N/A,TRUE,"GENERAL"}</definedName>
    <definedName name="etyu_1" localSheetId="61" hidden="1">{"TAB1",#N/A,TRUE,"GENERAL";"TAB2",#N/A,TRUE,"GENERAL";"TAB3",#N/A,TRUE,"GENERAL";"TAB4",#N/A,TRUE,"GENERAL";"TAB5",#N/A,TRUE,"GENERAL"}</definedName>
    <definedName name="etyu_1" localSheetId="62" hidden="1">{"TAB1",#N/A,TRUE,"GENERAL";"TAB2",#N/A,TRUE,"GENERAL";"TAB3",#N/A,TRUE,"GENERAL";"TAB4",#N/A,TRUE,"GENERAL";"TAB5",#N/A,TRUE,"GENERAL"}</definedName>
    <definedName name="etyu_1" hidden="1">{"TAB1",#N/A,TRUE,"GENERAL";"TAB2",#N/A,TRUE,"GENERAL";"TAB3",#N/A,TRUE,"GENERAL";"TAB4",#N/A,TRUE,"GENERAL";"TAB5",#N/A,TRUE,"GENERAL"}</definedName>
    <definedName name="eu" localSheetId="3" hidden="1">{"via1",#N/A,TRUE,"general";"via2",#N/A,TRUE,"general";"via3",#N/A,TRUE,"general"}</definedName>
    <definedName name="eu" localSheetId="61" hidden="1">{"via1",#N/A,TRUE,"general";"via2",#N/A,TRUE,"general";"via3",#N/A,TRUE,"general"}</definedName>
    <definedName name="eu" localSheetId="62" hidden="1">{"via1",#N/A,TRUE,"general";"via2",#N/A,TRUE,"general";"via3",#N/A,TRUE,"general"}</definedName>
    <definedName name="eu" hidden="1">{"via1",#N/A,TRUE,"general";"via2",#N/A,TRUE,"general";"via3",#N/A,TRUE,"general"}</definedName>
    <definedName name="eu_1" localSheetId="3" hidden="1">{"via1",#N/A,TRUE,"general";"via2",#N/A,TRUE,"general";"via3",#N/A,TRUE,"general"}</definedName>
    <definedName name="eu_1" localSheetId="61" hidden="1">{"via1",#N/A,TRUE,"general";"via2",#N/A,TRUE,"general";"via3",#N/A,TRUE,"general"}</definedName>
    <definedName name="eu_1" localSheetId="62" hidden="1">{"via1",#N/A,TRUE,"general";"via2",#N/A,TRUE,"general";"via3",#N/A,TRUE,"general"}</definedName>
    <definedName name="eu_1" hidden="1">{"via1",#N/A,TRUE,"general";"via2",#N/A,TRUE,"general";"via3",#N/A,TRUE,"general"}</definedName>
    <definedName name="Euro">#REF!</definedName>
    <definedName name="eut" localSheetId="3" hidden="1">{"via1",#N/A,TRUE,"general";"via2",#N/A,TRUE,"general";"via3",#N/A,TRUE,"general"}</definedName>
    <definedName name="eut" localSheetId="61" hidden="1">{"via1",#N/A,TRUE,"general";"via2",#N/A,TRUE,"general";"via3",#N/A,TRUE,"general"}</definedName>
    <definedName name="eut" localSheetId="62" hidden="1">{"via1",#N/A,TRUE,"general";"via2",#N/A,TRUE,"general";"via3",#N/A,TRUE,"general"}</definedName>
    <definedName name="eut" hidden="1">{"via1",#N/A,TRUE,"general";"via2",#N/A,TRUE,"general";"via3",#N/A,TRUE,"general"}</definedName>
    <definedName name="eut_1" localSheetId="3" hidden="1">{"via1",#N/A,TRUE,"general";"via2",#N/A,TRUE,"general";"via3",#N/A,TRUE,"general"}</definedName>
    <definedName name="eut_1" localSheetId="61" hidden="1">{"via1",#N/A,TRUE,"general";"via2",#N/A,TRUE,"general";"via3",#N/A,TRUE,"general"}</definedName>
    <definedName name="eut_1" localSheetId="62" hidden="1">{"via1",#N/A,TRUE,"general";"via2",#N/A,TRUE,"general";"via3",#N/A,TRUE,"general"}</definedName>
    <definedName name="eut_1" hidden="1">{"via1",#N/A,TRUE,"general";"via2",#N/A,TRUE,"general";"via3",#N/A,TRUE,"general"}</definedName>
    <definedName name="euyt" localSheetId="3" hidden="1">{"TAB1",#N/A,TRUE,"GENERAL";"TAB2",#N/A,TRUE,"GENERAL";"TAB3",#N/A,TRUE,"GENERAL";"TAB4",#N/A,TRUE,"GENERAL";"TAB5",#N/A,TRUE,"GENERAL"}</definedName>
    <definedName name="euyt" localSheetId="61" hidden="1">{"TAB1",#N/A,TRUE,"GENERAL";"TAB2",#N/A,TRUE,"GENERAL";"TAB3",#N/A,TRUE,"GENERAL";"TAB4",#N/A,TRUE,"GENERAL";"TAB5",#N/A,TRUE,"GENERAL"}</definedName>
    <definedName name="euyt" localSheetId="62" hidden="1">{"TAB1",#N/A,TRUE,"GENERAL";"TAB2",#N/A,TRUE,"GENERAL";"TAB3",#N/A,TRUE,"GENERAL";"TAB4",#N/A,TRUE,"GENERAL";"TAB5",#N/A,TRUE,"GENERAL"}</definedName>
    <definedName name="euyt" hidden="1">{"TAB1",#N/A,TRUE,"GENERAL";"TAB2",#N/A,TRUE,"GENERAL";"TAB3",#N/A,TRUE,"GENERAL";"TAB4",#N/A,TRUE,"GENERAL";"TAB5",#N/A,TRUE,"GENERAL"}</definedName>
    <definedName name="euyt_1" localSheetId="3" hidden="1">{"TAB1",#N/A,TRUE,"GENERAL";"TAB2",#N/A,TRUE,"GENERAL";"TAB3",#N/A,TRUE,"GENERAL";"TAB4",#N/A,TRUE,"GENERAL";"TAB5",#N/A,TRUE,"GENERAL"}</definedName>
    <definedName name="euyt_1" localSheetId="61" hidden="1">{"TAB1",#N/A,TRUE,"GENERAL";"TAB2",#N/A,TRUE,"GENERAL";"TAB3",#N/A,TRUE,"GENERAL";"TAB4",#N/A,TRUE,"GENERAL";"TAB5",#N/A,TRUE,"GENERAL"}</definedName>
    <definedName name="euyt_1" localSheetId="62" hidden="1">{"TAB1",#N/A,TRUE,"GENERAL";"TAB2",#N/A,TRUE,"GENERAL";"TAB3",#N/A,TRUE,"GENERAL";"TAB4",#N/A,TRUE,"GENERAL";"TAB5",#N/A,TRUE,"GENERAL"}</definedName>
    <definedName name="euyt_1" hidden="1">{"TAB1",#N/A,TRUE,"GENERAL";"TAB2",#N/A,TRUE,"GENERAL";"TAB3",#N/A,TRUE,"GENERAL";"TAB4",#N/A,TRUE,"GENERAL";"TAB5",#N/A,TRUE,"GENERAL"}</definedName>
    <definedName name="ev.Calculation" hidden="1">-4135</definedName>
    <definedName name="ev.Initialized" hidden="1">FALSE</definedName>
    <definedName name="Eval_Currency">#REF!</definedName>
    <definedName name="evergreen_ar">#REF!</definedName>
    <definedName name="evergreen_inv">#REF!</definedName>
    <definedName name="EW">#REF!</definedName>
    <definedName name="ewegt" localSheetId="3" hidden="1">{"TAB1",#N/A,TRUE,"GENERAL";"TAB2",#N/A,TRUE,"GENERAL";"TAB3",#N/A,TRUE,"GENERAL";"TAB4",#N/A,TRUE,"GENERAL";"TAB5",#N/A,TRUE,"GENERAL"}</definedName>
    <definedName name="ewegt" localSheetId="61" hidden="1">{"TAB1",#N/A,TRUE,"GENERAL";"TAB2",#N/A,TRUE,"GENERAL";"TAB3",#N/A,TRUE,"GENERAL";"TAB4",#N/A,TRUE,"GENERAL";"TAB5",#N/A,TRUE,"GENERAL"}</definedName>
    <definedName name="ewegt" localSheetId="62" hidden="1">{"TAB1",#N/A,TRUE,"GENERAL";"TAB2",#N/A,TRUE,"GENERAL";"TAB3",#N/A,TRUE,"GENERAL";"TAB4",#N/A,TRUE,"GENERAL";"TAB5",#N/A,TRUE,"GENERAL"}</definedName>
    <definedName name="ewegt" hidden="1">{"TAB1",#N/A,TRUE,"GENERAL";"TAB2",#N/A,TRUE,"GENERAL";"TAB3",#N/A,TRUE,"GENERAL";"TAB4",#N/A,TRUE,"GENERAL";"TAB5",#N/A,TRUE,"GENERAL"}</definedName>
    <definedName name="ewegt_1" localSheetId="3" hidden="1">{"TAB1",#N/A,TRUE,"GENERAL";"TAB2",#N/A,TRUE,"GENERAL";"TAB3",#N/A,TRUE,"GENERAL";"TAB4",#N/A,TRUE,"GENERAL";"TAB5",#N/A,TRUE,"GENERAL"}</definedName>
    <definedName name="ewegt_1" localSheetId="61" hidden="1">{"TAB1",#N/A,TRUE,"GENERAL";"TAB2",#N/A,TRUE,"GENERAL";"TAB3",#N/A,TRUE,"GENERAL";"TAB4",#N/A,TRUE,"GENERAL";"TAB5",#N/A,TRUE,"GENERAL"}</definedName>
    <definedName name="ewegt_1" localSheetId="62" hidden="1">{"TAB1",#N/A,TRUE,"GENERAL";"TAB2",#N/A,TRUE,"GENERAL";"TAB3",#N/A,TRUE,"GENERAL";"TAB4",#N/A,TRUE,"GENERAL";"TAB5",#N/A,TRUE,"GENERAL"}</definedName>
    <definedName name="ewegt_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61" hidden="1">{"TAB1",#N/A,TRUE,"GENERAL";"TAB2",#N/A,TRUE,"GENERAL";"TAB3",#N/A,TRUE,"GENERAL";"TAB4",#N/A,TRUE,"GENERAL";"TAB5",#N/A,TRUE,"GENERAL"}</definedName>
    <definedName name="ewfewfg" localSheetId="62" hidden="1">{"TAB1",#N/A,TRUE,"GENERAL";"TAB2",#N/A,TRUE,"GENERAL";"TAB3",#N/A,TRUE,"GENERAL";"TAB4",#N/A,TRUE,"GENERAL";"TAB5",#N/A,TRUE,"GENERAL"}</definedName>
    <definedName name="ewfewfg" hidden="1">{"TAB1",#N/A,TRUE,"GENERAL";"TAB2",#N/A,TRUE,"GENERAL";"TAB3",#N/A,TRUE,"GENERAL";"TAB4",#N/A,TRUE,"GENERAL";"TAB5",#N/A,TRUE,"GENERAL"}</definedName>
    <definedName name="ewfewfg_1" localSheetId="3" hidden="1">{"TAB1",#N/A,TRUE,"GENERAL";"TAB2",#N/A,TRUE,"GENERAL";"TAB3",#N/A,TRUE,"GENERAL";"TAB4",#N/A,TRUE,"GENERAL";"TAB5",#N/A,TRUE,"GENERAL"}</definedName>
    <definedName name="ewfewfg_1" localSheetId="61" hidden="1">{"TAB1",#N/A,TRUE,"GENERAL";"TAB2",#N/A,TRUE,"GENERAL";"TAB3",#N/A,TRUE,"GENERAL";"TAB4",#N/A,TRUE,"GENERAL";"TAB5",#N/A,TRUE,"GENERAL"}</definedName>
    <definedName name="ewfewfg_1" localSheetId="62" hidden="1">{"TAB1",#N/A,TRUE,"GENERAL";"TAB2",#N/A,TRUE,"GENERAL";"TAB3",#N/A,TRUE,"GENERAL";"TAB4",#N/A,TRUE,"GENERAL";"TAB5",#N/A,TRUE,"GENERAL"}</definedName>
    <definedName name="ewfewfg_1" hidden="1">{"TAB1",#N/A,TRUE,"GENERAL";"TAB2",#N/A,TRUE,"GENERAL";"TAB3",#N/A,TRUE,"GENERAL";"TAB4",#N/A,TRUE,"GENERAL";"TAB5",#N/A,TRUE,"GENERAL"}</definedName>
    <definedName name="ewre" localSheetId="3" hidden="1">{"TAB1",#N/A,TRUE,"GENERAL";"TAB2",#N/A,TRUE,"GENERAL";"TAB3",#N/A,TRUE,"GENERAL";"TAB4",#N/A,TRUE,"GENERAL";"TAB5",#N/A,TRUE,"GENERAL"}</definedName>
    <definedName name="ewre" localSheetId="61" hidden="1">{"TAB1",#N/A,TRUE,"GENERAL";"TAB2",#N/A,TRUE,"GENERAL";"TAB3",#N/A,TRUE,"GENERAL";"TAB4",#N/A,TRUE,"GENERAL";"TAB5",#N/A,TRUE,"GENERAL"}</definedName>
    <definedName name="ewre" localSheetId="62" hidden="1">{"TAB1",#N/A,TRUE,"GENERAL";"TAB2",#N/A,TRUE,"GENERAL";"TAB3",#N/A,TRUE,"GENERAL";"TAB4",#N/A,TRUE,"GENERAL";"TAB5",#N/A,TRUE,"GENERAL"}</definedName>
    <definedName name="ewre" hidden="1">{"TAB1",#N/A,TRUE,"GENERAL";"TAB2",#N/A,TRUE,"GENERAL";"TAB3",#N/A,TRUE,"GENERAL";"TAB4",#N/A,TRUE,"GENERAL";"TAB5",#N/A,TRUE,"GENERAL"}</definedName>
    <definedName name="ewre_1" localSheetId="3" hidden="1">{"TAB1",#N/A,TRUE,"GENERAL";"TAB2",#N/A,TRUE,"GENERAL";"TAB3",#N/A,TRUE,"GENERAL";"TAB4",#N/A,TRUE,"GENERAL";"TAB5",#N/A,TRUE,"GENERAL"}</definedName>
    <definedName name="ewre_1" localSheetId="61" hidden="1">{"TAB1",#N/A,TRUE,"GENERAL";"TAB2",#N/A,TRUE,"GENERAL";"TAB3",#N/A,TRUE,"GENERAL";"TAB4",#N/A,TRUE,"GENERAL";"TAB5",#N/A,TRUE,"GENERAL"}</definedName>
    <definedName name="ewre_1" localSheetId="62" hidden="1">{"TAB1",#N/A,TRUE,"GENERAL";"TAB2",#N/A,TRUE,"GENERAL";"TAB3",#N/A,TRUE,"GENERAL";"TAB4",#N/A,TRUE,"GENERAL";"TAB5",#N/A,TRUE,"GENERAL"}</definedName>
    <definedName name="ewre_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61" hidden="1">{"TAB1",#N/A,TRUE,"GENERAL";"TAB2",#N/A,TRUE,"GENERAL";"TAB3",#N/A,TRUE,"GENERAL";"TAB4",#N/A,TRUE,"GENERAL";"TAB5",#N/A,TRUE,"GENERAL"}</definedName>
    <definedName name="ewrewf" localSheetId="62" hidden="1">{"TAB1",#N/A,TRUE,"GENERAL";"TAB2",#N/A,TRUE,"GENERAL";"TAB3",#N/A,TRUE,"GENERAL";"TAB4",#N/A,TRUE,"GENERAL";"TAB5",#N/A,TRUE,"GENERAL"}</definedName>
    <definedName name="ewrewf" hidden="1">{"TAB1",#N/A,TRUE,"GENERAL";"TAB2",#N/A,TRUE,"GENERAL";"TAB3",#N/A,TRUE,"GENERAL";"TAB4",#N/A,TRUE,"GENERAL";"TAB5",#N/A,TRUE,"GENERAL"}</definedName>
    <definedName name="ewrewf_1" localSheetId="3" hidden="1">{"TAB1",#N/A,TRUE,"GENERAL";"TAB2",#N/A,TRUE,"GENERAL";"TAB3",#N/A,TRUE,"GENERAL";"TAB4",#N/A,TRUE,"GENERAL";"TAB5",#N/A,TRUE,"GENERAL"}</definedName>
    <definedName name="ewrewf_1" localSheetId="61" hidden="1">{"TAB1",#N/A,TRUE,"GENERAL";"TAB2",#N/A,TRUE,"GENERAL";"TAB3",#N/A,TRUE,"GENERAL";"TAB4",#N/A,TRUE,"GENERAL";"TAB5",#N/A,TRUE,"GENERAL"}</definedName>
    <definedName name="ewrewf_1" localSheetId="62" hidden="1">{"TAB1",#N/A,TRUE,"GENERAL";"TAB2",#N/A,TRUE,"GENERAL";"TAB3",#N/A,TRUE,"GENERAL";"TAB4",#N/A,TRUE,"GENERAL";"TAB5",#N/A,TRUE,"GENERAL"}</definedName>
    <definedName name="ewrewf_1" hidden="1">{"TAB1",#N/A,TRUE,"GENERAL";"TAB2",#N/A,TRUE,"GENERAL";"TAB3",#N/A,TRUE,"GENERAL";"TAB4",#N/A,TRUE,"GENERAL";"TAB5",#N/A,TRUE,"GENERAL"}</definedName>
    <definedName name="ewrr" localSheetId="3" hidden="1">{"TAB1",#N/A,TRUE,"GENERAL";"TAB2",#N/A,TRUE,"GENERAL";"TAB3",#N/A,TRUE,"GENERAL";"TAB4",#N/A,TRUE,"GENERAL";"TAB5",#N/A,TRUE,"GENERAL"}</definedName>
    <definedName name="ewrr" localSheetId="61" hidden="1">{"TAB1",#N/A,TRUE,"GENERAL";"TAB2",#N/A,TRUE,"GENERAL";"TAB3",#N/A,TRUE,"GENERAL";"TAB4",#N/A,TRUE,"GENERAL";"TAB5",#N/A,TRUE,"GENERAL"}</definedName>
    <definedName name="ewrr" localSheetId="62" hidden="1">{"TAB1",#N/A,TRUE,"GENERAL";"TAB2",#N/A,TRUE,"GENERAL";"TAB3",#N/A,TRUE,"GENERAL";"TAB4",#N/A,TRUE,"GENERAL";"TAB5",#N/A,TRUE,"GENERAL"}</definedName>
    <definedName name="ewrr" hidden="1">{"TAB1",#N/A,TRUE,"GENERAL";"TAB2",#N/A,TRUE,"GENERAL";"TAB3",#N/A,TRUE,"GENERAL";"TAB4",#N/A,TRUE,"GENERAL";"TAB5",#N/A,TRUE,"GENERAL"}</definedName>
    <definedName name="ewrr_1" localSheetId="3" hidden="1">{"TAB1",#N/A,TRUE,"GENERAL";"TAB2",#N/A,TRUE,"GENERAL";"TAB3",#N/A,TRUE,"GENERAL";"TAB4",#N/A,TRUE,"GENERAL";"TAB5",#N/A,TRUE,"GENERAL"}</definedName>
    <definedName name="ewrr_1" localSheetId="61" hidden="1">{"TAB1",#N/A,TRUE,"GENERAL";"TAB2",#N/A,TRUE,"GENERAL";"TAB3",#N/A,TRUE,"GENERAL";"TAB4",#N/A,TRUE,"GENERAL";"TAB5",#N/A,TRUE,"GENERAL"}</definedName>
    <definedName name="ewrr_1" localSheetId="62" hidden="1">{"TAB1",#N/A,TRUE,"GENERAL";"TAB2",#N/A,TRUE,"GENERAL";"TAB3",#N/A,TRUE,"GENERAL";"TAB4",#N/A,TRUE,"GENERAL";"TAB5",#N/A,TRUE,"GENERAL"}</definedName>
    <definedName name="ewrr_1" hidden="1">{"TAB1",#N/A,TRUE,"GENERAL";"TAB2",#N/A,TRUE,"GENERAL";"TAB3",#N/A,TRUE,"GENERAL";"TAB4",#N/A,TRUE,"GENERAL";"TAB5",#N/A,TRUE,"GENERAL"}</definedName>
    <definedName name="EWRSDFERTERERE">#REF!</definedName>
    <definedName name="ewrt" localSheetId="3" hidden="1">{"TAB1",#N/A,TRUE,"GENERAL";"TAB2",#N/A,TRUE,"GENERAL";"TAB3",#N/A,TRUE,"GENERAL";"TAB4",#N/A,TRUE,"GENERAL";"TAB5",#N/A,TRUE,"GENERAL"}</definedName>
    <definedName name="ewrt" localSheetId="61" hidden="1">{"TAB1",#N/A,TRUE,"GENERAL";"TAB2",#N/A,TRUE,"GENERAL";"TAB3",#N/A,TRUE,"GENERAL";"TAB4",#N/A,TRUE,"GENERAL";"TAB5",#N/A,TRUE,"GENERAL"}</definedName>
    <definedName name="ewrt" localSheetId="62" hidden="1">{"TAB1",#N/A,TRUE,"GENERAL";"TAB2",#N/A,TRUE,"GENERAL";"TAB3",#N/A,TRUE,"GENERAL";"TAB4",#N/A,TRUE,"GENERAL";"TAB5",#N/A,TRUE,"GENERAL"}</definedName>
    <definedName name="ewrt" hidden="1">{"TAB1",#N/A,TRUE,"GENERAL";"TAB2",#N/A,TRUE,"GENERAL";"TAB3",#N/A,TRUE,"GENERAL";"TAB4",#N/A,TRUE,"GENERAL";"TAB5",#N/A,TRUE,"GENERAL"}</definedName>
    <definedName name="ewrt_1" localSheetId="3" hidden="1">{"TAB1",#N/A,TRUE,"GENERAL";"TAB2",#N/A,TRUE,"GENERAL";"TAB3",#N/A,TRUE,"GENERAL";"TAB4",#N/A,TRUE,"GENERAL";"TAB5",#N/A,TRUE,"GENERAL"}</definedName>
    <definedName name="ewrt_1" localSheetId="61" hidden="1">{"TAB1",#N/A,TRUE,"GENERAL";"TAB2",#N/A,TRUE,"GENERAL";"TAB3",#N/A,TRUE,"GENERAL";"TAB4",#N/A,TRUE,"GENERAL";"TAB5",#N/A,TRUE,"GENERAL"}</definedName>
    <definedName name="ewrt_1" localSheetId="62" hidden="1">{"TAB1",#N/A,TRUE,"GENERAL";"TAB2",#N/A,TRUE,"GENERAL";"TAB3",#N/A,TRUE,"GENERAL";"TAB4",#N/A,TRUE,"GENERAL";"TAB5",#N/A,TRUE,"GENERAL"}</definedName>
    <definedName name="ewrt_1" hidden="1">{"TAB1",#N/A,TRUE,"GENERAL";"TAB2",#N/A,TRUE,"GENERAL";"TAB3",#N/A,TRUE,"GENERAL";"TAB4",#N/A,TRUE,"GENERAL";"TAB5",#N/A,TRUE,"GENERAL"}</definedName>
    <definedName name="EWRW">#REF!</definedName>
    <definedName name="ewrwer" localSheetId="3" hidden="1">{"TAB1",#N/A,TRUE,"GENERAL";"TAB2",#N/A,TRUE,"GENERAL";"TAB3",#N/A,TRUE,"GENERAL";"TAB4",#N/A,TRUE,"GENERAL";"TAB5",#N/A,TRUE,"GENERAL"}</definedName>
    <definedName name="ewrwer" localSheetId="61" hidden="1">{"TAB1",#N/A,TRUE,"GENERAL";"TAB2",#N/A,TRUE,"GENERAL";"TAB3",#N/A,TRUE,"GENERAL";"TAB4",#N/A,TRUE,"GENERAL";"TAB5",#N/A,TRUE,"GENERAL"}</definedName>
    <definedName name="ewrwer" localSheetId="62" hidden="1">{"TAB1",#N/A,TRUE,"GENERAL";"TAB2",#N/A,TRUE,"GENERAL";"TAB3",#N/A,TRUE,"GENERAL";"TAB4",#N/A,TRUE,"GENERAL";"TAB5",#N/A,TRUE,"GENERAL"}</definedName>
    <definedName name="ewrwer" hidden="1">{"TAB1",#N/A,TRUE,"GENERAL";"TAB2",#N/A,TRUE,"GENERAL";"TAB3",#N/A,TRUE,"GENERAL";"TAB4",#N/A,TRUE,"GENERAL";"TAB5",#N/A,TRUE,"GENERAL"}</definedName>
    <definedName name="ewrwer_1" localSheetId="3" hidden="1">{"TAB1",#N/A,TRUE,"GENERAL";"TAB2",#N/A,TRUE,"GENERAL";"TAB3",#N/A,TRUE,"GENERAL";"TAB4",#N/A,TRUE,"GENERAL";"TAB5",#N/A,TRUE,"GENERAL"}</definedName>
    <definedName name="ewrwer_1" localSheetId="61" hidden="1">{"TAB1",#N/A,TRUE,"GENERAL";"TAB2",#N/A,TRUE,"GENERAL";"TAB3",#N/A,TRUE,"GENERAL";"TAB4",#N/A,TRUE,"GENERAL";"TAB5",#N/A,TRUE,"GENERAL"}</definedName>
    <definedName name="ewrwer_1" localSheetId="62" hidden="1">{"TAB1",#N/A,TRUE,"GENERAL";"TAB2",#N/A,TRUE,"GENERAL";"TAB3",#N/A,TRUE,"GENERAL";"TAB4",#N/A,TRUE,"GENERAL";"TAB5",#N/A,TRUE,"GENERAL"}</definedName>
    <definedName name="ewrwer_1" hidden="1">{"TAB1",#N/A,TRUE,"GENERAL";"TAB2",#N/A,TRUE,"GENERAL";"TAB3",#N/A,TRUE,"GENERAL";"TAB4",#N/A,TRUE,"GENERAL";"TAB5",#N/A,TRUE,"GENERAL"}</definedName>
    <definedName name="EX" hidden="1">#REF!</definedName>
    <definedName name="EX_1" hidden="1">#REF!</definedName>
    <definedName name="Exacavacion_mecanica" localSheetId="21">#REF!</definedName>
    <definedName name="Exacavacion_mecanica">#REF!</definedName>
    <definedName name="EXC" localSheetId="61">#REF!</definedName>
    <definedName name="EXC" localSheetId="62">#REF!</definedName>
    <definedName name="EXC">#REF!</definedName>
    <definedName name="EXC.POZ">#REF!</definedName>
    <definedName name="EXC.ZAN">#REF!</definedName>
    <definedName name="EXC_12">NA()</definedName>
    <definedName name="excanden">#REF!</definedName>
    <definedName name="Excarvar">#REF!</definedName>
    <definedName name="EXCAV_1">#REF!</definedName>
    <definedName name="EXCAV_2">#REF!</definedName>
    <definedName name="excav_rell">#REF!</definedName>
    <definedName name="EXCAVA">#REF!</definedName>
    <definedName name="EXCAVACION" hidden="1">#REF!</definedName>
    <definedName name="excavación">#REF!</definedName>
    <definedName name="Excavacion_manual_con_retiro" localSheetId="21">#REF!</definedName>
    <definedName name="Excavacion_manual_con_retiro">#REF!</definedName>
    <definedName name="EXCAVACION_Y_RETIRO_DE_MATERIAL">#REF!</definedName>
    <definedName name="EXCAVACIONCONGLOMERADO" localSheetId="61">#REF!</definedName>
    <definedName name="EXCAVACIONCONGLOMERADO">#REF!</definedName>
    <definedName name="excavaciones">#REF!</definedName>
    <definedName name="Excavacionman">#REF!</definedName>
    <definedName name="EXCAVACIONSIMPLE" localSheetId="61">#REF!</definedName>
    <definedName name="EXCAVACIONSIMPLE">#REF!</definedName>
    <definedName name="excavacomun">#REF!</definedName>
    <definedName name="excavaconglomerado">#REF!</definedName>
    <definedName name="EXCAVAMANOV">#REF!</definedName>
    <definedName name="EXCAVAMAQUINAV">#REF!</definedName>
    <definedName name="EXCAVATIERRA">#REF!</definedName>
    <definedName name="excdis_lod">#REF!</definedName>
    <definedName name="exCEL">#REF!</definedName>
    <definedName name="exCEL_51">#REF!</definedName>
    <definedName name="Excel_BuiltIn__FilterDatabase">#REF!</definedName>
    <definedName name="Excel_BuiltIn__FilterDatabase_2" localSheetId="61">#REF!</definedName>
    <definedName name="Excel_BuiltIn__FilterDatabase_2" localSheetId="62">#REF!</definedName>
    <definedName name="Excel_BuiltIn__FilterDatabase_2">#REF!</definedName>
    <definedName name="Excel_BuiltIn_Criteria" localSheetId="61">#REF!</definedName>
    <definedName name="Excel_BuiltIn_Criteria">#REF!</definedName>
    <definedName name="Excel_BuiltIn_Criteria_1">#REF!</definedName>
    <definedName name="Excel_BuiltIn_Criteria_2">#REF!</definedName>
    <definedName name="Excel_BuiltIn_Criteria_4">#REF!</definedName>
    <definedName name="Excel_BuiltIn_Print_Area">#REF!</definedName>
    <definedName name="Excel_BuiltIn_Print_Area_1" localSheetId="62">#REF!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2">#REF!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7" localSheetId="61">#REF!</definedName>
    <definedName name="Excel_BuiltIn_Print_Area_7" localSheetId="62">#REF!</definedName>
    <definedName name="Excel_BuiltIn_Print_Area_7">"$'Presupuesto consolidado'.$#REF!$#REF!:$#REF!$#REF!"</definedName>
    <definedName name="Excel_BuiltIn_Print_Titles">#REF!</definedName>
    <definedName name="Excel_BuiltIn_Print_Titles_1" localSheetId="62">#REF!</definedName>
    <definedName name="Excel_BuiltIn_Print_Titles_1">#REF!</definedName>
    <definedName name="Excel_BuiltIn_Print_Titles_1_1" localSheetId="62">#REF!</definedName>
    <definedName name="Excel_BuiltIn_Print_Titles_1_1">#REF!</definedName>
    <definedName name="Excel_BuiltIn_Print_Titles_1_1_1" localSheetId="62">#REF!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#REF!</definedName>
    <definedName name="Excel_BuiltIn_Print_Titles_23_51">#REF!</definedName>
    <definedName name="Excel_BuiltIn_Print_Titles_3" localSheetId="61">#REF!</definedName>
    <definedName name="Excel_BuiltIn_Print_Titles_3" localSheetId="62">#REF!</definedName>
    <definedName name="Excel_BuiltIn_Print_Titles_3">#REF!</definedName>
    <definedName name="Excel_BuiltIn_Print_Titles_3_51">#REF!</definedName>
    <definedName name="Excel_BuiltIn_Print_Titles_4" localSheetId="61">#REF!</definedName>
    <definedName name="Excel_BuiltIn_Print_Titles_4" localSheetId="62">#REF!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#REF!</definedName>
    <definedName name="Excel_BuiltIn_Print_Titles_8_51">#REF!</definedName>
    <definedName name="Excel_BuiltIn_Print_Titles_9">#REF!</definedName>
    <definedName name="Excel_BuiltIn_Print_Titles_9_51">#REF!</definedName>
    <definedName name="Excel_BuiltIn_Recorder" localSheetId="61">#REF!</definedName>
    <definedName name="Excel_BuiltIn_Recorder">#REF!</definedName>
    <definedName name="excell">#REF!</definedName>
    <definedName name="Exchange_Rate">#REF!</definedName>
    <definedName name="exchangerate">#REF!</definedName>
    <definedName name="EXCROC" localSheetId="61">#REF!</definedName>
    <definedName name="EXCROC" localSheetId="62">#REF!</definedName>
    <definedName name="EXCROC">#REF!</definedName>
    <definedName name="excviga">#REF!</definedName>
    <definedName name="exczap">#REF!</definedName>
    <definedName name="Executivepb" hidden="1">#REF!</definedName>
    <definedName name="ExistAge">#REF!</definedName>
    <definedName name="existerror">#REF!</definedName>
    <definedName name="ExistFleet">#REF!</definedName>
    <definedName name="existing">#REF!</definedName>
    <definedName name="EXPL">#REF!</definedName>
    <definedName name="expl1">#REF!</definedName>
    <definedName name="EXPP">#REF!</definedName>
    <definedName name="ExRateAus">#REF!</definedName>
    <definedName name="ExRateCountry">#REF!</definedName>
    <definedName name="ExRates">#REF!</definedName>
    <definedName name="ExtensionCoordinador">#REF!</definedName>
    <definedName name="EXTERIORES">#REF!</definedName>
    <definedName name="EXTRA">#REF!</definedName>
    <definedName name="Extra_Pay" localSheetId="61">#REF!</definedName>
    <definedName name="Extra_Pay" localSheetId="62">#REF!</definedName>
    <definedName name="Extra_Pay" localSheetId="21">#REF!</definedName>
    <definedName name="Extra_Pay">#REF!</definedName>
    <definedName name="EXTRA2">#REF!</definedName>
    <definedName name="EXTRA3">#REF!</definedName>
    <definedName name="EXTRA5">#REF!</definedName>
    <definedName name="EXTRA6">#REF!</definedName>
    <definedName name="EXTRA7">#REF!</definedName>
    <definedName name="Extracción_IM">#REF!</definedName>
    <definedName name="Extract">#REF!</definedName>
    <definedName name="Extractor_120v_de_10">#REF!</definedName>
    <definedName name="Extractor_de_Olores_con_Persiana_Ref." localSheetId="21">#REF!</definedName>
    <definedName name="Extractor_de_Olores_con_Persiana_Ref.">#REF!</definedName>
    <definedName name="Extras">#REF!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s">#REF!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AFP">#REF!</definedName>
    <definedName name="F_Compac">#REF!</definedName>
    <definedName name="F_Expan">#REF!</definedName>
    <definedName name="F_Fin">#REF!</definedName>
    <definedName name="F_Inicio">#REF!</definedName>
    <definedName name="f_INSTAC_AIRE_ACONDICIONADO">#REF!</definedName>
    <definedName name="f_INSTAC_ELECTRICAS_TELEF">#REF!</definedName>
    <definedName name="f_INSTALA_GAS">#REF!</definedName>
    <definedName name="F_MULT">#REF!</definedName>
    <definedName name="F_PREST">#REF!</definedName>
    <definedName name="F_Prest2">#REF!</definedName>
    <definedName name="F_SBAS">#REF!</definedName>
    <definedName name="F_SINT">#REF!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 localSheetId="61">#REF!</definedName>
    <definedName name="fa" localSheetId="62">#REF!</definedName>
    <definedName name="fa">#REF!</definedName>
    <definedName name="FABI" localSheetId="3">#N/A</definedName>
    <definedName name="FABI">[0]!CHAZOS_EXPANSIVO_5_8_X_2_1_2+'INSUMOS &amp; EQUIPOS'!_____EQP10</definedName>
    <definedName name="FABIAN">IF(#REF!*#REF!*#REF!*#REF!&gt;0,1,0)</definedName>
    <definedName name="FAC" hidden="1">#REF!</definedName>
    <definedName name="FAC_PRU" localSheetId="61">#REF!</definedName>
    <definedName name="FAC_PRU">#REF!</definedName>
    <definedName name="FacConv">#REF!</definedName>
    <definedName name="FACHADA_ITEM">#REF!</definedName>
    <definedName name="Facilidades">#REF!</definedName>
    <definedName name="FACTOR" localSheetId="61">#REF!</definedName>
    <definedName name="FACTOR" localSheetId="62">#REF!</definedName>
    <definedName name="factor">#REF!</definedName>
    <definedName name="FACTOR_01">#REF!</definedName>
    <definedName name="Factor_1.55">#REF!</definedName>
    <definedName name="FACTOR_PRESTACIONAL">#REF!</definedName>
    <definedName name="Factor1.55">#REF!</definedName>
    <definedName name="Factor2.1">#REF!</definedName>
    <definedName name="factor3">#REF!</definedName>
    <definedName name="FACTOR4">#REF!</definedName>
    <definedName name="FACTOR5">#REF!</definedName>
    <definedName name="factorarena">#REF!</definedName>
    <definedName name="FactorCostoPotencia" localSheetId="61">#REF!</definedName>
    <definedName name="FactorCostoPotencia">#REF!</definedName>
    <definedName name="FACTORDIEGO" localSheetId="3">AIU!ERR</definedName>
    <definedName name="FACTORDIEGO">[0]!ERR</definedName>
    <definedName name="FactorMultFinal" localSheetId="61">#REF!</definedName>
    <definedName name="FactorMultFinal" localSheetId="62">#REF!</definedName>
    <definedName name="FactorMultFinal">#REF!</definedName>
    <definedName name="FactorMultFinalFMMin" localSheetId="21">#REF!</definedName>
    <definedName name="FactorMultFinalFMMin">#REF!</definedName>
    <definedName name="FactorMultiplicaCalculado" localSheetId="62">#REF!</definedName>
    <definedName name="FactorMultiplicaCalculado">#REF!</definedName>
    <definedName name="FactorMultiplicaCalculadoFMMin" localSheetId="21">#REF!</definedName>
    <definedName name="FactorMultiplicaCalculadoFMMin">#REF!</definedName>
    <definedName name="Factpb" hidden="1">#REF!</definedName>
    <definedName name="Factpb2" hidden="1">#REF!</definedName>
    <definedName name="factura">#REF!</definedName>
    <definedName name="FACTURADO">#REF!</definedName>
    <definedName name="FACY" localSheetId="3" hidden="1">{#N/A,#N/A,FALSE,"masez (10)";#N/A,#N/A,FALSE,"masez (7)";#N/A,#N/A,FALSE,"masez (6)";#N/A,#N/A,FALSE,"masez (5)";#N/A,#N/A,FALSE,"masez (4)";#N/A,#N/A,FALSE,"masez (3)";#N/A,#N/A,FALSE,"masez (2)";#N/A,#N/A,FALSE,"GME";#N/A,#N/A,FALSE,"masez"}</definedName>
    <definedName name="FACY" hidden="1">{#N/A,#N/A,FALSE,"masez (10)";#N/A,#N/A,FALSE,"masez (7)";#N/A,#N/A,FALSE,"masez (6)";#N/A,#N/A,FALSE,"masez (5)";#N/A,#N/A,FALSE,"masez (4)";#N/A,#N/A,FALSE,"masez (3)";#N/A,#N/A,FALSE,"masez (2)";#N/A,#N/A,FALSE,"GME";#N/A,#N/A,FALSE,"masez"}</definedName>
    <definedName name="FAHESA">#REF!</definedName>
    <definedName name="FAL" localSheetId="3" hidden="1">{#N/A,#N/A,FALSE,"Hoja1";#N/A,#N/A,FALSE,"Hoja2"}</definedName>
    <definedName name="FAL" hidden="1">{#N/A,#N/A,FALSE,"Hoja1";#N/A,#N/A,FALSE,"Hoja2"}</definedName>
    <definedName name="FALTANTES1" localSheetId="61">#REF!</definedName>
    <definedName name="FALTANTES1" localSheetId="62">#REF!</definedName>
    <definedName name="FALTANTES1">#REF!</definedName>
    <definedName name="Fan_APM">#REF!</definedName>
    <definedName name="FAN_Basico">#REF!</definedName>
    <definedName name="FAN_CPC">#REF!</definedName>
    <definedName name="FAN_LM">#REF!</definedName>
    <definedName name="FareWellStmnt">#REF!</definedName>
    <definedName name="FASD">#REF!</definedName>
    <definedName name="FaseProyecto">#REF!</definedName>
    <definedName name="fattore_inflaz">#REF!</definedName>
    <definedName name="fattore_inflaz1">#REF!</definedName>
    <definedName name="FAVIGEL_25_KG">#REF!</definedName>
    <definedName name="Fax">#REF!</definedName>
    <definedName name="fb" localSheetId="61">#REF!</definedName>
    <definedName name="fb" localSheetId="62">#REF!</definedName>
    <definedName name="fb">#REF!</definedName>
    <definedName name="FBGTYHMJU" hidden="1">#REF!</definedName>
    <definedName name="fcc">#REF!</definedName>
    <definedName name="fcv">#REF!</definedName>
    <definedName name="fd" localSheetId="61">#REF!</definedName>
    <definedName name="fd" localSheetId="62">#REF!</definedName>
    <definedName name="FD">#N/A</definedName>
    <definedName name="fda" localSheetId="3" hidden="1">{"TAB1",#N/A,TRUE,"GENERAL";"TAB2",#N/A,TRUE,"GENERAL";"TAB3",#N/A,TRUE,"GENERAL";"TAB4",#N/A,TRUE,"GENERAL";"TAB5",#N/A,TRUE,"GENERAL"}</definedName>
    <definedName name="fda" localSheetId="61" hidden="1">{"TAB1",#N/A,TRUE,"GENERAL";"TAB2",#N/A,TRUE,"GENERAL";"TAB3",#N/A,TRUE,"GENERAL";"TAB4",#N/A,TRUE,"GENERAL";"TAB5",#N/A,TRUE,"GENERAL"}</definedName>
    <definedName name="fda" localSheetId="62" hidden="1">{"TAB1",#N/A,TRUE,"GENERAL";"TAB2",#N/A,TRUE,"GENERAL";"TAB3",#N/A,TRUE,"GENERAL";"TAB4",#N/A,TRUE,"GENERAL";"TAB5",#N/A,TRUE,"GENERAL"}</definedName>
    <definedName name="fda" hidden="1">{"TAB1",#N/A,TRUE,"GENERAL";"TAB2",#N/A,TRUE,"GENERAL";"TAB3",#N/A,TRUE,"GENERAL";"TAB4",#N/A,TRUE,"GENERAL";"TAB5",#N/A,TRUE,"GENERAL"}</definedName>
    <definedName name="fda_1" localSheetId="3" hidden="1">{"TAB1",#N/A,TRUE,"GENERAL";"TAB2",#N/A,TRUE,"GENERAL";"TAB3",#N/A,TRUE,"GENERAL";"TAB4",#N/A,TRUE,"GENERAL";"TAB5",#N/A,TRUE,"GENERAL"}</definedName>
    <definedName name="fda_1" localSheetId="61" hidden="1">{"TAB1",#N/A,TRUE,"GENERAL";"TAB2",#N/A,TRUE,"GENERAL";"TAB3",#N/A,TRUE,"GENERAL";"TAB4",#N/A,TRUE,"GENERAL";"TAB5",#N/A,TRUE,"GENERAL"}</definedName>
    <definedName name="fda_1" localSheetId="62" hidden="1">{"TAB1",#N/A,TRUE,"GENERAL";"TAB2",#N/A,TRUE,"GENERAL";"TAB3",#N/A,TRUE,"GENERAL";"TAB4",#N/A,TRUE,"GENERAL";"TAB5",#N/A,TRUE,"GENERAL"}</definedName>
    <definedName name="fda_1" hidden="1">{"TAB1",#N/A,TRUE,"GENERAL";"TAB2",#N/A,TRUE,"GENERAL";"TAB3",#N/A,TRUE,"GENERAL";"TAB4",#N/A,TRUE,"GENERAL";"TAB5",#N/A,TRUE,"GENERAL"}</definedName>
    <definedName name="fdadsfa" localSheetId="3" hidden="1">{"PRES REHAB ARM-PER POR ITEMS  KM A KM",#N/A,TRUE,"Rehabilitacion Arm-Per"}</definedName>
    <definedName name="fdadsfa" hidden="1">{"PRES REHAB ARM-PER POR ITEMS  KM A KM",#N/A,TRUE,"Rehabilitacion Arm-Per"}</definedName>
    <definedName name="FDB">#REF!</definedName>
    <definedName name="fdbjp" localSheetId="3" hidden="1">{"TAB1",#N/A,TRUE,"GENERAL";"TAB2",#N/A,TRUE,"GENERAL";"TAB3",#N/A,TRUE,"GENERAL";"TAB4",#N/A,TRUE,"GENERAL";"TAB5",#N/A,TRUE,"GENERAL"}</definedName>
    <definedName name="fdbjp" localSheetId="61" hidden="1">{"TAB1",#N/A,TRUE,"GENERAL";"TAB2",#N/A,TRUE,"GENERAL";"TAB3",#N/A,TRUE,"GENERAL";"TAB4",#N/A,TRUE,"GENERAL";"TAB5",#N/A,TRUE,"GENERAL"}</definedName>
    <definedName name="fdbjp" localSheetId="62" hidden="1">{"TAB1",#N/A,TRUE,"GENERAL";"TAB2",#N/A,TRUE,"GENERAL";"TAB3",#N/A,TRUE,"GENERAL";"TAB4",#N/A,TRUE,"GENERAL";"TAB5",#N/A,TRUE,"GENERAL"}</definedName>
    <definedName name="fdbjp" hidden="1">{"TAB1",#N/A,TRUE,"GENERAL";"TAB2",#N/A,TRUE,"GENERAL";"TAB3",#N/A,TRUE,"GENERAL";"TAB4",#N/A,TRUE,"GENERAL";"TAB5",#N/A,TRUE,"GENERAL"}</definedName>
    <definedName name="fdbjp_1" localSheetId="3" hidden="1">{"TAB1",#N/A,TRUE,"GENERAL";"TAB2",#N/A,TRUE,"GENERAL";"TAB3",#N/A,TRUE,"GENERAL";"TAB4",#N/A,TRUE,"GENERAL";"TAB5",#N/A,TRUE,"GENERAL"}</definedName>
    <definedName name="fdbjp_1" localSheetId="61" hidden="1">{"TAB1",#N/A,TRUE,"GENERAL";"TAB2",#N/A,TRUE,"GENERAL";"TAB3",#N/A,TRUE,"GENERAL";"TAB4",#N/A,TRUE,"GENERAL";"TAB5",#N/A,TRUE,"GENERAL"}</definedName>
    <definedName name="fdbjp_1" localSheetId="62" hidden="1">{"TAB1",#N/A,TRUE,"GENERAL";"TAB2",#N/A,TRUE,"GENERAL";"TAB3",#N/A,TRUE,"GENERAL";"TAB4",#N/A,TRUE,"GENERAL";"TAB5",#N/A,TRUE,"GENERAL"}</definedName>
    <definedName name="fdbjp_1" hidden="1">{"TAB1",#N/A,TRUE,"GENERAL";"TAB2",#N/A,TRUE,"GENERAL";"TAB3",#N/A,TRUE,"GENERAL";"TAB4",#N/A,TRUE,"GENERAL";"TAB5",#N/A,TRUE,"GENERAL"}</definedName>
    <definedName name="fdf" localSheetId="3" hidden="1">{"TAB1",#N/A,TRUE,"GENERAL";"TAB2",#N/A,TRUE,"GENERAL";"TAB3",#N/A,TRUE,"GENERAL";"TAB4",#N/A,TRUE,"GENERAL";"TAB5",#N/A,TRUE,"GENERAL"}</definedName>
    <definedName name="fdf" localSheetId="61" hidden="1">{"TAB1",#N/A,TRUE,"GENERAL";"TAB2",#N/A,TRUE,"GENERAL";"TAB3",#N/A,TRUE,"GENERAL";"TAB4",#N/A,TRUE,"GENERAL";"TAB5",#N/A,TRUE,"GENERAL"}</definedName>
    <definedName name="fdf" localSheetId="62" hidden="1">{"TAB1",#N/A,TRUE,"GENERAL";"TAB2",#N/A,TRUE,"GENERAL";"TAB3",#N/A,TRUE,"GENERAL";"TAB4",#N/A,TRUE,"GENERAL";"TAB5",#N/A,TRUE,"GENERAL"}</definedName>
    <definedName name="fdf" hidden="1">{"TAB1",#N/A,TRUE,"GENERAL";"TAB2",#N/A,TRUE,"GENERAL";"TAB3",#N/A,TRUE,"GENERAL";"TAB4",#N/A,TRUE,"GENERAL";"TAB5",#N/A,TRUE,"GENERAL"}</definedName>
    <definedName name="fdf_1" localSheetId="3" hidden="1">{"TAB1",#N/A,TRUE,"GENERAL";"TAB2",#N/A,TRUE,"GENERAL";"TAB3",#N/A,TRUE,"GENERAL";"TAB4",#N/A,TRUE,"GENERAL";"TAB5",#N/A,TRUE,"GENERAL"}</definedName>
    <definedName name="fdf_1" localSheetId="61" hidden="1">{"TAB1",#N/A,TRUE,"GENERAL";"TAB2",#N/A,TRUE,"GENERAL";"TAB3",#N/A,TRUE,"GENERAL";"TAB4",#N/A,TRUE,"GENERAL";"TAB5",#N/A,TRUE,"GENERAL"}</definedName>
    <definedName name="fdf_1" localSheetId="62" hidden="1">{"TAB1",#N/A,TRUE,"GENERAL";"TAB2",#N/A,TRUE,"GENERAL";"TAB3",#N/A,TRUE,"GENERAL";"TAB4",#N/A,TRUE,"GENERAL";"TAB5",#N/A,TRUE,"GENERAL"}</definedName>
    <definedName name="fdf_1" hidden="1">{"TAB1",#N/A,TRUE,"GENERAL";"TAB2",#N/A,TRUE,"GENERAL";"TAB3",#N/A,TRUE,"GENERAL";"TAB4",#N/A,TRUE,"GENERAL";"TAB5",#N/A,TRUE,"GENERAL"}</definedName>
    <definedName name="FDFG">#REF!</definedName>
    <definedName name="fdg" localSheetId="3" hidden="1">{"via1",#N/A,TRUE,"general";"via2",#N/A,TRUE,"general";"via3",#N/A,TRUE,"general"}</definedName>
    <definedName name="fdg" localSheetId="61" hidden="1">{"via1",#N/A,TRUE,"general";"via2",#N/A,TRUE,"general";"via3",#N/A,TRUE,"general"}</definedName>
    <definedName name="fdg" localSheetId="62" hidden="1">{"via1",#N/A,TRUE,"general";"via2",#N/A,TRUE,"general";"via3",#N/A,TRUE,"general"}</definedName>
    <definedName name="fdg" hidden="1">{"via1",#N/A,TRUE,"general";"via2",#N/A,TRUE,"general";"via3",#N/A,TRUE,"general"}</definedName>
    <definedName name="fdg_1" localSheetId="3" hidden="1">{"via1",#N/A,TRUE,"general";"via2",#N/A,TRUE,"general";"via3",#N/A,TRUE,"general"}</definedName>
    <definedName name="fdg_1" localSheetId="61" hidden="1">{"via1",#N/A,TRUE,"general";"via2",#N/A,TRUE,"general";"via3",#N/A,TRUE,"general"}</definedName>
    <definedName name="fdg_1" localSheetId="62" hidden="1">{"via1",#N/A,TRUE,"general";"via2",#N/A,TRUE,"general";"via3",#N/A,TRUE,"general"}</definedName>
    <definedName name="fdg_1" hidden="1">{"via1",#N/A,TRUE,"general";"via2",#N/A,TRUE,"general";"via3",#N/A,TRUE,"general"}</definedName>
    <definedName name="FDGASDFASD">#REF!</definedName>
    <definedName name="FDGD" localSheetId="3" hidden="1">{"TAB1",#N/A,TRUE,"GENERAL";"TAB2",#N/A,TRUE,"GENERAL";"TAB3",#N/A,TRUE,"GENERAL";"TAB4",#N/A,TRUE,"GENERAL";"TAB5",#N/A,TRUE,"GENERAL"}</definedName>
    <definedName name="FDGD" localSheetId="61" hidden="1">{"TAB1",#N/A,TRUE,"GENERAL";"TAB2",#N/A,TRUE,"GENERAL";"TAB3",#N/A,TRUE,"GENERAL";"TAB4",#N/A,TRUE,"GENERAL";"TAB5",#N/A,TRUE,"GENERAL"}</definedName>
    <definedName name="FDGD" localSheetId="62" hidden="1">{"TAB1",#N/A,TRUE,"GENERAL";"TAB2",#N/A,TRUE,"GENERAL";"TAB3",#N/A,TRUE,"GENERAL";"TAB4",#N/A,TRUE,"GENERAL";"TAB5",#N/A,TRUE,"GENERAL"}</definedName>
    <definedName name="FDGD" hidden="1">{"TAB1",#N/A,TRUE,"GENERAL";"TAB2",#N/A,TRUE,"GENERAL";"TAB3",#N/A,TRUE,"GENERAL";"TAB4",#N/A,TRUE,"GENERAL";"TAB5",#N/A,TRUE,"GENERAL"}</definedName>
    <definedName name="FDGD_1" localSheetId="3" hidden="1">{"TAB1",#N/A,TRUE,"GENERAL";"TAB2",#N/A,TRUE,"GENERAL";"TAB3",#N/A,TRUE,"GENERAL";"TAB4",#N/A,TRUE,"GENERAL";"TAB5",#N/A,TRUE,"GENERAL"}</definedName>
    <definedName name="FDGD_1" localSheetId="61" hidden="1">{"TAB1",#N/A,TRUE,"GENERAL";"TAB2",#N/A,TRUE,"GENERAL";"TAB3",#N/A,TRUE,"GENERAL";"TAB4",#N/A,TRUE,"GENERAL";"TAB5",#N/A,TRUE,"GENERAL"}</definedName>
    <definedName name="FDGD_1" localSheetId="62" hidden="1">{"TAB1",#N/A,TRUE,"GENERAL";"TAB2",#N/A,TRUE,"GENERAL";"TAB3",#N/A,TRUE,"GENERAL";"TAB4",#N/A,TRUE,"GENERAL";"TAB5",#N/A,TRUE,"GENERAL"}</definedName>
    <definedName name="FDGD_1" hidden="1">{"TAB1",#N/A,TRUE,"GENERAL";"TAB2",#N/A,TRUE,"GENERAL";"TAB3",#N/A,TRUE,"GENERAL";"TAB4",#N/A,TRUE,"GENERAL";"TAB5",#N/A,TRUE,"GENERAL"}</definedName>
    <definedName name="fdgdfgdfg">#N/A</definedName>
    <definedName name="FDGFDBBP" localSheetId="3" hidden="1">{"TAB1",#N/A,TRUE,"GENERAL";"TAB2",#N/A,TRUE,"GENERAL";"TAB3",#N/A,TRUE,"GENERAL";"TAB4",#N/A,TRUE,"GENERAL";"TAB5",#N/A,TRUE,"GENERAL"}</definedName>
    <definedName name="FDGFDBBP" localSheetId="61" hidden="1">{"TAB1",#N/A,TRUE,"GENERAL";"TAB2",#N/A,TRUE,"GENERAL";"TAB3",#N/A,TRUE,"GENERAL";"TAB4",#N/A,TRUE,"GENERAL";"TAB5",#N/A,TRUE,"GENERAL"}</definedName>
    <definedName name="FDGFDBBP" localSheetId="62" hidden="1">{"TAB1",#N/A,TRUE,"GENERAL";"TAB2",#N/A,TRUE,"GENERAL";"TAB3",#N/A,TRUE,"GENERAL";"TAB4",#N/A,TRUE,"GENERAL";"TAB5",#N/A,TRUE,"GENERAL"}</definedName>
    <definedName name="FDGFDBBP" hidden="1">{"TAB1",#N/A,TRUE,"GENERAL";"TAB2",#N/A,TRUE,"GENERAL";"TAB3",#N/A,TRUE,"GENERAL";"TAB4",#N/A,TRUE,"GENERAL";"TAB5",#N/A,TRUE,"GENERAL"}</definedName>
    <definedName name="FDGFDBBP_1" localSheetId="3" hidden="1">{"TAB1",#N/A,TRUE,"GENERAL";"TAB2",#N/A,TRUE,"GENERAL";"TAB3",#N/A,TRUE,"GENERAL";"TAB4",#N/A,TRUE,"GENERAL";"TAB5",#N/A,TRUE,"GENERAL"}</definedName>
    <definedName name="FDGFDBBP_1" localSheetId="61" hidden="1">{"TAB1",#N/A,TRUE,"GENERAL";"TAB2",#N/A,TRUE,"GENERAL";"TAB3",#N/A,TRUE,"GENERAL";"TAB4",#N/A,TRUE,"GENERAL";"TAB5",#N/A,TRUE,"GENERAL"}</definedName>
    <definedName name="FDGFDBBP_1" localSheetId="62" hidden="1">{"TAB1",#N/A,TRUE,"GENERAL";"TAB2",#N/A,TRUE,"GENERAL";"TAB3",#N/A,TRUE,"GENERAL";"TAB4",#N/A,TRUE,"GENERAL";"TAB5",#N/A,TRUE,"GENERAL"}</definedName>
    <definedName name="FDGFDBBP_1" hidden="1">{"TAB1",#N/A,TRUE,"GENERAL";"TAB2",#N/A,TRUE,"GENERAL";"TAB3",#N/A,TRUE,"GENERAL";"TAB4",#N/A,TRUE,"GENERAL";"TAB5",#N/A,TRUE,"GENERAL"}</definedName>
    <definedName name="FDGGF" localSheetId="61">#REF!</definedName>
    <definedName name="FDGGF">#REF!</definedName>
    <definedName name="fdh" localSheetId="3" hidden="1">{"TAB1",#N/A,TRUE,"GENERAL";"TAB2",#N/A,TRUE,"GENERAL";"TAB3",#N/A,TRUE,"GENERAL";"TAB4",#N/A,TRUE,"GENERAL";"TAB5",#N/A,TRUE,"GENERAL"}</definedName>
    <definedName name="fdh" localSheetId="61" hidden="1">{"TAB1",#N/A,TRUE,"GENERAL";"TAB2",#N/A,TRUE,"GENERAL";"TAB3",#N/A,TRUE,"GENERAL";"TAB4",#N/A,TRUE,"GENERAL";"TAB5",#N/A,TRUE,"GENERAL"}</definedName>
    <definedName name="fdh" localSheetId="62" hidden="1">{"TAB1",#N/A,TRUE,"GENERAL";"TAB2",#N/A,TRUE,"GENERAL";"TAB3",#N/A,TRUE,"GENERAL";"TAB4",#N/A,TRUE,"GENERAL";"TAB5",#N/A,TRUE,"GENERAL"}</definedName>
    <definedName name="fdh" hidden="1">{"TAB1",#N/A,TRUE,"GENERAL";"TAB2",#N/A,TRUE,"GENERAL";"TAB3",#N/A,TRUE,"GENERAL";"TAB4",#N/A,TRUE,"GENERAL";"TAB5",#N/A,TRUE,"GENERAL"}</definedName>
    <definedName name="fdh_1" localSheetId="3" hidden="1">{"TAB1",#N/A,TRUE,"GENERAL";"TAB2",#N/A,TRUE,"GENERAL";"TAB3",#N/A,TRUE,"GENERAL";"TAB4",#N/A,TRUE,"GENERAL";"TAB5",#N/A,TRUE,"GENERAL"}</definedName>
    <definedName name="fdh_1" localSheetId="61" hidden="1">{"TAB1",#N/A,TRUE,"GENERAL";"TAB2",#N/A,TRUE,"GENERAL";"TAB3",#N/A,TRUE,"GENERAL";"TAB4",#N/A,TRUE,"GENERAL";"TAB5",#N/A,TRUE,"GENERAL"}</definedName>
    <definedName name="fdh_1" localSheetId="62" hidden="1">{"TAB1",#N/A,TRUE,"GENERAL";"TAB2",#N/A,TRUE,"GENERAL";"TAB3",#N/A,TRUE,"GENERAL";"TAB4",#N/A,TRUE,"GENERAL";"TAB5",#N/A,TRUE,"GENERAL"}</definedName>
    <definedName name="fdh_1" hidden="1">{"TAB1",#N/A,TRUE,"GENERAL";"TAB2",#N/A,TRUE,"GENERAL";"TAB3",#N/A,TRUE,"GENERAL";"TAB4",#N/A,TRUE,"GENERAL";"TAB5",#N/A,TRUE,"GENERAL"}</definedName>
    <definedName name="FDHFD">#REF!</definedName>
    <definedName name="fdhfh">#REF!</definedName>
    <definedName name="fds" localSheetId="3" hidden="1">{"'下期集計（10.27迄・速報値）'!$Q$16"}</definedName>
    <definedName name="fds" hidden="1">{"'下期集計（10.27迄・速報値）'!$Q$16"}</definedName>
    <definedName name="fdsafd" localSheetId="61">#REF!</definedName>
    <definedName name="fdsafd">#REF!</definedName>
    <definedName name="fdsf" localSheetId="3" hidden="1">{"TAB1",#N/A,TRUE,"GENERAL";"TAB2",#N/A,TRUE,"GENERAL";"TAB3",#N/A,TRUE,"GENERAL";"TAB4",#N/A,TRUE,"GENERAL";"TAB5",#N/A,TRUE,"GENERAL"}</definedName>
    <definedName name="fdsf" localSheetId="61" hidden="1">{"TAB1",#N/A,TRUE,"GENERAL";"TAB2",#N/A,TRUE,"GENERAL";"TAB3",#N/A,TRUE,"GENERAL";"TAB4",#N/A,TRUE,"GENERAL";"TAB5",#N/A,TRUE,"GENERAL"}</definedName>
    <definedName name="fdsf" localSheetId="62" hidden="1">{"TAB1",#N/A,TRUE,"GENERAL";"TAB2",#N/A,TRUE,"GENERAL";"TAB3",#N/A,TRUE,"GENERAL";"TAB4",#N/A,TRUE,"GENERAL";"TAB5",#N/A,TRUE,"GENERAL"}</definedName>
    <definedName name="fdsf" hidden="1">{"TAB1",#N/A,TRUE,"GENERAL";"TAB2",#N/A,TRUE,"GENERAL";"TAB3",#N/A,TRUE,"GENERAL";"TAB4",#N/A,TRUE,"GENERAL";"TAB5",#N/A,TRUE,"GENERAL"}</definedName>
    <definedName name="fdsf_1" localSheetId="3" hidden="1">{"TAB1",#N/A,TRUE,"GENERAL";"TAB2",#N/A,TRUE,"GENERAL";"TAB3",#N/A,TRUE,"GENERAL";"TAB4",#N/A,TRUE,"GENERAL";"TAB5",#N/A,TRUE,"GENERAL"}</definedName>
    <definedName name="fdsf_1" localSheetId="61" hidden="1">{"TAB1",#N/A,TRUE,"GENERAL";"TAB2",#N/A,TRUE,"GENERAL";"TAB3",#N/A,TRUE,"GENERAL";"TAB4",#N/A,TRUE,"GENERAL";"TAB5",#N/A,TRUE,"GENERAL"}</definedName>
    <definedName name="fdsf_1" localSheetId="62" hidden="1">{"TAB1",#N/A,TRUE,"GENERAL";"TAB2",#N/A,TRUE,"GENERAL";"TAB3",#N/A,TRUE,"GENERAL";"TAB4",#N/A,TRUE,"GENERAL";"TAB5",#N/A,TRUE,"GENERAL"}</definedName>
    <definedName name="fdsf_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61" hidden="1">{"TAB1",#N/A,TRUE,"GENERAL";"TAB2",#N/A,TRUE,"GENERAL";"TAB3",#N/A,TRUE,"GENERAL";"TAB4",#N/A,TRUE,"GENERAL";"TAB5",#N/A,TRUE,"GENERAL"}</definedName>
    <definedName name="fdsfds" localSheetId="62" hidden="1">{"TAB1",#N/A,TRUE,"GENERAL";"TAB2",#N/A,TRUE,"GENERAL";"TAB3",#N/A,TRUE,"GENERAL";"TAB4",#N/A,TRUE,"GENERAL";"TAB5",#N/A,TRUE,"GENERAL"}</definedName>
    <definedName name="fdsfds" hidden="1">{"TAB1",#N/A,TRUE,"GENERAL";"TAB2",#N/A,TRUE,"GENERAL";"TAB3",#N/A,TRUE,"GENERAL";"TAB4",#N/A,TRUE,"GENERAL";"TAB5",#N/A,TRUE,"GENERAL"}</definedName>
    <definedName name="fdsfds_1" localSheetId="3" hidden="1">{"TAB1",#N/A,TRUE,"GENERAL";"TAB2",#N/A,TRUE,"GENERAL";"TAB3",#N/A,TRUE,"GENERAL";"TAB4",#N/A,TRUE,"GENERAL";"TAB5",#N/A,TRUE,"GENERAL"}</definedName>
    <definedName name="fdsfds_1" localSheetId="61" hidden="1">{"TAB1",#N/A,TRUE,"GENERAL";"TAB2",#N/A,TRUE,"GENERAL";"TAB3",#N/A,TRUE,"GENERAL";"TAB4",#N/A,TRUE,"GENERAL";"TAB5",#N/A,TRUE,"GENERAL"}</definedName>
    <definedName name="fdsfds_1" localSheetId="62" hidden="1">{"TAB1",#N/A,TRUE,"GENERAL";"TAB2",#N/A,TRUE,"GENERAL";"TAB3",#N/A,TRUE,"GENERAL";"TAB4",#N/A,TRUE,"GENERAL";"TAB5",#N/A,TRUE,"GENERAL"}</definedName>
    <definedName name="fdsfds_1" hidden="1">{"TAB1",#N/A,TRUE,"GENERAL";"TAB2",#N/A,TRUE,"GENERAL";"TAB3",#N/A,TRUE,"GENERAL";"TAB4",#N/A,TRUE,"GENERAL";"TAB5",#N/A,TRUE,"GENERAL"}</definedName>
    <definedName name="fdsfdsf" localSheetId="3" hidden="1">{"via1",#N/A,TRUE,"general";"via2",#N/A,TRUE,"general";"via3",#N/A,TRUE,"general"}</definedName>
    <definedName name="fdsfdsf" localSheetId="61" hidden="1">{"via1",#N/A,TRUE,"general";"via2",#N/A,TRUE,"general";"via3",#N/A,TRUE,"general"}</definedName>
    <definedName name="fdsfdsf" localSheetId="62" hidden="1">{"via1",#N/A,TRUE,"general";"via2",#N/A,TRUE,"general";"via3",#N/A,TRUE,"general"}</definedName>
    <definedName name="fdsfdsf" hidden="1">{"via1",#N/A,TRUE,"general";"via2",#N/A,TRUE,"general";"via3",#N/A,TRUE,"general"}</definedName>
    <definedName name="fdsfdsf_1" localSheetId="3" hidden="1">{"via1",#N/A,TRUE,"general";"via2",#N/A,TRUE,"general";"via3",#N/A,TRUE,"general"}</definedName>
    <definedName name="fdsfdsf_1" localSheetId="61" hidden="1">{"via1",#N/A,TRUE,"general";"via2",#N/A,TRUE,"general";"via3",#N/A,TRUE,"general"}</definedName>
    <definedName name="fdsfdsf_1" localSheetId="62" hidden="1">{"via1",#N/A,TRUE,"general";"via2",#N/A,TRUE,"general";"via3",#N/A,TRUE,"general"}</definedName>
    <definedName name="fdsfdsf_1" hidden="1">{"via1",#N/A,TRUE,"general";"via2",#N/A,TRUE,"general";"via3",#N/A,TRUE,"general"}</definedName>
    <definedName name="fdsgfds" localSheetId="3" hidden="1">{"via1",#N/A,TRUE,"general";"via2",#N/A,TRUE,"general";"via3",#N/A,TRUE,"general"}</definedName>
    <definedName name="fdsgfds" localSheetId="61" hidden="1">{"via1",#N/A,TRUE,"general";"via2",#N/A,TRUE,"general";"via3",#N/A,TRUE,"general"}</definedName>
    <definedName name="fdsgfds" localSheetId="62" hidden="1">{"via1",#N/A,TRUE,"general";"via2",#N/A,TRUE,"general";"via3",#N/A,TRUE,"general"}</definedName>
    <definedName name="fdsgfds" hidden="1">{"via1",#N/A,TRUE,"general";"via2",#N/A,TRUE,"general";"via3",#N/A,TRUE,"general"}</definedName>
    <definedName name="fdsgfds_1" localSheetId="3" hidden="1">{"via1",#N/A,TRUE,"general";"via2",#N/A,TRUE,"general";"via3",#N/A,TRUE,"general"}</definedName>
    <definedName name="fdsgfds_1" localSheetId="61" hidden="1">{"via1",#N/A,TRUE,"general";"via2",#N/A,TRUE,"general";"via3",#N/A,TRUE,"general"}</definedName>
    <definedName name="fdsgfds_1" localSheetId="62" hidden="1">{"via1",#N/A,TRUE,"general";"via2",#N/A,TRUE,"general";"via3",#N/A,TRUE,"general"}</definedName>
    <definedName name="fdsgfds_1" hidden="1">{"via1",#N/A,TRUE,"general";"via2",#N/A,TRUE,"general";"via3",#N/A,TRUE,"general"}</definedName>
    <definedName name="fdsgsdfu" localSheetId="3" hidden="1">{"TAB1",#N/A,TRUE,"GENERAL";"TAB2",#N/A,TRUE,"GENERAL";"TAB3",#N/A,TRUE,"GENERAL";"TAB4",#N/A,TRUE,"GENERAL";"TAB5",#N/A,TRUE,"GENERAL"}</definedName>
    <definedName name="fdsgsdfu" localSheetId="61" hidden="1">{"TAB1",#N/A,TRUE,"GENERAL";"TAB2",#N/A,TRUE,"GENERAL";"TAB3",#N/A,TRUE,"GENERAL";"TAB4",#N/A,TRUE,"GENERAL";"TAB5",#N/A,TRUE,"GENERAL"}</definedName>
    <definedName name="fdsgsdfu" localSheetId="62" hidden="1">{"TAB1",#N/A,TRUE,"GENERAL";"TAB2",#N/A,TRUE,"GENERAL";"TAB3",#N/A,TRUE,"GENERAL";"TAB4",#N/A,TRUE,"GENERAL";"TAB5",#N/A,TRUE,"GENERAL"}</definedName>
    <definedName name="fdsgsdfu" hidden="1">{"TAB1",#N/A,TRUE,"GENERAL";"TAB2",#N/A,TRUE,"GENERAL";"TAB3",#N/A,TRUE,"GENERAL";"TAB4",#N/A,TRUE,"GENERAL";"TAB5",#N/A,TRUE,"GENERAL"}</definedName>
    <definedName name="fdsgsdfu_1" localSheetId="3" hidden="1">{"TAB1",#N/A,TRUE,"GENERAL";"TAB2",#N/A,TRUE,"GENERAL";"TAB3",#N/A,TRUE,"GENERAL";"TAB4",#N/A,TRUE,"GENERAL";"TAB5",#N/A,TRUE,"GENERAL"}</definedName>
    <definedName name="fdsgsdfu_1" localSheetId="61" hidden="1">{"TAB1",#N/A,TRUE,"GENERAL";"TAB2",#N/A,TRUE,"GENERAL";"TAB3",#N/A,TRUE,"GENERAL";"TAB4",#N/A,TRUE,"GENERAL";"TAB5",#N/A,TRUE,"GENERAL"}</definedName>
    <definedName name="fdsgsdfu_1" localSheetId="62" hidden="1">{"TAB1",#N/A,TRUE,"GENERAL";"TAB2",#N/A,TRUE,"GENERAL";"TAB3",#N/A,TRUE,"GENERAL";"TAB4",#N/A,TRUE,"GENERAL";"TAB5",#N/A,TRUE,"GENERAL"}</definedName>
    <definedName name="fdsgsdfu_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61" hidden="1">{"TAB1",#N/A,TRUE,"GENERAL";"TAB2",#N/A,TRUE,"GENERAL";"TAB3",#N/A,TRUE,"GENERAL";"TAB4",#N/A,TRUE,"GENERAL";"TAB5",#N/A,TRUE,"GENERAL"}</definedName>
    <definedName name="FDSIO" localSheetId="62" hidden="1">{"TAB1",#N/A,TRUE,"GENERAL";"TAB2",#N/A,TRUE,"GENERAL";"TAB3",#N/A,TRUE,"GENERAL";"TAB4",#N/A,TRUE,"GENERAL";"TAB5",#N/A,TRUE,"GENERAL"}</definedName>
    <definedName name="FDSIO" hidden="1">{"TAB1",#N/A,TRUE,"GENERAL";"TAB2",#N/A,TRUE,"GENERAL";"TAB3",#N/A,TRUE,"GENERAL";"TAB4",#N/A,TRUE,"GENERAL";"TAB5",#N/A,TRUE,"GENERAL"}</definedName>
    <definedName name="FDSIO_1" localSheetId="3" hidden="1">{"TAB1",#N/A,TRUE,"GENERAL";"TAB2",#N/A,TRUE,"GENERAL";"TAB3",#N/A,TRUE,"GENERAL";"TAB4",#N/A,TRUE,"GENERAL";"TAB5",#N/A,TRUE,"GENERAL"}</definedName>
    <definedName name="FDSIO_1" localSheetId="61" hidden="1">{"TAB1",#N/A,TRUE,"GENERAL";"TAB2",#N/A,TRUE,"GENERAL";"TAB3",#N/A,TRUE,"GENERAL";"TAB4",#N/A,TRUE,"GENERAL";"TAB5",#N/A,TRUE,"GENERAL"}</definedName>
    <definedName name="FDSIO_1" localSheetId="62" hidden="1">{"TAB1",#N/A,TRUE,"GENERAL";"TAB2",#N/A,TRUE,"GENERAL";"TAB3",#N/A,TRUE,"GENERAL";"TAB4",#N/A,TRUE,"GENERAL";"TAB5",#N/A,TRUE,"GENERAL"}</definedName>
    <definedName name="FDSIO_1" hidden="1">{"TAB1",#N/A,TRUE,"GENERAL";"TAB2",#N/A,TRUE,"GENERAL";"TAB3",#N/A,TRUE,"GENERAL";"TAB4",#N/A,TRUE,"GENERAL";"TAB5",#N/A,TRUE,"GENERAL"}</definedName>
    <definedName name="fDWD">#REF!</definedName>
    <definedName name="fdwssf">#REF!</definedName>
    <definedName name="FDZH">#REF!</definedName>
    <definedName name="fe" localSheetId="61">#REF!</definedName>
    <definedName name="fe" localSheetId="62">#REF!</definedName>
    <definedName name="FE">1.32</definedName>
    <definedName name="FEB" localSheetId="61">#REF!</definedName>
    <definedName name="FEB" localSheetId="62">#REF!</definedName>
    <definedName name="FEB">#REF!</definedName>
    <definedName name="Feb_C">#REF!</definedName>
    <definedName name="feb00">#REF!</definedName>
    <definedName name="FEC">#REF!</definedName>
    <definedName name="FECH" localSheetId="61">#REF!</definedName>
    <definedName name="FECH" localSheetId="62">#REF!</definedName>
    <definedName name="FECH">#REF!</definedName>
    <definedName name="FECHA" localSheetId="61">#REF!</definedName>
    <definedName name="FECHA" localSheetId="62">#REF!</definedName>
    <definedName name="Fecha">#REF!</definedName>
    <definedName name="FECHA.CONTRATO" localSheetId="21">[3]VARIABLES!$C$7</definedName>
    <definedName name="FECHA.CONTRATO">#REF!</definedName>
    <definedName name="FECHA.R1">#REF!</definedName>
    <definedName name="FECHA.R2">#REF!</definedName>
    <definedName name="FECHA.R3">#REF!</definedName>
    <definedName name="FECHA.R4">#REF!</definedName>
    <definedName name="FECHA.SMML">#REF!</definedName>
    <definedName name="FECHA_1" localSheetId="61">#REF!</definedName>
    <definedName name="FECHA_1">#REF!</definedName>
    <definedName name="FECHA_2">#REF!</definedName>
    <definedName name="Fecha_Pres">#REF!</definedName>
    <definedName name="FECHA1">#REF!</definedName>
    <definedName name="FECHA5">#REF!,#REF!</definedName>
    <definedName name="FechaCorte">#REF!</definedName>
    <definedName name="FECHAFIJACION1">#REF!</definedName>
    <definedName name="FECHAFINAL">#REF!</definedName>
    <definedName name="FECHAFINALIZACION">#REF!</definedName>
    <definedName name="FECHAFSQ">#REF!</definedName>
    <definedName name="FechaInicio">#REF!</definedName>
    <definedName name="FECHALIQUIDACION">#REF!</definedName>
    <definedName name="FECHAMODIFICACION1">#REF!</definedName>
    <definedName name="FECHAPARCIAL1">#REF!</definedName>
    <definedName name="FECHAREINICIO">#REF!</definedName>
    <definedName name="Fechas" localSheetId="61">#REF!</definedName>
    <definedName name="Fechas">#REF!</definedName>
    <definedName name="FECHASUSPENSION">#REF!</definedName>
    <definedName name="FechaTermina">#REF!</definedName>
    <definedName name="FechaTerminacion">#REF!</definedName>
    <definedName name="fedtax">#REF!</definedName>
    <definedName name="FEE">#REF!</definedName>
    <definedName name="fei">#REF!</definedName>
    <definedName name="FEL" localSheetId="3" hidden="1">{#N/A,#N/A,FALSE,"Hoja1";#N/A,#N/A,FALSE,"Hoja2"}</definedName>
    <definedName name="FEL" hidden="1">{#N/A,#N/A,FALSE,"Hoja1";#N/A,#N/A,FALSE,"Hoja2"}</definedName>
    <definedName name="fer">#REF!</definedName>
    <definedName name="ferfer" localSheetId="3" hidden="1">{"via1",#N/A,TRUE,"general";"via2",#N/A,TRUE,"general";"via3",#N/A,TRUE,"general"}</definedName>
    <definedName name="ferfer" localSheetId="61" hidden="1">{"via1",#N/A,TRUE,"general";"via2",#N/A,TRUE,"general";"via3",#N/A,TRUE,"general"}</definedName>
    <definedName name="ferfer" localSheetId="62" hidden="1">{"via1",#N/A,TRUE,"general";"via2",#N/A,TRUE,"general";"via3",#N/A,TRUE,"general"}</definedName>
    <definedName name="ferfer" hidden="1">{"via1",#N/A,TRUE,"general";"via2",#N/A,TRUE,"general";"via3",#N/A,TRUE,"general"}</definedName>
    <definedName name="ferfer_1" localSheetId="3" hidden="1">{"via1",#N/A,TRUE,"general";"via2",#N/A,TRUE,"general";"via3",#N/A,TRUE,"general"}</definedName>
    <definedName name="ferfer_1" localSheetId="61" hidden="1">{"via1",#N/A,TRUE,"general";"via2",#N/A,TRUE,"general";"via3",#N/A,TRUE,"general"}</definedName>
    <definedName name="ferfer_1" localSheetId="62" hidden="1">{"via1",#N/A,TRUE,"general";"via2",#N/A,TRUE,"general";"via3",#N/A,TRUE,"general"}</definedName>
    <definedName name="ferfer_1" hidden="1">{"via1",#N/A,TRUE,"general";"via2",#N/A,TRUE,"general";"via3",#N/A,TRUE,"general"}</definedName>
    <definedName name="Festivos" localSheetId="61">#REF!</definedName>
    <definedName name="Festivos" localSheetId="62">#REF!</definedName>
    <definedName name="Festivos">#REF!</definedName>
    <definedName name="fevenad1">#REF!</definedName>
    <definedName name="fevenad2">#REF!</definedName>
    <definedName name="fevenin">#REF!</definedName>
    <definedName name="Fexx">#REF!</definedName>
    <definedName name="FF" localSheetId="61">#REF!</definedName>
    <definedName name="FF" localSheetId="62">#REF!</definedName>
    <definedName name="ff">#N/A</definedName>
    <definedName name="ff_10">#NAME?</definedName>
    <definedName name="ff_3">#NAME?</definedName>
    <definedName name="ff_4">#NAME?</definedName>
    <definedName name="ff_5">#NAME?</definedName>
    <definedName name="ff_6">#NAME?</definedName>
    <definedName name="ff_7">#NAME?</definedName>
    <definedName name="ff_8">#NAME?</definedName>
    <definedName name="ff_9">#NAME?</definedName>
    <definedName name="fff" localSheetId="3" hidden="1">{"via1",#N/A,TRUE,"general";"via2",#N/A,TRUE,"general";"via3",#N/A,TRUE,"general"}</definedName>
    <definedName name="fff" localSheetId="61" hidden="1">{"via1",#N/A,TRUE,"general";"via2",#N/A,TRUE,"general";"via3",#N/A,TRUE,"general"}</definedName>
    <definedName name="fff" localSheetId="62" hidden="1">{"via1",#N/A,TRUE,"general";"via2",#N/A,TRUE,"general";"via3",#N/A,TRUE,"general"}</definedName>
    <definedName name="fff" hidden="1">{"via1",#N/A,TRUE,"general";"via2",#N/A,TRUE,"general";"via3",#N/A,TRUE,"general"}</definedName>
    <definedName name="fff_1" localSheetId="3" hidden="1">{"via1",#N/A,TRUE,"general";"via2",#N/A,TRUE,"general";"via3",#N/A,TRUE,"general"}</definedName>
    <definedName name="fff_1" localSheetId="61" hidden="1">{"via1",#N/A,TRUE,"general";"via2",#N/A,TRUE,"general";"via3",#N/A,TRUE,"general"}</definedName>
    <definedName name="fff_1" localSheetId="62" hidden="1">{"via1",#N/A,TRUE,"general";"via2",#N/A,TRUE,"general";"via3",#N/A,TRUE,"general"}</definedName>
    <definedName name="fff_1" hidden="1">{"via1",#N/A,TRUE,"general";"via2",#N/A,TRUE,"general";"via3",#N/A,TRUE,"general"}</definedName>
    <definedName name="FFFBBGGGTTT" hidden="1">#REF!</definedName>
    <definedName name="FFFF" hidden="1">#REF!</definedName>
    <definedName name="ffffd" localSheetId="3" hidden="1">{"via1",#N/A,TRUE,"general";"via2",#N/A,TRUE,"general";"via3",#N/A,TRUE,"general"}</definedName>
    <definedName name="ffffd" localSheetId="61" hidden="1">{"via1",#N/A,TRUE,"general";"via2",#N/A,TRUE,"general";"via3",#N/A,TRUE,"general"}</definedName>
    <definedName name="ffffd" localSheetId="62" hidden="1">{"via1",#N/A,TRUE,"general";"via2",#N/A,TRUE,"general";"via3",#N/A,TRUE,"general"}</definedName>
    <definedName name="ffffd" hidden="1">{"via1",#N/A,TRUE,"general";"via2",#N/A,TRUE,"general";"via3",#N/A,TRUE,"general"}</definedName>
    <definedName name="ffffd_1" localSheetId="3" hidden="1">{"via1",#N/A,TRUE,"general";"via2",#N/A,TRUE,"general";"via3",#N/A,TRUE,"general"}</definedName>
    <definedName name="ffffd_1" localSheetId="61" hidden="1">{"via1",#N/A,TRUE,"general";"via2",#N/A,TRUE,"general";"via3",#N/A,TRUE,"general"}</definedName>
    <definedName name="ffffd_1" localSheetId="62" hidden="1">{"via1",#N/A,TRUE,"general";"via2",#N/A,TRUE,"general";"via3",#N/A,TRUE,"general"}</definedName>
    <definedName name="ffffd_1" hidden="1">{"via1",#N/A,TRUE,"general";"via2",#N/A,TRUE,"general";"via3",#N/A,TRUE,"general"}</definedName>
    <definedName name="FFFFF">#REF!</definedName>
    <definedName name="fffffdfdfddf">#REF!</definedName>
    <definedName name="FFFFFF">#REF!</definedName>
    <definedName name="ffffffffffffffff">#REF!</definedName>
    <definedName name="ffffffffffrrrrrrrrrrrrreeeeeeeeeeee" localSheetId="61">#REF!</definedName>
    <definedName name="ffffffffffrrrrrrrrrrrrreeeeeeeeeeee">#REF!</definedName>
    <definedName name="fffffft" localSheetId="3" hidden="1">{"TAB1",#N/A,TRUE,"GENERAL";"TAB2",#N/A,TRUE,"GENERAL";"TAB3",#N/A,TRUE,"GENERAL";"TAB4",#N/A,TRUE,"GENERAL";"TAB5",#N/A,TRUE,"GENERAL"}</definedName>
    <definedName name="fffffft" localSheetId="61" hidden="1">{"TAB1",#N/A,TRUE,"GENERAL";"TAB2",#N/A,TRUE,"GENERAL";"TAB3",#N/A,TRUE,"GENERAL";"TAB4",#N/A,TRUE,"GENERAL";"TAB5",#N/A,TRUE,"GENERAL"}</definedName>
    <definedName name="fffffft" localSheetId="62" hidden="1">{"TAB1",#N/A,TRUE,"GENERAL";"TAB2",#N/A,TRUE,"GENERAL";"TAB3",#N/A,TRUE,"GENERAL";"TAB4",#N/A,TRUE,"GENERAL";"TAB5",#N/A,TRUE,"GENERAL"}</definedName>
    <definedName name="fffffft" hidden="1">{"TAB1",#N/A,TRUE,"GENERAL";"TAB2",#N/A,TRUE,"GENERAL";"TAB3",#N/A,TRUE,"GENERAL";"TAB4",#N/A,TRUE,"GENERAL";"TAB5",#N/A,TRUE,"GENERAL"}</definedName>
    <definedName name="fffffft_1" localSheetId="3" hidden="1">{"TAB1",#N/A,TRUE,"GENERAL";"TAB2",#N/A,TRUE,"GENERAL";"TAB3",#N/A,TRUE,"GENERAL";"TAB4",#N/A,TRUE,"GENERAL";"TAB5",#N/A,TRUE,"GENERAL"}</definedName>
    <definedName name="fffffft_1" localSheetId="61" hidden="1">{"TAB1",#N/A,TRUE,"GENERAL";"TAB2",#N/A,TRUE,"GENERAL";"TAB3",#N/A,TRUE,"GENERAL";"TAB4",#N/A,TRUE,"GENERAL";"TAB5",#N/A,TRUE,"GENERAL"}</definedName>
    <definedName name="fffffft_1" localSheetId="62" hidden="1">{"TAB1",#N/A,TRUE,"GENERAL";"TAB2",#N/A,TRUE,"GENERAL";"TAB3",#N/A,TRUE,"GENERAL";"TAB4",#N/A,TRUE,"GENERAL";"TAB5",#N/A,TRUE,"GENERAL"}</definedName>
    <definedName name="fffffft_1" hidden="1">{"TAB1",#N/A,TRUE,"GENERAL";"TAB2",#N/A,TRUE,"GENERAL";"TAB3",#N/A,TRUE,"GENERAL";"TAB4",#N/A,TRUE,"GENERAL";"TAB5",#N/A,TRUE,"GENERAL"}</definedName>
    <definedName name="FFFFFHHHHHHH" localSheetId="61">#REF!</definedName>
    <definedName name="FFFFFHHHHHHH">#REF!</definedName>
    <definedName name="fffffik" localSheetId="3" hidden="1">{"TAB1",#N/A,TRUE,"GENERAL";"TAB2",#N/A,TRUE,"GENERAL";"TAB3",#N/A,TRUE,"GENERAL";"TAB4",#N/A,TRUE,"GENERAL";"TAB5",#N/A,TRUE,"GENERAL"}</definedName>
    <definedName name="fffffik" localSheetId="61" hidden="1">{"TAB1",#N/A,TRUE,"GENERAL";"TAB2",#N/A,TRUE,"GENERAL";"TAB3",#N/A,TRUE,"GENERAL";"TAB4",#N/A,TRUE,"GENERAL";"TAB5",#N/A,TRUE,"GENERAL"}</definedName>
    <definedName name="fffffik" localSheetId="62" hidden="1">{"TAB1",#N/A,TRUE,"GENERAL";"TAB2",#N/A,TRUE,"GENERAL";"TAB3",#N/A,TRUE,"GENERAL";"TAB4",#N/A,TRUE,"GENERAL";"TAB5",#N/A,TRUE,"GENERAL"}</definedName>
    <definedName name="fffffik" hidden="1">{"TAB1",#N/A,TRUE,"GENERAL";"TAB2",#N/A,TRUE,"GENERAL";"TAB3",#N/A,TRUE,"GENERAL";"TAB4",#N/A,TRUE,"GENERAL";"TAB5",#N/A,TRUE,"GENERAL"}</definedName>
    <definedName name="fffffik_1" localSheetId="3" hidden="1">{"TAB1",#N/A,TRUE,"GENERAL";"TAB2",#N/A,TRUE,"GENERAL";"TAB3",#N/A,TRUE,"GENERAL";"TAB4",#N/A,TRUE,"GENERAL";"TAB5",#N/A,TRUE,"GENERAL"}</definedName>
    <definedName name="fffffik_1" localSheetId="61" hidden="1">{"TAB1",#N/A,TRUE,"GENERAL";"TAB2",#N/A,TRUE,"GENERAL";"TAB3",#N/A,TRUE,"GENERAL";"TAB4",#N/A,TRUE,"GENERAL";"TAB5",#N/A,TRUE,"GENERAL"}</definedName>
    <definedName name="fffffik_1" localSheetId="62" hidden="1">{"TAB1",#N/A,TRUE,"GENERAL";"TAB2",#N/A,TRUE,"GENERAL";"TAB3",#N/A,TRUE,"GENERAL";"TAB4",#N/A,TRUE,"GENERAL";"TAB5",#N/A,TRUE,"GENERAL"}</definedName>
    <definedName name="fffffik_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61" hidden="1">{"TAB1",#N/A,TRUE,"GENERAL";"TAB2",#N/A,TRUE,"GENERAL";"TAB3",#N/A,TRUE,"GENERAL";"TAB4",#N/A,TRUE,"GENERAL";"TAB5",#N/A,TRUE,"GENERAL"}</definedName>
    <definedName name="fffffj" localSheetId="62" hidden="1">{"TAB1",#N/A,TRUE,"GENERAL";"TAB2",#N/A,TRUE,"GENERAL";"TAB3",#N/A,TRUE,"GENERAL";"TAB4",#N/A,TRUE,"GENERAL";"TAB5",#N/A,TRUE,"GENERAL"}</definedName>
    <definedName name="fffffj" hidden="1">{"TAB1",#N/A,TRUE,"GENERAL";"TAB2",#N/A,TRUE,"GENERAL";"TAB3",#N/A,TRUE,"GENERAL";"TAB4",#N/A,TRUE,"GENERAL";"TAB5",#N/A,TRUE,"GENERAL"}</definedName>
    <definedName name="fffffj_1" localSheetId="3" hidden="1">{"TAB1",#N/A,TRUE,"GENERAL";"TAB2",#N/A,TRUE,"GENERAL";"TAB3",#N/A,TRUE,"GENERAL";"TAB4",#N/A,TRUE,"GENERAL";"TAB5",#N/A,TRUE,"GENERAL"}</definedName>
    <definedName name="fffffj_1" localSheetId="61" hidden="1">{"TAB1",#N/A,TRUE,"GENERAL";"TAB2",#N/A,TRUE,"GENERAL";"TAB3",#N/A,TRUE,"GENERAL";"TAB4",#N/A,TRUE,"GENERAL";"TAB5",#N/A,TRUE,"GENERAL"}</definedName>
    <definedName name="fffffj_1" localSheetId="62" hidden="1">{"TAB1",#N/A,TRUE,"GENERAL";"TAB2",#N/A,TRUE,"GENERAL";"TAB3",#N/A,TRUE,"GENERAL";"TAB4",#N/A,TRUE,"GENERAL";"TAB5",#N/A,TRUE,"GENERAL"}</definedName>
    <definedName name="fffffj_1" hidden="1">{"TAB1",#N/A,TRUE,"GENERAL";"TAB2",#N/A,TRUE,"GENERAL";"TAB3",#N/A,TRUE,"GENERAL";"TAB4",#N/A,TRUE,"GENERAL";"TAB5",#N/A,TRUE,"GENERAL"}</definedName>
    <definedName name="ffffrd" localSheetId="3" hidden="1">{"via1",#N/A,TRUE,"general";"via2",#N/A,TRUE,"general";"via3",#N/A,TRUE,"general"}</definedName>
    <definedName name="ffffrd" localSheetId="61" hidden="1">{"via1",#N/A,TRUE,"general";"via2",#N/A,TRUE,"general";"via3",#N/A,TRUE,"general"}</definedName>
    <definedName name="ffffrd" localSheetId="62" hidden="1">{"via1",#N/A,TRUE,"general";"via2",#N/A,TRUE,"general";"via3",#N/A,TRUE,"general"}</definedName>
    <definedName name="ffffrd" hidden="1">{"via1",#N/A,TRUE,"general";"via2",#N/A,TRUE,"general";"via3",#N/A,TRUE,"general"}</definedName>
    <definedName name="ffffrd_1" localSheetId="3" hidden="1">{"via1",#N/A,TRUE,"general";"via2",#N/A,TRUE,"general";"via3",#N/A,TRUE,"general"}</definedName>
    <definedName name="ffffrd_1" localSheetId="61" hidden="1">{"via1",#N/A,TRUE,"general";"via2",#N/A,TRUE,"general";"via3",#N/A,TRUE,"general"}</definedName>
    <definedName name="ffffrd_1" localSheetId="62" hidden="1">{"via1",#N/A,TRUE,"general";"via2",#N/A,TRUE,"general";"via3",#N/A,TRUE,"general"}</definedName>
    <definedName name="ffffrd_1" hidden="1">{"via1",#N/A,TRUE,"general";"via2",#N/A,TRUE,"general";"via3",#N/A,TRUE,"general"}</definedName>
    <definedName name="ffffy" localSheetId="3" hidden="1">{"TAB1",#N/A,TRUE,"GENERAL";"TAB2",#N/A,TRUE,"GENERAL";"TAB3",#N/A,TRUE,"GENERAL";"TAB4",#N/A,TRUE,"GENERAL";"TAB5",#N/A,TRUE,"GENERAL"}</definedName>
    <definedName name="ffffy" localSheetId="61" hidden="1">{"TAB1",#N/A,TRUE,"GENERAL";"TAB2",#N/A,TRUE,"GENERAL";"TAB3",#N/A,TRUE,"GENERAL";"TAB4",#N/A,TRUE,"GENERAL";"TAB5",#N/A,TRUE,"GENERAL"}</definedName>
    <definedName name="ffffy" localSheetId="62" hidden="1">{"TAB1",#N/A,TRUE,"GENERAL";"TAB2",#N/A,TRUE,"GENERAL";"TAB3",#N/A,TRUE,"GENERAL";"TAB4",#N/A,TRUE,"GENERAL";"TAB5",#N/A,TRUE,"GENERAL"}</definedName>
    <definedName name="ffffy" hidden="1">{"TAB1",#N/A,TRUE,"GENERAL";"TAB2",#N/A,TRUE,"GENERAL";"TAB3",#N/A,TRUE,"GENERAL";"TAB4",#N/A,TRUE,"GENERAL";"TAB5",#N/A,TRUE,"GENERAL"}</definedName>
    <definedName name="ffffy_1" localSheetId="3" hidden="1">{"TAB1",#N/A,TRUE,"GENERAL";"TAB2",#N/A,TRUE,"GENERAL";"TAB3",#N/A,TRUE,"GENERAL";"TAB4",#N/A,TRUE,"GENERAL";"TAB5",#N/A,TRUE,"GENERAL"}</definedName>
    <definedName name="ffffy_1" localSheetId="61" hidden="1">{"TAB1",#N/A,TRUE,"GENERAL";"TAB2",#N/A,TRUE,"GENERAL";"TAB3",#N/A,TRUE,"GENERAL";"TAB4",#N/A,TRUE,"GENERAL";"TAB5",#N/A,TRUE,"GENERAL"}</definedName>
    <definedName name="ffffy_1" localSheetId="62" hidden="1">{"TAB1",#N/A,TRUE,"GENERAL";"TAB2",#N/A,TRUE,"GENERAL";"TAB3",#N/A,TRUE,"GENERAL";"TAB4",#N/A,TRUE,"GENERAL";"TAB5",#N/A,TRUE,"GENERAL"}</definedName>
    <definedName name="ffffy_1" hidden="1">{"TAB1",#N/A,TRUE,"GENERAL";"TAB2",#N/A,TRUE,"GENERAL";"TAB3",#N/A,TRUE,"GENERAL";"TAB4",#N/A,TRUE,"GENERAL";"TAB5",#N/A,TRUE,"GENERAL"}</definedName>
    <definedName name="FFFGGGBBBTTTUUU" hidden="1">#REF!</definedName>
    <definedName name="FFFGGGGG" hidden="1">#REF!</definedName>
    <definedName name="fffrfr" localSheetId="3" hidden="1">{"TAB1",#N/A,TRUE,"GENERAL";"TAB2",#N/A,TRUE,"GENERAL";"TAB3",#N/A,TRUE,"GENERAL";"TAB4",#N/A,TRUE,"GENERAL";"TAB5",#N/A,TRUE,"GENERAL"}</definedName>
    <definedName name="fffrfr" localSheetId="61" hidden="1">{"TAB1",#N/A,TRUE,"GENERAL";"TAB2",#N/A,TRUE,"GENERAL";"TAB3",#N/A,TRUE,"GENERAL";"TAB4",#N/A,TRUE,"GENERAL";"TAB5",#N/A,TRUE,"GENERAL"}</definedName>
    <definedName name="fffrfr" localSheetId="62" hidden="1">{"TAB1",#N/A,TRUE,"GENERAL";"TAB2",#N/A,TRUE,"GENERAL";"TAB3",#N/A,TRUE,"GENERAL";"TAB4",#N/A,TRUE,"GENERAL";"TAB5",#N/A,TRUE,"GENERAL"}</definedName>
    <definedName name="fffrfr" hidden="1">{"TAB1",#N/A,TRUE,"GENERAL";"TAB2",#N/A,TRUE,"GENERAL";"TAB3",#N/A,TRUE,"GENERAL";"TAB4",#N/A,TRUE,"GENERAL";"TAB5",#N/A,TRUE,"GENERAL"}</definedName>
    <definedName name="fffrfr_1" localSheetId="3" hidden="1">{"TAB1",#N/A,TRUE,"GENERAL";"TAB2",#N/A,TRUE,"GENERAL";"TAB3",#N/A,TRUE,"GENERAL";"TAB4",#N/A,TRUE,"GENERAL";"TAB5",#N/A,TRUE,"GENERAL"}</definedName>
    <definedName name="fffrfr_1" localSheetId="61" hidden="1">{"TAB1",#N/A,TRUE,"GENERAL";"TAB2",#N/A,TRUE,"GENERAL";"TAB3",#N/A,TRUE,"GENERAL";"TAB4",#N/A,TRUE,"GENERAL";"TAB5",#N/A,TRUE,"GENERAL"}</definedName>
    <definedName name="fffrfr_1" localSheetId="62" hidden="1">{"TAB1",#N/A,TRUE,"GENERAL";"TAB2",#N/A,TRUE,"GENERAL";"TAB3",#N/A,TRUE,"GENERAL";"TAB4",#N/A,TRUE,"GENERAL";"TAB5",#N/A,TRUE,"GENERAL"}</definedName>
    <definedName name="fffrfr_1" hidden="1">{"TAB1",#N/A,TRUE,"GENERAL";"TAB2",#N/A,TRUE,"GENERAL";"TAB3",#N/A,TRUE,"GENERAL";"TAB4",#N/A,TRUE,"GENERAL";"TAB5",#N/A,TRUE,"GENERAL"}</definedName>
    <definedName name="fffs" localSheetId="3" hidden="1">{"TAB1",#N/A,TRUE,"GENERAL";"TAB2",#N/A,TRUE,"GENERAL";"TAB3",#N/A,TRUE,"GENERAL";"TAB4",#N/A,TRUE,"GENERAL";"TAB5",#N/A,TRUE,"GENERAL"}</definedName>
    <definedName name="fffs" localSheetId="61" hidden="1">{"TAB1",#N/A,TRUE,"GENERAL";"TAB2",#N/A,TRUE,"GENERAL";"TAB3",#N/A,TRUE,"GENERAL";"TAB4",#N/A,TRUE,"GENERAL";"TAB5",#N/A,TRUE,"GENERAL"}</definedName>
    <definedName name="fffs" localSheetId="62" hidden="1">{"TAB1",#N/A,TRUE,"GENERAL";"TAB2",#N/A,TRUE,"GENERAL";"TAB3",#N/A,TRUE,"GENERAL";"TAB4",#N/A,TRUE,"GENERAL";"TAB5",#N/A,TRUE,"GENERAL"}</definedName>
    <definedName name="fffs" hidden="1">{"TAB1",#N/A,TRUE,"GENERAL";"TAB2",#N/A,TRUE,"GENERAL";"TAB3",#N/A,TRUE,"GENERAL";"TAB4",#N/A,TRUE,"GENERAL";"TAB5",#N/A,TRUE,"GENERAL"}</definedName>
    <definedName name="fffs_1" localSheetId="3" hidden="1">{"TAB1",#N/A,TRUE,"GENERAL";"TAB2",#N/A,TRUE,"GENERAL";"TAB3",#N/A,TRUE,"GENERAL";"TAB4",#N/A,TRUE,"GENERAL";"TAB5",#N/A,TRUE,"GENERAL"}</definedName>
    <definedName name="fffs_1" localSheetId="61" hidden="1">{"TAB1",#N/A,TRUE,"GENERAL";"TAB2",#N/A,TRUE,"GENERAL";"TAB3",#N/A,TRUE,"GENERAL";"TAB4",#N/A,TRUE,"GENERAL";"TAB5",#N/A,TRUE,"GENERAL"}</definedName>
    <definedName name="fffs_1" localSheetId="62" hidden="1">{"TAB1",#N/A,TRUE,"GENERAL";"TAB2",#N/A,TRUE,"GENERAL";"TAB3",#N/A,TRUE,"GENERAL";"TAB4",#N/A,TRUE,"GENERAL";"TAB5",#N/A,TRUE,"GENERAL"}</definedName>
    <definedName name="fffs_1" hidden="1">{"TAB1",#N/A,TRUE,"GENERAL";"TAB2",#N/A,TRUE,"GENERAL";"TAB3",#N/A,TRUE,"GENERAL";"TAB4",#N/A,TRUE,"GENERAL";"TAB5",#N/A,TRUE,"GENERAL"}</definedName>
    <definedName name="FFFVBBBGTYYYUU" hidden="1">#REF!</definedName>
    <definedName name="FFFVVVBBBGGGTYYU" hidden="1">#REF!</definedName>
    <definedName name="FFGG">#REF!</definedName>
    <definedName name="FFGGGGG">#REF!</definedName>
    <definedName name="FFHFDT">#REF!</definedName>
    <definedName name="fg" localSheetId="61">#REF!</definedName>
    <definedName name="fg" localSheetId="62">#REF!</definedName>
    <definedName name="fg">#N/A</definedName>
    <definedName name="fgch" localSheetId="3" hidden="1">{#N/A,#N/A,FALSE,"masez (10)";#N/A,#N/A,FALSE,"masez (7)";#N/A,#N/A,FALSE,"masez (6)";#N/A,#N/A,FALSE,"masez (5)";#N/A,#N/A,FALSE,"masez (4)";#N/A,#N/A,FALSE,"masez (3)";#N/A,#N/A,FALSE,"masez (2)";#N/A,#N/A,FALSE,"GME";#N/A,#N/A,FALSE,"masez"}</definedName>
    <definedName name="fgch" hidden="1">{#N/A,#N/A,FALSE,"masez (10)";#N/A,#N/A,FALSE,"masez (7)";#N/A,#N/A,FALSE,"masez (6)";#N/A,#N/A,FALSE,"masez (5)";#N/A,#N/A,FALSE,"masez (4)";#N/A,#N/A,FALSE,"masez (3)";#N/A,#N/A,FALSE,"masez (2)";#N/A,#N/A,FALSE,"GME";#N/A,#N/A,FALSE,"masez"}</definedName>
    <definedName name="fgdfg" localSheetId="3" hidden="1">{"TAB1",#N/A,TRUE,"GENERAL";"TAB2",#N/A,TRUE,"GENERAL";"TAB3",#N/A,TRUE,"GENERAL";"TAB4",#N/A,TRUE,"GENERAL";"TAB5",#N/A,TRUE,"GENERAL"}</definedName>
    <definedName name="fgdfg" localSheetId="61" hidden="1">{"TAB1",#N/A,TRUE,"GENERAL";"TAB2",#N/A,TRUE,"GENERAL";"TAB3",#N/A,TRUE,"GENERAL";"TAB4",#N/A,TRUE,"GENERAL";"TAB5",#N/A,TRUE,"GENERAL"}</definedName>
    <definedName name="fgdfg" localSheetId="62" hidden="1">{"TAB1",#N/A,TRUE,"GENERAL";"TAB2",#N/A,TRUE,"GENERAL";"TAB3",#N/A,TRUE,"GENERAL";"TAB4",#N/A,TRUE,"GENERAL";"TAB5",#N/A,TRUE,"GENERAL"}</definedName>
    <definedName name="fgdfg" hidden="1">{"TAB1",#N/A,TRUE,"GENERAL";"TAB2",#N/A,TRUE,"GENERAL";"TAB3",#N/A,TRUE,"GENERAL";"TAB4",#N/A,TRUE,"GENERAL";"TAB5",#N/A,TRUE,"GENERAL"}</definedName>
    <definedName name="fgdfg_1" localSheetId="3" hidden="1">{"TAB1",#N/A,TRUE,"GENERAL";"TAB2",#N/A,TRUE,"GENERAL";"TAB3",#N/A,TRUE,"GENERAL";"TAB4",#N/A,TRUE,"GENERAL";"TAB5",#N/A,TRUE,"GENERAL"}</definedName>
    <definedName name="fgdfg_1" localSheetId="61" hidden="1">{"TAB1",#N/A,TRUE,"GENERAL";"TAB2",#N/A,TRUE,"GENERAL";"TAB3",#N/A,TRUE,"GENERAL";"TAB4",#N/A,TRUE,"GENERAL";"TAB5",#N/A,TRUE,"GENERAL"}</definedName>
    <definedName name="fgdfg_1" localSheetId="62" hidden="1">{"TAB1",#N/A,TRUE,"GENERAL";"TAB2",#N/A,TRUE,"GENERAL";"TAB3",#N/A,TRUE,"GENERAL";"TAB4",#N/A,TRUE,"GENERAL";"TAB5",#N/A,TRUE,"GENERAL"}</definedName>
    <definedName name="fgdfg_1" hidden="1">{"TAB1",#N/A,TRUE,"GENERAL";"TAB2",#N/A,TRUE,"GENERAL";"TAB3",#N/A,TRUE,"GENERAL";"TAB4",#N/A,TRUE,"GENERAL";"TAB5",#N/A,TRUE,"GENERAL"}</definedName>
    <definedName name="fgdfsgr" localSheetId="3" hidden="1">{"via1",#N/A,TRUE,"general";"via2",#N/A,TRUE,"general";"via3",#N/A,TRUE,"general"}</definedName>
    <definedName name="fgdfsgr" localSheetId="61" hidden="1">{"via1",#N/A,TRUE,"general";"via2",#N/A,TRUE,"general";"via3",#N/A,TRUE,"general"}</definedName>
    <definedName name="fgdfsgr" localSheetId="62" hidden="1">{"via1",#N/A,TRUE,"general";"via2",#N/A,TRUE,"general";"via3",#N/A,TRUE,"general"}</definedName>
    <definedName name="fgdfsgr" hidden="1">{"via1",#N/A,TRUE,"general";"via2",#N/A,TRUE,"general";"via3",#N/A,TRUE,"general"}</definedName>
    <definedName name="fgdfsgr_1" localSheetId="3" hidden="1">{"via1",#N/A,TRUE,"general";"via2",#N/A,TRUE,"general";"via3",#N/A,TRUE,"general"}</definedName>
    <definedName name="fgdfsgr_1" localSheetId="61" hidden="1">{"via1",#N/A,TRUE,"general";"via2",#N/A,TRUE,"general";"via3",#N/A,TRUE,"general"}</definedName>
    <definedName name="fgdfsgr_1" localSheetId="62" hidden="1">{"via1",#N/A,TRUE,"general";"via2",#N/A,TRUE,"general";"via3",#N/A,TRUE,"general"}</definedName>
    <definedName name="fgdfsgr_1" hidden="1">{"via1",#N/A,TRUE,"general";"via2",#N/A,TRUE,"general";"via3",#N/A,TRUE,"general"}</definedName>
    <definedName name="FGDG">#REF!</definedName>
    <definedName name="fgdsfg" localSheetId="3" hidden="1">{"TAB1",#N/A,TRUE,"GENERAL";"TAB2",#N/A,TRUE,"GENERAL";"TAB3",#N/A,TRUE,"GENERAL";"TAB4",#N/A,TRUE,"GENERAL";"TAB5",#N/A,TRUE,"GENERAL"}</definedName>
    <definedName name="fgdsfg" localSheetId="61" hidden="1">{"TAB1",#N/A,TRUE,"GENERAL";"TAB2",#N/A,TRUE,"GENERAL";"TAB3",#N/A,TRUE,"GENERAL";"TAB4",#N/A,TRUE,"GENERAL";"TAB5",#N/A,TRUE,"GENERAL"}</definedName>
    <definedName name="fgdsfg" localSheetId="62" hidden="1">{"TAB1",#N/A,TRUE,"GENERAL";"TAB2",#N/A,TRUE,"GENERAL";"TAB3",#N/A,TRUE,"GENERAL";"TAB4",#N/A,TRUE,"GENERAL";"TAB5",#N/A,TRUE,"GENERAL"}</definedName>
    <definedName name="fgdsfg" hidden="1">{"TAB1",#N/A,TRUE,"GENERAL";"TAB2",#N/A,TRUE,"GENERAL";"TAB3",#N/A,TRUE,"GENERAL";"TAB4",#N/A,TRUE,"GENERAL";"TAB5",#N/A,TRUE,"GENERAL"}</definedName>
    <definedName name="fgdsfg_1" localSheetId="3" hidden="1">{"TAB1",#N/A,TRUE,"GENERAL";"TAB2",#N/A,TRUE,"GENERAL";"TAB3",#N/A,TRUE,"GENERAL";"TAB4",#N/A,TRUE,"GENERAL";"TAB5",#N/A,TRUE,"GENERAL"}</definedName>
    <definedName name="fgdsfg_1" localSheetId="61" hidden="1">{"TAB1",#N/A,TRUE,"GENERAL";"TAB2",#N/A,TRUE,"GENERAL";"TAB3",#N/A,TRUE,"GENERAL";"TAB4",#N/A,TRUE,"GENERAL";"TAB5",#N/A,TRUE,"GENERAL"}</definedName>
    <definedName name="fgdsfg_1" localSheetId="62" hidden="1">{"TAB1",#N/A,TRUE,"GENERAL";"TAB2",#N/A,TRUE,"GENERAL";"TAB3",#N/A,TRUE,"GENERAL";"TAB4",#N/A,TRUE,"GENERAL";"TAB5",#N/A,TRUE,"GENERAL"}</definedName>
    <definedName name="fgdsfg_1" hidden="1">{"TAB1",#N/A,TRUE,"GENERAL";"TAB2",#N/A,TRUE,"GENERAL";"TAB3",#N/A,TRUE,"GENERAL";"TAB4",#N/A,TRUE,"GENERAL";"TAB5",#N/A,TRUE,"GENERAL"}</definedName>
    <definedName name="FGF">#REF!</definedName>
    <definedName name="FGFDG">#REF!</definedName>
    <definedName name="FGFDH" localSheetId="3" hidden="1">{"via1",#N/A,TRUE,"general";"via2",#N/A,TRUE,"general";"via3",#N/A,TRUE,"general"}</definedName>
    <definedName name="FGFDH" localSheetId="61" hidden="1">{"via1",#N/A,TRUE,"general";"via2",#N/A,TRUE,"general";"via3",#N/A,TRUE,"general"}</definedName>
    <definedName name="FGFDH" localSheetId="62" hidden="1">{"via1",#N/A,TRUE,"general";"via2",#N/A,TRUE,"general";"via3",#N/A,TRUE,"general"}</definedName>
    <definedName name="FGFDH" hidden="1">{"via1",#N/A,TRUE,"general";"via2",#N/A,TRUE,"general";"via3",#N/A,TRUE,"general"}</definedName>
    <definedName name="FGFDH_1" localSheetId="3" hidden="1">{"via1",#N/A,TRUE,"general";"via2",#N/A,TRUE,"general";"via3",#N/A,TRUE,"general"}</definedName>
    <definedName name="FGFDH_1" localSheetId="61" hidden="1">{"via1",#N/A,TRUE,"general";"via2",#N/A,TRUE,"general";"via3",#N/A,TRUE,"general"}</definedName>
    <definedName name="FGFDH_1" localSheetId="62" hidden="1">{"via1",#N/A,TRUE,"general";"via2",#N/A,TRUE,"general";"via3",#N/A,TRUE,"general"}</definedName>
    <definedName name="FGFDH_1" hidden="1">{"via1",#N/A,TRUE,"general";"via2",#N/A,TRUE,"general";"via3",#N/A,TRUE,"general"}</definedName>
    <definedName name="fgfg" localSheetId="61">#REF!</definedName>
    <definedName name="fgfg">#REF!</definedName>
    <definedName name="fgfghghjtyirdi" localSheetId="3" hidden="1">{#N/A,#N/A,FALSE,"masez (10)";#N/A,#N/A,FALSE,"masez (7)";#N/A,#N/A,FALSE,"masez (6)";#N/A,#N/A,FALSE,"masez (5)";#N/A,#N/A,FALSE,"masez (4)";#N/A,#N/A,FALSE,"masez (3)";#N/A,#N/A,FALSE,"masez (2)";#N/A,#N/A,FALSE,"GME";#N/A,#N/A,FALSE,"masez"}</definedName>
    <definedName name="fgfghghjtyirdi" hidden="1">{#N/A,#N/A,FALSE,"masez (10)";#N/A,#N/A,FALSE,"masez (7)";#N/A,#N/A,FALSE,"masez (6)";#N/A,#N/A,FALSE,"masez (5)";#N/A,#N/A,FALSE,"masez (4)";#N/A,#N/A,FALSE,"masez (3)";#N/A,#N/A,FALSE,"masez (2)";#N/A,#N/A,FALSE,"GME";#N/A,#N/A,FALSE,"masez"}</definedName>
    <definedName name="fgg">#REF!</definedName>
    <definedName name="FGGGG">#REF!</definedName>
    <definedName name="FGGHHHH">#REF!</definedName>
    <definedName name="fgghhj" localSheetId="3" hidden="1">{"via1",#N/A,TRUE,"general";"via2",#N/A,TRUE,"general";"via3",#N/A,TRUE,"general"}</definedName>
    <definedName name="fgghhj" localSheetId="61" hidden="1">{"via1",#N/A,TRUE,"general";"via2",#N/A,TRUE,"general";"via3",#N/A,TRUE,"general"}</definedName>
    <definedName name="fgghhj" localSheetId="62" hidden="1">{"via1",#N/A,TRUE,"general";"via2",#N/A,TRUE,"general";"via3",#N/A,TRUE,"general"}</definedName>
    <definedName name="fgghhj" hidden="1">{"via1",#N/A,TRUE,"general";"via2",#N/A,TRUE,"general";"via3",#N/A,TRUE,"general"}</definedName>
    <definedName name="fgghhj_1" localSheetId="3" hidden="1">{"via1",#N/A,TRUE,"general";"via2",#N/A,TRUE,"general";"via3",#N/A,TRUE,"general"}</definedName>
    <definedName name="fgghhj_1" localSheetId="61" hidden="1">{"via1",#N/A,TRUE,"general";"via2",#N/A,TRUE,"general";"via3",#N/A,TRUE,"general"}</definedName>
    <definedName name="fgghhj_1" localSheetId="62" hidden="1">{"via1",#N/A,TRUE,"general";"via2",#N/A,TRUE,"general";"via3",#N/A,TRUE,"general"}</definedName>
    <definedName name="fgghhj_1" hidden="1">{"via1",#N/A,TRUE,"general";"via2",#N/A,TRUE,"general";"via3",#N/A,TRUE,"general"}</definedName>
    <definedName name="fgh">#REF!</definedName>
    <definedName name="FGHFBC" localSheetId="3" hidden="1">{"via1",#N/A,TRUE,"general";"via2",#N/A,TRUE,"general";"via3",#N/A,TRUE,"general"}</definedName>
    <definedName name="FGHFBC" localSheetId="61" hidden="1">{"via1",#N/A,TRUE,"general";"via2",#N/A,TRUE,"general";"via3",#N/A,TRUE,"general"}</definedName>
    <definedName name="FGHFBC" localSheetId="62" hidden="1">{"via1",#N/A,TRUE,"general";"via2",#N/A,TRUE,"general";"via3",#N/A,TRUE,"general"}</definedName>
    <definedName name="FGHFBC" hidden="1">{"via1",#N/A,TRUE,"general";"via2",#N/A,TRUE,"general";"via3",#N/A,TRUE,"general"}</definedName>
    <definedName name="FGHFBC_1" localSheetId="3" hidden="1">{"via1",#N/A,TRUE,"general";"via2",#N/A,TRUE,"general";"via3",#N/A,TRUE,"general"}</definedName>
    <definedName name="FGHFBC_1" localSheetId="61" hidden="1">{"via1",#N/A,TRUE,"general";"via2",#N/A,TRUE,"general";"via3",#N/A,TRUE,"general"}</definedName>
    <definedName name="FGHFBC_1" localSheetId="62" hidden="1">{"via1",#N/A,TRUE,"general";"via2",#N/A,TRUE,"general";"via3",#N/A,TRUE,"general"}</definedName>
    <definedName name="FGHFBC_1" hidden="1">{"via1",#N/A,TRUE,"general";"via2",#N/A,TRUE,"general";"via3",#N/A,TRUE,"general"}</definedName>
    <definedName name="fghfg" localSheetId="3" hidden="1">{"TAB1",#N/A,TRUE,"GENERAL";"TAB2",#N/A,TRUE,"GENERAL";"TAB3",#N/A,TRUE,"GENERAL";"TAB4",#N/A,TRUE,"GENERAL";"TAB5",#N/A,TRUE,"GENERAL"}</definedName>
    <definedName name="fghfg" localSheetId="61" hidden="1">{"TAB1",#N/A,TRUE,"GENERAL";"TAB2",#N/A,TRUE,"GENERAL";"TAB3",#N/A,TRUE,"GENERAL";"TAB4",#N/A,TRUE,"GENERAL";"TAB5",#N/A,TRUE,"GENERAL"}</definedName>
    <definedName name="fghfg" localSheetId="62" hidden="1">{"TAB1",#N/A,TRUE,"GENERAL";"TAB2",#N/A,TRUE,"GENERAL";"TAB3",#N/A,TRUE,"GENERAL";"TAB4",#N/A,TRUE,"GENERAL";"TAB5",#N/A,TRUE,"GENERAL"}</definedName>
    <definedName name="fghfg" hidden="1">{"TAB1",#N/A,TRUE,"GENERAL";"TAB2",#N/A,TRUE,"GENERAL";"TAB3",#N/A,TRUE,"GENERAL";"TAB4",#N/A,TRUE,"GENERAL";"TAB5",#N/A,TRUE,"GENERAL"}</definedName>
    <definedName name="fghfg_1" localSheetId="3" hidden="1">{"TAB1",#N/A,TRUE,"GENERAL";"TAB2",#N/A,TRUE,"GENERAL";"TAB3",#N/A,TRUE,"GENERAL";"TAB4",#N/A,TRUE,"GENERAL";"TAB5",#N/A,TRUE,"GENERAL"}</definedName>
    <definedName name="fghfg_1" localSheetId="61" hidden="1">{"TAB1",#N/A,TRUE,"GENERAL";"TAB2",#N/A,TRUE,"GENERAL";"TAB3",#N/A,TRUE,"GENERAL";"TAB4",#N/A,TRUE,"GENERAL";"TAB5",#N/A,TRUE,"GENERAL"}</definedName>
    <definedName name="fghfg_1" localSheetId="62" hidden="1">{"TAB1",#N/A,TRUE,"GENERAL";"TAB2",#N/A,TRUE,"GENERAL";"TAB3",#N/A,TRUE,"GENERAL";"TAB4",#N/A,TRUE,"GENERAL";"TAB5",#N/A,TRUE,"GENERAL"}</definedName>
    <definedName name="fghfg_1" hidden="1">{"TAB1",#N/A,TRUE,"GENERAL";"TAB2",#N/A,TRUE,"GENERAL";"TAB3",#N/A,TRUE,"GENERAL";"TAB4",#N/A,TRUE,"GENERAL";"TAB5",#N/A,TRUE,"GENERAL"}</definedName>
    <definedName name="fghfgh" localSheetId="3" hidden="1">{"via1",#N/A,TRUE,"general";"via2",#N/A,TRUE,"general";"via3",#N/A,TRUE,"general"}</definedName>
    <definedName name="fghfgh" localSheetId="61" hidden="1">{"via1",#N/A,TRUE,"general";"via2",#N/A,TRUE,"general";"via3",#N/A,TRUE,"general"}</definedName>
    <definedName name="fghfgh" localSheetId="62" hidden="1">{"via1",#N/A,TRUE,"general";"via2",#N/A,TRUE,"general";"via3",#N/A,TRUE,"general"}</definedName>
    <definedName name="fghfgh" hidden="1">{"via1",#N/A,TRUE,"general";"via2",#N/A,TRUE,"general";"via3",#N/A,TRUE,"general"}</definedName>
    <definedName name="fghfgh_1" localSheetId="3" hidden="1">{"via1",#N/A,TRUE,"general";"via2",#N/A,TRUE,"general";"via3",#N/A,TRUE,"general"}</definedName>
    <definedName name="fghfgh_1" localSheetId="61" hidden="1">{"via1",#N/A,TRUE,"general";"via2",#N/A,TRUE,"general";"via3",#N/A,TRUE,"general"}</definedName>
    <definedName name="fghfgh_1" localSheetId="62" hidden="1">{"via1",#N/A,TRUE,"general";"via2",#N/A,TRUE,"general";"via3",#N/A,TRUE,"general"}</definedName>
    <definedName name="fghfgh_1" hidden="1">{"via1",#N/A,TRUE,"general";"via2",#N/A,TRUE,"general";"via3",#N/A,TRUE,"general"}</definedName>
    <definedName name="FGHFW" localSheetId="3" hidden="1">{"via1",#N/A,TRUE,"general";"via2",#N/A,TRUE,"general";"via3",#N/A,TRUE,"general"}</definedName>
    <definedName name="FGHFW" localSheetId="61" hidden="1">{"via1",#N/A,TRUE,"general";"via2",#N/A,TRUE,"general";"via3",#N/A,TRUE,"general"}</definedName>
    <definedName name="FGHFW" localSheetId="62" hidden="1">{"via1",#N/A,TRUE,"general";"via2",#N/A,TRUE,"general";"via3",#N/A,TRUE,"general"}</definedName>
    <definedName name="FGHFW" hidden="1">{"via1",#N/A,TRUE,"general";"via2",#N/A,TRUE,"general";"via3",#N/A,TRUE,"general"}</definedName>
    <definedName name="FGHFW_1" localSheetId="3" hidden="1">{"via1",#N/A,TRUE,"general";"via2",#N/A,TRUE,"general";"via3",#N/A,TRUE,"general"}</definedName>
    <definedName name="FGHFW_1" localSheetId="61" hidden="1">{"via1",#N/A,TRUE,"general";"via2",#N/A,TRUE,"general";"via3",#N/A,TRUE,"general"}</definedName>
    <definedName name="FGHFW_1" localSheetId="62" hidden="1">{"via1",#N/A,TRUE,"general";"via2",#N/A,TRUE,"general";"via3",#N/A,TRUE,"general"}</definedName>
    <definedName name="FGHFW_1" hidden="1">{"via1",#N/A,TRUE,"general";"via2",#N/A,TRUE,"general";"via3",#N/A,TRUE,"general"}</definedName>
    <definedName name="fghhh" localSheetId="3" hidden="1">{"TAB1",#N/A,TRUE,"GENERAL";"TAB2",#N/A,TRUE,"GENERAL";"TAB3",#N/A,TRUE,"GENERAL";"TAB4",#N/A,TRUE,"GENERAL";"TAB5",#N/A,TRUE,"GENERAL"}</definedName>
    <definedName name="fghhh" localSheetId="61" hidden="1">{"TAB1",#N/A,TRUE,"GENERAL";"TAB2",#N/A,TRUE,"GENERAL";"TAB3",#N/A,TRUE,"GENERAL";"TAB4",#N/A,TRUE,"GENERAL";"TAB5",#N/A,TRUE,"GENERAL"}</definedName>
    <definedName name="fghhh" localSheetId="62" hidden="1">{"TAB1",#N/A,TRUE,"GENERAL";"TAB2",#N/A,TRUE,"GENERAL";"TAB3",#N/A,TRUE,"GENERAL";"TAB4",#N/A,TRUE,"GENERAL";"TAB5",#N/A,TRUE,"GENERAL"}</definedName>
    <definedName name="fghhh" hidden="1">{"TAB1",#N/A,TRUE,"GENERAL";"TAB2",#N/A,TRUE,"GENERAL";"TAB3",#N/A,TRUE,"GENERAL";"TAB4",#N/A,TRUE,"GENERAL";"TAB5",#N/A,TRUE,"GENERAL"}</definedName>
    <definedName name="fghhh_1" localSheetId="3" hidden="1">{"TAB1",#N/A,TRUE,"GENERAL";"TAB2",#N/A,TRUE,"GENERAL";"TAB3",#N/A,TRUE,"GENERAL";"TAB4",#N/A,TRUE,"GENERAL";"TAB5",#N/A,TRUE,"GENERAL"}</definedName>
    <definedName name="fghhh_1" localSheetId="61" hidden="1">{"TAB1",#N/A,TRUE,"GENERAL";"TAB2",#N/A,TRUE,"GENERAL";"TAB3",#N/A,TRUE,"GENERAL";"TAB4",#N/A,TRUE,"GENERAL";"TAB5",#N/A,TRUE,"GENERAL"}</definedName>
    <definedName name="fghhh_1" localSheetId="62" hidden="1">{"TAB1",#N/A,TRUE,"GENERAL";"TAB2",#N/A,TRUE,"GENERAL";"TAB3",#N/A,TRUE,"GENERAL";"TAB4",#N/A,TRUE,"GENERAL";"TAB5",#N/A,TRUE,"GENERAL"}</definedName>
    <definedName name="fghhh_1" hidden="1">{"TAB1",#N/A,TRUE,"GENERAL";"TAB2",#N/A,TRUE,"GENERAL";"TAB3",#N/A,TRUE,"GENERAL";"TAB4",#N/A,TRUE,"GENERAL";"TAB5",#N/A,TRUE,"GENERAL"}</definedName>
    <definedName name="fghsfgh" localSheetId="3" hidden="1">{"via1",#N/A,TRUE,"general";"via2",#N/A,TRUE,"general";"via3",#N/A,TRUE,"general"}</definedName>
    <definedName name="fghsfgh" localSheetId="61" hidden="1">{"via1",#N/A,TRUE,"general";"via2",#N/A,TRUE,"general";"via3",#N/A,TRUE,"general"}</definedName>
    <definedName name="fghsfgh" localSheetId="62" hidden="1">{"via1",#N/A,TRUE,"general";"via2",#N/A,TRUE,"general";"via3",#N/A,TRUE,"general"}</definedName>
    <definedName name="fghsfgh" hidden="1">{"via1",#N/A,TRUE,"general";"via2",#N/A,TRUE,"general";"via3",#N/A,TRUE,"general"}</definedName>
    <definedName name="fghsfgh_1" localSheetId="3" hidden="1">{"via1",#N/A,TRUE,"general";"via2",#N/A,TRUE,"general";"via3",#N/A,TRUE,"general"}</definedName>
    <definedName name="fghsfgh_1" localSheetId="61" hidden="1">{"via1",#N/A,TRUE,"general";"via2",#N/A,TRUE,"general";"via3",#N/A,TRUE,"general"}</definedName>
    <definedName name="fghsfgh_1" localSheetId="62" hidden="1">{"via1",#N/A,TRUE,"general";"via2",#N/A,TRUE,"general";"via3",#N/A,TRUE,"general"}</definedName>
    <definedName name="fghsfgh_1" hidden="1">{"via1",#N/A,TRUE,"general";"via2",#N/A,TRUE,"general";"via3",#N/A,TRUE,"general"}</definedName>
    <definedName name="fght" localSheetId="3" hidden="1">{"TAB1",#N/A,TRUE,"GENERAL";"TAB2",#N/A,TRUE,"GENERAL";"TAB3",#N/A,TRUE,"GENERAL";"TAB4",#N/A,TRUE,"GENERAL";"TAB5",#N/A,TRUE,"GENERAL"}</definedName>
    <definedName name="fght" localSheetId="61" hidden="1">{"TAB1",#N/A,TRUE,"GENERAL";"TAB2",#N/A,TRUE,"GENERAL";"TAB3",#N/A,TRUE,"GENERAL";"TAB4",#N/A,TRUE,"GENERAL";"TAB5",#N/A,TRUE,"GENERAL"}</definedName>
    <definedName name="fght" localSheetId="62" hidden="1">{"TAB1",#N/A,TRUE,"GENERAL";"TAB2",#N/A,TRUE,"GENERAL";"TAB3",#N/A,TRUE,"GENERAL";"TAB4",#N/A,TRUE,"GENERAL";"TAB5",#N/A,TRUE,"GENERAL"}</definedName>
    <definedName name="fght" hidden="1">{"TAB1",#N/A,TRUE,"GENERAL";"TAB2",#N/A,TRUE,"GENERAL";"TAB3",#N/A,TRUE,"GENERAL";"TAB4",#N/A,TRUE,"GENERAL";"TAB5",#N/A,TRUE,"GENERAL"}</definedName>
    <definedName name="fght_1" localSheetId="3" hidden="1">{"TAB1",#N/A,TRUE,"GENERAL";"TAB2",#N/A,TRUE,"GENERAL";"TAB3",#N/A,TRUE,"GENERAL";"TAB4",#N/A,TRUE,"GENERAL";"TAB5",#N/A,TRUE,"GENERAL"}</definedName>
    <definedName name="fght_1" localSheetId="61" hidden="1">{"TAB1",#N/A,TRUE,"GENERAL";"TAB2",#N/A,TRUE,"GENERAL";"TAB3",#N/A,TRUE,"GENERAL";"TAB4",#N/A,TRUE,"GENERAL";"TAB5",#N/A,TRUE,"GENERAL"}</definedName>
    <definedName name="fght_1" localSheetId="62" hidden="1">{"TAB1",#N/A,TRUE,"GENERAL";"TAB2",#N/A,TRUE,"GENERAL";"TAB3",#N/A,TRUE,"GENERAL";"TAB4",#N/A,TRUE,"GENERAL";"TAB5",#N/A,TRUE,"GENERAL"}</definedName>
    <definedName name="fght_1" hidden="1">{"TAB1",#N/A,TRUE,"GENERAL";"TAB2",#N/A,TRUE,"GENERAL";"TAB3",#N/A,TRUE,"GENERAL";"TAB4",#N/A,TRUE,"GENERAL";"TAB5",#N/A,TRUE,"GENERAL"}</definedName>
    <definedName name="FGJ">#REF!</definedName>
    <definedName name="fgjgryi" localSheetId="3" hidden="1">{"TAB1",#N/A,TRUE,"GENERAL";"TAB2",#N/A,TRUE,"GENERAL";"TAB3",#N/A,TRUE,"GENERAL";"TAB4",#N/A,TRUE,"GENERAL";"TAB5",#N/A,TRUE,"GENERAL"}</definedName>
    <definedName name="fgjgryi" localSheetId="61" hidden="1">{"TAB1",#N/A,TRUE,"GENERAL";"TAB2",#N/A,TRUE,"GENERAL";"TAB3",#N/A,TRUE,"GENERAL";"TAB4",#N/A,TRUE,"GENERAL";"TAB5",#N/A,TRUE,"GENERAL"}</definedName>
    <definedName name="fgjgryi" localSheetId="62" hidden="1">{"TAB1",#N/A,TRUE,"GENERAL";"TAB2",#N/A,TRUE,"GENERAL";"TAB3",#N/A,TRUE,"GENERAL";"TAB4",#N/A,TRUE,"GENERAL";"TAB5",#N/A,TRUE,"GENERAL"}</definedName>
    <definedName name="fgjgryi" hidden="1">{"TAB1",#N/A,TRUE,"GENERAL";"TAB2",#N/A,TRUE,"GENERAL";"TAB3",#N/A,TRUE,"GENERAL";"TAB4",#N/A,TRUE,"GENERAL";"TAB5",#N/A,TRUE,"GENERAL"}</definedName>
    <definedName name="fgjgryi_1" localSheetId="3" hidden="1">{"TAB1",#N/A,TRUE,"GENERAL";"TAB2",#N/A,TRUE,"GENERAL";"TAB3",#N/A,TRUE,"GENERAL";"TAB4",#N/A,TRUE,"GENERAL";"TAB5",#N/A,TRUE,"GENERAL"}</definedName>
    <definedName name="fgjgryi_1" localSheetId="61" hidden="1">{"TAB1",#N/A,TRUE,"GENERAL";"TAB2",#N/A,TRUE,"GENERAL";"TAB3",#N/A,TRUE,"GENERAL";"TAB4",#N/A,TRUE,"GENERAL";"TAB5",#N/A,TRUE,"GENERAL"}</definedName>
    <definedName name="fgjgryi_1" localSheetId="62" hidden="1">{"TAB1",#N/A,TRUE,"GENERAL";"TAB2",#N/A,TRUE,"GENERAL";"TAB3",#N/A,TRUE,"GENERAL";"TAB4",#N/A,TRUE,"GENERAL";"TAB5",#N/A,TRUE,"GENERAL"}</definedName>
    <definedName name="fgjgryi_1" hidden="1">{"TAB1",#N/A,TRUE,"GENERAL";"TAB2",#N/A,TRUE,"GENERAL";"TAB3",#N/A,TRUE,"GENERAL";"TAB4",#N/A,TRUE,"GENERAL";"TAB5",#N/A,TRUE,"GENERAL"}</definedName>
    <definedName name="fgrds">#REF!</definedName>
    <definedName name="FGTHYUJ">#REF!</definedName>
    <definedName name="FGV" localSheetId="61">#REF!</definedName>
    <definedName name="FGV">#REF!</definedName>
    <definedName name="FH">#REF!</definedName>
    <definedName name="fhfg" localSheetId="3" hidden="1">{"TAB1",#N/A,TRUE,"GENERAL";"TAB2",#N/A,TRUE,"GENERAL";"TAB3",#N/A,TRUE,"GENERAL";"TAB4",#N/A,TRUE,"GENERAL";"TAB5",#N/A,TRUE,"GENERAL"}</definedName>
    <definedName name="fhfg" localSheetId="61" hidden="1">{"TAB1",#N/A,TRUE,"GENERAL";"TAB2",#N/A,TRUE,"GENERAL";"TAB3",#N/A,TRUE,"GENERAL";"TAB4",#N/A,TRUE,"GENERAL";"TAB5",#N/A,TRUE,"GENERAL"}</definedName>
    <definedName name="fhfg" localSheetId="62" hidden="1">{"TAB1",#N/A,TRUE,"GENERAL";"TAB2",#N/A,TRUE,"GENERAL";"TAB3",#N/A,TRUE,"GENERAL";"TAB4",#N/A,TRUE,"GENERAL";"TAB5",#N/A,TRUE,"GENERAL"}</definedName>
    <definedName name="fhfg" hidden="1">{"TAB1",#N/A,TRUE,"GENERAL";"TAB2",#N/A,TRUE,"GENERAL";"TAB3",#N/A,TRUE,"GENERAL";"TAB4",#N/A,TRUE,"GENERAL";"TAB5",#N/A,TRUE,"GENERAL"}</definedName>
    <definedName name="fhfg_1" localSheetId="3" hidden="1">{"TAB1",#N/A,TRUE,"GENERAL";"TAB2",#N/A,TRUE,"GENERAL";"TAB3",#N/A,TRUE,"GENERAL";"TAB4",#N/A,TRUE,"GENERAL";"TAB5",#N/A,TRUE,"GENERAL"}</definedName>
    <definedName name="fhfg_1" localSheetId="61" hidden="1">{"TAB1",#N/A,TRUE,"GENERAL";"TAB2",#N/A,TRUE,"GENERAL";"TAB3",#N/A,TRUE,"GENERAL";"TAB4",#N/A,TRUE,"GENERAL";"TAB5",#N/A,TRUE,"GENERAL"}</definedName>
    <definedName name="fhfg_1" localSheetId="62" hidden="1">{"TAB1",#N/A,TRUE,"GENERAL";"TAB2",#N/A,TRUE,"GENERAL";"TAB3",#N/A,TRUE,"GENERAL";"TAB4",#N/A,TRUE,"GENERAL";"TAB5",#N/A,TRUE,"GENERAL"}</definedName>
    <definedName name="fhfg_1" hidden="1">{"TAB1",#N/A,TRUE,"GENERAL";"TAB2",#N/A,TRUE,"GENERAL";"TAB3",#N/A,TRUE,"GENERAL";"TAB4",#N/A,TRUE,"GENERAL";"TAB5",#N/A,TRUE,"GENERAL"}</definedName>
    <definedName name="fhfgh" localSheetId="3" hidden="1">{"via1",#N/A,TRUE,"general";"via2",#N/A,TRUE,"general";"via3",#N/A,TRUE,"general"}</definedName>
    <definedName name="fhfgh" localSheetId="61" hidden="1">{"via1",#N/A,TRUE,"general";"via2",#N/A,TRUE,"general";"via3",#N/A,TRUE,"general"}</definedName>
    <definedName name="fhfgh" localSheetId="62" hidden="1">{"via1",#N/A,TRUE,"general";"via2",#N/A,TRUE,"general";"via3",#N/A,TRUE,"general"}</definedName>
    <definedName name="fhfgh" hidden="1">{"via1",#N/A,TRUE,"general";"via2",#N/A,TRUE,"general";"via3",#N/A,TRUE,"general"}</definedName>
    <definedName name="fhfgh_1" localSheetId="3" hidden="1">{"via1",#N/A,TRUE,"general";"via2",#N/A,TRUE,"general";"via3",#N/A,TRUE,"general"}</definedName>
    <definedName name="fhfgh_1" localSheetId="61" hidden="1">{"via1",#N/A,TRUE,"general";"via2",#N/A,TRUE,"general";"via3",#N/A,TRUE,"general"}</definedName>
    <definedName name="fhfgh_1" localSheetId="62" hidden="1">{"via1",#N/A,TRUE,"general";"via2",#N/A,TRUE,"general";"via3",#N/A,TRUE,"general"}</definedName>
    <definedName name="fhfgh_1" hidden="1">{"via1",#N/A,TRUE,"general";"via2",#N/A,TRUE,"general";"via3",#N/A,TRUE,"general"}</definedName>
    <definedName name="FHFH" hidden="1">#REF!</definedName>
    <definedName name="fhfhhfhfhfhfhfhfhfhhfhfhfhfh" localSheetId="61">#REF!</definedName>
    <definedName name="fhfhhfhfhfhfhfhfhfhhfhfhfhfh">#REF!</definedName>
    <definedName name="fhg" localSheetId="3" hidden="1">{#N/A,#N/A,TRUE,"1842CWN0"}</definedName>
    <definedName name="fhg" hidden="1">{#N/A,#N/A,TRUE,"1842CWN0"}</definedName>
    <definedName name="fhgh" localSheetId="3" hidden="1">{"via1",#N/A,TRUE,"general";"via2",#N/A,TRUE,"general";"via3",#N/A,TRUE,"general"}</definedName>
    <definedName name="fhgh" localSheetId="61" hidden="1">{"via1",#N/A,TRUE,"general";"via2",#N/A,TRUE,"general";"via3",#N/A,TRUE,"general"}</definedName>
    <definedName name="fhgh" localSheetId="62" hidden="1">{"via1",#N/A,TRUE,"general";"via2",#N/A,TRUE,"general";"via3",#N/A,TRUE,"general"}</definedName>
    <definedName name="fhgh" hidden="1">{"via1",#N/A,TRUE,"general";"via2",#N/A,TRUE,"general";"via3",#N/A,TRUE,"general"}</definedName>
    <definedName name="fhgh_1" localSheetId="3" hidden="1">{"via1",#N/A,TRUE,"general";"via2",#N/A,TRUE,"general";"via3",#N/A,TRUE,"general"}</definedName>
    <definedName name="fhgh_1" localSheetId="61" hidden="1">{"via1",#N/A,TRUE,"general";"via2",#N/A,TRUE,"general";"via3",#N/A,TRUE,"general"}</definedName>
    <definedName name="fhgh_1" localSheetId="62" hidden="1">{"via1",#N/A,TRUE,"general";"via2",#N/A,TRUE,"general";"via3",#N/A,TRUE,"general"}</definedName>
    <definedName name="fhgh_1" hidden="1">{"via1",#N/A,TRUE,"general";"via2",#N/A,TRUE,"general";"via3",#N/A,TRUE,"general"}</definedName>
    <definedName name="fhgjk" localSheetId="3">IF([0]!LG=9,IF(ISERROR(#REF!),"",#REF!),"")</definedName>
    <definedName name="fhgjk">IF([0]!LG=9,IF(ISERROR(#REF!),"",#REF!),"")</definedName>
    <definedName name="fhpltyunh" localSheetId="3" hidden="1">{"via1",#N/A,TRUE,"general";"via2",#N/A,TRUE,"general";"via3",#N/A,TRUE,"general"}</definedName>
    <definedName name="fhpltyunh" localSheetId="61" hidden="1">{"via1",#N/A,TRUE,"general";"via2",#N/A,TRUE,"general";"via3",#N/A,TRUE,"general"}</definedName>
    <definedName name="fhpltyunh" localSheetId="62" hidden="1">{"via1",#N/A,TRUE,"general";"via2",#N/A,TRUE,"general";"via3",#N/A,TRUE,"general"}</definedName>
    <definedName name="fhpltyunh" hidden="1">{"via1",#N/A,TRUE,"general";"via2",#N/A,TRUE,"general";"via3",#N/A,TRUE,"general"}</definedName>
    <definedName name="fhpltyunh_1" localSheetId="3" hidden="1">{"via1",#N/A,TRUE,"general";"via2",#N/A,TRUE,"general";"via3",#N/A,TRUE,"general"}</definedName>
    <definedName name="fhpltyunh_1" localSheetId="61" hidden="1">{"via1",#N/A,TRUE,"general";"via2",#N/A,TRUE,"general";"via3",#N/A,TRUE,"general"}</definedName>
    <definedName name="fhpltyunh_1" localSheetId="62" hidden="1">{"via1",#N/A,TRUE,"general";"via2",#N/A,TRUE,"general";"via3",#N/A,TRUE,"general"}</definedName>
    <definedName name="fhpltyunh_1" hidden="1">{"via1",#N/A,TRUE,"general";"via2",#N/A,TRUE,"general";"via3",#N/A,TRUE,"general"}</definedName>
    <definedName name="FHSFJKSG" localSheetId="3" hidden="1">{#N/A,#N/A,FALSE,"RESUMEN";#N/A,#N/A,FALSE,"GG-GI";#N/A,#N/A,FALSE,"AMB";#N/A,#N/A,FALSE,"EyR";#N/A,#N/A,FALSE,"UCP";#N/A,#N/A,FALSE,"IND";#N/A,#N/A,FALSE,"LR";#N/A,#N/A,FALSE,"PRV";#N/A,#N/A,FALSE,"TÚNELES";#N/A,#N/A,FALSE,"IDT";#N/A,#N/A,FALSE,"ING"}</definedName>
    <definedName name="FHSFJKSG" hidden="1">{#N/A,#N/A,FALSE,"RESUMEN";#N/A,#N/A,FALSE,"GG-GI";#N/A,#N/A,FALSE,"AMB";#N/A,#N/A,FALSE,"EyR";#N/A,#N/A,FALSE,"UCP";#N/A,#N/A,FALSE,"IND";#N/A,#N/A,FALSE,"LR";#N/A,#N/A,FALSE,"PRV";#N/A,#N/A,FALSE,"TÚNELES";#N/A,#N/A,FALSE,"IDT";#N/A,#N/A,FALSE,"ING"}</definedName>
    <definedName name="fi" localSheetId="62">#REF!</definedName>
    <definedName name="fi">#REF!</definedName>
    <definedName name="FIBER">#REF!</definedName>
    <definedName name="FIBRA">#REF!</definedName>
    <definedName name="FIDUCIASOCTUBRE" localSheetId="3" hidden="1">{#N/A,#N/A,FALSE,"Aging Summary";#N/A,#N/A,FALSE,"Ratio Analysis";#N/A,#N/A,FALSE,"Test 120 Day Accts";#N/A,#N/A,FALSE,"Tickmarks"}</definedName>
    <definedName name="FIDUCIASOCTUBRE" hidden="1">{#N/A,#N/A,FALSE,"Aging Summary";#N/A,#N/A,FALSE,"Ratio Analysis";#N/A,#N/A,FALSE,"Test 120 Day Accts";#N/A,#N/A,FALSE,"Tickmarks"}</definedName>
    <definedName name="FIELT">#REF!</definedName>
    <definedName name="Fijamix_Alfa" localSheetId="21">#REF!</definedName>
    <definedName name="Fijamix_Alfa">#REF!</definedName>
    <definedName name="Fil_Fechas">#REF!</definedName>
    <definedName name="FIL3453464" hidden="1">#REF!</definedName>
    <definedName name="filename">MID(CELL("nombrearchivo"),FIND("[",CELL("nombrearchivo")),FIND("]",CELL("nombrearchivo"))-FIND("[",CELL("nombrearchivo"))+1)</definedName>
    <definedName name="Fill" hidden="1">#REF!</definedName>
    <definedName name="fill1" hidden="1">#REF!</definedName>
    <definedName name="FILL2" hidden="1">#REF!</definedName>
    <definedName name="FILL34" hidden="1">#REF!</definedName>
    <definedName name="FILL4" hidden="1">#REF!</definedName>
    <definedName name="FILL547665" hidden="1">#REF!</definedName>
    <definedName name="FILL6" hidden="1">#REF!</definedName>
    <definedName name="FILL8" hidden="1">#REF!</definedName>
    <definedName name="filll3" hidden="1">#REF!</definedName>
    <definedName name="filternote">#REF!</definedName>
    <definedName name="FILTR0" localSheetId="3">IF([0]!LG=9,IF(ISERROR(#REF!),"",#REF!),"")</definedName>
    <definedName name="FILTR0">IF([0]!LG=9,IF(ISERROR(#REF!),"",#REF!),"")</definedName>
    <definedName name="FILTRANTES">#REF!</definedName>
    <definedName name="filtro" localSheetId="3">IF([0]!LG=9,IF(ISERROR(#REF!),"",#REF!),"")</definedName>
    <definedName name="filtro">IF([0]!LG=9,IF(ISERROR(#REF!),"",#REF!),"")</definedName>
    <definedName name="FILTROS">#REF!</definedName>
    <definedName name="filtrov">#REF!</definedName>
    <definedName name="FIMP">#REF!</definedName>
    <definedName name="fin">#REF!</definedName>
    <definedName name="Fin_de_semana" localSheetId="61">#REF!</definedName>
    <definedName name="Fin_de_semana" localSheetId="62">#REF!</definedName>
    <definedName name="Fin_de_semana">#REF!</definedName>
    <definedName name="Fin_Proyecto">#REF!</definedName>
    <definedName name="FINAL" localSheetId="61">#REF!</definedName>
    <definedName name="FINAL" localSheetId="62">#REF!</definedName>
    <definedName name="FINAL">#REF!</definedName>
    <definedName name="Finaliza">#REF!</definedName>
    <definedName name="FINANCIACION">#N/A</definedName>
    <definedName name="FINANCIACION_10">#NAME?</definedName>
    <definedName name="FINANCIACION_3">#NAME?</definedName>
    <definedName name="FINANCIACION_4">#NAME?</definedName>
    <definedName name="FINANCIACION_5">#NAME?</definedName>
    <definedName name="FINANCIACION_6">#NAME?</definedName>
    <definedName name="FINANCIACION_7">#NAME?</definedName>
    <definedName name="FINANCIACION_8">#NAME?</definedName>
    <definedName name="FINANCIACION_9">#NAME?</definedName>
    <definedName name="FINANCIACION1">#REF!</definedName>
    <definedName name="Financialpb" hidden="1">#REF!</definedName>
    <definedName name="Financialpb2" hidden="1">#REF!</definedName>
    <definedName name="Finanziamenti">#REF!</definedName>
    <definedName name="FINCART">#REF!</definedName>
    <definedName name="FinePrint">#REF!</definedName>
    <definedName name="FINEXC">#REF!</definedName>
    <definedName name="FINI">#REF!</definedName>
    <definedName name="firma">#REF!</definedName>
    <definedName name="FIUKUILYIOPÑ">#REF!</definedName>
    <definedName name="FixEquip_hrs">#REF!</definedName>
    <definedName name="fk" localSheetId="61">#REF!</definedName>
    <definedName name="fk" localSheetId="62">#REF!</definedName>
    <definedName name="fk">#REF!</definedName>
    <definedName name="FKJJKLFJD">#REF!</definedName>
    <definedName name="Fl">#REF!</definedName>
    <definedName name="Flasher_luminoso_para_barricadas">#REF!</definedName>
    <definedName name="flechafrente">#REF!</definedName>
    <definedName name="flechagiro">#REF!</definedName>
    <definedName name="Fleet">#REF!</definedName>
    <definedName name="FleetC">#REF!</definedName>
    <definedName name="fleetRecNo">#REF!</definedName>
    <definedName name="FleetS">#REF!</definedName>
    <definedName name="FleetW">#REF!</definedName>
    <definedName name="Fletes">#REF!</definedName>
    <definedName name="Flexometro" localSheetId="21">#REF!</definedName>
    <definedName name="Flexometro">#REF!</definedName>
    <definedName name="flor">#REF!</definedName>
    <definedName name="Flotador_Metálico_1_1_2__Bronce" localSheetId="21">#REF!</definedName>
    <definedName name="Flotador_Metálico_1_1_2__Bronce">#REF!</definedName>
    <definedName name="Flotador_Metálico_2__Bronce" localSheetId="21">#REF!</definedName>
    <definedName name="Flotador_Metálico_2__Bronce">#REF!</definedName>
    <definedName name="flq" localSheetId="61">#REF!</definedName>
    <definedName name="flq" localSheetId="62">#REF!</definedName>
    <definedName name="flq">#REF!</definedName>
    <definedName name="FlsSumDetail">#REF!</definedName>
    <definedName name="FlsSumHeading">#REF!</definedName>
    <definedName name="FlsTotDetail">#REF!</definedName>
    <definedName name="FlsTotHeading">#REF!</definedName>
    <definedName name="Fluid">#REF!</definedName>
    <definedName name="FLUJO">#REF!</definedName>
    <definedName name="Flujo2">#REF!</definedName>
    <definedName name="Flujo3">#REF!</definedName>
    <definedName name="flujos">#REF!</definedName>
    <definedName name="fm" localSheetId="61">#REF!</definedName>
    <definedName name="fm" localSheetId="62">#REF!</definedName>
    <definedName name="FM">1.18</definedName>
    <definedName name="FNAC">#REF!</definedName>
    <definedName name="fnic">#REF!</definedName>
    <definedName name="FO" localSheetId="61">#REF!</definedName>
    <definedName name="FO" localSheetId="62">#REF!</definedName>
    <definedName name="FO">1.32</definedName>
    <definedName name="FOB_POINT">#REF!</definedName>
    <definedName name="Fondo">#REF!</definedName>
    <definedName name="FONDO2">#REF!</definedName>
    <definedName name="FOR" localSheetId="62">#REF!</definedName>
    <definedName name="FOR">#REF!</definedName>
    <definedName name="forapproval">#REF!</definedName>
    <definedName name="FORDESCR">#REF!</definedName>
    <definedName name="form">#REF!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COL" localSheetId="61">#REF!</definedName>
    <definedName name="FORMACOL">#REF!</definedName>
    <definedName name="formadepago">#REF!</definedName>
    <definedName name="formadera">#REF!</definedName>
    <definedName name="FORMALE">#REF!</definedName>
    <definedName name="FORMALETA">#REF!</definedName>
    <definedName name="Formaleta_Entrepisos" localSheetId="21">#REF!</definedName>
    <definedName name="Formaleta_Entrepisos">#REF!</definedName>
    <definedName name="Formaleta_madera" localSheetId="21">#REF!</definedName>
    <definedName name="formaleta_madera">#REF!</definedName>
    <definedName name="FORMALETA_METALICA_CERCHAS_Y_TACOS">#REF!</definedName>
    <definedName name="formaleta_para_pavimento_e_15_cms">#REF!</definedName>
    <definedName name="formaleta_para_sardinel">#REF!</definedName>
    <definedName name="formaleta_para_tapas_de_cámaras">#REF!</definedName>
    <definedName name="Formaleta_plaquetas" localSheetId="21">#REF!</definedName>
    <definedName name="Formaleta_plaquetas">#REF!</definedName>
    <definedName name="Formaleta_Sardinel" localSheetId="21">#REF!</definedName>
    <definedName name="Formaleta_Sardinel">#REF!</definedName>
    <definedName name="FORMALETAM2">#REF!</definedName>
    <definedName name="Formaletas">#REF!</definedName>
    <definedName name="FORMALOSA">#REF!</definedName>
    <definedName name="Format">#REF!</definedName>
    <definedName name="FORMATO">#REF!</definedName>
    <definedName name="FORMATO_5">#REF!</definedName>
    <definedName name="FORMAV">#REF!</definedName>
    <definedName name="FORMAVIGACIMIEN">#REF!</definedName>
    <definedName name="FORMAZAPATA">#REF!</definedName>
    <definedName name="FORMH">#REF!</definedName>
    <definedName name="FORMM">#REF!</definedName>
    <definedName name="FORMOLT">#REF!</definedName>
    <definedName name="formu">#REF!</definedName>
    <definedName name="formularioCantidades">#REF!</definedName>
    <definedName name="FORSHE">#REF!</definedName>
    <definedName name="FORTALEZA" localSheetId="61">#REF!</definedName>
    <definedName name="FORTALEZA">#REF!</definedName>
    <definedName name="FORTALEZA_1">#REF!</definedName>
    <definedName name="FORTALEZA_2">#REF!</definedName>
    <definedName name="FORUNMIS">#REF!</definedName>
    <definedName name="FOTO">#REF!</definedName>
    <definedName name="FOTOS">#REF!</definedName>
    <definedName name="FP">#REF!</definedName>
    <definedName name="FPA">#REF!</definedName>
    <definedName name="FPB">#REF!</definedName>
    <definedName name="FPMAS2">#REF!</definedName>
    <definedName name="FPO">#REF!</definedName>
    <definedName name="FR">1.15</definedName>
    <definedName name="FRANK" localSheetId="61">#REF!</definedName>
    <definedName name="FRANK">#REF!</definedName>
    <definedName name="FRANKLINA1960" localSheetId="61">#REF!</definedName>
    <definedName name="FRANKLINA1960">#REF!</definedName>
    <definedName name="FRANKLINA60" localSheetId="61">#REF!</definedName>
    <definedName name="FRANKLINA60">#REF!</definedName>
    <definedName name="franz">#REF!</definedName>
    <definedName name="frbgsd" localSheetId="3" hidden="1">{"TAB1",#N/A,TRUE,"GENERAL";"TAB2",#N/A,TRUE,"GENERAL";"TAB3",#N/A,TRUE,"GENERAL";"TAB4",#N/A,TRUE,"GENERAL";"TAB5",#N/A,TRUE,"GENERAL"}</definedName>
    <definedName name="frbgsd" localSheetId="61" hidden="1">{"TAB1",#N/A,TRUE,"GENERAL";"TAB2",#N/A,TRUE,"GENERAL";"TAB3",#N/A,TRUE,"GENERAL";"TAB4",#N/A,TRUE,"GENERAL";"TAB5",#N/A,TRUE,"GENERAL"}</definedName>
    <definedName name="frbgsd" localSheetId="62" hidden="1">{"TAB1",#N/A,TRUE,"GENERAL";"TAB2",#N/A,TRUE,"GENERAL";"TAB3",#N/A,TRUE,"GENERAL";"TAB4",#N/A,TRUE,"GENERAL";"TAB5",#N/A,TRUE,"GENERAL"}</definedName>
    <definedName name="frbgsd" hidden="1">{"TAB1",#N/A,TRUE,"GENERAL";"TAB2",#N/A,TRUE,"GENERAL";"TAB3",#N/A,TRUE,"GENERAL";"TAB4",#N/A,TRUE,"GENERAL";"TAB5",#N/A,TRUE,"GENERAL"}</definedName>
    <definedName name="frbgsd_1" localSheetId="3" hidden="1">{"TAB1",#N/A,TRUE,"GENERAL";"TAB2",#N/A,TRUE,"GENERAL";"TAB3",#N/A,TRUE,"GENERAL";"TAB4",#N/A,TRUE,"GENERAL";"TAB5",#N/A,TRUE,"GENERAL"}</definedName>
    <definedName name="frbgsd_1" localSheetId="61" hidden="1">{"TAB1",#N/A,TRUE,"GENERAL";"TAB2",#N/A,TRUE,"GENERAL";"TAB3",#N/A,TRUE,"GENERAL";"TAB4",#N/A,TRUE,"GENERAL";"TAB5",#N/A,TRUE,"GENERAL"}</definedName>
    <definedName name="frbgsd_1" localSheetId="62" hidden="1">{"TAB1",#N/A,TRUE,"GENERAL";"TAB2",#N/A,TRUE,"GENERAL";"TAB3",#N/A,TRUE,"GENERAL";"TAB4",#N/A,TRUE,"GENERAL";"TAB5",#N/A,TRUE,"GENERAL"}</definedName>
    <definedName name="frbgsd_1" hidden="1">{"TAB1",#N/A,TRUE,"GENERAL";"TAB2",#N/A,TRUE,"GENERAL";"TAB3",#N/A,TRUE,"GENERAL";"TAB4",#N/A,TRUE,"GENERAL";"TAB5",#N/A,TRUE,"GENERAL"}</definedName>
    <definedName name="frdesd" localSheetId="61">#REF!</definedName>
    <definedName name="frdesd">#REF!</definedName>
    <definedName name="FRDSRSDF">#REF!</definedName>
    <definedName name="FrecInctoMmtoAnno" localSheetId="61">#REF!</definedName>
    <definedName name="FrecInctoMmtoAnno">#REF!</definedName>
    <definedName name="FrecInctoMmtoAno">#REF!</definedName>
    <definedName name="fred">#REF!</definedName>
    <definedName name="FREDY">#REF!</definedName>
    <definedName name="freezegrant">#REF!</definedName>
    <definedName name="frefr" localSheetId="3" hidden="1">{"via1",#N/A,TRUE,"general";"via2",#N/A,TRUE,"general";"via3",#N/A,TRUE,"general"}</definedName>
    <definedName name="frefr" localSheetId="61" hidden="1">{"via1",#N/A,TRUE,"general";"via2",#N/A,TRUE,"general";"via3",#N/A,TRUE,"general"}</definedName>
    <definedName name="frefr" localSheetId="62" hidden="1">{"via1",#N/A,TRUE,"general";"via2",#N/A,TRUE,"general";"via3",#N/A,TRUE,"general"}</definedName>
    <definedName name="frefr" hidden="1">{"via1",#N/A,TRUE,"general";"via2",#N/A,TRUE,"general";"via3",#N/A,TRUE,"general"}</definedName>
    <definedName name="frefr_1" localSheetId="3" hidden="1">{"via1",#N/A,TRUE,"general";"via2",#N/A,TRUE,"general";"via3",#N/A,TRUE,"general"}</definedName>
    <definedName name="frefr_1" localSheetId="61" hidden="1">{"via1",#N/A,TRUE,"general";"via2",#N/A,TRUE,"general";"via3",#N/A,TRUE,"general"}</definedName>
    <definedName name="frefr_1" localSheetId="62" hidden="1">{"via1",#N/A,TRUE,"general";"via2",#N/A,TRUE,"general";"via3",#N/A,TRUE,"general"}</definedName>
    <definedName name="frefr_1" hidden="1">{"via1",#N/A,TRUE,"general";"via2",#N/A,TRUE,"general";"via3",#N/A,TRUE,"general"}</definedName>
    <definedName name="FRENTES" localSheetId="62">#REF!</definedName>
    <definedName name="FRENTES">#REF!</definedName>
    <definedName name="fres" localSheetId="61">#REF!</definedName>
    <definedName name="fres">#REF!</definedName>
    <definedName name="FREV" localSheetId="3" hidden="1">{"PYGT",#N/A,FALSE,"PYG";"ACTIT",#N/A,FALSE,"BCE_GRAL-ACTIVO";"PASIT",#N/A,FALSE,"BCE_GRAL-PASIVO-PATRIM";"CAJAT",#N/A,FALSE,"CAJA"}</definedName>
    <definedName name="FREV" hidden="1">{"PYGT",#N/A,FALSE,"PYG";"ACTIT",#N/A,FALSE,"BCE_GRAL-ACTIVO";"PASIT",#N/A,FALSE,"BCE_GRAL-PASIVO-PATRIM";"CAJAT",#N/A,FALSE,"CAJA"}</definedName>
    <definedName name="frfa" localSheetId="3" hidden="1">{"via1",#N/A,TRUE,"general";"via2",#N/A,TRUE,"general";"via3",#N/A,TRUE,"general"}</definedName>
    <definedName name="frfa" localSheetId="61" hidden="1">{"via1",#N/A,TRUE,"general";"via2",#N/A,TRUE,"general";"via3",#N/A,TRUE,"general"}</definedName>
    <definedName name="frfa" localSheetId="62" hidden="1">{"via1",#N/A,TRUE,"general";"via2",#N/A,TRUE,"general";"via3",#N/A,TRUE,"general"}</definedName>
    <definedName name="frfa" hidden="1">{"via1",#N/A,TRUE,"general";"via2",#N/A,TRUE,"general";"via3",#N/A,TRUE,"general"}</definedName>
    <definedName name="frfa_1" localSheetId="3" hidden="1">{"via1",#N/A,TRUE,"general";"via2",#N/A,TRUE,"general";"via3",#N/A,TRUE,"general"}</definedName>
    <definedName name="frfa_1" localSheetId="61" hidden="1">{"via1",#N/A,TRUE,"general";"via2",#N/A,TRUE,"general";"via3",#N/A,TRUE,"general"}</definedName>
    <definedName name="frfa_1" localSheetId="62" hidden="1">{"via1",#N/A,TRUE,"general";"via2",#N/A,TRUE,"general";"via3",#N/A,TRUE,"general"}</definedName>
    <definedName name="frfa_1" hidden="1">{"via1",#N/A,TRUE,"general";"via2",#N/A,TRUE,"general";"via3",#N/A,TRUE,"general"}</definedName>
    <definedName name="frfr" localSheetId="3" hidden="1">{"TAB1",#N/A,TRUE,"GENERAL";"TAB2",#N/A,TRUE,"GENERAL";"TAB3",#N/A,TRUE,"GENERAL";"TAB4",#N/A,TRUE,"GENERAL";"TAB5",#N/A,TRUE,"GENERAL"}</definedName>
    <definedName name="frfr" localSheetId="61" hidden="1">{"TAB1",#N/A,TRUE,"GENERAL";"TAB2",#N/A,TRUE,"GENERAL";"TAB3",#N/A,TRUE,"GENERAL";"TAB4",#N/A,TRUE,"GENERAL";"TAB5",#N/A,TRUE,"GENERAL"}</definedName>
    <definedName name="frfr" localSheetId="62" hidden="1">{"TAB1",#N/A,TRUE,"GENERAL";"TAB2",#N/A,TRUE,"GENERAL";"TAB3",#N/A,TRUE,"GENERAL";"TAB4",#N/A,TRUE,"GENERAL";"TAB5",#N/A,TRUE,"GENERAL"}</definedName>
    <definedName name="frfr" hidden="1">{"TAB1",#N/A,TRUE,"GENERAL";"TAB2",#N/A,TRUE,"GENERAL";"TAB3",#N/A,TRUE,"GENERAL";"TAB4",#N/A,TRUE,"GENERAL";"TAB5",#N/A,TRUE,"GENERAL"}</definedName>
    <definedName name="frfr_1" localSheetId="3" hidden="1">{"TAB1",#N/A,TRUE,"GENERAL";"TAB2",#N/A,TRUE,"GENERAL";"TAB3",#N/A,TRUE,"GENERAL";"TAB4",#N/A,TRUE,"GENERAL";"TAB5",#N/A,TRUE,"GENERAL"}</definedName>
    <definedName name="frfr_1" localSheetId="61" hidden="1">{"TAB1",#N/A,TRUE,"GENERAL";"TAB2",#N/A,TRUE,"GENERAL";"TAB3",#N/A,TRUE,"GENERAL";"TAB4",#N/A,TRUE,"GENERAL";"TAB5",#N/A,TRUE,"GENERAL"}</definedName>
    <definedName name="frfr_1" localSheetId="62" hidden="1">{"TAB1",#N/A,TRUE,"GENERAL";"TAB2",#N/A,TRUE,"GENERAL";"TAB3",#N/A,TRUE,"GENERAL";"TAB4",#N/A,TRUE,"GENERAL";"TAB5",#N/A,TRUE,"GENERAL"}</definedName>
    <definedName name="frfr_1" hidden="1">{"TAB1",#N/A,TRUE,"GENERAL";"TAB2",#N/A,TRUE,"GENERAL";"TAB3",#N/A,TRUE,"GENERAL";"TAB4",#N/A,TRUE,"GENERAL";"TAB5",#N/A,TRUE,"GENERAL"}</definedName>
    <definedName name="FS">1.32</definedName>
    <definedName name="FS01_10">#NAME?</definedName>
    <definedName name="FS01_3">#NAME?</definedName>
    <definedName name="FS01_4">#NAME?</definedName>
    <definedName name="FS01_5">#NAME?</definedName>
    <definedName name="FS01_6">#NAME?</definedName>
    <definedName name="FS01_7">#NAME?</definedName>
    <definedName name="FS01_8">#NAME?</definedName>
    <definedName name="FS01_9">#NAME?</definedName>
    <definedName name="FSC">#REF!</definedName>
    <definedName name="fscadvlist">#REF!</definedName>
    <definedName name="fscbaselist">#REF!</definedName>
    <definedName name="fscdev">#REF!</definedName>
    <definedName name="fsclist">#REF!</definedName>
    <definedName name="fscnav">#REF!</definedName>
    <definedName name="fscseq">#REF!</definedName>
    <definedName name="fscstdlist">#REF!</definedName>
    <definedName name="fsctrng">#REF!</definedName>
    <definedName name="fsdasdfa">#REF!</definedName>
    <definedName name="fsdfdf"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sad"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FAF">#REF!</definedName>
    <definedName name="FSFCDFSFSD" hidden="1">#REF!</definedName>
    <definedName name="fsfs" localSheetId="3" hidden="1">{#N/A,#N/A,FALSE,"masez (10)";#N/A,#N/A,FALSE,"masez (7)";#N/A,#N/A,FALSE,"masez (6)";#N/A,#N/A,FALSE,"masez (5)";#N/A,#N/A,FALSE,"masez (4)";#N/A,#N/A,FALSE,"masez (3)";#N/A,#N/A,FALSE,"masez (2)";#N/A,#N/A,FALSE,"GME";#N/A,#N/A,FALSE,"masez"}</definedName>
    <definedName name="fsfs" hidden="1">{#N/A,#N/A,FALSE,"masez (10)";#N/A,#N/A,FALSE,"masez (7)";#N/A,#N/A,FALSE,"masez (6)";#N/A,#N/A,FALSE,"masez (5)";#N/A,#N/A,FALSE,"masez (4)";#N/A,#N/A,FALSE,"masez (3)";#N/A,#N/A,FALSE,"masez (2)";#N/A,#N/A,FALSE,"GME";#N/A,#N/A,FALSE,"masez"}</definedName>
    <definedName name="FSG" localSheetId="61">#REF!</definedName>
    <definedName name="FSG">#REF!</definedName>
    <definedName name="FSHG">#REF!</definedName>
    <definedName name="FSV">#REF!</definedName>
    <definedName name="ft">#REF!</definedName>
    <definedName name="Fta_AO">#REF!</definedName>
    <definedName name="FTA_DI">#REF!</definedName>
    <definedName name="FTA_DO">#REF!</definedName>
    <definedName name="Fta_HLAI">#REF!</definedName>
    <definedName name="FTA_LLAI">#REF!</definedName>
    <definedName name="FTA_LLMUX">#REF!</definedName>
    <definedName name="FTA_Local?">#REF!</definedName>
    <definedName name="FTA_PI">#REF!</definedName>
    <definedName name="FTA_PwA">#REF!</definedName>
    <definedName name="FTA_SI">#REF!</definedName>
    <definedName name="fu" localSheetId="61">#REF!</definedName>
    <definedName name="fu" localSheetId="62">#REF!</definedName>
    <definedName name="fu">#N/A</definedName>
    <definedName name="Fub">#REF!</definedName>
    <definedName name="fue" localSheetId="61">#REF!</definedName>
    <definedName name="fue">#REF!</definedName>
    <definedName name="Fuel">#REF!</definedName>
    <definedName name="FuelControl" localSheetId="61">#REF!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tes_Basico">#REF!</definedName>
    <definedName name="Full_Print" localSheetId="62">#REF!</definedName>
    <definedName name="Full_Print" localSheetId="21">#REF!</definedName>
    <definedName name="Full_Print">#REF!</definedName>
    <definedName name="Fundrequcopy">#REF!</definedName>
    <definedName name="Fundrequpaste">#REF!</definedName>
    <definedName name="FUNGIBLES">#REF!</definedName>
    <definedName name="Fup">#REF!</definedName>
    <definedName name="fur" hidden="1">#REF!</definedName>
    <definedName name="fv" localSheetId="61">#REF!</definedName>
    <definedName name="fv" localSheetId="62">#REF!</definedName>
    <definedName name="fv">#REF!</definedName>
    <definedName name="FVBGTYYYYU" hidden="1">#REF!</definedName>
    <definedName name="FVFVB">#REF!</definedName>
    <definedName name="fwff" localSheetId="3" hidden="1">{"via1",#N/A,TRUE,"general";"via2",#N/A,TRUE,"general";"via3",#N/A,TRUE,"general"}</definedName>
    <definedName name="fwff" localSheetId="61" hidden="1">{"via1",#N/A,TRUE,"general";"via2",#N/A,TRUE,"general";"via3",#N/A,TRUE,"general"}</definedName>
    <definedName name="fwff" localSheetId="62" hidden="1">{"via1",#N/A,TRUE,"general";"via2",#N/A,TRUE,"general";"via3",#N/A,TRUE,"general"}</definedName>
    <definedName name="fwff" hidden="1">{"via1",#N/A,TRUE,"general";"via2",#N/A,TRUE,"general";"via3",#N/A,TRUE,"general"}</definedName>
    <definedName name="fwff_1" localSheetId="3" hidden="1">{"via1",#N/A,TRUE,"general";"via2",#N/A,TRUE,"general";"via3",#N/A,TRUE,"general"}</definedName>
    <definedName name="fwff_1" localSheetId="61" hidden="1">{"via1",#N/A,TRUE,"general";"via2",#N/A,TRUE,"general";"via3",#N/A,TRUE,"general"}</definedName>
    <definedName name="fwff_1" localSheetId="62" hidden="1">{"via1",#N/A,TRUE,"general";"via2",#N/A,TRUE,"general";"via3",#N/A,TRUE,"general"}</definedName>
    <definedName name="fwff_1" hidden="1">{"via1",#N/A,TRUE,"general";"via2",#N/A,TRUE,"general";"via3",#N/A,TRUE,"general"}</definedName>
    <definedName name="fwwe" localSheetId="3" hidden="1">{"via1",#N/A,TRUE,"general";"via2",#N/A,TRUE,"general";"via3",#N/A,TRUE,"general"}</definedName>
    <definedName name="fwwe" localSheetId="61" hidden="1">{"via1",#N/A,TRUE,"general";"via2",#N/A,TRUE,"general";"via3",#N/A,TRUE,"general"}</definedName>
    <definedName name="fwwe" localSheetId="62" hidden="1">{"via1",#N/A,TRUE,"general";"via2",#N/A,TRUE,"general";"via3",#N/A,TRUE,"general"}</definedName>
    <definedName name="fwwe" hidden="1">{"via1",#N/A,TRUE,"general";"via2",#N/A,TRUE,"general";"via3",#N/A,TRUE,"general"}</definedName>
    <definedName name="fwwe_1" localSheetId="3" hidden="1">{"via1",#N/A,TRUE,"general";"via2",#N/A,TRUE,"general";"via3",#N/A,TRUE,"general"}</definedName>
    <definedName name="fwwe_1" localSheetId="61" hidden="1">{"via1",#N/A,TRUE,"general";"via2",#N/A,TRUE,"general";"via3",#N/A,TRUE,"general"}</definedName>
    <definedName name="fwwe_1" localSheetId="62" hidden="1">{"via1",#N/A,TRUE,"general";"via2",#N/A,TRUE,"general";"via3",#N/A,TRUE,"general"}</definedName>
    <definedName name="fwwe_1" hidden="1">{"via1",#N/A,TRUE,"general";"via2",#N/A,TRUE,"general";"via3",#N/A,TRUE,"general"}</definedName>
    <definedName name="FX">#REF!</definedName>
    <definedName name="fx_rate">#REF!</definedName>
    <definedName name="fy" localSheetId="62">#REF!</definedName>
    <definedName name="fy">#REF!</definedName>
    <definedName name="Fyb">#REF!</definedName>
    <definedName name="fye">#REF!</definedName>
    <definedName name="Fyp">#REF!</definedName>
    <definedName name="fyy">#REF!</definedName>
    <definedName name="Fz">#REF!</definedName>
    <definedName name="G">#REF!</definedName>
    <definedName name="G.Assumptions">#REF!</definedName>
    <definedName name="G.BalanceSheet">#REF!</definedName>
    <definedName name="G.BookDeprec">#REF!</definedName>
    <definedName name="G.CashFlow">#REF!</definedName>
    <definedName name="G.CloseBalSheet">#REF!</definedName>
    <definedName name="G.ControlPanel">#REF!</definedName>
    <definedName name="G.Debt">#REF!</definedName>
    <definedName name="G.DebtTables">#REF!</definedName>
    <definedName name="G.Eg">#REF!</definedName>
    <definedName name="G.Em">#REF!</definedName>
    <definedName name="G.Eo">#REF!</definedName>
    <definedName name="G.EquitySplit">#REF!</definedName>
    <definedName name="G.Ew">#REF!</definedName>
    <definedName name="G.IncomeStmt">#REF!</definedName>
    <definedName name="G.Inputs">#REF!</definedName>
    <definedName name="G.IntRates">#REF!</definedName>
    <definedName name="G.TaxDeprec">#REF!</definedName>
    <definedName name="G.Triggers">#REF!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CARPINT_METALICA_MADERA">#REF!</definedName>
    <definedName name="G_MURILLO">#REF!</definedName>
    <definedName name="G_T1">#REF!</definedName>
    <definedName name="G_U" localSheetId="3">IF(ISERROR(V_U),"",V_U)</definedName>
    <definedName name="G_U" localSheetId="58">IF(ISERROR(V_U),"",V_U)</definedName>
    <definedName name="G_U" localSheetId="59">IF(ISERROR(V_U),"",V_U)</definedName>
    <definedName name="G_U" localSheetId="12">IF(ISERROR(V_U),"",V_U)</definedName>
    <definedName name="G_U" localSheetId="19">IF(ISERROR(V_U),"",V_U)</definedName>
    <definedName name="G_U" localSheetId="20">IF(ISERROR(V_U),"",V_U)</definedName>
    <definedName name="G_U" localSheetId="22">IF(ISERROR(V_U),"",V_U)</definedName>
    <definedName name="G_U" localSheetId="23">IF(ISERROR(V_U),"",V_U)</definedName>
    <definedName name="G_U" localSheetId="24">IF(ISERROR(V_U),"",V_U)</definedName>
    <definedName name="G_U" localSheetId="25">IF(ISERROR(V_U),"",V_U)</definedName>
    <definedName name="G_U" localSheetId="26">IF(ISERROR(V_U),"",V_U)</definedName>
    <definedName name="G_U" localSheetId="27">IF(ISERROR(V_U),"",V_U)</definedName>
    <definedName name="G_U" localSheetId="28">IF(ISERROR(V_U),"",V_U)</definedName>
    <definedName name="G_U" localSheetId="29">IF(ISERROR(V_U),"",V_U)</definedName>
    <definedName name="G_U" localSheetId="30">IF(ISERROR(V_U),"",V_U)</definedName>
    <definedName name="G_U" localSheetId="31">IF(ISERROR(V_U),"",V_U)</definedName>
    <definedName name="G_U" localSheetId="32">IF(ISERROR(V_U),"",V_U)</definedName>
    <definedName name="G_U" localSheetId="33">IF(ISERROR(V_U),"",V_U)</definedName>
    <definedName name="G_U" localSheetId="42">IF(ISERROR(V_U),"",V_U)</definedName>
    <definedName name="G_U" localSheetId="72">IF(ISERROR(V_U),"",V_U)</definedName>
    <definedName name="G_U" localSheetId="43">IF(ISERROR(V_U),"",V_U)</definedName>
    <definedName name="G_U" localSheetId="44">IF(ISERROR(V_U),"",V_U)</definedName>
    <definedName name="G_U" localSheetId="34">IF(ISERROR(V_U),"",V_U)</definedName>
    <definedName name="G_U" localSheetId="35">IF(ISERROR(V_U),"",V_U)</definedName>
    <definedName name="G_U" localSheetId="36">IF(ISERROR(V_U),"",V_U)</definedName>
    <definedName name="G_U" localSheetId="37">IF(ISERROR(V_U),"",V_U)</definedName>
    <definedName name="G_U" localSheetId="38">IF(ISERROR(V_U),"",V_U)</definedName>
    <definedName name="G_U" localSheetId="39">IF(ISERROR(V_U),"",V_U)</definedName>
    <definedName name="G_U" localSheetId="40">IF(ISERROR(V_U),"",V_U)</definedName>
    <definedName name="G_U" localSheetId="41">IF(ISERROR(V_U),"",V_U)</definedName>
    <definedName name="G_U" localSheetId="45">IF(ISERROR(V_U),"",V_U)</definedName>
    <definedName name="G_U" localSheetId="54">IF(ISERROR(V_U),"",V_U)</definedName>
    <definedName name="G_U" localSheetId="55">IF(ISERROR(V_U),"",V_U)</definedName>
    <definedName name="G_U" localSheetId="56">IF(ISERROR(V_U),"",V_U)</definedName>
    <definedName name="G_U" localSheetId="57">IF(ISERROR(V_U),"",V_U)</definedName>
    <definedName name="G_U" localSheetId="46">IF(ISERROR(V_U),"",V_U)</definedName>
    <definedName name="G_U" localSheetId="47">IF(ISERROR(V_U),"",V_U)</definedName>
    <definedName name="G_U" localSheetId="48">IF(ISERROR(V_U),"",V_U)</definedName>
    <definedName name="G_U" localSheetId="49">IF(ISERROR(V_U),"",V_U)</definedName>
    <definedName name="G_U" localSheetId="50">IF(ISERROR(V_U),"",V_U)</definedName>
    <definedName name="G_U" localSheetId="51">IF(ISERROR(V_U),"",V_U)</definedName>
    <definedName name="G_U" localSheetId="52">IF(ISERROR(V_U),"",V_U)</definedName>
    <definedName name="G_U" localSheetId="53">IF(ISERROR(V_U),"",V_U)</definedName>
    <definedName name="G_U" localSheetId="6">IF(ISERROR(V_U),"",V_U)</definedName>
    <definedName name="G_U" localSheetId="8">IF(ISERROR(V_U),"",V_U)</definedName>
    <definedName name="G_U" localSheetId="10">IF(ISERROR(V_U),"",V_U)</definedName>
    <definedName name="G_U" localSheetId="13">IF(ISERROR(V_U),"",V_U)</definedName>
    <definedName name="G_U" localSheetId="14">IF(ISERROR(V_U),"",V_U)</definedName>
    <definedName name="G_U" localSheetId="15">IF(ISERROR(V_U),"",V_U)</definedName>
    <definedName name="G_U" localSheetId="16">IF(ISERROR(V_U),"",V_U)</definedName>
    <definedName name="G_U" localSheetId="17">IF(ISERROR(V_U),"",V_U)</definedName>
    <definedName name="G_U" localSheetId="60">IF(ISERROR(V_U),"",V_U)</definedName>
    <definedName name="G_U" localSheetId="9">IF(ISERROR(V_U),"",V_U)</definedName>
    <definedName name="G_U" localSheetId="11">IF(ISERROR(V_U),"",V_U)</definedName>
    <definedName name="G_U" localSheetId="18">IF(ISERROR(V_U),"",V_U)</definedName>
    <definedName name="G_U" localSheetId="1">IF(ISERROR(V_U),"",V_U)</definedName>
    <definedName name="G_U">IF(ISERROR(V_U),"",V_U)</definedName>
    <definedName name="G1_">#REF!</definedName>
    <definedName name="G14.17">#REF!,#REF!</definedName>
    <definedName name="G14321.">#REF!</definedName>
    <definedName name="G5_G6_G7">#REF!</definedName>
    <definedName name="ga" localSheetId="61">#REF!</definedName>
    <definedName name="ga" localSheetId="62">#REF!</definedName>
    <definedName name="Ga">#REF!</definedName>
    <definedName name="Gabinete_Cerrado_de_Comunicaciones_de_100x60x60_cm." localSheetId="21">#REF!</definedName>
    <definedName name="Gabinete_Cerrado_de_Comunicaciones_de_100x60x60_cm.">#REF!</definedName>
    <definedName name="Gabinete_Cerrado_de_Comunicaciones_de_60x60x60_cm." localSheetId="21">#REF!</definedName>
    <definedName name="Gabinete_Cerrado_de_Comunicaciones_de_60x60x60_cm.">#REF!</definedName>
    <definedName name="Gabinete_lam._Galv._Pint._1_8x1_2x_6">#REF!</definedName>
    <definedName name="Gabinetes_de_Incendio" localSheetId="21">#REF!</definedName>
    <definedName name="Gabinetes_de_Incendio">#REF!</definedName>
    <definedName name="Gabinetes_de_Incendio_Clase_I" localSheetId="21">#REF!</definedName>
    <definedName name="Gabinetes_de_Incendio_Clase_I">#REF!</definedName>
    <definedName name="Gabinetes_Metalicos__Cal._16_min__Color_Gris_Claro_para_T_GEN_1" localSheetId="21">#REF!</definedName>
    <definedName name="Gabinetes_Metalicos__Cal._16_min__Color_Gris_Claro_para_T_GEN_1">#REF!</definedName>
    <definedName name="Gabinetes_Metalicos__Cal._16_min__Color_Gris_Claro_para_T_GEN_2" localSheetId="21">#REF!</definedName>
    <definedName name="Gabinetes_Metalicos__Cal._16_min__Color_Gris_Claro_para_T_GEN_2">#REF!</definedName>
    <definedName name="Gabinetes_Metalicos__Cal._16_min__Color_Gris_Claro_para_T_GEN_3" localSheetId="21">#REF!</definedName>
    <definedName name="Gabinetes_Metalicos__Cal._16_min__Color_Gris_Claro_para_T_GEN_3">#REF!</definedName>
    <definedName name="Gabinetes_Metalicos__Cal._16_min__Color_Gris_Claro_para_Tablero_General" localSheetId="21">#REF!</definedName>
    <definedName name="Gabinetes_Metalicos__Cal._16_min__Color_Gris_Claro_para_Tablero_General">#REF!</definedName>
    <definedName name="GAGAGGAGAGAGGAYAYAYAYAQKQKQK">#REF!</definedName>
    <definedName name="GAJ">#REF!</definedName>
    <definedName name="galápago">#REF!</definedName>
    <definedName name="GALON">#REF!</definedName>
    <definedName name="ganador">#REF!</definedName>
    <definedName name="GANCHO">#REF!</definedName>
    <definedName name="GANCHO_PARA_SOPORTE_CANAL_AMAZONA">#REF!</definedName>
    <definedName name="Gancho_teja_eternit_55_MM" localSheetId="21">#REF!</definedName>
    <definedName name="Gancho_teja_eternit_55_MM">#REF!</definedName>
    <definedName name="GanEquipos">#REF!</definedName>
    <definedName name="GanFletes">#REF!</definedName>
    <definedName name="GanMetal">#REF!</definedName>
    <definedName name="GanOtros">#REF!</definedName>
    <definedName name="GanSumDetail">#REF!</definedName>
    <definedName name="GanSumHeading">#REF!</definedName>
    <definedName name="GanSuministro">#REF!</definedName>
    <definedName name="GanTotalDetail">#REF!</definedName>
    <definedName name="GanTotalHeading">#REF!</definedName>
    <definedName name="GanViáticos">#REF!</definedName>
    <definedName name="GarantiaExtendida" localSheetId="61">#REF!</definedName>
    <definedName name="GarantiaExtendida">#REF!</definedName>
    <definedName name="GarantiaExtendidaCostos">#REF!</definedName>
    <definedName name="GAS">#REF!</definedName>
    <definedName name="GAS_MEDICINAL">#REF!</definedName>
    <definedName name="GASO">#REF!</definedName>
    <definedName name="Gastos" localSheetId="3"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_GENERALES">#REF!</definedName>
    <definedName name="GastosViajes" localSheetId="61">#REF!</definedName>
    <definedName name="GastosViajes" localSheetId="62">#REF!</definedName>
    <definedName name="GastosViajes">#REF!</definedName>
    <definedName name="gatos">#REF!</definedName>
    <definedName name="GatosL">#REF!</definedName>
    <definedName name="gb" localSheetId="61">#REF!</definedName>
    <definedName name="gb" localSheetId="62">#REF!</definedName>
    <definedName name="Gb">#REF!</definedName>
    <definedName name="gba" localSheetId="3"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3"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localSheetId="61" hidden="1">{"TAB1",#N/A,TRUE,"GENERAL";"TAB2",#N/A,TRUE,"GENERAL";"TAB3",#N/A,TRUE,"GENERAL";"TAB4",#N/A,TRUE,"GENERAL";"TAB5",#N/A,TRUE,"GENERAL"}</definedName>
    <definedName name="gbbfghghj" localSheetId="62" hidden="1">{"TAB1",#N/A,TRUE,"GENERAL";"TAB2",#N/A,TRUE,"GENERAL";"TAB3",#N/A,TRUE,"GENERAL";"TAB4",#N/A,TRUE,"GENERAL";"TAB5",#N/A,TRUE,"GENERAL"}</definedName>
    <definedName name="gbbfghghj" hidden="1">{"TAB1",#N/A,TRUE,"GENERAL";"TAB2",#N/A,TRUE,"GENERAL";"TAB3",#N/A,TRUE,"GENERAL";"TAB4",#N/A,TRUE,"GENERAL";"TAB5",#N/A,TRUE,"GENERAL"}</definedName>
    <definedName name="gbbfghghj_1" localSheetId="3" hidden="1">{"TAB1",#N/A,TRUE,"GENERAL";"TAB2",#N/A,TRUE,"GENERAL";"TAB3",#N/A,TRUE,"GENERAL";"TAB4",#N/A,TRUE,"GENERAL";"TAB5",#N/A,TRUE,"GENERAL"}</definedName>
    <definedName name="gbbfghghj_1" localSheetId="61" hidden="1">{"TAB1",#N/A,TRUE,"GENERAL";"TAB2",#N/A,TRUE,"GENERAL";"TAB3",#N/A,TRUE,"GENERAL";"TAB4",#N/A,TRUE,"GENERAL";"TAB5",#N/A,TRUE,"GENERAL"}</definedName>
    <definedName name="gbbfghghj_1" localSheetId="62" hidden="1">{"TAB1",#N/A,TRUE,"GENERAL";"TAB2",#N/A,TRUE,"GENERAL";"TAB3",#N/A,TRUE,"GENERAL";"TAB4",#N/A,TRUE,"GENERAL";"TAB5",#N/A,TRUE,"GENERAL"}</definedName>
    <definedName name="gbbfghghj_1" hidden="1">{"TAB1",#N/A,TRUE,"GENERAL";"TAB2",#N/A,TRUE,"GENERAL";"TAB3",#N/A,TRUE,"GENERAL";"TAB4",#N/A,TRUE,"GENERAL";"TAB5",#N/A,TRUE,"GENERAL"}</definedName>
    <definedName name="gc" localSheetId="62">#REF!</definedName>
    <definedName name="Gc">#REF!</definedName>
    <definedName name="GCB">#REF!</definedName>
    <definedName name="GCI">#REF!</definedName>
    <definedName name="GCN">#REF!</definedName>
    <definedName name="GCP">#REF!</definedName>
    <definedName name="gd" localSheetId="61">#REF!</definedName>
    <definedName name="gd" localSheetId="62">#REF!</definedName>
    <definedName name="Gd">#REF!</definedName>
    <definedName name="GD_1">#REF!</definedName>
    <definedName name="gda" localSheetId="3" hidden="1">{"'下期集計（10.27迄・速報値）'!$Q$16"}</definedName>
    <definedName name="gda" hidden="1">{"'下期集計（10.27迄・速報値）'!$Q$16"}</definedName>
    <definedName name="gddfgdfgdf">#REF!</definedName>
    <definedName name="GDDG">#REF!</definedName>
    <definedName name="gdfhf">#REF!</definedName>
    <definedName name="GDG56_">#REF!</definedName>
    <definedName name="gdj" localSheetId="61">#REF!</definedName>
    <definedName name="gdj" localSheetId="62">#REF!</definedName>
    <definedName name="gdj">#REF!</definedName>
    <definedName name="GDN">#REF!</definedName>
    <definedName name="GDR">#REF!</definedName>
    <definedName name="GD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gdsa" localSheetId="3" hidden="1">{"'下期集計（10.27迄・速報値）'!$Q$16"}</definedName>
    <definedName name="gdsa" hidden="1">{"'下期集計（10.27迄・速報値）'!$Q$16"}</definedName>
    <definedName name="gdt" localSheetId="3" hidden="1">{"TAB1",#N/A,TRUE,"GENERAL";"TAB2",#N/A,TRUE,"GENERAL";"TAB3",#N/A,TRUE,"GENERAL";"TAB4",#N/A,TRUE,"GENERAL";"TAB5",#N/A,TRUE,"GENERAL"}</definedName>
    <definedName name="gdt" localSheetId="61" hidden="1">{"TAB1",#N/A,TRUE,"GENERAL";"TAB2",#N/A,TRUE,"GENERAL";"TAB3",#N/A,TRUE,"GENERAL";"TAB4",#N/A,TRUE,"GENERAL";"TAB5",#N/A,TRUE,"GENERAL"}</definedName>
    <definedName name="gdt" localSheetId="62" hidden="1">{"TAB1",#N/A,TRUE,"GENERAL";"TAB2",#N/A,TRUE,"GENERAL";"TAB3",#N/A,TRUE,"GENERAL";"TAB4",#N/A,TRUE,"GENERAL";"TAB5",#N/A,TRUE,"GENERAL"}</definedName>
    <definedName name="gdt" hidden="1">{"TAB1",#N/A,TRUE,"GENERAL";"TAB2",#N/A,TRUE,"GENERAL";"TAB3",#N/A,TRUE,"GENERAL";"TAB4",#N/A,TRUE,"GENERAL";"TAB5",#N/A,TRUE,"GENERAL"}</definedName>
    <definedName name="gdt_1" localSheetId="3" hidden="1">{"TAB1",#N/A,TRUE,"GENERAL";"TAB2",#N/A,TRUE,"GENERAL";"TAB3",#N/A,TRUE,"GENERAL";"TAB4",#N/A,TRUE,"GENERAL";"TAB5",#N/A,TRUE,"GENERAL"}</definedName>
    <definedName name="gdt_1" localSheetId="61" hidden="1">{"TAB1",#N/A,TRUE,"GENERAL";"TAB2",#N/A,TRUE,"GENERAL";"TAB3",#N/A,TRUE,"GENERAL";"TAB4",#N/A,TRUE,"GENERAL";"TAB5",#N/A,TRUE,"GENERAL"}</definedName>
    <definedName name="gdt_1" localSheetId="62" hidden="1">{"TAB1",#N/A,TRUE,"GENERAL";"TAB2",#N/A,TRUE,"GENERAL";"TAB3",#N/A,TRUE,"GENERAL";"TAB4",#N/A,TRUE,"GENERAL";"TAB5",#N/A,TRUE,"GENERAL"}</definedName>
    <definedName name="gdt_1" hidden="1">{"TAB1",#N/A,TRUE,"GENERAL";"TAB2",#N/A,TRUE,"GENERAL";"TAB3",#N/A,TRUE,"GENERAL";"TAB4",#N/A,TRUE,"GENERAL";"TAB5",#N/A,TRUE,"GENERAL"}</definedName>
    <definedName name="Ge" localSheetId="61">#REF!</definedName>
    <definedName name="Ge" localSheetId="62">#REF!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localSheetId="3" hidden="1">{"via1",#N/A,TRUE,"general";"via2",#N/A,TRUE,"general";"via3",#N/A,TRUE,"general"}</definedName>
    <definedName name="geg" localSheetId="61" hidden="1">{"via1",#N/A,TRUE,"general";"via2",#N/A,TRUE,"general";"via3",#N/A,TRUE,"general"}</definedName>
    <definedName name="geg" localSheetId="62" hidden="1">{"via1",#N/A,TRUE,"general";"via2",#N/A,TRUE,"general";"via3",#N/A,TRUE,"general"}</definedName>
    <definedName name="geg" hidden="1">{"via1",#N/A,TRUE,"general";"via2",#N/A,TRUE,"general";"via3",#N/A,TRUE,"general"}</definedName>
    <definedName name="geg_1" localSheetId="3" hidden="1">{"via1",#N/A,TRUE,"general";"via2",#N/A,TRUE,"general";"via3",#N/A,TRUE,"general"}</definedName>
    <definedName name="geg_1" localSheetId="61" hidden="1">{"via1",#N/A,TRUE,"general";"via2",#N/A,TRUE,"general";"via3",#N/A,TRUE,"general"}</definedName>
    <definedName name="geg_1" localSheetId="62" hidden="1">{"via1",#N/A,TRUE,"general";"via2",#N/A,TRUE,"general";"via3",#N/A,TRUE,"general"}</definedName>
    <definedName name="geg_1" hidden="1">{"via1",#N/A,TRUE,"general";"via2",#N/A,TRUE,"general";"via3",#N/A,TRUE,"general"}</definedName>
    <definedName name="Generación_de_análisis_de_precios_Unitarios.">#REF!</definedName>
    <definedName name="GENERAL">#REF!</definedName>
    <definedName name="GENERAL1">#REF!</definedName>
    <definedName name="GENERO">#REF!</definedName>
    <definedName name="GEO">#REF!</definedName>
    <definedName name="Geosinteticos">#REF!</definedName>
    <definedName name="GEOT">#REF!</definedName>
    <definedName name="Geotex">#REF!</definedName>
    <definedName name="geotextil">#REF!</definedName>
    <definedName name="Geotextil_tejido_ST_200" localSheetId="21">#REF!</definedName>
    <definedName name="Geotextil_tejido_ST_200">#REF!</definedName>
    <definedName name="geotextiles">#REF!</definedName>
    <definedName name="GERENCIA">#REF!</definedName>
    <definedName name="GERENCIA1">#REF!</definedName>
    <definedName name="GERENCIA2">#REF!</definedName>
    <definedName name="Gerente">#REF!</definedName>
    <definedName name="gerg" localSheetId="3" hidden="1">{"TAB1",#N/A,TRUE,"GENERAL";"TAB2",#N/A,TRUE,"GENERAL";"TAB3",#N/A,TRUE,"GENERAL";"TAB4",#N/A,TRUE,"GENERAL";"TAB5",#N/A,TRUE,"GENERAL"}</definedName>
    <definedName name="gerg" localSheetId="61" hidden="1">{"TAB1",#N/A,TRUE,"GENERAL";"TAB2",#N/A,TRUE,"GENERAL";"TAB3",#N/A,TRUE,"GENERAL";"TAB4",#N/A,TRUE,"GENERAL";"TAB5",#N/A,TRUE,"GENERAL"}</definedName>
    <definedName name="gerg" localSheetId="62" hidden="1">{"TAB1",#N/A,TRUE,"GENERAL";"TAB2",#N/A,TRUE,"GENERAL";"TAB3",#N/A,TRUE,"GENERAL";"TAB4",#N/A,TRUE,"GENERAL";"TAB5",#N/A,TRUE,"GENERAL"}</definedName>
    <definedName name="gerg" hidden="1">{"TAB1",#N/A,TRUE,"GENERAL";"TAB2",#N/A,TRUE,"GENERAL";"TAB3",#N/A,TRUE,"GENERAL";"TAB4",#N/A,TRUE,"GENERAL";"TAB5",#N/A,TRUE,"GENERAL"}</definedName>
    <definedName name="gerg_1" localSheetId="3" hidden="1">{"TAB1",#N/A,TRUE,"GENERAL";"TAB2",#N/A,TRUE,"GENERAL";"TAB3",#N/A,TRUE,"GENERAL";"TAB4",#N/A,TRUE,"GENERAL";"TAB5",#N/A,TRUE,"GENERAL"}</definedName>
    <definedName name="gerg_1" localSheetId="61" hidden="1">{"TAB1",#N/A,TRUE,"GENERAL";"TAB2",#N/A,TRUE,"GENERAL";"TAB3",#N/A,TRUE,"GENERAL";"TAB4",#N/A,TRUE,"GENERAL";"TAB5",#N/A,TRUE,"GENERAL"}</definedName>
    <definedName name="gerg_1" localSheetId="62" hidden="1">{"TAB1",#N/A,TRUE,"GENERAL";"TAB2",#N/A,TRUE,"GENERAL";"TAB3",#N/A,TRUE,"GENERAL";"TAB4",#N/A,TRUE,"GENERAL";"TAB5",#N/A,TRUE,"GENERAL"}</definedName>
    <definedName name="gerg_1" hidden="1">{"TAB1",#N/A,TRUE,"GENERAL";"TAB2",#N/A,TRUE,"GENERAL";"TAB3",#N/A,TRUE,"GENERAL";"TAB4",#N/A,TRUE,"GENERAL";"TAB5",#N/A,TRUE,"GENERAL"}</definedName>
    <definedName name="gerg54" localSheetId="3" hidden="1">{"via1",#N/A,TRUE,"general";"via2",#N/A,TRUE,"general";"via3",#N/A,TRUE,"general"}</definedName>
    <definedName name="gerg54" localSheetId="61" hidden="1">{"via1",#N/A,TRUE,"general";"via2",#N/A,TRUE,"general";"via3",#N/A,TRUE,"general"}</definedName>
    <definedName name="gerg54" localSheetId="62" hidden="1">{"via1",#N/A,TRUE,"general";"via2",#N/A,TRUE,"general";"via3",#N/A,TRUE,"general"}</definedName>
    <definedName name="gerg54" hidden="1">{"via1",#N/A,TRUE,"general";"via2",#N/A,TRUE,"general";"via3",#N/A,TRUE,"general"}</definedName>
    <definedName name="gerg54_1" localSheetId="3" hidden="1">{"via1",#N/A,TRUE,"general";"via2",#N/A,TRUE,"general";"via3",#N/A,TRUE,"general"}</definedName>
    <definedName name="gerg54_1" localSheetId="61" hidden="1">{"via1",#N/A,TRUE,"general";"via2",#N/A,TRUE,"general";"via3",#N/A,TRUE,"general"}</definedName>
    <definedName name="gerg54_1" localSheetId="62" hidden="1">{"via1",#N/A,TRUE,"general";"via2",#N/A,TRUE,"general";"via3",#N/A,TRUE,"general"}</definedName>
    <definedName name="gerg54_1" hidden="1">{"via1",#N/A,TRUE,"general";"via2",#N/A,TRUE,"general";"via3",#N/A,TRUE,"general"}</definedName>
    <definedName name="gergew" localSheetId="3" hidden="1">{"TAB1",#N/A,TRUE,"GENERAL";"TAB2",#N/A,TRUE,"GENERAL";"TAB3",#N/A,TRUE,"GENERAL";"TAB4",#N/A,TRUE,"GENERAL";"TAB5",#N/A,TRUE,"GENERAL"}</definedName>
    <definedName name="gergew" localSheetId="61" hidden="1">{"TAB1",#N/A,TRUE,"GENERAL";"TAB2",#N/A,TRUE,"GENERAL";"TAB3",#N/A,TRUE,"GENERAL";"TAB4",#N/A,TRUE,"GENERAL";"TAB5",#N/A,TRUE,"GENERAL"}</definedName>
    <definedName name="gergew" localSheetId="62" hidden="1">{"TAB1",#N/A,TRUE,"GENERAL";"TAB2",#N/A,TRUE,"GENERAL";"TAB3",#N/A,TRUE,"GENERAL";"TAB4",#N/A,TRUE,"GENERAL";"TAB5",#N/A,TRUE,"GENERAL"}</definedName>
    <definedName name="gergew" hidden="1">{"TAB1",#N/A,TRUE,"GENERAL";"TAB2",#N/A,TRUE,"GENERAL";"TAB3",#N/A,TRUE,"GENERAL";"TAB4",#N/A,TRUE,"GENERAL";"TAB5",#N/A,TRUE,"GENERAL"}</definedName>
    <definedName name="gergew_1" localSheetId="3" hidden="1">{"TAB1",#N/A,TRUE,"GENERAL";"TAB2",#N/A,TRUE,"GENERAL";"TAB3",#N/A,TRUE,"GENERAL";"TAB4",#N/A,TRUE,"GENERAL";"TAB5",#N/A,TRUE,"GENERAL"}</definedName>
    <definedName name="gergew_1" localSheetId="61" hidden="1">{"TAB1",#N/A,TRUE,"GENERAL";"TAB2",#N/A,TRUE,"GENERAL";"TAB3",#N/A,TRUE,"GENERAL";"TAB4",#N/A,TRUE,"GENERAL";"TAB5",#N/A,TRUE,"GENERAL"}</definedName>
    <definedName name="gergew_1" localSheetId="62" hidden="1">{"TAB1",#N/A,TRUE,"GENERAL";"TAB2",#N/A,TRUE,"GENERAL";"TAB3",#N/A,TRUE,"GENERAL";"TAB4",#N/A,TRUE,"GENERAL";"TAB5",#N/A,TRUE,"GENERAL"}</definedName>
    <definedName name="gergew_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61" hidden="1">{"TAB1",#N/A,TRUE,"GENERAL";"TAB2",#N/A,TRUE,"GENERAL";"TAB3",#N/A,TRUE,"GENERAL";"TAB4",#N/A,TRUE,"GENERAL";"TAB5",#N/A,TRUE,"GENERAL"}</definedName>
    <definedName name="gergw" localSheetId="62" hidden="1">{"TAB1",#N/A,TRUE,"GENERAL";"TAB2",#N/A,TRUE,"GENERAL";"TAB3",#N/A,TRUE,"GENERAL";"TAB4",#N/A,TRUE,"GENERAL";"TAB5",#N/A,TRUE,"GENERAL"}</definedName>
    <definedName name="gergw" hidden="1">{"TAB1",#N/A,TRUE,"GENERAL";"TAB2",#N/A,TRUE,"GENERAL";"TAB3",#N/A,TRUE,"GENERAL";"TAB4",#N/A,TRUE,"GENERAL";"TAB5",#N/A,TRUE,"GENERAL"}</definedName>
    <definedName name="gergw_1" localSheetId="3" hidden="1">{"TAB1",#N/A,TRUE,"GENERAL";"TAB2",#N/A,TRUE,"GENERAL";"TAB3",#N/A,TRUE,"GENERAL";"TAB4",#N/A,TRUE,"GENERAL";"TAB5",#N/A,TRUE,"GENERAL"}</definedName>
    <definedName name="gergw_1" localSheetId="61" hidden="1">{"TAB1",#N/A,TRUE,"GENERAL";"TAB2",#N/A,TRUE,"GENERAL";"TAB3",#N/A,TRUE,"GENERAL";"TAB4",#N/A,TRUE,"GENERAL";"TAB5",#N/A,TRUE,"GENERAL"}</definedName>
    <definedName name="gergw_1" localSheetId="62" hidden="1">{"TAB1",#N/A,TRUE,"GENERAL";"TAB2",#N/A,TRUE,"GENERAL";"TAB3",#N/A,TRUE,"GENERAL";"TAB4",#N/A,TRUE,"GENERAL";"TAB5",#N/A,TRUE,"GENERAL"}</definedName>
    <definedName name="gergw_1" hidden="1">{"TAB1",#N/A,TRUE,"GENERAL";"TAB2",#N/A,TRUE,"GENERAL";"TAB3",#N/A,TRUE,"GENERAL";"TAB4",#N/A,TRUE,"GENERAL";"TAB5",#N/A,TRUE,"GENERAL"}</definedName>
    <definedName name="gestion">#REF!</definedName>
    <definedName name="GETCostOutput">#REF!</definedName>
    <definedName name="gf" localSheetId="62">#REF!</definedName>
    <definedName name="Gf">#REF!</definedName>
    <definedName name="gfd" localSheetId="3" hidden="1">{"TAB1",#N/A,TRUE,"GENERAL";"TAB2",#N/A,TRUE,"GENERAL";"TAB3",#N/A,TRUE,"GENERAL";"TAB4",#N/A,TRUE,"GENERAL";"TAB5",#N/A,TRUE,"GENERAL"}</definedName>
    <definedName name="gfd" localSheetId="61" hidden="1">{"TAB1",#N/A,TRUE,"GENERAL";"TAB2",#N/A,TRUE,"GENERAL";"TAB3",#N/A,TRUE,"GENERAL";"TAB4",#N/A,TRUE,"GENERAL";"TAB5",#N/A,TRUE,"GENERAL"}</definedName>
    <definedName name="gfd" localSheetId="62" hidden="1">{"TAB1",#N/A,TRUE,"GENERAL";"TAB2",#N/A,TRUE,"GENERAL";"TAB3",#N/A,TRUE,"GENERAL";"TAB4",#N/A,TRUE,"GENERAL";"TAB5",#N/A,TRUE,"GENERAL"}</definedName>
    <definedName name="gfd" hidden="1">{"TAB1",#N/A,TRUE,"GENERAL";"TAB2",#N/A,TRUE,"GENERAL";"TAB3",#N/A,TRUE,"GENERAL";"TAB4",#N/A,TRUE,"GENERAL";"TAB5",#N/A,TRUE,"GENERAL"}</definedName>
    <definedName name="gfd_1" localSheetId="3" hidden="1">{"TAB1",#N/A,TRUE,"GENERAL";"TAB2",#N/A,TRUE,"GENERAL";"TAB3",#N/A,TRUE,"GENERAL";"TAB4",#N/A,TRUE,"GENERAL";"TAB5",#N/A,TRUE,"GENERAL"}</definedName>
    <definedName name="gfd_1" localSheetId="61" hidden="1">{"TAB1",#N/A,TRUE,"GENERAL";"TAB2",#N/A,TRUE,"GENERAL";"TAB3",#N/A,TRUE,"GENERAL";"TAB4",#N/A,TRUE,"GENERAL";"TAB5",#N/A,TRUE,"GENERAL"}</definedName>
    <definedName name="gfd_1" localSheetId="62" hidden="1">{"TAB1",#N/A,TRUE,"GENERAL";"TAB2",#N/A,TRUE,"GENERAL";"TAB3",#N/A,TRUE,"GENERAL";"TAB4",#N/A,TRUE,"GENERAL";"TAB5",#N/A,TRUE,"GENERAL"}</definedName>
    <definedName name="gfd_1" hidden="1">{"TAB1",#N/A,TRUE,"GENERAL";"TAB2",#N/A,TRUE,"GENERAL";"TAB3",#N/A,TRUE,"GENERAL";"TAB4",#N/A,TRUE,"GENERAL";"TAB5",#N/A,TRUE,"GENERAL"}</definedName>
    <definedName name="gfdg" localSheetId="3" hidden="1">{"via1",#N/A,TRUE,"general";"via2",#N/A,TRUE,"general";"via3",#N/A,TRUE,"general"}</definedName>
    <definedName name="gfdg" localSheetId="61" hidden="1">{"via1",#N/A,TRUE,"general";"via2",#N/A,TRUE,"general";"via3",#N/A,TRUE,"general"}</definedName>
    <definedName name="gfdg" localSheetId="62" hidden="1">{"via1",#N/A,TRUE,"general";"via2",#N/A,TRUE,"general";"via3",#N/A,TRUE,"general"}</definedName>
    <definedName name="gfdg" hidden="1">{"via1",#N/A,TRUE,"general";"via2",#N/A,TRUE,"general";"via3",#N/A,TRUE,"general"}</definedName>
    <definedName name="gfdg_1" localSheetId="3" hidden="1">{"via1",#N/A,TRUE,"general";"via2",#N/A,TRUE,"general";"via3",#N/A,TRUE,"general"}</definedName>
    <definedName name="gfdg_1" localSheetId="61" hidden="1">{"via1",#N/A,TRUE,"general";"via2",#N/A,TRUE,"general";"via3",#N/A,TRUE,"general"}</definedName>
    <definedName name="gfdg_1" localSheetId="62" hidden="1">{"via1",#N/A,TRUE,"general";"via2",#N/A,TRUE,"general";"via3",#N/A,TRUE,"general"}</definedName>
    <definedName name="gfdg_1" hidden="1">{"via1",#N/A,TRUE,"general";"via2",#N/A,TRUE,"general";"via3",#N/A,TRUE,"general"}</definedName>
    <definedName name="GFDGAD">#REF!</definedName>
    <definedName name="GFF">#REF!</definedName>
    <definedName name="gffgfhhf" localSheetId="3" hidden="1">{#N/A,#N/A,TRUE,"INGENIERIA";#N/A,#N/A,TRUE,"COMPRAS";#N/A,#N/A,TRUE,"DIRECCION";#N/A,#N/A,TRUE,"RESUMEN"}</definedName>
    <definedName name="gffgfhhf" hidden="1">{#N/A,#N/A,TRUE,"INGENIERIA";#N/A,#N/A,TRUE,"COMPRAS";#N/A,#N/A,TRUE,"DIRECCION";#N/A,#N/A,TRUE,"RESUMEN"}</definedName>
    <definedName name="gfg">#REF!</definedName>
    <definedName name="gfgfgr" localSheetId="3" hidden="1">{"via1",#N/A,TRUE,"general";"via2",#N/A,TRUE,"general";"via3",#N/A,TRUE,"general"}</definedName>
    <definedName name="gfgfgr" localSheetId="61" hidden="1">{"via1",#N/A,TRUE,"general";"via2",#N/A,TRUE,"general";"via3",#N/A,TRUE,"general"}</definedName>
    <definedName name="gfgfgr" localSheetId="62" hidden="1">{"via1",#N/A,TRUE,"general";"via2",#N/A,TRUE,"general";"via3",#N/A,TRUE,"general"}</definedName>
    <definedName name="gfgfgr" hidden="1">{"via1",#N/A,TRUE,"general";"via2",#N/A,TRUE,"general";"via3",#N/A,TRUE,"general"}</definedName>
    <definedName name="gfgfgr_1" localSheetId="3" hidden="1">{"via1",#N/A,TRUE,"general";"via2",#N/A,TRUE,"general";"via3",#N/A,TRUE,"general"}</definedName>
    <definedName name="gfgfgr_1" localSheetId="61" hidden="1">{"via1",#N/A,TRUE,"general";"via2",#N/A,TRUE,"general";"via3",#N/A,TRUE,"general"}</definedName>
    <definedName name="gfgfgr_1" localSheetId="62" hidden="1">{"via1",#N/A,TRUE,"general";"via2",#N/A,TRUE,"general";"via3",#N/A,TRUE,"general"}</definedName>
    <definedName name="gfgfgr_1" hidden="1">{"via1",#N/A,TRUE,"general";"via2",#N/A,TRUE,"general";"via3",#N/A,TRUE,"general"}</definedName>
    <definedName name="gfhf" localSheetId="3" hidden="1">{"via1",#N/A,TRUE,"general";"via2",#N/A,TRUE,"general";"via3",#N/A,TRUE,"general"}</definedName>
    <definedName name="gfhf" localSheetId="61" hidden="1">{"via1",#N/A,TRUE,"general";"via2",#N/A,TRUE,"general";"via3",#N/A,TRUE,"general"}</definedName>
    <definedName name="gfhf" localSheetId="62" hidden="1">{"via1",#N/A,TRUE,"general";"via2",#N/A,TRUE,"general";"via3",#N/A,TRUE,"general"}</definedName>
    <definedName name="gfhf" hidden="1">{"via1",#N/A,TRUE,"general";"via2",#N/A,TRUE,"general";"via3",#N/A,TRUE,"general"}</definedName>
    <definedName name="gfhf_1" localSheetId="3" hidden="1">{"via1",#N/A,TRUE,"general";"via2",#N/A,TRUE,"general";"via3",#N/A,TRUE,"general"}</definedName>
    <definedName name="gfhf_1" localSheetId="61" hidden="1">{"via1",#N/A,TRUE,"general";"via2",#N/A,TRUE,"general";"via3",#N/A,TRUE,"general"}</definedName>
    <definedName name="gfhf_1" localSheetId="62" hidden="1">{"via1",#N/A,TRUE,"general";"via2",#N/A,TRUE,"general";"via3",#N/A,TRUE,"general"}</definedName>
    <definedName name="gfhf_1" hidden="1">{"via1",#N/A,TRUE,"general";"via2",#N/A,TRUE,"general";"via3",#N/A,TRUE,"general"}</definedName>
    <definedName name="gfhfdh" localSheetId="3" hidden="1">{"TAB1",#N/A,TRUE,"GENERAL";"TAB2",#N/A,TRUE,"GENERAL";"TAB3",#N/A,TRUE,"GENERAL";"TAB4",#N/A,TRUE,"GENERAL";"TAB5",#N/A,TRUE,"GENERAL"}</definedName>
    <definedName name="gfhfdh" localSheetId="61" hidden="1">{"TAB1",#N/A,TRUE,"GENERAL";"TAB2",#N/A,TRUE,"GENERAL";"TAB3",#N/A,TRUE,"GENERAL";"TAB4",#N/A,TRUE,"GENERAL";"TAB5",#N/A,TRUE,"GENERAL"}</definedName>
    <definedName name="gfhfdh" localSheetId="62" hidden="1">{"TAB1",#N/A,TRUE,"GENERAL";"TAB2",#N/A,TRUE,"GENERAL";"TAB3",#N/A,TRUE,"GENERAL";"TAB4",#N/A,TRUE,"GENERAL";"TAB5",#N/A,TRUE,"GENERAL"}</definedName>
    <definedName name="gfhfdh" hidden="1">{"TAB1",#N/A,TRUE,"GENERAL";"TAB2",#N/A,TRUE,"GENERAL";"TAB3",#N/A,TRUE,"GENERAL";"TAB4",#N/A,TRUE,"GENERAL";"TAB5",#N/A,TRUE,"GENERAL"}</definedName>
    <definedName name="gfhfdh_1" localSheetId="3" hidden="1">{"TAB1",#N/A,TRUE,"GENERAL";"TAB2",#N/A,TRUE,"GENERAL";"TAB3",#N/A,TRUE,"GENERAL";"TAB4",#N/A,TRUE,"GENERAL";"TAB5",#N/A,TRUE,"GENERAL"}</definedName>
    <definedName name="gfhfdh_1" localSheetId="61" hidden="1">{"TAB1",#N/A,TRUE,"GENERAL";"TAB2",#N/A,TRUE,"GENERAL";"TAB3",#N/A,TRUE,"GENERAL";"TAB4",#N/A,TRUE,"GENERAL";"TAB5",#N/A,TRUE,"GENERAL"}</definedName>
    <definedName name="gfhfdh_1" localSheetId="62" hidden="1">{"TAB1",#N/A,TRUE,"GENERAL";"TAB2",#N/A,TRUE,"GENERAL";"TAB3",#N/A,TRUE,"GENERAL";"TAB4",#N/A,TRUE,"GENERAL";"TAB5",#N/A,TRUE,"GENERAL"}</definedName>
    <definedName name="gfhfdh_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61" hidden="1">{"TAB1",#N/A,TRUE,"GENERAL";"TAB2",#N/A,TRUE,"GENERAL";"TAB3",#N/A,TRUE,"GENERAL";"TAB4",#N/A,TRUE,"GENERAL";"TAB5",#N/A,TRUE,"GENERAL"}</definedName>
    <definedName name="gfhgfh" localSheetId="62" hidden="1">{"TAB1",#N/A,TRUE,"GENERAL";"TAB2",#N/A,TRUE,"GENERAL";"TAB3",#N/A,TRUE,"GENERAL";"TAB4",#N/A,TRUE,"GENERAL";"TAB5",#N/A,TRUE,"GENERAL"}</definedName>
    <definedName name="gfhgfh" hidden="1">{"TAB1",#N/A,TRUE,"GENERAL";"TAB2",#N/A,TRUE,"GENERAL";"TAB3",#N/A,TRUE,"GENERAL";"TAB4",#N/A,TRUE,"GENERAL";"TAB5",#N/A,TRUE,"GENERAL"}</definedName>
    <definedName name="gfhgfh_1" localSheetId="3" hidden="1">{"TAB1",#N/A,TRUE,"GENERAL";"TAB2",#N/A,TRUE,"GENERAL";"TAB3",#N/A,TRUE,"GENERAL";"TAB4",#N/A,TRUE,"GENERAL";"TAB5",#N/A,TRUE,"GENERAL"}</definedName>
    <definedName name="gfhgfh_1" localSheetId="61" hidden="1">{"TAB1",#N/A,TRUE,"GENERAL";"TAB2",#N/A,TRUE,"GENERAL";"TAB3",#N/A,TRUE,"GENERAL";"TAB4",#N/A,TRUE,"GENERAL";"TAB5",#N/A,TRUE,"GENERAL"}</definedName>
    <definedName name="gfhgfh_1" localSheetId="62" hidden="1">{"TAB1",#N/A,TRUE,"GENERAL";"TAB2",#N/A,TRUE,"GENERAL";"TAB3",#N/A,TRUE,"GENERAL";"TAB4",#N/A,TRUE,"GENERAL";"TAB5",#N/A,TRUE,"GENERAL"}</definedName>
    <definedName name="gfhgfh_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61" hidden="1">{"TAB1",#N/A,TRUE,"GENERAL";"TAB2",#N/A,TRUE,"GENERAL";"TAB3",#N/A,TRUE,"GENERAL";"TAB4",#N/A,TRUE,"GENERAL";"TAB5",#N/A,TRUE,"GENERAL"}</definedName>
    <definedName name="GFJHGJ" localSheetId="62" hidden="1">{"TAB1",#N/A,TRUE,"GENERAL";"TAB2",#N/A,TRUE,"GENERAL";"TAB3",#N/A,TRUE,"GENERAL";"TAB4",#N/A,TRUE,"GENERAL";"TAB5",#N/A,TRUE,"GENERAL"}</definedName>
    <definedName name="GFJHGJ" hidden="1">{"TAB1",#N/A,TRUE,"GENERAL";"TAB2",#N/A,TRUE,"GENERAL";"TAB3",#N/A,TRUE,"GENERAL";"TAB4",#N/A,TRUE,"GENERAL";"TAB5",#N/A,TRUE,"GENERAL"}</definedName>
    <definedName name="GFJHGJ_1" localSheetId="3" hidden="1">{"TAB1",#N/A,TRUE,"GENERAL";"TAB2",#N/A,TRUE,"GENERAL";"TAB3",#N/A,TRUE,"GENERAL";"TAB4",#N/A,TRUE,"GENERAL";"TAB5",#N/A,TRUE,"GENERAL"}</definedName>
    <definedName name="GFJHGJ_1" localSheetId="61" hidden="1">{"TAB1",#N/A,TRUE,"GENERAL";"TAB2",#N/A,TRUE,"GENERAL";"TAB3",#N/A,TRUE,"GENERAL";"TAB4",#N/A,TRUE,"GENERAL";"TAB5",#N/A,TRUE,"GENERAL"}</definedName>
    <definedName name="GFJHGJ_1" localSheetId="62" hidden="1">{"TAB1",#N/A,TRUE,"GENERAL";"TAB2",#N/A,TRUE,"GENERAL";"TAB3",#N/A,TRUE,"GENERAL";"TAB4",#N/A,TRUE,"GENERAL";"TAB5",#N/A,TRUE,"GENERAL"}</definedName>
    <definedName name="GFJHGJ_1" hidden="1">{"TAB1",#N/A,TRUE,"GENERAL";"TAB2",#N/A,TRUE,"GENERAL";"TAB3",#N/A,TRUE,"GENERAL";"TAB4",#N/A,TRUE,"GENERAL";"TAB5",#N/A,TRUE,"GENERAL"}</definedName>
    <definedName name="gfjjh" localSheetId="3" hidden="1">{"via1",#N/A,TRUE,"general";"via2",#N/A,TRUE,"general";"via3",#N/A,TRUE,"general"}</definedName>
    <definedName name="gfjjh" localSheetId="61" hidden="1">{"via1",#N/A,TRUE,"general";"via2",#N/A,TRUE,"general";"via3",#N/A,TRUE,"general"}</definedName>
    <definedName name="gfjjh" localSheetId="62" hidden="1">{"via1",#N/A,TRUE,"general";"via2",#N/A,TRUE,"general";"via3",#N/A,TRUE,"general"}</definedName>
    <definedName name="gfjjh" hidden="1">{"via1",#N/A,TRUE,"general";"via2",#N/A,TRUE,"general";"via3",#N/A,TRUE,"general"}</definedName>
    <definedName name="gfjjh_1" localSheetId="3" hidden="1">{"via1",#N/A,TRUE,"general";"via2",#N/A,TRUE,"general";"via3",#N/A,TRUE,"general"}</definedName>
    <definedName name="gfjjh_1" localSheetId="61" hidden="1">{"via1",#N/A,TRUE,"general";"via2",#N/A,TRUE,"general";"via3",#N/A,TRUE,"general"}</definedName>
    <definedName name="gfjjh_1" localSheetId="62" hidden="1">{"via1",#N/A,TRUE,"general";"via2",#N/A,TRUE,"general";"via3",#N/A,TRUE,"general"}</definedName>
    <definedName name="gfjjh_1" hidden="1">{"via1",#N/A,TRUE,"general";"via2",#N/A,TRUE,"general";"via3",#N/A,TRUE,"general"}</definedName>
    <definedName name="GFN">#REF!</definedName>
    <definedName name="GFSGFDSG">#REF!</definedName>
    <definedName name="gft" localSheetId="62">#REF!</definedName>
    <definedName name="gft">#REF!</definedName>
    <definedName name="gfutyj6" localSheetId="3" hidden="1">{"via1",#N/A,TRUE,"general";"via2",#N/A,TRUE,"general";"via3",#N/A,TRUE,"general"}</definedName>
    <definedName name="gfutyj6" localSheetId="61" hidden="1">{"via1",#N/A,TRUE,"general";"via2",#N/A,TRUE,"general";"via3",#N/A,TRUE,"general"}</definedName>
    <definedName name="gfutyj6" localSheetId="62" hidden="1">{"via1",#N/A,TRUE,"general";"via2",#N/A,TRUE,"general";"via3",#N/A,TRUE,"general"}</definedName>
    <definedName name="gfutyj6" hidden="1">{"via1",#N/A,TRUE,"general";"via2",#N/A,TRUE,"general";"via3",#N/A,TRUE,"general"}</definedName>
    <definedName name="gfutyj6_1" localSheetId="3" hidden="1">{"via1",#N/A,TRUE,"general";"via2",#N/A,TRUE,"general";"via3",#N/A,TRUE,"general"}</definedName>
    <definedName name="gfutyj6_1" localSheetId="61" hidden="1">{"via1",#N/A,TRUE,"general";"via2",#N/A,TRUE,"general";"via3",#N/A,TRUE,"general"}</definedName>
    <definedName name="gfutyj6_1" localSheetId="62" hidden="1">{"via1",#N/A,TRUE,"general";"via2",#N/A,TRUE,"general";"via3",#N/A,TRUE,"general"}</definedName>
    <definedName name="gfutyj6_1" hidden="1">{"via1",#N/A,TRUE,"general";"via2",#N/A,TRUE,"general";"via3",#N/A,TRUE,"general"}</definedName>
    <definedName name="gfyfhfyh">#N/A</definedName>
    <definedName name="gg" localSheetId="3" hidden="1">{"TAB1",#N/A,TRUE,"GENERAL";"TAB2",#N/A,TRUE,"GENERAL";"TAB3",#N/A,TRUE,"GENERAL";"TAB4",#N/A,TRUE,"GENERAL";"TAB5",#N/A,TRUE,"GENERAL"}</definedName>
    <definedName name="gg" localSheetId="61" hidden="1">{"TAB1",#N/A,TRUE,"GENERAL";"TAB2",#N/A,TRUE,"GENERAL";"TAB3",#N/A,TRUE,"GENERAL";"TAB4",#N/A,TRUE,"GENERAL";"TAB5",#N/A,TRUE,"GENERAL"}</definedName>
    <definedName name="gg" localSheetId="62" hidden="1">{"TAB1",#N/A,TRUE,"GENERAL";"TAB2",#N/A,TRUE,"GENERAL";"TAB3",#N/A,TRUE,"GENERAL";"TAB4",#N/A,TRUE,"GENERAL";"TAB5",#N/A,TRUE,"GENERAL"}</definedName>
    <definedName name="gg" hidden="1">{"TAB1",#N/A,TRUE,"GENERAL";"TAB2",#N/A,TRUE,"GENERAL";"TAB3",#N/A,TRUE,"GENERAL";"TAB4",#N/A,TRUE,"GENERAL";"TAB5",#N/A,TRUE,"GENERAL"}</definedName>
    <definedName name="gg_1" localSheetId="3" hidden="1">{"TAB1",#N/A,TRUE,"GENERAL";"TAB2",#N/A,TRUE,"GENERAL";"TAB3",#N/A,TRUE,"GENERAL";"TAB4",#N/A,TRUE,"GENERAL";"TAB5",#N/A,TRUE,"GENERAL"}</definedName>
    <definedName name="gg_1" localSheetId="61" hidden="1">{"TAB1",#N/A,TRUE,"GENERAL";"TAB2",#N/A,TRUE,"GENERAL";"TAB3",#N/A,TRUE,"GENERAL";"TAB4",#N/A,TRUE,"GENERAL";"TAB5",#N/A,TRUE,"GENERAL"}</definedName>
    <definedName name="gg_1" localSheetId="62" hidden="1">{"TAB1",#N/A,TRUE,"GENERAL";"TAB2",#N/A,TRUE,"GENERAL";"TAB3",#N/A,TRUE,"GENERAL";"TAB4",#N/A,TRUE,"GENERAL";"TAB5",#N/A,TRUE,"GENERAL"}</definedName>
    <definedName name="gg_1" hidden="1">{"TAB1",#N/A,TRUE,"GENERAL";"TAB2",#N/A,TRUE,"GENERAL";"TAB3",#N/A,TRUE,"GENERAL";"TAB4",#N/A,TRUE,"GENERAL";"TAB5",#N/A,TRUE,"GENERAL"}</definedName>
    <definedName name="GGBBFFRR" hidden="1">#REF!</definedName>
    <definedName name="ggdr" localSheetId="3" hidden="1">{"via1",#N/A,TRUE,"general";"via2",#N/A,TRUE,"general";"via3",#N/A,TRUE,"general"}</definedName>
    <definedName name="ggdr" localSheetId="61" hidden="1">{"via1",#N/A,TRUE,"general";"via2",#N/A,TRUE,"general";"via3",#N/A,TRUE,"general"}</definedName>
    <definedName name="ggdr" localSheetId="62" hidden="1">{"via1",#N/A,TRUE,"general";"via2",#N/A,TRUE,"general";"via3",#N/A,TRUE,"general"}</definedName>
    <definedName name="ggdr" hidden="1">{"via1",#N/A,TRUE,"general";"via2",#N/A,TRUE,"general";"via3",#N/A,TRUE,"general"}</definedName>
    <definedName name="ggdr_1" localSheetId="3" hidden="1">{"via1",#N/A,TRUE,"general";"via2",#N/A,TRUE,"general";"via3",#N/A,TRUE,"general"}</definedName>
    <definedName name="ggdr_1" localSheetId="61" hidden="1">{"via1",#N/A,TRUE,"general";"via2",#N/A,TRUE,"general";"via3",#N/A,TRUE,"general"}</definedName>
    <definedName name="ggdr_1" localSheetId="62" hidden="1">{"via1",#N/A,TRUE,"general";"via2",#N/A,TRUE,"general";"via3",#N/A,TRUE,"general"}</definedName>
    <definedName name="ggdr_1" hidden="1">{"via1",#N/A,TRUE,"general";"via2",#N/A,TRUE,"general";"via3",#N/A,TRUE,"general"}</definedName>
    <definedName name="ggerg" localSheetId="3" hidden="1">{"TAB1",#N/A,TRUE,"GENERAL";"TAB2",#N/A,TRUE,"GENERAL";"TAB3",#N/A,TRUE,"GENERAL";"TAB4",#N/A,TRUE,"GENERAL";"TAB5",#N/A,TRUE,"GENERAL"}</definedName>
    <definedName name="ggerg" localSheetId="61" hidden="1">{"TAB1",#N/A,TRUE,"GENERAL";"TAB2",#N/A,TRUE,"GENERAL";"TAB3",#N/A,TRUE,"GENERAL";"TAB4",#N/A,TRUE,"GENERAL";"TAB5",#N/A,TRUE,"GENERAL"}</definedName>
    <definedName name="ggerg" localSheetId="62" hidden="1">{"TAB1",#N/A,TRUE,"GENERAL";"TAB2",#N/A,TRUE,"GENERAL";"TAB3",#N/A,TRUE,"GENERAL";"TAB4",#N/A,TRUE,"GENERAL";"TAB5",#N/A,TRUE,"GENERAL"}</definedName>
    <definedName name="ggerg" hidden="1">{"TAB1",#N/A,TRUE,"GENERAL";"TAB2",#N/A,TRUE,"GENERAL";"TAB3",#N/A,TRUE,"GENERAL";"TAB4",#N/A,TRUE,"GENERAL";"TAB5",#N/A,TRUE,"GENERAL"}</definedName>
    <definedName name="ggerg_1" localSheetId="3" hidden="1">{"TAB1",#N/A,TRUE,"GENERAL";"TAB2",#N/A,TRUE,"GENERAL";"TAB3",#N/A,TRUE,"GENERAL";"TAB4",#N/A,TRUE,"GENERAL";"TAB5",#N/A,TRUE,"GENERAL"}</definedName>
    <definedName name="ggerg_1" localSheetId="61" hidden="1">{"TAB1",#N/A,TRUE,"GENERAL";"TAB2",#N/A,TRUE,"GENERAL";"TAB3",#N/A,TRUE,"GENERAL";"TAB4",#N/A,TRUE,"GENERAL";"TAB5",#N/A,TRUE,"GENERAL"}</definedName>
    <definedName name="ggerg_1" localSheetId="62" hidden="1">{"TAB1",#N/A,TRUE,"GENERAL";"TAB2",#N/A,TRUE,"GENERAL";"TAB3",#N/A,TRUE,"GENERAL";"TAB4",#N/A,TRUE,"GENERAL";"TAB5",#N/A,TRUE,"GENERAL"}</definedName>
    <definedName name="ggerg_1" hidden="1">{"TAB1",#N/A,TRUE,"GENERAL";"TAB2",#N/A,TRUE,"GENERAL";"TAB3",#N/A,TRUE,"GENERAL";"TAB4",#N/A,TRUE,"GENERAL";"TAB5",#N/A,TRUE,"GENERAL"}</definedName>
    <definedName name="GGG" localSheetId="61">[0]!CHAZOS_EXPANSIVO_5_8_X_2_1_2+'INSUMOS &amp; EQUIPOS'!_____EQP10</definedName>
    <definedName name="GGG" localSheetId="62">[0]!CHAZOS_EXPANSIVO_5_8_X_2_1_2+'INSUMOS &amp; EQUIPOS'!_____EQP10</definedName>
    <definedName name="GGG">#N/A</definedName>
    <definedName name="GGG_10">#NAME?</definedName>
    <definedName name="GGG_3">#NAME?</definedName>
    <definedName name="GGG_4">#NAME?</definedName>
    <definedName name="GGG_5">#NAME?</definedName>
    <definedName name="GGG_6">#NAME?</definedName>
    <definedName name="GGG_7">#NAME?</definedName>
    <definedName name="GGG_8">#NAME?</definedName>
    <definedName name="GGG_9">#NAME?</definedName>
    <definedName name="gggb" localSheetId="3" hidden="1">{"TAB1",#N/A,TRUE,"GENERAL";"TAB2",#N/A,TRUE,"GENERAL";"TAB3",#N/A,TRUE,"GENERAL";"TAB4",#N/A,TRUE,"GENERAL";"TAB5",#N/A,TRUE,"GENERAL"}</definedName>
    <definedName name="gggb" localSheetId="61" hidden="1">{"TAB1",#N/A,TRUE,"GENERAL";"TAB2",#N/A,TRUE,"GENERAL";"TAB3",#N/A,TRUE,"GENERAL";"TAB4",#N/A,TRUE,"GENERAL";"TAB5",#N/A,TRUE,"GENERAL"}</definedName>
    <definedName name="gggb" localSheetId="62" hidden="1">{"TAB1",#N/A,TRUE,"GENERAL";"TAB2",#N/A,TRUE,"GENERAL";"TAB3",#N/A,TRUE,"GENERAL";"TAB4",#N/A,TRUE,"GENERAL";"TAB5",#N/A,TRUE,"GENERAL"}</definedName>
    <definedName name="gggb" hidden="1">{"TAB1",#N/A,TRUE,"GENERAL";"TAB2",#N/A,TRUE,"GENERAL";"TAB3",#N/A,TRUE,"GENERAL";"TAB4",#N/A,TRUE,"GENERAL";"TAB5",#N/A,TRUE,"GENERAL"}</definedName>
    <definedName name="gggb_1" localSheetId="3" hidden="1">{"TAB1",#N/A,TRUE,"GENERAL";"TAB2",#N/A,TRUE,"GENERAL";"TAB3",#N/A,TRUE,"GENERAL";"TAB4",#N/A,TRUE,"GENERAL";"TAB5",#N/A,TRUE,"GENERAL"}</definedName>
    <definedName name="gggb_1" localSheetId="61" hidden="1">{"TAB1",#N/A,TRUE,"GENERAL";"TAB2",#N/A,TRUE,"GENERAL";"TAB3",#N/A,TRUE,"GENERAL";"TAB4",#N/A,TRUE,"GENERAL";"TAB5",#N/A,TRUE,"GENERAL"}</definedName>
    <definedName name="gggb_1" localSheetId="62" hidden="1">{"TAB1",#N/A,TRUE,"GENERAL";"TAB2",#N/A,TRUE,"GENERAL";"TAB3",#N/A,TRUE,"GENERAL";"TAB4",#N/A,TRUE,"GENERAL";"TAB5",#N/A,TRUE,"GENERAL"}</definedName>
    <definedName name="gggb_1" hidden="1">{"TAB1",#N/A,TRUE,"GENERAL";"TAB2",#N/A,TRUE,"GENERAL";"TAB3",#N/A,TRUE,"GENERAL";"TAB4",#N/A,TRUE,"GENERAL";"TAB5",#N/A,TRUE,"GENERAL"}</definedName>
    <definedName name="gggg" localSheetId="3" hidden="1">{"via1",#N/A,TRUE,"general";"via2",#N/A,TRUE,"general";"via3",#N/A,TRUE,"general"}</definedName>
    <definedName name="gggg" localSheetId="61" hidden="1">{"via1",#N/A,TRUE,"general";"via2",#N/A,TRUE,"general";"via3",#N/A,TRUE,"general"}</definedName>
    <definedName name="gggg" localSheetId="62" hidden="1">{"via1",#N/A,TRUE,"general";"via2",#N/A,TRUE,"general";"via3",#N/A,TRUE,"general"}</definedName>
    <definedName name="gggg" hidden="1">{"via1",#N/A,TRUE,"general";"via2",#N/A,TRUE,"general";"via3",#N/A,TRUE,"general"}</definedName>
    <definedName name="gggg_1" localSheetId="3" hidden="1">{"via1",#N/A,TRUE,"general";"via2",#N/A,TRUE,"general";"via3",#N/A,TRUE,"general"}</definedName>
    <definedName name="gggg_1" localSheetId="61" hidden="1">{"via1",#N/A,TRUE,"general";"via2",#N/A,TRUE,"general";"via3",#N/A,TRUE,"general"}</definedName>
    <definedName name="gggg_1" localSheetId="62" hidden="1">{"via1",#N/A,TRUE,"general";"via2",#N/A,TRUE,"general";"via3",#N/A,TRUE,"general"}</definedName>
    <definedName name="gggg_1" hidden="1">{"via1",#N/A,TRUE,"general";"via2",#N/A,TRUE,"general";"via3",#N/A,TRUE,"general"}</definedName>
    <definedName name="ggggd" localSheetId="3" hidden="1">{"TAB1",#N/A,TRUE,"GENERAL";"TAB2",#N/A,TRUE,"GENERAL";"TAB3",#N/A,TRUE,"GENERAL";"TAB4",#N/A,TRUE,"GENERAL";"TAB5",#N/A,TRUE,"GENERAL"}</definedName>
    <definedName name="ggggd" localSheetId="61" hidden="1">{"TAB1",#N/A,TRUE,"GENERAL";"TAB2",#N/A,TRUE,"GENERAL";"TAB3",#N/A,TRUE,"GENERAL";"TAB4",#N/A,TRUE,"GENERAL";"TAB5",#N/A,TRUE,"GENERAL"}</definedName>
    <definedName name="ggggd" localSheetId="62" hidden="1">{"TAB1",#N/A,TRUE,"GENERAL";"TAB2",#N/A,TRUE,"GENERAL";"TAB3",#N/A,TRUE,"GENERAL";"TAB4",#N/A,TRUE,"GENERAL";"TAB5",#N/A,TRUE,"GENERAL"}</definedName>
    <definedName name="ggggd" hidden="1">{"TAB1",#N/A,TRUE,"GENERAL";"TAB2",#N/A,TRUE,"GENERAL";"TAB3",#N/A,TRUE,"GENERAL";"TAB4",#N/A,TRUE,"GENERAL";"TAB5",#N/A,TRUE,"GENERAL"}</definedName>
    <definedName name="ggggd_1" localSheetId="3" hidden="1">{"TAB1",#N/A,TRUE,"GENERAL";"TAB2",#N/A,TRUE,"GENERAL";"TAB3",#N/A,TRUE,"GENERAL";"TAB4",#N/A,TRUE,"GENERAL";"TAB5",#N/A,TRUE,"GENERAL"}</definedName>
    <definedName name="ggggd_1" localSheetId="61" hidden="1">{"TAB1",#N/A,TRUE,"GENERAL";"TAB2",#N/A,TRUE,"GENERAL";"TAB3",#N/A,TRUE,"GENERAL";"TAB4",#N/A,TRUE,"GENERAL";"TAB5",#N/A,TRUE,"GENERAL"}</definedName>
    <definedName name="ggggd_1" localSheetId="62" hidden="1">{"TAB1",#N/A,TRUE,"GENERAL";"TAB2",#N/A,TRUE,"GENERAL";"TAB3",#N/A,TRUE,"GENERAL";"TAB4",#N/A,TRUE,"GENERAL";"TAB5",#N/A,TRUE,"GENERAL"}</definedName>
    <definedName name="ggggd_1" hidden="1">{"TAB1",#N/A,TRUE,"GENERAL";"TAB2",#N/A,TRUE,"GENERAL";"TAB3",#N/A,TRUE,"GENERAL";"TAB4",#N/A,TRUE,"GENERAL";"TAB5",#N/A,TRUE,"GENERAL"}</definedName>
    <definedName name="GGGGDA" localSheetId="3"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ddd" localSheetId="61">#REF!</definedName>
    <definedName name="gggggddd">#REF!</definedName>
    <definedName name="gggggg" localSheetId="61">#REF!</definedName>
    <definedName name="gggggg">#REF!</definedName>
    <definedName name="ggggggg">#REF!</definedName>
    <definedName name="gggggggggggbbbbbbbbbbbbbb" localSheetId="61" hidden="1">#REF!</definedName>
    <definedName name="gggggggggggbbbbbbbbbbbbbb" hidden="1">#REF!</definedName>
    <definedName name="GGGGGGGGGGGGG" localSheetId="61">#REF!</definedName>
    <definedName name="GGGGGGGGGGGGG">#REF!</definedName>
    <definedName name="GGGGGGGGGGGGGGGGG" localSheetId="61">#REF!</definedName>
    <definedName name="GGGGGGGGGGGGGGGGG">#REF!</definedName>
    <definedName name="GGGGGGGGGTTTTTTTTTTT" localSheetId="61">#REF!</definedName>
    <definedName name="GGGGGGGGGTTTTTTTTTTT">#REF!</definedName>
    <definedName name="GGGGGGGTTTYY" hidden="1">#REF!</definedName>
    <definedName name="gggggt" localSheetId="3" hidden="1">{"via1",#N/A,TRUE,"general";"via2",#N/A,TRUE,"general";"via3",#N/A,TRUE,"general"}</definedName>
    <definedName name="gggggt" localSheetId="61" hidden="1">{"via1",#N/A,TRUE,"general";"via2",#N/A,TRUE,"general";"via3",#N/A,TRUE,"general"}</definedName>
    <definedName name="gggggt" localSheetId="62" hidden="1">{"via1",#N/A,TRUE,"general";"via2",#N/A,TRUE,"general";"via3",#N/A,TRUE,"general"}</definedName>
    <definedName name="gggggt" hidden="1">{"via1",#N/A,TRUE,"general";"via2",#N/A,TRUE,"general";"via3",#N/A,TRUE,"general"}</definedName>
    <definedName name="gggggt_1" localSheetId="3" hidden="1">{"via1",#N/A,TRUE,"general";"via2",#N/A,TRUE,"general";"via3",#N/A,TRUE,"general"}</definedName>
    <definedName name="gggggt_1" localSheetId="61" hidden="1">{"via1",#N/A,TRUE,"general";"via2",#N/A,TRUE,"general";"via3",#N/A,TRUE,"general"}</definedName>
    <definedName name="gggggt_1" localSheetId="62" hidden="1">{"via1",#N/A,TRUE,"general";"via2",#N/A,TRUE,"general";"via3",#N/A,TRUE,"general"}</definedName>
    <definedName name="gggggt_1" hidden="1">{"via1",#N/A,TRUE,"general";"via2",#N/A,TRUE,"general";"via3",#N/A,TRUE,"general"}</definedName>
    <definedName name="GGGGHHHYYY" hidden="1">#REF!</definedName>
    <definedName name="gggghn" localSheetId="3" hidden="1">{"TAB1",#N/A,TRUE,"GENERAL";"TAB2",#N/A,TRUE,"GENERAL";"TAB3",#N/A,TRUE,"GENERAL";"TAB4",#N/A,TRUE,"GENERAL";"TAB5",#N/A,TRUE,"GENERAL"}</definedName>
    <definedName name="gggghn" localSheetId="61" hidden="1">{"TAB1",#N/A,TRUE,"GENERAL";"TAB2",#N/A,TRUE,"GENERAL";"TAB3",#N/A,TRUE,"GENERAL";"TAB4",#N/A,TRUE,"GENERAL";"TAB5",#N/A,TRUE,"GENERAL"}</definedName>
    <definedName name="gggghn" localSheetId="62" hidden="1">{"TAB1",#N/A,TRUE,"GENERAL";"TAB2",#N/A,TRUE,"GENERAL";"TAB3",#N/A,TRUE,"GENERAL";"TAB4",#N/A,TRUE,"GENERAL";"TAB5",#N/A,TRUE,"GENERAL"}</definedName>
    <definedName name="gggghn" hidden="1">{"TAB1",#N/A,TRUE,"GENERAL";"TAB2",#N/A,TRUE,"GENERAL";"TAB3",#N/A,TRUE,"GENERAL";"TAB4",#N/A,TRUE,"GENERAL";"TAB5",#N/A,TRUE,"GENERAL"}</definedName>
    <definedName name="gggghn_1" localSheetId="3" hidden="1">{"TAB1",#N/A,TRUE,"GENERAL";"TAB2",#N/A,TRUE,"GENERAL";"TAB3",#N/A,TRUE,"GENERAL";"TAB4",#N/A,TRUE,"GENERAL";"TAB5",#N/A,TRUE,"GENERAL"}</definedName>
    <definedName name="gggghn_1" localSheetId="61" hidden="1">{"TAB1",#N/A,TRUE,"GENERAL";"TAB2",#N/A,TRUE,"GENERAL";"TAB3",#N/A,TRUE,"GENERAL";"TAB4",#N/A,TRUE,"GENERAL";"TAB5",#N/A,TRUE,"GENERAL"}</definedName>
    <definedName name="gggghn_1" localSheetId="62" hidden="1">{"TAB1",#N/A,TRUE,"GENERAL";"TAB2",#N/A,TRUE,"GENERAL";"TAB3",#N/A,TRUE,"GENERAL";"TAB4",#N/A,TRUE,"GENERAL";"TAB5",#N/A,TRUE,"GENERAL"}</definedName>
    <definedName name="gggghn_1" hidden="1">{"TAB1",#N/A,TRUE,"GENERAL";"TAB2",#N/A,TRUE,"GENERAL";"TAB3",#N/A,TRUE,"GENERAL";"TAB4",#N/A,TRUE,"GENERAL";"TAB5",#N/A,TRUE,"GENERAL"}</definedName>
    <definedName name="GGGGJJJJKKK" localSheetId="61">#REF!</definedName>
    <definedName name="GGGGJJJJKKK">#REF!</definedName>
    <definedName name="ggggt" localSheetId="3" hidden="1">{"TAB1",#N/A,TRUE,"GENERAL";"TAB2",#N/A,TRUE,"GENERAL";"TAB3",#N/A,TRUE,"GENERAL";"TAB4",#N/A,TRUE,"GENERAL";"TAB5",#N/A,TRUE,"GENERAL"}</definedName>
    <definedName name="ggggt" localSheetId="61" hidden="1">{"TAB1",#N/A,TRUE,"GENERAL";"TAB2",#N/A,TRUE,"GENERAL";"TAB3",#N/A,TRUE,"GENERAL";"TAB4",#N/A,TRUE,"GENERAL";"TAB5",#N/A,TRUE,"GENERAL"}</definedName>
    <definedName name="ggggt" localSheetId="62" hidden="1">{"TAB1",#N/A,TRUE,"GENERAL";"TAB2",#N/A,TRUE,"GENERAL";"TAB3",#N/A,TRUE,"GENERAL";"TAB4",#N/A,TRUE,"GENERAL";"TAB5",#N/A,TRUE,"GENERAL"}</definedName>
    <definedName name="ggggt" hidden="1">{"TAB1",#N/A,TRUE,"GENERAL";"TAB2",#N/A,TRUE,"GENERAL";"TAB3",#N/A,TRUE,"GENERAL";"TAB4",#N/A,TRUE,"GENERAL";"TAB5",#N/A,TRUE,"GENERAL"}</definedName>
    <definedName name="ggggt_1" localSheetId="3" hidden="1">{"TAB1",#N/A,TRUE,"GENERAL";"TAB2",#N/A,TRUE,"GENERAL";"TAB3",#N/A,TRUE,"GENERAL";"TAB4",#N/A,TRUE,"GENERAL";"TAB5",#N/A,TRUE,"GENERAL"}</definedName>
    <definedName name="ggggt_1" localSheetId="61" hidden="1">{"TAB1",#N/A,TRUE,"GENERAL";"TAB2",#N/A,TRUE,"GENERAL";"TAB3",#N/A,TRUE,"GENERAL";"TAB4",#N/A,TRUE,"GENERAL";"TAB5",#N/A,TRUE,"GENERAL"}</definedName>
    <definedName name="ggggt_1" localSheetId="62" hidden="1">{"TAB1",#N/A,TRUE,"GENERAL";"TAB2",#N/A,TRUE,"GENERAL";"TAB3",#N/A,TRUE,"GENERAL";"TAB4",#N/A,TRUE,"GENERAL";"TAB5",#N/A,TRUE,"GENERAL"}</definedName>
    <definedName name="ggggt_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61" hidden="1">{"TAB1",#N/A,TRUE,"GENERAL";"TAB2",#N/A,TRUE,"GENERAL";"TAB3",#N/A,TRUE,"GENERAL";"TAB4",#N/A,TRUE,"GENERAL";"TAB5",#N/A,TRUE,"GENERAL"}</definedName>
    <definedName name="ggggy" localSheetId="62" hidden="1">{"TAB1",#N/A,TRUE,"GENERAL";"TAB2",#N/A,TRUE,"GENERAL";"TAB3",#N/A,TRUE,"GENERAL";"TAB4",#N/A,TRUE,"GENERAL";"TAB5",#N/A,TRUE,"GENERAL"}</definedName>
    <definedName name="ggggy" hidden="1">{"TAB1",#N/A,TRUE,"GENERAL";"TAB2",#N/A,TRUE,"GENERAL";"TAB3",#N/A,TRUE,"GENERAL";"TAB4",#N/A,TRUE,"GENERAL";"TAB5",#N/A,TRUE,"GENERAL"}</definedName>
    <definedName name="ggggy_1" localSheetId="3" hidden="1">{"TAB1",#N/A,TRUE,"GENERAL";"TAB2",#N/A,TRUE,"GENERAL";"TAB3",#N/A,TRUE,"GENERAL";"TAB4",#N/A,TRUE,"GENERAL";"TAB5",#N/A,TRUE,"GENERAL"}</definedName>
    <definedName name="ggggy_1" localSheetId="61" hidden="1">{"TAB1",#N/A,TRUE,"GENERAL";"TAB2",#N/A,TRUE,"GENERAL";"TAB3",#N/A,TRUE,"GENERAL";"TAB4",#N/A,TRUE,"GENERAL";"TAB5",#N/A,TRUE,"GENERAL"}</definedName>
    <definedName name="ggggy_1" localSheetId="62" hidden="1">{"TAB1",#N/A,TRUE,"GENERAL";"TAB2",#N/A,TRUE,"GENERAL";"TAB3",#N/A,TRUE,"GENERAL";"TAB4",#N/A,TRUE,"GENERAL";"TAB5",#N/A,TRUE,"GENERAL"}</definedName>
    <definedName name="ggggy_1" hidden="1">{"TAB1",#N/A,TRUE,"GENERAL";"TAB2",#N/A,TRUE,"GENERAL";"TAB3",#N/A,TRUE,"GENERAL";"TAB4",#N/A,TRUE,"GENERAL";"TAB5",#N/A,TRUE,"GENERAL"}</definedName>
    <definedName name="GGGHHHGGG" hidden="1">#REF!</definedName>
    <definedName name="gggtgd" localSheetId="3" hidden="1">{"via1",#N/A,TRUE,"general";"via2",#N/A,TRUE,"general";"via3",#N/A,TRUE,"general"}</definedName>
    <definedName name="gggtgd" localSheetId="61" hidden="1">{"via1",#N/A,TRUE,"general";"via2",#N/A,TRUE,"general";"via3",#N/A,TRUE,"general"}</definedName>
    <definedName name="gggtgd" localSheetId="62" hidden="1">{"via1",#N/A,TRUE,"general";"via2",#N/A,TRUE,"general";"via3",#N/A,TRUE,"general"}</definedName>
    <definedName name="gggtgd" hidden="1">{"via1",#N/A,TRUE,"general";"via2",#N/A,TRUE,"general";"via3",#N/A,TRUE,"general"}</definedName>
    <definedName name="gggtgd_1" localSheetId="3" hidden="1">{"via1",#N/A,TRUE,"general";"via2",#N/A,TRUE,"general";"via3",#N/A,TRUE,"general"}</definedName>
    <definedName name="gggtgd_1" localSheetId="61" hidden="1">{"via1",#N/A,TRUE,"general";"via2",#N/A,TRUE,"general";"via3",#N/A,TRUE,"general"}</definedName>
    <definedName name="gggtgd_1" localSheetId="62" hidden="1">{"via1",#N/A,TRUE,"general";"via2",#N/A,TRUE,"general";"via3",#N/A,TRUE,"general"}</definedName>
    <definedName name="gggtgd_1" hidden="1">{"via1",#N/A,TRUE,"general";"via2",#N/A,TRUE,"general";"via3",#N/A,TRUE,"general"}</definedName>
    <definedName name="GGGTTTYY" hidden="1">#REF!</definedName>
    <definedName name="GGHJJUUUU" hidden="1">#REF!</definedName>
    <definedName name="GGHYYYTYTT" hidden="1">#REF!</definedName>
    <definedName name="ggjgjkg" localSheetId="3" hidden="1">{#N/A,#N/A,TRUE,"1842CWN0"}</definedName>
    <definedName name="ggjgjkg" hidden="1">{#N/A,#N/A,TRUE,"1842CWN0"}</definedName>
    <definedName name="ggtgg">#REF!</definedName>
    <definedName name="ggtgt" localSheetId="3" hidden="1">{"via1",#N/A,TRUE,"general";"via2",#N/A,TRUE,"general";"via3",#N/A,TRUE,"general"}</definedName>
    <definedName name="ggtgt" localSheetId="61" hidden="1">{"via1",#N/A,TRUE,"general";"via2",#N/A,TRUE,"general";"via3",#N/A,TRUE,"general"}</definedName>
    <definedName name="ggtgt" localSheetId="62" hidden="1">{"via1",#N/A,TRUE,"general";"via2",#N/A,TRUE,"general";"via3",#N/A,TRUE,"general"}</definedName>
    <definedName name="ggtgt" hidden="1">{"via1",#N/A,TRUE,"general";"via2",#N/A,TRUE,"general";"via3",#N/A,TRUE,"general"}</definedName>
    <definedName name="ggtgt_1" localSheetId="3" hidden="1">{"via1",#N/A,TRUE,"general";"via2",#N/A,TRUE,"general";"via3",#N/A,TRUE,"general"}</definedName>
    <definedName name="ggtgt_1" localSheetId="61" hidden="1">{"via1",#N/A,TRUE,"general";"via2",#N/A,TRUE,"general";"via3",#N/A,TRUE,"general"}</definedName>
    <definedName name="ggtgt_1" localSheetId="62" hidden="1">{"via1",#N/A,TRUE,"general";"via2",#N/A,TRUE,"general";"via3",#N/A,TRUE,"general"}</definedName>
    <definedName name="ggtgt_1" hidden="1">{"via1",#N/A,TRUE,"general";"via2",#N/A,TRUE,"general";"via3",#N/A,TRUE,"general"}</definedName>
    <definedName name="gh" localSheetId="62">#REF!</definedName>
    <definedName name="Gh">#REF!</definedName>
    <definedName name="ghdghuy" localSheetId="3" hidden="1">{"via1",#N/A,TRUE,"general";"via2",#N/A,TRUE,"general";"via3",#N/A,TRUE,"general"}</definedName>
    <definedName name="ghdghuy" localSheetId="61" hidden="1">{"via1",#N/A,TRUE,"general";"via2",#N/A,TRUE,"general";"via3",#N/A,TRUE,"general"}</definedName>
    <definedName name="ghdghuy" localSheetId="62" hidden="1">{"via1",#N/A,TRUE,"general";"via2",#N/A,TRUE,"general";"via3",#N/A,TRUE,"general"}</definedName>
    <definedName name="ghdghuy" hidden="1">{"via1",#N/A,TRUE,"general";"via2",#N/A,TRUE,"general";"via3",#N/A,TRUE,"general"}</definedName>
    <definedName name="ghdghuy_1" localSheetId="3" hidden="1">{"via1",#N/A,TRUE,"general";"via2",#N/A,TRUE,"general";"via3",#N/A,TRUE,"general"}</definedName>
    <definedName name="ghdghuy_1" localSheetId="61" hidden="1">{"via1",#N/A,TRUE,"general";"via2",#N/A,TRUE,"general";"via3",#N/A,TRUE,"general"}</definedName>
    <definedName name="ghdghuy_1" localSheetId="62" hidden="1">{"via1",#N/A,TRUE,"general";"via2",#N/A,TRUE,"general";"via3",#N/A,TRUE,"general"}</definedName>
    <definedName name="ghdghuy_1" hidden="1">{"via1",#N/A,TRUE,"general";"via2",#N/A,TRUE,"general";"via3",#N/A,TRUE,"general"}</definedName>
    <definedName name="GHDP" localSheetId="3" hidden="1">{"via1",#N/A,TRUE,"general";"via2",#N/A,TRUE,"general";"via3",#N/A,TRUE,"general"}</definedName>
    <definedName name="GHDP" localSheetId="61" hidden="1">{"via1",#N/A,TRUE,"general";"via2",#N/A,TRUE,"general";"via3",#N/A,TRUE,"general"}</definedName>
    <definedName name="GHDP" localSheetId="62" hidden="1">{"via1",#N/A,TRUE,"general";"via2",#N/A,TRUE,"general";"via3",#N/A,TRUE,"general"}</definedName>
    <definedName name="GHDP" hidden="1">{"via1",#N/A,TRUE,"general";"via2",#N/A,TRUE,"general";"via3",#N/A,TRUE,"general"}</definedName>
    <definedName name="GHDP_1" localSheetId="3" hidden="1">{"via1",#N/A,TRUE,"general";"via2",#N/A,TRUE,"general";"via3",#N/A,TRUE,"general"}</definedName>
    <definedName name="GHDP_1" localSheetId="61" hidden="1">{"via1",#N/A,TRUE,"general";"via2",#N/A,TRUE,"general";"via3",#N/A,TRUE,"general"}</definedName>
    <definedName name="GHDP_1" localSheetId="62" hidden="1">{"via1",#N/A,TRUE,"general";"via2",#N/A,TRUE,"general";"via3",#N/A,TRUE,"general"}</definedName>
    <definedName name="GHDP_1" hidden="1">{"via1",#N/A,TRUE,"general";"via2",#N/A,TRUE,"general";"via3",#N/A,TRUE,"general"}</definedName>
    <definedName name="GHEYER" localSheetId="3" hidden="1">{#N/A,#N/A,TRUE,"INGENIERIA";#N/A,#N/A,TRUE,"COMPRAS";#N/A,#N/A,TRUE,"DIRECCION";#N/A,#N/A,TRUE,"RESUMEN"}</definedName>
    <definedName name="GHEYER" hidden="1">{#N/A,#N/A,TRUE,"INGENIERIA";#N/A,#N/A,TRUE,"COMPRAS";#N/A,#N/A,TRUE,"DIRECCION";#N/A,#N/A,TRUE,"RESUMEN"}</definedName>
    <definedName name="ghf">#REF!</definedName>
    <definedName name="ghfg" localSheetId="3" hidden="1">{"via1",#N/A,TRUE,"general";"via2",#N/A,TRUE,"general";"via3",#N/A,TRUE,"general"}</definedName>
    <definedName name="ghfg" localSheetId="61" hidden="1">{"via1",#N/A,TRUE,"general";"via2",#N/A,TRUE,"general";"via3",#N/A,TRUE,"general"}</definedName>
    <definedName name="ghfg" localSheetId="62" hidden="1">{"via1",#N/A,TRUE,"general";"via2",#N/A,TRUE,"general";"via3",#N/A,TRUE,"general"}</definedName>
    <definedName name="ghfg" hidden="1">{"via1",#N/A,TRUE,"general";"via2",#N/A,TRUE,"general";"via3",#N/A,TRUE,"general"}</definedName>
    <definedName name="ghfg_1" localSheetId="3" hidden="1">{"via1",#N/A,TRUE,"general";"via2",#N/A,TRUE,"general";"via3",#N/A,TRUE,"general"}</definedName>
    <definedName name="ghfg_1" localSheetId="61" hidden="1">{"via1",#N/A,TRUE,"general";"via2",#N/A,TRUE,"general";"via3",#N/A,TRUE,"general"}</definedName>
    <definedName name="ghfg_1" localSheetId="62" hidden="1">{"via1",#N/A,TRUE,"general";"via2",#N/A,TRUE,"general";"via3",#N/A,TRUE,"general"}</definedName>
    <definedName name="ghfg_1" hidden="1">{"via1",#N/A,TRUE,"general";"via2",#N/A,TRUE,"general";"via3",#N/A,TRUE,"general"}</definedName>
    <definedName name="GHFH">#REF!</definedName>
    <definedName name="GHG">#REF!</definedName>
    <definedName name="ghghy">#REF!</definedName>
    <definedName name="ghjbkikk" localSheetId="61">#REF!</definedName>
    <definedName name="ghjbkikk">#REF!</definedName>
    <definedName name="ghjghj" localSheetId="3" hidden="1">{"TAB1",#N/A,TRUE,"GENERAL";"TAB2",#N/A,TRUE,"GENERAL";"TAB3",#N/A,TRUE,"GENERAL";"TAB4",#N/A,TRUE,"GENERAL";"TAB5",#N/A,TRUE,"GENERAL"}</definedName>
    <definedName name="ghjghj" localSheetId="61" hidden="1">{"TAB1",#N/A,TRUE,"GENERAL";"TAB2",#N/A,TRUE,"GENERAL";"TAB3",#N/A,TRUE,"GENERAL";"TAB4",#N/A,TRUE,"GENERAL";"TAB5",#N/A,TRUE,"GENERAL"}</definedName>
    <definedName name="ghjghj" localSheetId="62" hidden="1">{"TAB1",#N/A,TRUE,"GENERAL";"TAB2",#N/A,TRUE,"GENERAL";"TAB3",#N/A,TRUE,"GENERAL";"TAB4",#N/A,TRUE,"GENERAL";"TAB5",#N/A,TRUE,"GENERAL"}</definedName>
    <definedName name="ghjghj" hidden="1">{"TAB1",#N/A,TRUE,"GENERAL";"TAB2",#N/A,TRUE,"GENERAL";"TAB3",#N/A,TRUE,"GENERAL";"TAB4",#N/A,TRUE,"GENERAL";"TAB5",#N/A,TRUE,"GENERAL"}</definedName>
    <definedName name="ghjghj_1" localSheetId="3" hidden="1">{"TAB1",#N/A,TRUE,"GENERAL";"TAB2",#N/A,TRUE,"GENERAL";"TAB3",#N/A,TRUE,"GENERAL";"TAB4",#N/A,TRUE,"GENERAL";"TAB5",#N/A,TRUE,"GENERAL"}</definedName>
    <definedName name="ghjghj_1" localSheetId="61" hidden="1">{"TAB1",#N/A,TRUE,"GENERAL";"TAB2",#N/A,TRUE,"GENERAL";"TAB3",#N/A,TRUE,"GENERAL";"TAB4",#N/A,TRUE,"GENERAL";"TAB5",#N/A,TRUE,"GENERAL"}</definedName>
    <definedName name="ghjghj_1" localSheetId="62" hidden="1">{"TAB1",#N/A,TRUE,"GENERAL";"TAB2",#N/A,TRUE,"GENERAL";"TAB3",#N/A,TRUE,"GENERAL";"TAB4",#N/A,TRUE,"GENERAL";"TAB5",#N/A,TRUE,"GENERAL"}</definedName>
    <definedName name="ghjghj_1" hidden="1">{"TAB1",#N/A,TRUE,"GENERAL";"TAB2",#N/A,TRUE,"GENERAL";"TAB3",#N/A,TRUE,"GENERAL";"TAB4",#N/A,TRUE,"GENERAL";"TAB5",#N/A,TRUE,"GENERAL"}</definedName>
    <definedName name="GHJJJ">#REF!</definedName>
    <definedName name="GHJK" localSheetId="61">#REF!</definedName>
    <definedName name="GHJK">#REF!</definedName>
    <definedName name="GHKJHK" localSheetId="3" hidden="1">{"TAB1",#N/A,TRUE,"GENERAL";"TAB2",#N/A,TRUE,"GENERAL";"TAB3",#N/A,TRUE,"GENERAL";"TAB4",#N/A,TRUE,"GENERAL";"TAB5",#N/A,TRUE,"GENERAL"}</definedName>
    <definedName name="GHKJHK" localSheetId="61" hidden="1">{"TAB1",#N/A,TRUE,"GENERAL";"TAB2",#N/A,TRUE,"GENERAL";"TAB3",#N/A,TRUE,"GENERAL";"TAB4",#N/A,TRUE,"GENERAL";"TAB5",#N/A,TRUE,"GENERAL"}</definedName>
    <definedName name="GHKJHK" localSheetId="62" hidden="1">{"TAB1",#N/A,TRUE,"GENERAL";"TAB2",#N/A,TRUE,"GENERAL";"TAB3",#N/A,TRUE,"GENERAL";"TAB4",#N/A,TRUE,"GENERAL";"TAB5",#N/A,TRUE,"GENERAL"}</definedName>
    <definedName name="GHKJHK" hidden="1">{"TAB1",#N/A,TRUE,"GENERAL";"TAB2",#N/A,TRUE,"GENERAL";"TAB3",#N/A,TRUE,"GENERAL";"TAB4",#N/A,TRUE,"GENERAL";"TAB5",#N/A,TRUE,"GENERAL"}</definedName>
    <definedName name="GHKJHK_1" localSheetId="3" hidden="1">{"TAB1",#N/A,TRUE,"GENERAL";"TAB2",#N/A,TRUE,"GENERAL";"TAB3",#N/A,TRUE,"GENERAL";"TAB4",#N/A,TRUE,"GENERAL";"TAB5",#N/A,TRUE,"GENERAL"}</definedName>
    <definedName name="GHKJHK_1" localSheetId="61" hidden="1">{"TAB1",#N/A,TRUE,"GENERAL";"TAB2",#N/A,TRUE,"GENERAL";"TAB3",#N/A,TRUE,"GENERAL";"TAB4",#N/A,TRUE,"GENERAL";"TAB5",#N/A,TRUE,"GENERAL"}</definedName>
    <definedName name="GHKJHK_1" localSheetId="62" hidden="1">{"TAB1",#N/A,TRUE,"GENERAL";"TAB2",#N/A,TRUE,"GENERAL";"TAB3",#N/A,TRUE,"GENERAL";"TAB4",#N/A,TRUE,"GENERAL";"TAB5",#N/A,TRUE,"GENERAL"}</definedName>
    <definedName name="GHKJHK_1" hidden="1">{"TAB1",#N/A,TRUE,"GENERAL";"TAB2",#N/A,TRUE,"GENERAL";"TAB3",#N/A,TRUE,"GENERAL";"TAB4",#N/A,TRUE,"GENERAL";"TAB5",#N/A,TRUE,"GENERAL"}</definedName>
    <definedName name="ghnbbfr" localSheetId="3" hidden="1">{#N/A,#N/A,TRUE,"1842CWN0"}</definedName>
    <definedName name="ghnbbfr" hidden="1">{#N/A,#N/A,TRUE,"1842CWN0"}</definedName>
    <definedName name="ght">#REF!</definedName>
    <definedName name="ghu" localSheetId="62">#REF!</definedName>
    <definedName name="ghu">#REF!</definedName>
    <definedName name="GHYJ" localSheetId="3" hidden="1">{#N/A,#N/A,TRUE,"INGENIERIA";#N/A,#N/A,TRUE,"COMPRAS";#N/A,#N/A,TRUE,"DIRECCION";#N/A,#N/A,TRUE,"RESUMEN"}</definedName>
    <definedName name="GHYJ" hidden="1">{#N/A,#N/A,TRUE,"INGENIERIA";#N/A,#N/A,TRUE,"COMPRAS";#N/A,#N/A,TRUE,"DIRECCION";#N/A,#N/A,TRUE,"RESUMEN"}</definedName>
    <definedName name="Gi">#REF!</definedName>
    <definedName name="gigi" localSheetId="3" hidden="1">{#N/A,#N/A,FALSE,"summary";#N/A,#N/A,FALSE,"SumGraph"}</definedName>
    <definedName name="gigi" hidden="1">{#N/A,#N/A,FALSE,"summary";#N/A,#N/A,FALSE,"SumGraph"}</definedName>
    <definedName name="GIRO">#REF!</definedName>
    <definedName name="GIRON">#REF!</definedName>
    <definedName name="GIROS">#REF!</definedName>
    <definedName name="gj" localSheetId="61">#REF!</definedName>
    <definedName name="gj" localSheetId="62">#REF!</definedName>
    <definedName name="gj">#REF!</definedName>
    <definedName name="GJHVCB" localSheetId="3" hidden="1">{"TAB1",#N/A,TRUE,"GENERAL";"TAB2",#N/A,TRUE,"GENERAL";"TAB3",#N/A,TRUE,"GENERAL";"TAB4",#N/A,TRUE,"GENERAL";"TAB5",#N/A,TRUE,"GENERAL"}</definedName>
    <definedName name="GJHVCB" localSheetId="61" hidden="1">{"TAB1",#N/A,TRUE,"GENERAL";"TAB2",#N/A,TRUE,"GENERAL";"TAB3",#N/A,TRUE,"GENERAL";"TAB4",#N/A,TRUE,"GENERAL";"TAB5",#N/A,TRUE,"GENERAL"}</definedName>
    <definedName name="GJHVCB" localSheetId="62" hidden="1">{"TAB1",#N/A,TRUE,"GENERAL";"TAB2",#N/A,TRUE,"GENERAL";"TAB3",#N/A,TRUE,"GENERAL";"TAB4",#N/A,TRUE,"GENERAL";"TAB5",#N/A,TRUE,"GENERAL"}</definedName>
    <definedName name="GJHVCB" hidden="1">{"TAB1",#N/A,TRUE,"GENERAL";"TAB2",#N/A,TRUE,"GENERAL";"TAB3",#N/A,TRUE,"GENERAL";"TAB4",#N/A,TRUE,"GENERAL";"TAB5",#N/A,TRUE,"GENERAL"}</definedName>
    <definedName name="GJHVCB_1" localSheetId="3" hidden="1">{"TAB1",#N/A,TRUE,"GENERAL";"TAB2",#N/A,TRUE,"GENERAL";"TAB3",#N/A,TRUE,"GENERAL";"TAB4",#N/A,TRUE,"GENERAL";"TAB5",#N/A,TRUE,"GENERAL"}</definedName>
    <definedName name="GJHVCB_1" localSheetId="61" hidden="1">{"TAB1",#N/A,TRUE,"GENERAL";"TAB2",#N/A,TRUE,"GENERAL";"TAB3",#N/A,TRUE,"GENERAL";"TAB4",#N/A,TRUE,"GENERAL";"TAB5",#N/A,TRUE,"GENERAL"}</definedName>
    <definedName name="GJHVCB_1" localSheetId="62" hidden="1">{"TAB1",#N/A,TRUE,"GENERAL";"TAB2",#N/A,TRUE,"GENERAL";"TAB3",#N/A,TRUE,"GENERAL";"TAB4",#N/A,TRUE,"GENERAL";"TAB5",#N/A,TRUE,"GENERAL"}</definedName>
    <definedName name="GJHVCB_1" hidden="1">{"TAB1",#N/A,TRUE,"GENERAL";"TAB2",#N/A,TRUE,"GENERAL";"TAB3",#N/A,TRUE,"GENERAL";"TAB4",#N/A,TRUE,"GENERAL";"TAB5",#N/A,TRUE,"GENERAL"}</definedName>
    <definedName name="GJLHÑÑGHK" localSheetId="3" hidden="1">{#N/A,#N/A,FALSE,"masez (10)";#N/A,#N/A,FALSE,"masez (7)";#N/A,#N/A,FALSE,"masez (6)";#N/A,#N/A,FALSE,"masez (5)";#N/A,#N/A,FALSE,"masez (4)";#N/A,#N/A,FALSE,"masez (3)";#N/A,#N/A,FALSE,"masez (2)";#N/A,#N/A,FALSE,"GME";#N/A,#N/A,FALSE,"masez"}</definedName>
    <definedName name="GJLHÑÑGHK" hidden="1">{#N/A,#N/A,FALSE,"masez (10)";#N/A,#N/A,FALSE,"masez (7)";#N/A,#N/A,FALSE,"masez (6)";#N/A,#N/A,FALSE,"masez (5)";#N/A,#N/A,FALSE,"masez (4)";#N/A,#N/A,FALSE,"masez (3)";#N/A,#N/A,FALSE,"masez (2)";#N/A,#N/A,FALSE,"GME";#N/A,#N/A,FALSE,"masez"}</definedName>
    <definedName name="gk" localSheetId="3" hidden="1">{"via1",#N/A,TRUE,"general";"via2",#N/A,TRUE,"general";"via3",#N/A,TRUE,"general"}</definedName>
    <definedName name="gk" localSheetId="61" hidden="1">{"via1",#N/A,TRUE,"general";"via2",#N/A,TRUE,"general";"via3",#N/A,TRUE,"general"}</definedName>
    <definedName name="gk" localSheetId="62" hidden="1">{"via1",#N/A,TRUE,"general";"via2",#N/A,TRUE,"general";"via3",#N/A,TRUE,"general"}</definedName>
    <definedName name="gk" hidden="1">{"via1",#N/A,TRUE,"general";"via2",#N/A,TRUE,"general";"via3",#N/A,TRUE,"general"}</definedName>
    <definedName name="gk_1" localSheetId="3" hidden="1">{"via1",#N/A,TRUE,"general";"via2",#N/A,TRUE,"general";"via3",#N/A,TRUE,"general"}</definedName>
    <definedName name="gk_1" localSheetId="61" hidden="1">{"via1",#N/A,TRUE,"general";"via2",#N/A,TRUE,"general";"via3",#N/A,TRUE,"general"}</definedName>
    <definedName name="gk_1" localSheetId="62" hidden="1">{"via1",#N/A,TRUE,"general";"via2",#N/A,TRUE,"general";"via3",#N/A,TRUE,"general"}</definedName>
    <definedName name="gk_1" hidden="1">{"via1",#N/A,TRUE,"general";"via2",#N/A,TRUE,"general";"via3",#N/A,TRUE,"general"}</definedName>
    <definedName name="GKJDGDIJZ">"Imagen 3"</definedName>
    <definedName name="gl" localSheetId="62">#REF!</definedName>
    <definedName name="gl">#REF!</definedName>
    <definedName name="GLH">#REF!</definedName>
    <definedName name="GLOBAL">#REF!,#REF!</definedName>
    <definedName name="GM">#N/A</definedName>
    <definedName name="GMM_ON_ASO">#REF!</definedName>
    <definedName name="GMM_ON_DMARES">#REF!</definedName>
    <definedName name="GMM_ON_DRIO">#REF!</definedName>
    <definedName name="gmt" localSheetId="61">#REF!</definedName>
    <definedName name="gmt" localSheetId="62">#REF!</definedName>
    <definedName name="gmt">#REF!</definedName>
    <definedName name="gn" localSheetId="61">#REF!</definedName>
    <definedName name="gn" localSheetId="62">#REF!</definedName>
    <definedName name="gn">#REF!</definedName>
    <definedName name="GNHNHN">#REF!</definedName>
    <definedName name="gnm" localSheetId="61">#REF!</definedName>
    <definedName name="gnm" localSheetId="62">#REF!</definedName>
    <definedName name="gnm">#REF!</definedName>
    <definedName name="gñ" localSheetId="61">#REF!</definedName>
    <definedName name="gñ" localSheetId="62">#REF!</definedName>
    <definedName name="gñ">#REF!</definedName>
    <definedName name="gñogñg">#REF!</definedName>
    <definedName name="GONZALO">#REF!</definedName>
    <definedName name="GOR">#REF!</definedName>
    <definedName name="GOT">#REF!</definedName>
    <definedName name="GOTO_Clienti_e_Fornitori">#REF!</definedName>
    <definedName name="GOTO_Conto_Economico">#REF!</definedName>
    <definedName name="GOTO_Control_Panel">#REF!</definedName>
    <definedName name="GOTO_Costi_di_funzionamento">#REF!</definedName>
    <definedName name="GOTO_Costidiretti_WIP_Magazzino">#REF!</definedName>
    <definedName name="GOTO_Interessi_e_Tasse">#REF!</definedName>
    <definedName name="GOTO_Investimenti_Cespiti">#REF!</definedName>
    <definedName name="GOTO_Margini">#REF!</definedName>
    <definedName name="GOTO_Ore_Materiale">#REF!</definedName>
    <definedName name="GOTO_Personale">#REF!</definedName>
    <definedName name="GOTO_Rendiconto_Finanziario">#REF!</definedName>
    <definedName name="GOTO_Stato_Patrimoniale">#REF!</definedName>
    <definedName name="GOTO_Vendite">#REF!</definedName>
    <definedName name="gp" localSheetId="61">#REF!</definedName>
    <definedName name="gp" localSheetId="62">#REF!</definedName>
    <definedName name="gp">#REF!</definedName>
    <definedName name="GPO">#REF!</definedName>
    <definedName name="GPR">#REF!</definedName>
    <definedName name="GPS" localSheetId="61">#REF!</definedName>
    <definedName name="GPS">#REF!</definedName>
    <definedName name="GPSCostos">#REF!</definedName>
    <definedName name="GQWRG">#REF!</definedName>
    <definedName name="gr">#REF!</definedName>
    <definedName name="_xlnm.Recorder" localSheetId="62">#REF!</definedName>
    <definedName name="_xlnm.Recorder">#REF!</definedName>
    <definedName name="GRAD">#REF!</definedName>
    <definedName name="GRADA">#REF!</definedName>
    <definedName name="gradacion">#REF!</definedName>
    <definedName name="Grados">#REF!</definedName>
    <definedName name="GRAF1ANO" localSheetId="3" hidden="1">{"via1",#N/A,TRUE,"general";"via2",#N/A,TRUE,"general";"via3",#N/A,TRUE,"general"}</definedName>
    <definedName name="GRAF1ANO" localSheetId="61" hidden="1">{"via1",#N/A,TRUE,"general";"via2",#N/A,TRUE,"general";"via3",#N/A,TRUE,"general"}</definedName>
    <definedName name="GRAF1ANO" localSheetId="62" hidden="1">{"via1",#N/A,TRUE,"general";"via2",#N/A,TRUE,"general";"via3",#N/A,TRUE,"general"}</definedName>
    <definedName name="GRAF1ANO" hidden="1">{"via1",#N/A,TRUE,"general";"via2",#N/A,TRUE,"general";"via3",#N/A,TRUE,"general"}</definedName>
    <definedName name="GRAF1ANO_1" localSheetId="3" hidden="1">{"via1",#N/A,TRUE,"general";"via2",#N/A,TRUE,"general";"via3",#N/A,TRUE,"general"}</definedName>
    <definedName name="GRAF1ANO_1" localSheetId="61" hidden="1">{"via1",#N/A,TRUE,"general";"via2",#N/A,TRUE,"general";"via3",#N/A,TRUE,"general"}</definedName>
    <definedName name="GRAF1ANO_1" localSheetId="62" hidden="1">{"via1",#N/A,TRUE,"general";"via2",#N/A,TRUE,"general";"via3",#N/A,TRUE,"general"}</definedName>
    <definedName name="GRAF1ANO_1" hidden="1">{"via1",#N/A,TRUE,"general";"via2",#N/A,TRUE,"general";"via3",#N/A,TRUE,"general"}</definedName>
    <definedName name="GRAF1AÑO" localSheetId="3" hidden="1">{"TAB1",#N/A,TRUE,"GENERAL";"TAB2",#N/A,TRUE,"GENERAL";"TAB3",#N/A,TRUE,"GENERAL";"TAB4",#N/A,TRUE,"GENERAL";"TAB5",#N/A,TRUE,"GENERAL"}</definedName>
    <definedName name="GRAF1AÑO" localSheetId="61" hidden="1">{"TAB1",#N/A,TRUE,"GENERAL";"TAB2",#N/A,TRUE,"GENERAL";"TAB3",#N/A,TRUE,"GENERAL";"TAB4",#N/A,TRUE,"GENERAL";"TAB5",#N/A,TRUE,"GENERAL"}</definedName>
    <definedName name="GRAF1AÑO" localSheetId="62" hidden="1">{"TAB1",#N/A,TRUE,"GENERAL";"TAB2",#N/A,TRUE,"GENERAL";"TAB3",#N/A,TRUE,"GENERAL";"TAB4",#N/A,TRUE,"GENERAL";"TAB5",#N/A,TRUE,"GENERAL"}</definedName>
    <definedName name="GRAF1AÑO" hidden="1">{"TAB1",#N/A,TRUE,"GENERAL";"TAB2",#N/A,TRUE,"GENERAL";"TAB3",#N/A,TRUE,"GENERAL";"TAB4",#N/A,TRUE,"GENERAL";"TAB5",#N/A,TRUE,"GENERAL"}</definedName>
    <definedName name="GRAF1AÑO_1" localSheetId="3" hidden="1">{"TAB1",#N/A,TRUE,"GENERAL";"TAB2",#N/A,TRUE,"GENERAL";"TAB3",#N/A,TRUE,"GENERAL";"TAB4",#N/A,TRUE,"GENERAL";"TAB5",#N/A,TRUE,"GENERAL"}</definedName>
    <definedName name="GRAF1AÑO_1" localSheetId="61" hidden="1">{"TAB1",#N/A,TRUE,"GENERAL";"TAB2",#N/A,TRUE,"GENERAL";"TAB3",#N/A,TRUE,"GENERAL";"TAB4",#N/A,TRUE,"GENERAL";"TAB5",#N/A,TRUE,"GENERAL"}</definedName>
    <definedName name="GRAF1AÑO_1" localSheetId="62" hidden="1">{"TAB1",#N/A,TRUE,"GENERAL";"TAB2",#N/A,TRUE,"GENERAL";"TAB3",#N/A,TRUE,"GENERAL";"TAB4",#N/A,TRUE,"GENERAL";"TAB5",#N/A,TRUE,"GENERAL"}</definedName>
    <definedName name="GRAF1AÑO_1" hidden="1">{"TAB1",#N/A,TRUE,"GENERAL";"TAB2",#N/A,TRUE,"GENERAL";"TAB3",#N/A,TRUE,"GENERAL";"TAB4",#N/A,TRUE,"GENERAL";"TAB5",#N/A,TRUE,"GENERAL"}</definedName>
    <definedName name="GRAF2" localSheetId="62">#REF!</definedName>
    <definedName name="GRAF2">#REF!</definedName>
    <definedName name="GRAF3">#REF!</definedName>
    <definedName name="GRAMA">#REF!</definedName>
    <definedName name="Grama_Kikuyo" localSheetId="21">#REF!</definedName>
    <definedName name="Grama_Kikuyo">#REF!</definedName>
    <definedName name="Graniplast">#REF!</definedName>
    <definedName name="GRANITO">#REF!</definedName>
    <definedName name="Granito__No_hay_sugerencias__peruano_No_3" localSheetId="21">#REF!</definedName>
    <definedName name="Granito__No_hay_sugerencias__peruano_No_3">#REF!</definedName>
    <definedName name="Granito_Blanco_Huila_No._1" localSheetId="21">#REF!</definedName>
    <definedName name="Granito_Blanco_Huila_No._1">#REF!</definedName>
    <definedName name="Granito_N_2">#REF!</definedName>
    <definedName name="Granito_Rosa_Porrino_JP__30___e_10mm" localSheetId="21">#REF!</definedName>
    <definedName name="Granito_Rosa_Porrino_JP__30___e_10mm">#REF!</definedName>
    <definedName name="GRANITOBALDOSA">#REF!</definedName>
    <definedName name="GRANO">#REF!</definedName>
    <definedName name="GRAP">#REF!</definedName>
    <definedName name="GRAV2">#REF!</definedName>
    <definedName name="GRAV3">#REF!</definedName>
    <definedName name="GRAV4">#REF!</definedName>
    <definedName name="Grava">#REF!</definedName>
    <definedName name="GRAVA_COMUN">#REF!</definedName>
    <definedName name="GRAVA_FINA">#REF!</definedName>
    <definedName name="GRAVILLA" localSheetId="61">#REF!</definedName>
    <definedName name="GRAVILLA" localSheetId="62">#REF!</definedName>
    <definedName name="Gravilla" localSheetId="21">#REF!</definedName>
    <definedName name="gravilla">#REF!</definedName>
    <definedName name="Gravilla_de_Rio">#REF!</definedName>
    <definedName name="Gravilla_de_río" localSheetId="21">#REF!</definedName>
    <definedName name="Gravilla_de_río">#REF!</definedName>
    <definedName name="GRC">#REF!</definedName>
    <definedName name="GRC_ON_ASO">#REF!</definedName>
    <definedName name="GRC_ON_DAPIAY">#REF!</definedName>
    <definedName name="GRC_ON_GER">#REF!</definedName>
    <definedName name="gregds" localSheetId="3" hidden="1">{"TAB1",#N/A,TRUE,"GENERAL";"TAB2",#N/A,TRUE,"GENERAL";"TAB3",#N/A,TRUE,"GENERAL";"TAB4",#N/A,TRUE,"GENERAL";"TAB5",#N/A,TRUE,"GENERAL"}</definedName>
    <definedName name="gregds" localSheetId="61" hidden="1">{"TAB1",#N/A,TRUE,"GENERAL";"TAB2",#N/A,TRUE,"GENERAL";"TAB3",#N/A,TRUE,"GENERAL";"TAB4",#N/A,TRUE,"GENERAL";"TAB5",#N/A,TRUE,"GENERAL"}</definedName>
    <definedName name="gregds" localSheetId="62" hidden="1">{"TAB1",#N/A,TRUE,"GENERAL";"TAB2",#N/A,TRUE,"GENERAL";"TAB3",#N/A,TRUE,"GENERAL";"TAB4",#N/A,TRUE,"GENERAL";"TAB5",#N/A,TRUE,"GENERAL"}</definedName>
    <definedName name="gregds" hidden="1">{"TAB1",#N/A,TRUE,"GENERAL";"TAB2",#N/A,TRUE,"GENERAL";"TAB3",#N/A,TRUE,"GENERAL";"TAB4",#N/A,TRUE,"GENERAL";"TAB5",#N/A,TRUE,"GENERAL"}</definedName>
    <definedName name="gregds_1" localSheetId="3" hidden="1">{"TAB1",#N/A,TRUE,"GENERAL";"TAB2",#N/A,TRUE,"GENERAL";"TAB3",#N/A,TRUE,"GENERAL";"TAB4",#N/A,TRUE,"GENERAL";"TAB5",#N/A,TRUE,"GENERAL"}</definedName>
    <definedName name="gregds_1" localSheetId="61" hidden="1">{"TAB1",#N/A,TRUE,"GENERAL";"TAB2",#N/A,TRUE,"GENERAL";"TAB3",#N/A,TRUE,"GENERAL";"TAB4",#N/A,TRUE,"GENERAL";"TAB5",#N/A,TRUE,"GENERAL"}</definedName>
    <definedName name="gregds_1" localSheetId="62" hidden="1">{"TAB1",#N/A,TRUE,"GENERAL";"TAB2",#N/A,TRUE,"GENERAL";"TAB3",#N/A,TRUE,"GENERAL";"TAB4",#N/A,TRUE,"GENERAL";"TAB5",#N/A,TRUE,"GENERAL"}</definedName>
    <definedName name="gregds_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61" hidden="1">{"TAB1",#N/A,TRUE,"GENERAL";"TAB2",#N/A,TRUE,"GENERAL";"TAB3",#N/A,TRUE,"GENERAL";"TAB4",#N/A,TRUE,"GENERAL";"TAB5",#N/A,TRUE,"GENERAL"}</definedName>
    <definedName name="grehrtyh" localSheetId="62" hidden="1">{"TAB1",#N/A,TRUE,"GENERAL";"TAB2",#N/A,TRUE,"GENERAL";"TAB3",#N/A,TRUE,"GENERAL";"TAB4",#N/A,TRUE,"GENERAL";"TAB5",#N/A,TRUE,"GENERAL"}</definedName>
    <definedName name="grehrtyh" hidden="1">{"TAB1",#N/A,TRUE,"GENERAL";"TAB2",#N/A,TRUE,"GENERAL";"TAB3",#N/A,TRUE,"GENERAL";"TAB4",#N/A,TRUE,"GENERAL";"TAB5",#N/A,TRUE,"GENERAL"}</definedName>
    <definedName name="grehrtyh_1" localSheetId="3" hidden="1">{"TAB1",#N/A,TRUE,"GENERAL";"TAB2",#N/A,TRUE,"GENERAL";"TAB3",#N/A,TRUE,"GENERAL";"TAB4",#N/A,TRUE,"GENERAL";"TAB5",#N/A,TRUE,"GENERAL"}</definedName>
    <definedName name="grehrtyh_1" localSheetId="61" hidden="1">{"TAB1",#N/A,TRUE,"GENERAL";"TAB2",#N/A,TRUE,"GENERAL";"TAB3",#N/A,TRUE,"GENERAL";"TAB4",#N/A,TRUE,"GENERAL";"TAB5",#N/A,TRUE,"GENERAL"}</definedName>
    <definedName name="grehrtyh_1" localSheetId="62" hidden="1">{"TAB1",#N/A,TRUE,"GENERAL";"TAB2",#N/A,TRUE,"GENERAL";"TAB3",#N/A,TRUE,"GENERAL";"TAB4",#N/A,TRUE,"GENERAL";"TAB5",#N/A,TRUE,"GENERAL"}</definedName>
    <definedName name="grehrtyh_1" hidden="1">{"TAB1",#N/A,TRUE,"GENERAL";"TAB2",#N/A,TRUE,"GENERAL";"TAB3",#N/A,TRUE,"GENERAL";"TAB4",#N/A,TRUE,"GENERAL";"TAB5",#N/A,TRUE,"GENERAL"}</definedName>
    <definedName name="grggwero" localSheetId="3" hidden="1">{"via1",#N/A,TRUE,"general";"via2",#N/A,TRUE,"general";"via3",#N/A,TRUE,"general"}</definedName>
    <definedName name="grggwero" localSheetId="61" hidden="1">{"via1",#N/A,TRUE,"general";"via2",#N/A,TRUE,"general";"via3",#N/A,TRUE,"general"}</definedName>
    <definedName name="grggwero" localSheetId="62" hidden="1">{"via1",#N/A,TRUE,"general";"via2",#N/A,TRUE,"general";"via3",#N/A,TRUE,"general"}</definedName>
    <definedName name="grggwero" hidden="1">{"via1",#N/A,TRUE,"general";"via2",#N/A,TRUE,"general";"via3",#N/A,TRUE,"general"}</definedName>
    <definedName name="grggwero_1" localSheetId="3" hidden="1">{"via1",#N/A,TRUE,"general";"via2",#N/A,TRUE,"general";"via3",#N/A,TRUE,"general"}</definedName>
    <definedName name="grggwero_1" localSheetId="61" hidden="1">{"via1",#N/A,TRUE,"general";"via2",#N/A,TRUE,"general";"via3",#N/A,TRUE,"general"}</definedName>
    <definedName name="grggwero_1" localSheetId="62" hidden="1">{"via1",#N/A,TRUE,"general";"via2",#N/A,TRUE,"general";"via3",#N/A,TRUE,"general"}</definedName>
    <definedName name="grggwero_1" hidden="1">{"via1",#N/A,TRUE,"general";"via2",#N/A,TRUE,"general";"via3",#N/A,TRUE,"general"}</definedName>
    <definedName name="Grifería_Ducha" localSheetId="61">#REF!</definedName>
    <definedName name="Grifería_Ducha">#REF!</definedName>
    <definedName name="Griferia_Lavaplatos_Flamingo_Ref._90500_000_000" localSheetId="21">#REF!</definedName>
    <definedName name="Griferia_Lavaplatos_Flamingo_Ref._90500_000_000">#REF!</definedName>
    <definedName name="GRIFERIAS_ITEM">#REF!</definedName>
    <definedName name="grl" localSheetId="62">#REF!</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ossp">#REF!</definedName>
    <definedName name="Growth">#REF!</definedName>
    <definedName name="Growth_97">#REF!</definedName>
    <definedName name="Growth_98">#REF!</definedName>
    <definedName name="Growth_99">#REF!</definedName>
    <definedName name="GRS">#REF!</definedName>
    <definedName name="GRS_ON_ASO">#REF!</definedName>
    <definedName name="GRS_ON_DIREC">#REF!</definedName>
    <definedName name="GRS_ON_HUIL">#REF!</definedName>
    <definedName name="grtyerh" localSheetId="3" hidden="1">{"TAB1",#N/A,TRUE,"GENERAL";"TAB2",#N/A,TRUE,"GENERAL";"TAB3",#N/A,TRUE,"GENERAL";"TAB4",#N/A,TRUE,"GENERAL";"TAB5",#N/A,TRUE,"GENERAL"}</definedName>
    <definedName name="grtyerh" localSheetId="61" hidden="1">{"TAB1",#N/A,TRUE,"GENERAL";"TAB2",#N/A,TRUE,"GENERAL";"TAB3",#N/A,TRUE,"GENERAL";"TAB4",#N/A,TRUE,"GENERAL";"TAB5",#N/A,TRUE,"GENERAL"}</definedName>
    <definedName name="grtyerh" localSheetId="62" hidden="1">{"TAB1",#N/A,TRUE,"GENERAL";"TAB2",#N/A,TRUE,"GENERAL";"TAB3",#N/A,TRUE,"GENERAL";"TAB4",#N/A,TRUE,"GENERAL";"TAB5",#N/A,TRUE,"GENERAL"}</definedName>
    <definedName name="grtyerh" hidden="1">{"TAB1",#N/A,TRUE,"GENERAL";"TAB2",#N/A,TRUE,"GENERAL";"TAB3",#N/A,TRUE,"GENERAL";"TAB4",#N/A,TRUE,"GENERAL";"TAB5",#N/A,TRUE,"GENERAL"}</definedName>
    <definedName name="grtyerh_1" localSheetId="3" hidden="1">{"TAB1",#N/A,TRUE,"GENERAL";"TAB2",#N/A,TRUE,"GENERAL";"TAB3",#N/A,TRUE,"GENERAL";"TAB4",#N/A,TRUE,"GENERAL";"TAB5",#N/A,TRUE,"GENERAL"}</definedName>
    <definedName name="grtyerh_1" localSheetId="61" hidden="1">{"TAB1",#N/A,TRUE,"GENERAL";"TAB2",#N/A,TRUE,"GENERAL";"TAB3",#N/A,TRUE,"GENERAL";"TAB4",#N/A,TRUE,"GENERAL";"TAB5",#N/A,TRUE,"GENERAL"}</definedName>
    <definedName name="grtyerh_1" localSheetId="62" hidden="1">{"TAB1",#N/A,TRUE,"GENERAL";"TAB2",#N/A,TRUE,"GENERAL";"TAB3",#N/A,TRUE,"GENERAL";"TAB4",#N/A,TRUE,"GENERAL";"TAB5",#N/A,TRUE,"GENERAL"}</definedName>
    <definedName name="grtyerh_1" hidden="1">{"TAB1",#N/A,TRUE,"GENERAL";"TAB2",#N/A,TRUE,"GENERAL";"TAB3",#N/A,TRUE,"GENERAL";"TAB4",#N/A,TRUE,"GENERAL";"TAB5",#N/A,TRUE,"GENERAL"}</definedName>
    <definedName name="GRUP1">#REF!</definedName>
    <definedName name="GRUP2">#REF!</definedName>
    <definedName name="GRUP3">#REF!</definedName>
    <definedName name="GRUPO">#REF!</definedName>
    <definedName name="GRUPO_T1">#REF!</definedName>
    <definedName name="GRUPO1" localSheetId="61">#REF!</definedName>
    <definedName name="GRUPO1" localSheetId="62">#REF!</definedName>
    <definedName name="GRUPO1">#REF!</definedName>
    <definedName name="GRUPO123">#REF!</definedName>
    <definedName name="GRUPO13">#REF!</definedName>
    <definedName name="GRUPO2">#REF!</definedName>
    <definedName name="Grupo3" localSheetId="61">#REF!</definedName>
    <definedName name="Grupo3" localSheetId="6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RUPOUSO">#REF!</definedName>
    <definedName name="GRUPOW">#REF!</definedName>
    <definedName name="GRW">#REF!</definedName>
    <definedName name="gsdf">#REF!</definedName>
    <definedName name="gsdf___0">#REF!</definedName>
    <definedName name="gsdf___1">#REF!</definedName>
    <definedName name="GSDG" localSheetId="3" hidden="1">{"TAB1",#N/A,TRUE,"GENERAL";"TAB2",#N/A,TRUE,"GENERAL";"TAB3",#N/A,TRUE,"GENERAL";"TAB4",#N/A,TRUE,"GENERAL";"TAB5",#N/A,TRUE,"GENERAL"}</definedName>
    <definedName name="GSDG" localSheetId="61" hidden="1">{"TAB1",#N/A,TRUE,"GENERAL";"TAB2",#N/A,TRUE,"GENERAL";"TAB3",#N/A,TRUE,"GENERAL";"TAB4",#N/A,TRUE,"GENERAL";"TAB5",#N/A,TRUE,"GENERAL"}</definedName>
    <definedName name="GSDG" localSheetId="62" hidden="1">{"TAB1",#N/A,TRUE,"GENERAL";"TAB2",#N/A,TRUE,"GENERAL";"TAB3",#N/A,TRUE,"GENERAL";"TAB4",#N/A,TRUE,"GENERAL";"TAB5",#N/A,TRUE,"GENERAL"}</definedName>
    <definedName name="GSDG" hidden="1">{"TAB1",#N/A,TRUE,"GENERAL";"TAB2",#N/A,TRUE,"GENERAL";"TAB3",#N/A,TRUE,"GENERAL";"TAB4",#N/A,TRUE,"GENERAL";"TAB5",#N/A,TRUE,"GENERAL"}</definedName>
    <definedName name="GSDG_1" localSheetId="3" hidden="1">{"TAB1",#N/A,TRUE,"GENERAL";"TAB2",#N/A,TRUE,"GENERAL";"TAB3",#N/A,TRUE,"GENERAL";"TAB4",#N/A,TRUE,"GENERAL";"TAB5",#N/A,TRUE,"GENERAL"}</definedName>
    <definedName name="GSDG_1" localSheetId="61" hidden="1">{"TAB1",#N/A,TRUE,"GENERAL";"TAB2",#N/A,TRUE,"GENERAL";"TAB3",#N/A,TRUE,"GENERAL";"TAB4",#N/A,TRUE,"GENERAL";"TAB5",#N/A,TRUE,"GENERAL"}</definedName>
    <definedName name="GSDG_1" localSheetId="62" hidden="1">{"TAB1",#N/A,TRUE,"GENERAL";"TAB2",#N/A,TRUE,"GENERAL";"TAB3",#N/A,TRUE,"GENERAL";"TAB4",#N/A,TRUE,"GENERAL";"TAB5",#N/A,TRUE,"GENERAL"}</definedName>
    <definedName name="GSDG_1" hidden="1">{"TAB1",#N/A,TRUE,"GENERAL";"TAB2",#N/A,TRUE,"GENERAL";"TAB3",#N/A,TRUE,"GENERAL";"TAB4",#N/A,TRUE,"GENERAL";"TAB5",#N/A,TRUE,"GENERAL"}</definedName>
    <definedName name="GSEGSG">#REF!</definedName>
    <definedName name="gsfsf" localSheetId="3" hidden="1">{"via1",#N/A,TRUE,"general";"via2",#N/A,TRUE,"general";"via3",#N/A,TRUE,"general"}</definedName>
    <definedName name="gsfsf" localSheetId="61" hidden="1">{"via1",#N/A,TRUE,"general";"via2",#N/A,TRUE,"general";"via3",#N/A,TRUE,"general"}</definedName>
    <definedName name="gsfsf" localSheetId="62" hidden="1">{"via1",#N/A,TRUE,"general";"via2",#N/A,TRUE,"general";"via3",#N/A,TRUE,"general"}</definedName>
    <definedName name="gsfsf" hidden="1">{"via1",#N/A,TRUE,"general";"via2",#N/A,TRUE,"general";"via3",#N/A,TRUE,"general"}</definedName>
    <definedName name="gsfsf_1" localSheetId="3" hidden="1">{"via1",#N/A,TRUE,"general";"via2",#N/A,TRUE,"general";"via3",#N/A,TRUE,"general"}</definedName>
    <definedName name="gsfsf_1" localSheetId="61" hidden="1">{"via1",#N/A,TRUE,"general";"via2",#N/A,TRUE,"general";"via3",#N/A,TRUE,"general"}</definedName>
    <definedName name="gsfsf_1" localSheetId="62" hidden="1">{"via1",#N/A,TRUE,"general";"via2",#N/A,TRUE,"general";"via3",#N/A,TRUE,"general"}</definedName>
    <definedName name="gsfsf_1" hidden="1">{"via1",#N/A,TRUE,"general";"via2",#N/A,TRUE,"general";"via3",#N/A,TRUE,"general"}</definedName>
    <definedName name="GT" localSheetId="61">IF([0]!_h7=9,[0]!_____MAT133,"")</definedName>
    <definedName name="GT" localSheetId="62">IF([0]!_h7=9,[0]!_____MAT133,"")</definedName>
    <definedName name="GT">#REF!</definedName>
    <definedName name="GTC">#REF!</definedName>
    <definedName name="gte" localSheetId="61">#REF!</definedName>
    <definedName name="gte" localSheetId="62">#REF!</definedName>
    <definedName name="GTE">#REF!</definedName>
    <definedName name="gtgt" localSheetId="3" hidden="1">{"via1",#N/A,TRUE,"general";"via2",#N/A,TRUE,"general";"via3",#N/A,TRUE,"general"}</definedName>
    <definedName name="gtgt" localSheetId="61" hidden="1">{"via1",#N/A,TRUE,"general";"via2",#N/A,TRUE,"general";"via3",#N/A,TRUE,"general"}</definedName>
    <definedName name="gtgt" localSheetId="62" hidden="1">{"via1",#N/A,TRUE,"general";"via2",#N/A,TRUE,"general";"via3",#N/A,TRUE,"general"}</definedName>
    <definedName name="gtgt" hidden="1">{"via1",#N/A,TRUE,"general";"via2",#N/A,TRUE,"general";"via3",#N/A,TRUE,"general"}</definedName>
    <definedName name="gtgt_1" localSheetId="3" hidden="1">{"via1",#N/A,TRUE,"general";"via2",#N/A,TRUE,"general";"via3",#N/A,TRUE,"general"}</definedName>
    <definedName name="gtgt_1" localSheetId="61" hidden="1">{"via1",#N/A,TRUE,"general";"via2",#N/A,TRUE,"general";"via3",#N/A,TRUE,"general"}</definedName>
    <definedName name="gtgt_1" localSheetId="62" hidden="1">{"via1",#N/A,TRUE,"general";"via2",#N/A,TRUE,"general";"via3",#N/A,TRUE,"general"}</definedName>
    <definedName name="gtgt_1" hidden="1">{"via1",#N/A,TRUE,"general";"via2",#N/A,TRUE,"general";"via3",#N/A,TRUE,"general"}</definedName>
    <definedName name="gtgtg" localSheetId="3" hidden="1">{"via1",#N/A,TRUE,"general";"via2",#N/A,TRUE,"general";"via3",#N/A,TRUE,"general"}</definedName>
    <definedName name="gtgtg" localSheetId="61" hidden="1">{"via1",#N/A,TRUE,"general";"via2",#N/A,TRUE,"general";"via3",#N/A,TRUE,"general"}</definedName>
    <definedName name="gtgtg" localSheetId="62" hidden="1">{"via1",#N/A,TRUE,"general";"via2",#N/A,TRUE,"general";"via3",#N/A,TRUE,"general"}</definedName>
    <definedName name="gtgtg" hidden="1">{"via1",#N/A,TRUE,"general";"via2",#N/A,TRUE,"general";"via3",#N/A,TRUE,"general"}</definedName>
    <definedName name="gtgtg_1" localSheetId="3" hidden="1">{"via1",#N/A,TRUE,"general";"via2",#N/A,TRUE,"general";"via3",#N/A,TRUE,"general"}</definedName>
    <definedName name="gtgtg_1" localSheetId="61" hidden="1">{"via1",#N/A,TRUE,"general";"via2",#N/A,TRUE,"general";"via3",#N/A,TRUE,"general"}</definedName>
    <definedName name="gtgtg_1" localSheetId="62" hidden="1">{"via1",#N/A,TRUE,"general";"via2",#N/A,TRUE,"general";"via3",#N/A,TRUE,"general"}</definedName>
    <definedName name="gtgtg_1" hidden="1">{"via1",#N/A,TRUE,"general";"via2",#N/A,TRUE,"general";"via3",#N/A,TRUE,"general"}</definedName>
    <definedName name="gtgtgff" localSheetId="3" hidden="1">{"via1",#N/A,TRUE,"general";"via2",#N/A,TRUE,"general";"via3",#N/A,TRUE,"general"}</definedName>
    <definedName name="gtgtgff" localSheetId="61" hidden="1">{"via1",#N/A,TRUE,"general";"via2",#N/A,TRUE,"general";"via3",#N/A,TRUE,"general"}</definedName>
    <definedName name="gtgtgff" localSheetId="62" hidden="1">{"via1",#N/A,TRUE,"general";"via2",#N/A,TRUE,"general";"via3",#N/A,TRUE,"general"}</definedName>
    <definedName name="gtgtgff" hidden="1">{"via1",#N/A,TRUE,"general";"via2",#N/A,TRUE,"general";"via3",#N/A,TRUE,"general"}</definedName>
    <definedName name="gtgtgff_1" localSheetId="3" hidden="1">{"via1",#N/A,TRUE,"general";"via2",#N/A,TRUE,"general";"via3",#N/A,TRUE,"general"}</definedName>
    <definedName name="gtgtgff_1" localSheetId="61" hidden="1">{"via1",#N/A,TRUE,"general";"via2",#N/A,TRUE,"general";"via3",#N/A,TRUE,"general"}</definedName>
    <definedName name="gtgtgff_1" localSheetId="62" hidden="1">{"via1",#N/A,TRUE,"general";"via2",#N/A,TRUE,"general";"via3",#N/A,TRUE,"general"}</definedName>
    <definedName name="gtgtgff_1" hidden="1">{"via1",#N/A,TRUE,"general";"via2",#N/A,TRUE,"general";"via3",#N/A,TRUE,"general"}</definedName>
    <definedName name="gtgtgtgt" localSheetId="62">#REF!</definedName>
    <definedName name="gtgtgtgt">#REF!</definedName>
    <definedName name="gtgtgyh" localSheetId="3" hidden="1">{"TAB1",#N/A,TRUE,"GENERAL";"TAB2",#N/A,TRUE,"GENERAL";"TAB3",#N/A,TRUE,"GENERAL";"TAB4",#N/A,TRUE,"GENERAL";"TAB5",#N/A,TRUE,"GENERAL"}</definedName>
    <definedName name="gtgtgyh" localSheetId="61" hidden="1">{"TAB1",#N/A,TRUE,"GENERAL";"TAB2",#N/A,TRUE,"GENERAL";"TAB3",#N/A,TRUE,"GENERAL";"TAB4",#N/A,TRUE,"GENERAL";"TAB5",#N/A,TRUE,"GENERAL"}</definedName>
    <definedName name="gtgtgyh" localSheetId="62" hidden="1">{"TAB1",#N/A,TRUE,"GENERAL";"TAB2",#N/A,TRUE,"GENERAL";"TAB3",#N/A,TRUE,"GENERAL";"TAB4",#N/A,TRUE,"GENERAL";"TAB5",#N/A,TRUE,"GENERAL"}</definedName>
    <definedName name="gtgtgyh" hidden="1">{"TAB1",#N/A,TRUE,"GENERAL";"TAB2",#N/A,TRUE,"GENERAL";"TAB3",#N/A,TRUE,"GENERAL";"TAB4",#N/A,TRUE,"GENERAL";"TAB5",#N/A,TRUE,"GENERAL"}</definedName>
    <definedName name="gtgtgyh_1" localSheetId="3" hidden="1">{"TAB1",#N/A,TRUE,"GENERAL";"TAB2",#N/A,TRUE,"GENERAL";"TAB3",#N/A,TRUE,"GENERAL";"TAB4",#N/A,TRUE,"GENERAL";"TAB5",#N/A,TRUE,"GENERAL"}</definedName>
    <definedName name="gtgtgyh_1" localSheetId="61" hidden="1">{"TAB1",#N/A,TRUE,"GENERAL";"TAB2",#N/A,TRUE,"GENERAL";"TAB3",#N/A,TRUE,"GENERAL";"TAB4",#N/A,TRUE,"GENERAL";"TAB5",#N/A,TRUE,"GENERAL"}</definedName>
    <definedName name="gtgtgyh_1" localSheetId="62" hidden="1">{"TAB1",#N/A,TRUE,"GENERAL";"TAB2",#N/A,TRUE,"GENERAL";"TAB3",#N/A,TRUE,"GENERAL";"TAB4",#N/A,TRUE,"GENERAL";"TAB5",#N/A,TRUE,"GENERAL"}</definedName>
    <definedName name="gtgtgyh_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61" hidden="1">{"TAB1",#N/A,TRUE,"GENERAL";"TAB2",#N/A,TRUE,"GENERAL";"TAB3",#N/A,TRUE,"GENERAL";"TAB4",#N/A,TRUE,"GENERAL";"TAB5",#N/A,TRUE,"GENERAL"}</definedName>
    <definedName name="gtgth" localSheetId="62" hidden="1">{"TAB1",#N/A,TRUE,"GENERAL";"TAB2",#N/A,TRUE,"GENERAL";"TAB3",#N/A,TRUE,"GENERAL";"TAB4",#N/A,TRUE,"GENERAL";"TAB5",#N/A,TRUE,"GENERAL"}</definedName>
    <definedName name="gtgth" hidden="1">{"TAB1",#N/A,TRUE,"GENERAL";"TAB2",#N/A,TRUE,"GENERAL";"TAB3",#N/A,TRUE,"GENERAL";"TAB4",#N/A,TRUE,"GENERAL";"TAB5",#N/A,TRUE,"GENERAL"}</definedName>
    <definedName name="gtgth_1" localSheetId="3" hidden="1">{"TAB1",#N/A,TRUE,"GENERAL";"TAB2",#N/A,TRUE,"GENERAL";"TAB3",#N/A,TRUE,"GENERAL";"TAB4",#N/A,TRUE,"GENERAL";"TAB5",#N/A,TRUE,"GENERAL"}</definedName>
    <definedName name="gtgth_1" localSheetId="61" hidden="1">{"TAB1",#N/A,TRUE,"GENERAL";"TAB2",#N/A,TRUE,"GENERAL";"TAB3",#N/A,TRUE,"GENERAL";"TAB4",#N/A,TRUE,"GENERAL";"TAB5",#N/A,TRUE,"GENERAL"}</definedName>
    <definedName name="gtgth_1" localSheetId="62" hidden="1">{"TAB1",#N/A,TRUE,"GENERAL";"TAB2",#N/A,TRUE,"GENERAL";"TAB3",#N/A,TRUE,"GENERAL";"TAB4",#N/A,TRUE,"GENERAL";"TAB5",#N/A,TRUE,"GENERAL"}</definedName>
    <definedName name="gtgth_1" hidden="1">{"TAB1",#N/A,TRUE,"GENERAL";"TAB2",#N/A,TRUE,"GENERAL";"TAB3",#N/A,TRUE,"GENERAL";"TAB4",#N/A,TRUE,"GENERAL";"TAB5",#N/A,TRUE,"GENERAL"}</definedName>
    <definedName name="GTI" localSheetId="62">#REF!</definedName>
    <definedName name="GTI">#REF!</definedName>
    <definedName name="GTO_ADMON">#REF!</definedName>
    <definedName name="GTO_INVEST">#REF!</definedName>
    <definedName name="GTO_OPERA">#REF!</definedName>
    <definedName name="GTP">#REF!</definedName>
    <definedName name="GTRE">#REF!</definedName>
    <definedName name="GTTHG" localSheetId="3" hidden="1">{#N/A,#N/A,TRUE,"INGENIERIA";#N/A,#N/A,TRUE,"COMPRAS";#N/A,#N/A,TRUE,"DIRECCION";#N/A,#N/A,TRUE,"RESUMEN"}</definedName>
    <definedName name="GTTHG" hidden="1">{#N/A,#N/A,TRUE,"INGENIERIA";#N/A,#N/A,TRUE,"COMPRAS";#N/A,#N/A,TRUE,"DIRECCION";#N/A,#N/A,TRUE,"RESUMEN"}</definedName>
    <definedName name="GUADUA_2.5_m">#REF!</definedName>
    <definedName name="guaimar">#REF!</definedName>
    <definedName name="Guarda_camilla_en_acero_inox.h_0_9" localSheetId="61">#REF!</definedName>
    <definedName name="Guarda_camilla_en_acero_inox.h_0_9">#REF!</definedName>
    <definedName name="Guarda_camilla_en_madera_h__0_90_m">#REF!</definedName>
    <definedName name="guardaescoba">#REF!</definedName>
    <definedName name="Guardaescoba_en_Aluminio__incl._Instalacion" localSheetId="21">#REF!</definedName>
    <definedName name="Guardaescoba_en_Aluminio__incl._Instalacion">#REF!</definedName>
    <definedName name="guias">#REF!</definedName>
    <definedName name="guide">#REF!</definedName>
    <definedName name="gus">#REF!</definedName>
    <definedName name="gushw">#REF!</definedName>
    <definedName name="gussw">#REF!</definedName>
    <definedName name="gustavo">#REF!</definedName>
    <definedName name="GUSTRA">#REF!</definedName>
    <definedName name="GUSTRA2">#REF!</definedName>
    <definedName name="gusval">#REF!</definedName>
    <definedName name="Gv">#REF!</definedName>
    <definedName name="Gw">#REF!</definedName>
    <definedName name="gy" localSheetId="61">#REF!</definedName>
    <definedName name="gy" localSheetId="62">#REF!</definedName>
    <definedName name="gy">#REF!</definedName>
    <definedName name="h">#REF!</definedName>
    <definedName name="h.EXC">#REF!</definedName>
    <definedName name="H.L._INGENIEROS___API_LTDA">#REF!</definedName>
    <definedName name="h.LOM">#REF!</definedName>
    <definedName name="H.LOMO">#REF!</definedName>
    <definedName name="h.POZ">#REF!</definedName>
    <definedName name="H_DELGADO">#REF!</definedName>
    <definedName name="h_PISOS_Y_PAVIMENTO">#REF!</definedName>
    <definedName name="H_pump">#REF!</definedName>
    <definedName name="H16?1??" localSheetId="3" hidden="1">{"'????'!$A$1:$C$37"}</definedName>
    <definedName name="H16?1??" hidden="1">{"'????'!$A$1:$C$37"}</definedName>
    <definedName name="Ｈ16・１" localSheetId="3" hidden="1">{"'コメント'!$A$1:$C$37"}</definedName>
    <definedName name="Ｈ16・１" hidden="1">{"'コメント'!$A$1:$C$37"}</definedName>
    <definedName name="H16･1速報" localSheetId="3" hidden="1">{"'コメント'!$A$1:$C$37"}</definedName>
    <definedName name="H16･1速報" hidden="1">{"'コメント'!$A$1:$C$37"}</definedName>
    <definedName name="h9h" localSheetId="3" hidden="1">{"via1",#N/A,TRUE,"general";"via2",#N/A,TRUE,"general";"via3",#N/A,TRUE,"general"}</definedName>
    <definedName name="h9h" localSheetId="61" hidden="1">{"via1",#N/A,TRUE,"general";"via2",#N/A,TRUE,"general";"via3",#N/A,TRUE,"general"}</definedName>
    <definedName name="h9h" localSheetId="62" hidden="1">{"via1",#N/A,TRUE,"general";"via2",#N/A,TRUE,"general";"via3",#N/A,TRUE,"general"}</definedName>
    <definedName name="h9h" hidden="1">{"via1",#N/A,TRUE,"general";"via2",#N/A,TRUE,"general";"via3",#N/A,TRUE,"general"}</definedName>
    <definedName name="h9h_1" localSheetId="3" hidden="1">{"via1",#N/A,TRUE,"general";"via2",#N/A,TRUE,"general";"via3",#N/A,TRUE,"general"}</definedName>
    <definedName name="h9h_1" localSheetId="61" hidden="1">{"via1",#N/A,TRUE,"general";"via2",#N/A,TRUE,"general";"via3",#N/A,TRUE,"general"}</definedName>
    <definedName name="h9h_1" localSheetId="62" hidden="1">{"via1",#N/A,TRUE,"general";"via2",#N/A,TRUE,"general";"via3",#N/A,TRUE,"general"}</definedName>
    <definedName name="h9h_1" hidden="1">{"via1",#N/A,TRUE,"general";"via2",#N/A,TRUE,"general";"via3",#N/A,TRUE,"general"}</definedName>
    <definedName name="ha" localSheetId="62">#REF!</definedName>
    <definedName name="Ha">#REF!</definedName>
    <definedName name="Hab.predio">#REF!</definedName>
    <definedName name="hab___viv">#REF!</definedName>
    <definedName name="hab__viv">#REF!</definedName>
    <definedName name="HABITANTES">#REF!</definedName>
    <definedName name="HACER">#REF!</definedName>
    <definedName name="hayud">#REF!</definedName>
    <definedName name="Hazards">#REF!</definedName>
    <definedName name="Hb">#REF!</definedName>
    <definedName name="hbfdhrw" localSheetId="3" hidden="1">{"TAB1",#N/A,TRUE,"GENERAL";"TAB2",#N/A,TRUE,"GENERAL";"TAB3",#N/A,TRUE,"GENERAL";"TAB4",#N/A,TRUE,"GENERAL";"TAB5",#N/A,TRUE,"GENERAL"}</definedName>
    <definedName name="hbfdhrw" localSheetId="61" hidden="1">{"TAB1",#N/A,TRUE,"GENERAL";"TAB2",#N/A,TRUE,"GENERAL";"TAB3",#N/A,TRUE,"GENERAL";"TAB4",#N/A,TRUE,"GENERAL";"TAB5",#N/A,TRUE,"GENERAL"}</definedName>
    <definedName name="hbfdhrw" localSheetId="62" hidden="1">{"TAB1",#N/A,TRUE,"GENERAL";"TAB2",#N/A,TRUE,"GENERAL";"TAB3",#N/A,TRUE,"GENERAL";"TAB4",#N/A,TRUE,"GENERAL";"TAB5",#N/A,TRUE,"GENERAL"}</definedName>
    <definedName name="hbfdhrw" hidden="1">{"TAB1",#N/A,TRUE,"GENERAL";"TAB2",#N/A,TRUE,"GENERAL";"TAB3",#N/A,TRUE,"GENERAL";"TAB4",#N/A,TRUE,"GENERAL";"TAB5",#N/A,TRUE,"GENERAL"}</definedName>
    <definedName name="hbfdhrw_1" localSheetId="3" hidden="1">{"TAB1",#N/A,TRUE,"GENERAL";"TAB2",#N/A,TRUE,"GENERAL";"TAB3",#N/A,TRUE,"GENERAL";"TAB4",#N/A,TRUE,"GENERAL";"TAB5",#N/A,TRUE,"GENERAL"}</definedName>
    <definedName name="hbfdhrw_1" localSheetId="61" hidden="1">{"TAB1",#N/A,TRUE,"GENERAL";"TAB2",#N/A,TRUE,"GENERAL";"TAB3",#N/A,TRUE,"GENERAL";"TAB4",#N/A,TRUE,"GENERAL";"TAB5",#N/A,TRUE,"GENERAL"}</definedName>
    <definedName name="hbfdhrw_1" localSheetId="62" hidden="1">{"TAB1",#N/A,TRUE,"GENERAL";"TAB2",#N/A,TRUE,"GENERAL";"TAB3",#N/A,TRUE,"GENERAL";"TAB4",#N/A,TRUE,"GENERAL";"TAB5",#N/A,TRUE,"GENERAL"}</definedName>
    <definedName name="hbfdhrw_1" hidden="1">{"TAB1",#N/A,TRUE,"GENERAL";"TAB2",#N/A,TRUE,"GENERAL";"TAB3",#N/A,TRUE,"GENERAL";"TAB4",#N/A,TRUE,"GENERAL";"TAB5",#N/A,TRUE,"GENERAL"}</definedName>
    <definedName name="HBNXB">#REF!</definedName>
    <definedName name="hc">#REF!</definedName>
    <definedName name="HC_Accesorios" localSheetId="61">#REF!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3" hidden="1">{"via1",#N/A,TRUE,"general";"via2",#N/A,TRUE,"general";"via3",#N/A,TRUE,"general"}</definedName>
    <definedName name="hdfh" localSheetId="61" hidden="1">{"via1",#N/A,TRUE,"general";"via2",#N/A,TRUE,"general";"via3",#N/A,TRUE,"general"}</definedName>
    <definedName name="hdfh" localSheetId="62" hidden="1">{"via1",#N/A,TRUE,"general";"via2",#N/A,TRUE,"general";"via3",#N/A,TRUE,"general"}</definedName>
    <definedName name="hdfh" hidden="1">{"via1",#N/A,TRUE,"general";"via2",#N/A,TRUE,"general";"via3",#N/A,TRUE,"general"}</definedName>
    <definedName name="hdfh_1" localSheetId="3" hidden="1">{"via1",#N/A,TRUE,"general";"via2",#N/A,TRUE,"general";"via3",#N/A,TRUE,"general"}</definedName>
    <definedName name="hdfh_1" localSheetId="61" hidden="1">{"via1",#N/A,TRUE,"general";"via2",#N/A,TRUE,"general";"via3",#N/A,TRUE,"general"}</definedName>
    <definedName name="hdfh_1" localSheetId="62" hidden="1">{"via1",#N/A,TRUE,"general";"via2",#N/A,TRUE,"general";"via3",#N/A,TRUE,"general"}</definedName>
    <definedName name="hdfh_1" hidden="1">{"via1",#N/A,TRUE,"general";"via2",#N/A,TRUE,"general";"via3",#N/A,TRUE,"general"}</definedName>
    <definedName name="hdfh4" localSheetId="3" hidden="1">{"TAB1",#N/A,TRUE,"GENERAL";"TAB2",#N/A,TRUE,"GENERAL";"TAB3",#N/A,TRUE,"GENERAL";"TAB4",#N/A,TRUE,"GENERAL";"TAB5",#N/A,TRUE,"GENERAL"}</definedName>
    <definedName name="hdfh4" localSheetId="61" hidden="1">{"TAB1",#N/A,TRUE,"GENERAL";"TAB2",#N/A,TRUE,"GENERAL";"TAB3",#N/A,TRUE,"GENERAL";"TAB4",#N/A,TRUE,"GENERAL";"TAB5",#N/A,TRUE,"GENERAL"}</definedName>
    <definedName name="hdfh4" localSheetId="62" hidden="1">{"TAB1",#N/A,TRUE,"GENERAL";"TAB2",#N/A,TRUE,"GENERAL";"TAB3",#N/A,TRUE,"GENERAL";"TAB4",#N/A,TRUE,"GENERAL";"TAB5",#N/A,TRUE,"GENERAL"}</definedName>
    <definedName name="hdfh4" hidden="1">{"TAB1",#N/A,TRUE,"GENERAL";"TAB2",#N/A,TRUE,"GENERAL";"TAB3",#N/A,TRUE,"GENERAL";"TAB4",#N/A,TRUE,"GENERAL";"TAB5",#N/A,TRUE,"GENERAL"}</definedName>
    <definedName name="hdfh4_1" localSheetId="3" hidden="1">{"TAB1",#N/A,TRUE,"GENERAL";"TAB2",#N/A,TRUE,"GENERAL";"TAB3",#N/A,TRUE,"GENERAL";"TAB4",#N/A,TRUE,"GENERAL";"TAB5",#N/A,TRUE,"GENERAL"}</definedName>
    <definedName name="hdfh4_1" localSheetId="61" hidden="1">{"TAB1",#N/A,TRUE,"GENERAL";"TAB2",#N/A,TRUE,"GENERAL";"TAB3",#N/A,TRUE,"GENERAL";"TAB4",#N/A,TRUE,"GENERAL";"TAB5",#N/A,TRUE,"GENERAL"}</definedName>
    <definedName name="hdfh4_1" localSheetId="62" hidden="1">{"TAB1",#N/A,TRUE,"GENERAL";"TAB2",#N/A,TRUE,"GENERAL";"TAB3",#N/A,TRUE,"GENERAL";"TAB4",#N/A,TRUE,"GENERAL";"TAB5",#N/A,TRUE,"GENERAL"}</definedName>
    <definedName name="hdfh4_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61" hidden="1">{"TAB1",#N/A,TRUE,"GENERAL";"TAB2",#N/A,TRUE,"GENERAL";"TAB3",#N/A,TRUE,"GENERAL";"TAB4",#N/A,TRUE,"GENERAL";"TAB5",#N/A,TRUE,"GENERAL"}</definedName>
    <definedName name="hdfhwq" localSheetId="62" hidden="1">{"TAB1",#N/A,TRUE,"GENERAL";"TAB2",#N/A,TRUE,"GENERAL";"TAB3",#N/A,TRUE,"GENERAL";"TAB4",#N/A,TRUE,"GENERAL";"TAB5",#N/A,TRUE,"GENERAL"}</definedName>
    <definedName name="hdfhwq" hidden="1">{"TAB1",#N/A,TRUE,"GENERAL";"TAB2",#N/A,TRUE,"GENERAL";"TAB3",#N/A,TRUE,"GENERAL";"TAB4",#N/A,TRUE,"GENERAL";"TAB5",#N/A,TRUE,"GENERAL"}</definedName>
    <definedName name="hdfhwq_1" localSheetId="3" hidden="1">{"TAB1",#N/A,TRUE,"GENERAL";"TAB2",#N/A,TRUE,"GENERAL";"TAB3",#N/A,TRUE,"GENERAL";"TAB4",#N/A,TRUE,"GENERAL";"TAB5",#N/A,TRUE,"GENERAL"}</definedName>
    <definedName name="hdfhwq_1" localSheetId="61" hidden="1">{"TAB1",#N/A,TRUE,"GENERAL";"TAB2",#N/A,TRUE,"GENERAL";"TAB3",#N/A,TRUE,"GENERAL";"TAB4",#N/A,TRUE,"GENERAL";"TAB5",#N/A,TRUE,"GENERAL"}</definedName>
    <definedName name="hdfhwq_1" localSheetId="62" hidden="1">{"TAB1",#N/A,TRUE,"GENERAL";"TAB2",#N/A,TRUE,"GENERAL";"TAB3",#N/A,TRUE,"GENERAL";"TAB4",#N/A,TRUE,"GENERAL";"TAB5",#N/A,TRUE,"GENERAL"}</definedName>
    <definedName name="hdfhwq_1" hidden="1">{"TAB1",#N/A,TRUE,"GENERAL";"TAB2",#N/A,TRUE,"GENERAL";"TAB3",#N/A,TRUE,"GENERAL";"TAB4",#N/A,TRUE,"GENERAL";"TAB5",#N/A,TRUE,"GENERAL"}</definedName>
    <definedName name="hdgh" localSheetId="3" hidden="1">{"via1",#N/A,TRUE,"general";"via2",#N/A,TRUE,"general";"via3",#N/A,TRUE,"general"}</definedName>
    <definedName name="hdgh" localSheetId="61" hidden="1">{"via1",#N/A,TRUE,"general";"via2",#N/A,TRUE,"general";"via3",#N/A,TRUE,"general"}</definedName>
    <definedName name="hdgh" localSheetId="62" hidden="1">{"via1",#N/A,TRUE,"general";"via2",#N/A,TRUE,"general";"via3",#N/A,TRUE,"general"}</definedName>
    <definedName name="hdgh" hidden="1">{"via1",#N/A,TRUE,"general";"via2",#N/A,TRUE,"general";"via3",#N/A,TRUE,"general"}</definedName>
    <definedName name="hdgh_1" localSheetId="3" hidden="1">{"via1",#N/A,TRUE,"general";"via2",#N/A,TRUE,"general";"via3",#N/A,TRUE,"general"}</definedName>
    <definedName name="hdgh_1" localSheetId="61" hidden="1">{"via1",#N/A,TRUE,"general";"via2",#N/A,TRUE,"general";"via3",#N/A,TRUE,"general"}</definedName>
    <definedName name="hdgh_1" localSheetId="62" hidden="1">{"via1",#N/A,TRUE,"general";"via2",#N/A,TRUE,"general";"via3",#N/A,TRUE,"general"}</definedName>
    <definedName name="hdgh_1" hidden="1">{"via1",#N/A,TRUE,"general";"via2",#N/A,TRUE,"general";"via3",#N/A,TRUE,"general"}</definedName>
    <definedName name="HDH" localSheetId="3" hidden="1">{#N/A,#N/A,TRUE,"INGENIERIA";#N/A,#N/A,TRUE,"COMPRAS";#N/A,#N/A,TRUE,"DIRECCION";#N/A,#N/A,TRUE,"RESUMEN"}</definedName>
    <definedName name="HDH" hidden="1">{#N/A,#N/A,TRUE,"INGENIERIA";#N/A,#N/A,TRUE,"COMPRAS";#N/A,#N/A,TRUE,"DIRECCION";#N/A,#N/A,TRUE,"RESUMEN"}</definedName>
    <definedName name="hdhf" localSheetId="3" hidden="1">{"TAB1",#N/A,TRUE,"GENERAL";"TAB2",#N/A,TRUE,"GENERAL";"TAB3",#N/A,TRUE,"GENERAL";"TAB4",#N/A,TRUE,"GENERAL";"TAB5",#N/A,TRUE,"GENERAL"}</definedName>
    <definedName name="hdhf" localSheetId="61" hidden="1">{"TAB1",#N/A,TRUE,"GENERAL";"TAB2",#N/A,TRUE,"GENERAL";"TAB3",#N/A,TRUE,"GENERAL";"TAB4",#N/A,TRUE,"GENERAL";"TAB5",#N/A,TRUE,"GENERAL"}</definedName>
    <definedName name="hdhf" localSheetId="62" hidden="1">{"TAB1",#N/A,TRUE,"GENERAL";"TAB2",#N/A,TRUE,"GENERAL";"TAB3",#N/A,TRUE,"GENERAL";"TAB4",#N/A,TRUE,"GENERAL";"TAB5",#N/A,TRUE,"GENERAL"}</definedName>
    <definedName name="hdhf" hidden="1">{"TAB1",#N/A,TRUE,"GENERAL";"TAB2",#N/A,TRUE,"GENERAL";"TAB3",#N/A,TRUE,"GENERAL";"TAB4",#N/A,TRUE,"GENERAL";"TAB5",#N/A,TRUE,"GENERAL"}</definedName>
    <definedName name="hdhf_1" localSheetId="3" hidden="1">{"TAB1",#N/A,TRUE,"GENERAL";"TAB2",#N/A,TRUE,"GENERAL";"TAB3",#N/A,TRUE,"GENERAL";"TAB4",#N/A,TRUE,"GENERAL";"TAB5",#N/A,TRUE,"GENERAL"}</definedName>
    <definedName name="hdhf_1" localSheetId="61" hidden="1">{"TAB1",#N/A,TRUE,"GENERAL";"TAB2",#N/A,TRUE,"GENERAL";"TAB3",#N/A,TRUE,"GENERAL";"TAB4",#N/A,TRUE,"GENERAL";"TAB5",#N/A,TRUE,"GENERAL"}</definedName>
    <definedName name="hdhf_1" localSheetId="62" hidden="1">{"TAB1",#N/A,TRUE,"GENERAL";"TAB2",#N/A,TRUE,"GENERAL";"TAB3",#N/A,TRUE,"GENERAL";"TAB4",#N/A,TRUE,"GENERAL";"TAB5",#N/A,TRUE,"GENERAL"}</definedName>
    <definedName name="hdhf_1" hidden="1">{"TAB1",#N/A,TRUE,"GENERAL";"TAB2",#N/A,TRUE,"GENERAL";"TAB3",#N/A,TRUE,"GENERAL";"TAB4",#N/A,TRUE,"GENERAL";"TAB5",#N/A,TRUE,"GENERAL"}</definedName>
    <definedName name="HDPE">#REF!</definedName>
    <definedName name="he">#REF!</definedName>
    <definedName name="HEAD" localSheetId="61">#REF!</definedName>
    <definedName name="HEAD">#REF!</definedName>
    <definedName name="Header_Row" localSheetId="21">ROW(#REF!)</definedName>
    <definedName name="Header_Row">ROW(#REF!)</definedName>
    <definedName name="HEADV25" localSheetId="61">#REF!</definedName>
    <definedName name="HEADV25">#REF!</definedName>
    <definedName name="HECHOS_VICTIMIZANTES">#REF!</definedName>
    <definedName name="hed">#REF!</definedName>
    <definedName name="hen">#REF!</definedName>
    <definedName name="hernan">#REF!</definedName>
    <definedName name="HERNAN_DUARTE">#REF!</definedName>
    <definedName name="herr">#REF!</definedName>
    <definedName name="HERRA">#REF!</definedName>
    <definedName name="Herramienta_menor" localSheetId="21">#REF!</definedName>
    <definedName name="Herramienta_menor">#REF!</definedName>
    <definedName name="HERRAMIENTAS" localSheetId="61">#REF!</definedName>
    <definedName name="HERRAMIENTAS" localSheetId="62">#REF!</definedName>
    <definedName name="HERRAMIENTAS">#REF!</definedName>
    <definedName name="HERRERO">#REF!</definedName>
    <definedName name="HFD" localSheetId="61">#REF!</definedName>
    <definedName name="HFD">#REF!</definedName>
    <definedName name="hfgh" localSheetId="3" hidden="1">{"via1",#N/A,TRUE,"general";"via2",#N/A,TRUE,"general";"via3",#N/A,TRUE,"general"}</definedName>
    <definedName name="hfgh" localSheetId="61" hidden="1">{"via1",#N/A,TRUE,"general";"via2",#N/A,TRUE,"general";"via3",#N/A,TRUE,"general"}</definedName>
    <definedName name="hfgh" localSheetId="62" hidden="1">{"via1",#N/A,TRUE,"general";"via2",#N/A,TRUE,"general";"via3",#N/A,TRUE,"general"}</definedName>
    <definedName name="hfgh" hidden="1">{"via1",#N/A,TRUE,"general";"via2",#N/A,TRUE,"general";"via3",#N/A,TRUE,"general"}</definedName>
    <definedName name="hfgh_1" localSheetId="3" hidden="1">{"via1",#N/A,TRUE,"general";"via2",#N/A,TRUE,"general";"via3",#N/A,TRUE,"general"}</definedName>
    <definedName name="hfgh_1" localSheetId="61" hidden="1">{"via1",#N/A,TRUE,"general";"via2",#N/A,TRUE,"general";"via3",#N/A,TRUE,"general"}</definedName>
    <definedName name="hfgh_1" localSheetId="62" hidden="1">{"via1",#N/A,TRUE,"general";"via2",#N/A,TRUE,"general";"via3",#N/A,TRUE,"general"}</definedName>
    <definedName name="hfgh_1" hidden="1">{"via1",#N/A,TRUE,"general";"via2",#N/A,TRUE,"general";"via3",#N/A,TRUE,"general"}</definedName>
    <definedName name="hfh" localSheetId="3" hidden="1">{"TAB1",#N/A,TRUE,"GENERAL";"TAB2",#N/A,TRUE,"GENERAL";"TAB3",#N/A,TRUE,"GENERAL";"TAB4",#N/A,TRUE,"GENERAL";"TAB5",#N/A,TRUE,"GENERAL"}</definedName>
    <definedName name="hfh" localSheetId="61" hidden="1">{"TAB1",#N/A,TRUE,"GENERAL";"TAB2",#N/A,TRUE,"GENERAL";"TAB3",#N/A,TRUE,"GENERAL";"TAB4",#N/A,TRUE,"GENERAL";"TAB5",#N/A,TRUE,"GENERAL"}</definedName>
    <definedName name="hfh" localSheetId="62" hidden="1">{"TAB1",#N/A,TRUE,"GENERAL";"TAB2",#N/A,TRUE,"GENERAL";"TAB3",#N/A,TRUE,"GENERAL";"TAB4",#N/A,TRUE,"GENERAL";"TAB5",#N/A,TRUE,"GENERAL"}</definedName>
    <definedName name="hfh" hidden="1">{"TAB1",#N/A,TRUE,"GENERAL";"TAB2",#N/A,TRUE,"GENERAL";"TAB3",#N/A,TRUE,"GENERAL";"TAB4",#N/A,TRUE,"GENERAL";"TAB5",#N/A,TRUE,"GENERAL"}</definedName>
    <definedName name="hfh_1" localSheetId="3" hidden="1">{"TAB1",#N/A,TRUE,"GENERAL";"TAB2",#N/A,TRUE,"GENERAL";"TAB3",#N/A,TRUE,"GENERAL";"TAB4",#N/A,TRUE,"GENERAL";"TAB5",#N/A,TRUE,"GENERAL"}</definedName>
    <definedName name="hfh_1" localSheetId="61" hidden="1">{"TAB1",#N/A,TRUE,"GENERAL";"TAB2",#N/A,TRUE,"GENERAL";"TAB3",#N/A,TRUE,"GENERAL";"TAB4",#N/A,TRUE,"GENERAL";"TAB5",#N/A,TRUE,"GENERAL"}</definedName>
    <definedName name="hfh_1" localSheetId="62" hidden="1">{"TAB1",#N/A,TRUE,"GENERAL";"TAB2",#N/A,TRUE,"GENERAL";"TAB3",#N/A,TRUE,"GENERAL";"TAB4",#N/A,TRUE,"GENERAL";"TAB5",#N/A,TRUE,"GENERAL"}</definedName>
    <definedName name="hfh_1" hidden="1">{"TAB1",#N/A,TRUE,"GENERAL";"TAB2",#N/A,TRUE,"GENERAL";"TAB3",#N/A,TRUE,"GENERAL";"TAB4",#N/A,TRUE,"GENERAL";"TAB5",#N/A,TRUE,"GENERAL"}</definedName>
    <definedName name="HFHF">#REF!</definedName>
    <definedName name="hfhg" localSheetId="3" hidden="1">{"TAB1",#N/A,TRUE,"GENERAL";"TAB2",#N/A,TRUE,"GENERAL";"TAB3",#N/A,TRUE,"GENERAL";"TAB4",#N/A,TRUE,"GENERAL";"TAB5",#N/A,TRUE,"GENERAL"}</definedName>
    <definedName name="hfhg" localSheetId="61" hidden="1">{"TAB1",#N/A,TRUE,"GENERAL";"TAB2",#N/A,TRUE,"GENERAL";"TAB3",#N/A,TRUE,"GENERAL";"TAB4",#N/A,TRUE,"GENERAL";"TAB5",#N/A,TRUE,"GENERAL"}</definedName>
    <definedName name="hfhg" localSheetId="62" hidden="1">{"TAB1",#N/A,TRUE,"GENERAL";"TAB2",#N/A,TRUE,"GENERAL";"TAB3",#N/A,TRUE,"GENERAL";"TAB4",#N/A,TRUE,"GENERAL";"TAB5",#N/A,TRUE,"GENERAL"}</definedName>
    <definedName name="hfhg" hidden="1">{"TAB1",#N/A,TRUE,"GENERAL";"TAB2",#N/A,TRUE,"GENERAL";"TAB3",#N/A,TRUE,"GENERAL";"TAB4",#N/A,TRUE,"GENERAL";"TAB5",#N/A,TRUE,"GENERAL"}</definedName>
    <definedName name="hfhg_1" localSheetId="3" hidden="1">{"TAB1",#N/A,TRUE,"GENERAL";"TAB2",#N/A,TRUE,"GENERAL";"TAB3",#N/A,TRUE,"GENERAL";"TAB4",#N/A,TRUE,"GENERAL";"TAB5",#N/A,TRUE,"GENERAL"}</definedName>
    <definedName name="hfhg_1" localSheetId="61" hidden="1">{"TAB1",#N/A,TRUE,"GENERAL";"TAB2",#N/A,TRUE,"GENERAL";"TAB3",#N/A,TRUE,"GENERAL";"TAB4",#N/A,TRUE,"GENERAL";"TAB5",#N/A,TRUE,"GENERAL"}</definedName>
    <definedName name="hfhg_1" localSheetId="62" hidden="1">{"TAB1",#N/A,TRUE,"GENERAL";"TAB2",#N/A,TRUE,"GENERAL";"TAB3",#N/A,TRUE,"GENERAL";"TAB4",#N/A,TRUE,"GENERAL";"TAB5",#N/A,TRUE,"GENERAL"}</definedName>
    <definedName name="hfhg_1" hidden="1">{"TAB1",#N/A,TRUE,"GENERAL";"TAB2",#N/A,TRUE,"GENERAL";"TAB3",#N/A,TRUE,"GENERAL";"TAB4",#N/A,TRUE,"GENERAL";"TAB5",#N/A,TRUE,"GENERAL"}</definedName>
    <definedName name="hft">#REF!</definedName>
    <definedName name="hfthr" localSheetId="3" hidden="1">{"via1",#N/A,TRUE,"general";"via2",#N/A,TRUE,"general";"via3",#N/A,TRUE,"general"}</definedName>
    <definedName name="hfthr" localSheetId="61" hidden="1">{"via1",#N/A,TRUE,"general";"via2",#N/A,TRUE,"general";"via3",#N/A,TRUE,"general"}</definedName>
    <definedName name="hfthr" localSheetId="62" hidden="1">{"via1",#N/A,TRUE,"general";"via2",#N/A,TRUE,"general";"via3",#N/A,TRUE,"general"}</definedName>
    <definedName name="hfthr" hidden="1">{"via1",#N/A,TRUE,"general";"via2",#N/A,TRUE,"general";"via3",#N/A,TRUE,"general"}</definedName>
    <definedName name="hfthr_1" localSheetId="3" hidden="1">{"via1",#N/A,TRUE,"general";"via2",#N/A,TRUE,"general";"via3",#N/A,TRUE,"general"}</definedName>
    <definedName name="hfthr_1" localSheetId="61" hidden="1">{"via1",#N/A,TRUE,"general";"via2",#N/A,TRUE,"general";"via3",#N/A,TRUE,"general"}</definedName>
    <definedName name="hfthr_1" localSheetId="62" hidden="1">{"via1",#N/A,TRUE,"general";"via2",#N/A,TRUE,"general";"via3",#N/A,TRUE,"general"}</definedName>
    <definedName name="hfthr_1" hidden="1">{"via1",#N/A,TRUE,"general";"via2",#N/A,TRUE,"general";"via3",#N/A,TRUE,"general"}</definedName>
    <definedName name="hg" localSheetId="3" hidden="1">{"via1",#N/A,TRUE,"general";"via2",#N/A,TRUE,"general";"via3",#N/A,TRUE,"general"}</definedName>
    <definedName name="hg" localSheetId="61" hidden="1">{"via1",#N/A,TRUE,"general";"via2",#N/A,TRUE,"general";"via3",#N/A,TRUE,"general"}</definedName>
    <definedName name="hg" localSheetId="62" hidden="1">{"via1",#N/A,TRUE,"general";"via2",#N/A,TRUE,"general";"via3",#N/A,TRUE,"general"}</definedName>
    <definedName name="hg" hidden="1">{"via1",#N/A,TRUE,"general";"via2",#N/A,TRUE,"general";"via3",#N/A,TRUE,"general"}</definedName>
    <definedName name="hg_1" localSheetId="3" hidden="1">{"via1",#N/A,TRUE,"general";"via2",#N/A,TRUE,"general";"via3",#N/A,TRUE,"general"}</definedName>
    <definedName name="hg_1" localSheetId="61" hidden="1">{"via1",#N/A,TRUE,"general";"via2",#N/A,TRUE,"general";"via3",#N/A,TRUE,"general"}</definedName>
    <definedName name="hg_1" localSheetId="62" hidden="1">{"via1",#N/A,TRUE,"general";"via2",#N/A,TRUE,"general";"via3",#N/A,TRUE,"general"}</definedName>
    <definedName name="hg_1" hidden="1">{"via1",#N/A,TRUE,"general";"via2",#N/A,TRUE,"general";"via3",#N/A,TRUE,"general"}</definedName>
    <definedName name="HG_R">#REF!</definedName>
    <definedName name="HG_S">#REF!</definedName>
    <definedName name="HGF">#REF!</definedName>
    <definedName name="HGFGH">#N/A</definedName>
    <definedName name="HGFH" localSheetId="3" hidden="1">{"via1",#N/A,TRUE,"general";"via2",#N/A,TRUE,"general";"via3",#N/A,TRUE,"general"}</definedName>
    <definedName name="HGFH" localSheetId="61" hidden="1">{"via1",#N/A,TRUE,"general";"via2",#N/A,TRUE,"general";"via3",#N/A,TRUE,"general"}</definedName>
    <definedName name="HGFH" localSheetId="62" hidden="1">{"via1",#N/A,TRUE,"general";"via2",#N/A,TRUE,"general";"via3",#N/A,TRUE,"general"}</definedName>
    <definedName name="HGFH" hidden="1">{"via1",#N/A,TRUE,"general";"via2",#N/A,TRUE,"general";"via3",#N/A,TRUE,"general"}</definedName>
    <definedName name="HGFH_1" localSheetId="3" hidden="1">{"via1",#N/A,TRUE,"general";"via2",#N/A,TRUE,"general";"via3",#N/A,TRUE,"general"}</definedName>
    <definedName name="HGFH_1" localSheetId="61" hidden="1">{"via1",#N/A,TRUE,"general";"via2",#N/A,TRUE,"general";"via3",#N/A,TRUE,"general"}</definedName>
    <definedName name="HGFH_1" localSheetId="62" hidden="1">{"via1",#N/A,TRUE,"general";"via2",#N/A,TRUE,"general";"via3",#N/A,TRUE,"general"}</definedName>
    <definedName name="HGFH_1" hidden="1">{"via1",#N/A,TRUE,"general";"via2",#N/A,TRUE,"general";"via3",#N/A,TRUE,"general"}</definedName>
    <definedName name="hgfhty" localSheetId="3" hidden="1">{"via1",#N/A,TRUE,"general";"via2",#N/A,TRUE,"general";"via3",#N/A,TRUE,"general"}</definedName>
    <definedName name="hgfhty" localSheetId="61" hidden="1">{"via1",#N/A,TRUE,"general";"via2",#N/A,TRUE,"general";"via3",#N/A,TRUE,"general"}</definedName>
    <definedName name="hgfhty" localSheetId="62" hidden="1">{"via1",#N/A,TRUE,"general";"via2",#N/A,TRUE,"general";"via3",#N/A,TRUE,"general"}</definedName>
    <definedName name="hgfhty" hidden="1">{"via1",#N/A,TRUE,"general";"via2",#N/A,TRUE,"general";"via3",#N/A,TRUE,"general"}</definedName>
    <definedName name="hgfhty_1" localSheetId="3" hidden="1">{"via1",#N/A,TRUE,"general";"via2",#N/A,TRUE,"general";"via3",#N/A,TRUE,"general"}</definedName>
    <definedName name="hgfhty_1" localSheetId="61" hidden="1">{"via1",#N/A,TRUE,"general";"via2",#N/A,TRUE,"general";"via3",#N/A,TRUE,"general"}</definedName>
    <definedName name="hgfhty_1" localSheetId="62" hidden="1">{"via1",#N/A,TRUE,"general";"via2",#N/A,TRUE,"general";"via3",#N/A,TRUE,"general"}</definedName>
    <definedName name="hgfhty_1" hidden="1">{"via1",#N/A,TRUE,"general";"via2",#N/A,TRUE,"general";"via3",#N/A,TRUE,"general"}</definedName>
    <definedName name="HGH" localSheetId="3" hidden="1">{#N/A,#N/A,FALSE,"summary";#N/A,#N/A,FALSE,"SumGraph"}</definedName>
    <definedName name="HGH" hidden="1">{#N/A,#N/A,FALSE,"summary";#N/A,#N/A,FALSE,"SumGraph"}</definedName>
    <definedName name="HGHFH7" localSheetId="3" hidden="1">{"TAB1",#N/A,TRUE,"GENERAL";"TAB2",#N/A,TRUE,"GENERAL";"TAB3",#N/A,TRUE,"GENERAL";"TAB4",#N/A,TRUE,"GENERAL";"TAB5",#N/A,TRUE,"GENERAL"}</definedName>
    <definedName name="HGHFH7" localSheetId="61" hidden="1">{"TAB1",#N/A,TRUE,"GENERAL";"TAB2",#N/A,TRUE,"GENERAL";"TAB3",#N/A,TRUE,"GENERAL";"TAB4",#N/A,TRUE,"GENERAL";"TAB5",#N/A,TRUE,"GENERAL"}</definedName>
    <definedName name="HGHFH7" localSheetId="62" hidden="1">{"TAB1",#N/A,TRUE,"GENERAL";"TAB2",#N/A,TRUE,"GENERAL";"TAB3",#N/A,TRUE,"GENERAL";"TAB4",#N/A,TRUE,"GENERAL";"TAB5",#N/A,TRUE,"GENERAL"}</definedName>
    <definedName name="HGHFH7" hidden="1">{"TAB1",#N/A,TRUE,"GENERAL";"TAB2",#N/A,TRUE,"GENERAL";"TAB3",#N/A,TRUE,"GENERAL";"TAB4",#N/A,TRUE,"GENERAL";"TAB5",#N/A,TRUE,"GENERAL"}</definedName>
    <definedName name="HGHFH7_1" localSheetId="3" hidden="1">{"TAB1",#N/A,TRUE,"GENERAL";"TAB2",#N/A,TRUE,"GENERAL";"TAB3",#N/A,TRUE,"GENERAL";"TAB4",#N/A,TRUE,"GENERAL";"TAB5",#N/A,TRUE,"GENERAL"}</definedName>
    <definedName name="HGHFH7_1" localSheetId="61" hidden="1">{"TAB1",#N/A,TRUE,"GENERAL";"TAB2",#N/A,TRUE,"GENERAL";"TAB3",#N/A,TRUE,"GENERAL";"TAB4",#N/A,TRUE,"GENERAL";"TAB5",#N/A,TRUE,"GENERAL"}</definedName>
    <definedName name="HGHFH7_1" localSheetId="62" hidden="1">{"TAB1",#N/A,TRUE,"GENERAL";"TAB2",#N/A,TRUE,"GENERAL";"TAB3",#N/A,TRUE,"GENERAL";"TAB4",#N/A,TRUE,"GENERAL";"TAB5",#N/A,TRUE,"GENERAL"}</definedName>
    <definedName name="HGHFH7_1" hidden="1">{"TAB1",#N/A,TRUE,"GENERAL";"TAB2",#N/A,TRUE,"GENERAL";"TAB3",#N/A,TRUE,"GENERAL";"TAB4",#N/A,TRUE,"GENERAL";"TAB5",#N/A,TRUE,"GENERAL"}</definedName>
    <definedName name="HGHGH" hidden="1">#REF!</definedName>
    <definedName name="hghhj" localSheetId="3" hidden="1">{"TAB1",#N/A,TRUE,"GENERAL";"TAB2",#N/A,TRUE,"GENERAL";"TAB3",#N/A,TRUE,"GENERAL";"TAB4",#N/A,TRUE,"GENERAL";"TAB5",#N/A,TRUE,"GENERAL"}</definedName>
    <definedName name="hghhj" localSheetId="61" hidden="1">{"TAB1",#N/A,TRUE,"GENERAL";"TAB2",#N/A,TRUE,"GENERAL";"TAB3",#N/A,TRUE,"GENERAL";"TAB4",#N/A,TRUE,"GENERAL";"TAB5",#N/A,TRUE,"GENERAL"}</definedName>
    <definedName name="hghhj" localSheetId="62" hidden="1">{"TAB1",#N/A,TRUE,"GENERAL";"TAB2",#N/A,TRUE,"GENERAL";"TAB3",#N/A,TRUE,"GENERAL";"TAB4",#N/A,TRUE,"GENERAL";"TAB5",#N/A,TRUE,"GENERAL"}</definedName>
    <definedName name="hghhj" hidden="1">{"TAB1",#N/A,TRUE,"GENERAL";"TAB2",#N/A,TRUE,"GENERAL";"TAB3",#N/A,TRUE,"GENERAL";"TAB4",#N/A,TRUE,"GENERAL";"TAB5",#N/A,TRUE,"GENERAL"}</definedName>
    <definedName name="hghhj_1" localSheetId="3" hidden="1">{"TAB1",#N/A,TRUE,"GENERAL";"TAB2",#N/A,TRUE,"GENERAL";"TAB3",#N/A,TRUE,"GENERAL";"TAB4",#N/A,TRUE,"GENERAL";"TAB5",#N/A,TRUE,"GENERAL"}</definedName>
    <definedName name="hghhj_1" localSheetId="61" hidden="1">{"TAB1",#N/A,TRUE,"GENERAL";"TAB2",#N/A,TRUE,"GENERAL";"TAB3",#N/A,TRUE,"GENERAL";"TAB4",#N/A,TRUE,"GENERAL";"TAB5",#N/A,TRUE,"GENERAL"}</definedName>
    <definedName name="hghhj_1" localSheetId="62" hidden="1">{"TAB1",#N/A,TRUE,"GENERAL";"TAB2",#N/A,TRUE,"GENERAL";"TAB3",#N/A,TRUE,"GENERAL";"TAB4",#N/A,TRUE,"GENERAL";"TAB5",#N/A,TRUE,"GENERAL"}</definedName>
    <definedName name="hghhj_1" hidden="1">{"TAB1",#N/A,TRUE,"GENERAL";"TAB2",#N/A,TRUE,"GENERAL";"TAB3",#N/A,TRUE,"GENERAL";"TAB4",#N/A,TRUE,"GENERAL";"TAB5",#N/A,TRUE,"GENERAL"}</definedName>
    <definedName name="hghydj" localSheetId="3" hidden="1">{"via1",#N/A,TRUE,"general";"via2",#N/A,TRUE,"general";"via3",#N/A,TRUE,"general"}</definedName>
    <definedName name="hghydj" localSheetId="61" hidden="1">{"via1",#N/A,TRUE,"general";"via2",#N/A,TRUE,"general";"via3",#N/A,TRUE,"general"}</definedName>
    <definedName name="hghydj" localSheetId="62" hidden="1">{"via1",#N/A,TRUE,"general";"via2",#N/A,TRUE,"general";"via3",#N/A,TRUE,"general"}</definedName>
    <definedName name="hghydj" hidden="1">{"via1",#N/A,TRUE,"general";"via2",#N/A,TRUE,"general";"via3",#N/A,TRUE,"general"}</definedName>
    <definedName name="hghydj_1" localSheetId="3" hidden="1">{"via1",#N/A,TRUE,"general";"via2",#N/A,TRUE,"general";"via3",#N/A,TRUE,"general"}</definedName>
    <definedName name="hghydj_1" localSheetId="61" hidden="1">{"via1",#N/A,TRUE,"general";"via2",#N/A,TRUE,"general";"via3",#N/A,TRUE,"general"}</definedName>
    <definedName name="hghydj_1" localSheetId="62" hidden="1">{"via1",#N/A,TRUE,"general";"via2",#N/A,TRUE,"general";"via3",#N/A,TRUE,"general"}</definedName>
    <definedName name="hghydj_1" hidden="1">{"via1",#N/A,TRUE,"general";"via2",#N/A,TRUE,"general";"via3",#N/A,TRUE,"general"}</definedName>
    <definedName name="hgjfjw" localSheetId="3" hidden="1">{"via1",#N/A,TRUE,"general";"via2",#N/A,TRUE,"general";"via3",#N/A,TRUE,"general"}</definedName>
    <definedName name="hgjfjw" localSheetId="61" hidden="1">{"via1",#N/A,TRUE,"general";"via2",#N/A,TRUE,"general";"via3",#N/A,TRUE,"general"}</definedName>
    <definedName name="hgjfjw" localSheetId="62" hidden="1">{"via1",#N/A,TRUE,"general";"via2",#N/A,TRUE,"general";"via3",#N/A,TRUE,"general"}</definedName>
    <definedName name="hgjfjw" hidden="1">{"via1",#N/A,TRUE,"general";"via2",#N/A,TRUE,"general";"via3",#N/A,TRUE,"general"}</definedName>
    <definedName name="hgjfjw_1" localSheetId="3" hidden="1">{"via1",#N/A,TRUE,"general";"via2",#N/A,TRUE,"general";"via3",#N/A,TRUE,"general"}</definedName>
    <definedName name="hgjfjw_1" localSheetId="61" hidden="1">{"via1",#N/A,TRUE,"general";"via2",#N/A,TRUE,"general";"via3",#N/A,TRUE,"general"}</definedName>
    <definedName name="hgjfjw_1" localSheetId="62" hidden="1">{"via1",#N/A,TRUE,"general";"via2",#N/A,TRUE,"general";"via3",#N/A,TRUE,"general"}</definedName>
    <definedName name="hgjfjw_1" hidden="1">{"via1",#N/A,TRUE,"general";"via2",#N/A,TRUE,"general";"via3",#N/A,TRUE,"general"}</definedName>
    <definedName name="HGJG" localSheetId="3" hidden="1">{"TAB1",#N/A,TRUE,"GENERAL";"TAB2",#N/A,TRUE,"GENERAL";"TAB3",#N/A,TRUE,"GENERAL";"TAB4",#N/A,TRUE,"GENERAL";"TAB5",#N/A,TRUE,"GENERAL"}</definedName>
    <definedName name="HGJG" localSheetId="61" hidden="1">{"TAB1",#N/A,TRUE,"GENERAL";"TAB2",#N/A,TRUE,"GENERAL";"TAB3",#N/A,TRUE,"GENERAL";"TAB4",#N/A,TRUE,"GENERAL";"TAB5",#N/A,TRUE,"GENERAL"}</definedName>
    <definedName name="HGJG" localSheetId="62" hidden="1">{"TAB1",#N/A,TRUE,"GENERAL";"TAB2",#N/A,TRUE,"GENERAL";"TAB3",#N/A,TRUE,"GENERAL";"TAB4",#N/A,TRUE,"GENERAL";"TAB5",#N/A,TRUE,"GENERAL"}</definedName>
    <definedName name="HGJG" hidden="1">{"TAB1",#N/A,TRUE,"GENERAL";"TAB2",#N/A,TRUE,"GENERAL";"TAB3",#N/A,TRUE,"GENERAL";"TAB4",#N/A,TRUE,"GENERAL";"TAB5",#N/A,TRUE,"GENERAL"}</definedName>
    <definedName name="HGJG_1" localSheetId="3" hidden="1">{"TAB1",#N/A,TRUE,"GENERAL";"TAB2",#N/A,TRUE,"GENERAL";"TAB3",#N/A,TRUE,"GENERAL";"TAB4",#N/A,TRUE,"GENERAL";"TAB5",#N/A,TRUE,"GENERAL"}</definedName>
    <definedName name="HGJG_1" localSheetId="61" hidden="1">{"TAB1",#N/A,TRUE,"GENERAL";"TAB2",#N/A,TRUE,"GENERAL";"TAB3",#N/A,TRUE,"GENERAL";"TAB4",#N/A,TRUE,"GENERAL";"TAB5",#N/A,TRUE,"GENERAL"}</definedName>
    <definedName name="HGJG_1" localSheetId="62" hidden="1">{"TAB1",#N/A,TRUE,"GENERAL";"TAB2",#N/A,TRUE,"GENERAL";"TAB3",#N/A,TRUE,"GENERAL";"TAB4",#N/A,TRUE,"GENERAL";"TAB5",#N/A,TRUE,"GENERAL"}</definedName>
    <definedName name="HGJG_1" hidden="1">{"TAB1",#N/A,TRUE,"GENERAL";"TAB2",#N/A,TRUE,"GENERAL";"TAB3",#N/A,TRUE,"GENERAL";"TAB4",#N/A,TRUE,"GENERAL";"TAB5",#N/A,TRUE,"GENERAL"}</definedName>
    <definedName name="hgrua">#REF!</definedName>
    <definedName name="hgt" localSheetId="61">#REF!</definedName>
    <definedName name="hgt">#REF!</definedName>
    <definedName name="hgu" localSheetId="61">#REF!</definedName>
    <definedName name="hgu" localSheetId="62">#REF!</definedName>
    <definedName name="hgu">#REF!</definedName>
    <definedName name="HH" localSheetId="61">#REF!</definedName>
    <definedName name="HH" localSheetId="62">#REF!</definedName>
    <definedName name="hh">#N/A</definedName>
    <definedName name="HHAHHAHAHAHAHH" localSheetId="61">#REF!</definedName>
    <definedName name="HHAHHAHAHAHAHH">#REF!</definedName>
    <definedName name="hhg" localSheetId="3" hidden="1">{#N/A,#N/A,TRUE,"1842CWN0"}</definedName>
    <definedName name="HHG" localSheetId="61">#REF!</definedName>
    <definedName name="HHG" localSheetId="62">#REF!</definedName>
    <definedName name="hhg" hidden="1">{#N/A,#N/A,TRUE,"1842CWN0"}</definedName>
    <definedName name="hhh" localSheetId="3" hidden="1">{"TAB1",#N/A,TRUE,"GENERAL";"TAB2",#N/A,TRUE,"GENERAL";"TAB3",#N/A,TRUE,"GENERAL";"TAB4",#N/A,TRUE,"GENERAL";"TAB5",#N/A,TRUE,"GENERAL"}</definedName>
    <definedName name="hhh" localSheetId="61" hidden="1">{"TAB1",#N/A,TRUE,"GENERAL";"TAB2",#N/A,TRUE,"GENERAL";"TAB3",#N/A,TRUE,"GENERAL";"TAB4",#N/A,TRUE,"GENERAL";"TAB5",#N/A,TRUE,"GENERAL"}</definedName>
    <definedName name="hhh" localSheetId="62" hidden="1">{"TAB1",#N/A,TRUE,"GENERAL";"TAB2",#N/A,TRUE,"GENERAL";"TAB3",#N/A,TRUE,"GENERAL";"TAB4",#N/A,TRUE,"GENERAL";"TAB5",#N/A,TRUE,"GENERAL"}</definedName>
    <definedName name="hhh" hidden="1">{"TAB1",#N/A,TRUE,"GENERAL";"TAB2",#N/A,TRUE,"GENERAL";"TAB3",#N/A,TRUE,"GENERAL";"TAB4",#N/A,TRUE,"GENERAL";"TAB5",#N/A,TRUE,"GENERAL"}</definedName>
    <definedName name="hhh_1" localSheetId="3" hidden="1">{"TAB1",#N/A,TRUE,"GENERAL";"TAB2",#N/A,TRUE,"GENERAL";"TAB3",#N/A,TRUE,"GENERAL";"TAB4",#N/A,TRUE,"GENERAL";"TAB5",#N/A,TRUE,"GENERAL"}</definedName>
    <definedName name="hhh_1" localSheetId="61" hidden="1">{"TAB1",#N/A,TRUE,"GENERAL";"TAB2",#N/A,TRUE,"GENERAL";"TAB3",#N/A,TRUE,"GENERAL";"TAB4",#N/A,TRUE,"GENERAL";"TAB5",#N/A,TRUE,"GENERAL"}</definedName>
    <definedName name="hhh_1" localSheetId="62" hidden="1">{"TAB1",#N/A,TRUE,"GENERAL";"TAB2",#N/A,TRUE,"GENERAL";"TAB3",#N/A,TRUE,"GENERAL";"TAB4",#N/A,TRUE,"GENERAL";"TAB5",#N/A,TRUE,"GENERAL"}</definedName>
    <definedName name="hhh_1" hidden="1">{"TAB1",#N/A,TRUE,"GENERAL";"TAB2",#N/A,TRUE,"GENERAL";"TAB3",#N/A,TRUE,"GENERAL";"TAB4",#N/A,TRUE,"GENERAL";"TAB5",#N/A,TRUE,"GENERAL"}</definedName>
    <definedName name="hhhh">#REF!</definedName>
    <definedName name="hhhhh" localSheetId="3" hidden="1">{#N/A,#N/A,FALSE,"masez (10)";#N/A,#N/A,FALSE,"masez (7)";#N/A,#N/A,FALSE,"masez (6)";#N/A,#N/A,FALSE,"masez (5)";#N/A,#N/A,FALSE,"masez (4)";#N/A,#N/A,FALSE,"masez (3)";#N/A,#N/A,FALSE,"masez (2)";#N/A,#N/A,FALSE,"GME";#N/A,#N/A,FALSE,"masez"}</definedName>
    <definedName name="hhhhh" hidden="1">{#N/A,#N/A,FALSE,"masez (10)";#N/A,#N/A,FALSE,"masez (7)";#N/A,#N/A,FALSE,"masez (6)";#N/A,#N/A,FALSE,"masez (5)";#N/A,#N/A,FALSE,"masez (4)";#N/A,#N/A,FALSE,"masez (3)";#N/A,#N/A,FALSE,"masez (2)";#N/A,#N/A,FALSE,"GME";#N/A,#N/A,FALSE,"masez"}</definedName>
    <definedName name="hhhhhh" localSheetId="3" hidden="1">{"via1",#N/A,TRUE,"general";"via2",#N/A,TRUE,"general";"via3",#N/A,TRUE,"general"}</definedName>
    <definedName name="hhhhhh" localSheetId="61" hidden="1">{"via1",#N/A,TRUE,"general";"via2",#N/A,TRUE,"general";"via3",#N/A,TRUE,"general"}</definedName>
    <definedName name="hhhhhh" localSheetId="62" hidden="1">{"via1",#N/A,TRUE,"general";"via2",#N/A,TRUE,"general";"via3",#N/A,TRUE,"general"}</definedName>
    <definedName name="hhhhhh" hidden="1">{"via1",#N/A,TRUE,"general";"via2",#N/A,TRUE,"general";"via3",#N/A,TRUE,"general"}</definedName>
    <definedName name="hhhhhh_1" localSheetId="3" hidden="1">{"via1",#N/A,TRUE,"general";"via2",#N/A,TRUE,"general";"via3",#N/A,TRUE,"general"}</definedName>
    <definedName name="hhhhhh_1" localSheetId="61" hidden="1">{"via1",#N/A,TRUE,"general";"via2",#N/A,TRUE,"general";"via3",#N/A,TRUE,"general"}</definedName>
    <definedName name="hhhhhh_1" localSheetId="62" hidden="1">{"via1",#N/A,TRUE,"general";"via2",#N/A,TRUE,"general";"via3",#N/A,TRUE,"general"}</definedName>
    <definedName name="hhhhhh_1" hidden="1">{"via1",#N/A,TRUE,"general";"via2",#N/A,TRUE,"general";"via3",#N/A,TRUE,"general"}</definedName>
    <definedName name="hhhhhhhh" localSheetId="61">#REF!</definedName>
    <definedName name="hhhhhhhh">#REF!</definedName>
    <definedName name="hhhhhhhhhhhhh">#REF!</definedName>
    <definedName name="HHHHHHHHHHHHHHHHHHHHHHHH">#REF!</definedName>
    <definedName name="hhhhhhhhhhl">#REF!</definedName>
    <definedName name="hhhhhho" localSheetId="3" hidden="1">{"TAB1",#N/A,TRUE,"GENERAL";"TAB2",#N/A,TRUE,"GENERAL";"TAB3",#N/A,TRUE,"GENERAL";"TAB4",#N/A,TRUE,"GENERAL";"TAB5",#N/A,TRUE,"GENERAL"}</definedName>
    <definedName name="hhhhhho" localSheetId="61" hidden="1">{"TAB1",#N/A,TRUE,"GENERAL";"TAB2",#N/A,TRUE,"GENERAL";"TAB3",#N/A,TRUE,"GENERAL";"TAB4",#N/A,TRUE,"GENERAL";"TAB5",#N/A,TRUE,"GENERAL"}</definedName>
    <definedName name="hhhhhho" localSheetId="62" hidden="1">{"TAB1",#N/A,TRUE,"GENERAL";"TAB2",#N/A,TRUE,"GENERAL";"TAB3",#N/A,TRUE,"GENERAL";"TAB4",#N/A,TRUE,"GENERAL";"TAB5",#N/A,TRUE,"GENERAL"}</definedName>
    <definedName name="hhhhhho" hidden="1">{"TAB1",#N/A,TRUE,"GENERAL";"TAB2",#N/A,TRUE,"GENERAL";"TAB3",#N/A,TRUE,"GENERAL";"TAB4",#N/A,TRUE,"GENERAL";"TAB5",#N/A,TRUE,"GENERAL"}</definedName>
    <definedName name="hhhhhho_1" localSheetId="3" hidden="1">{"TAB1",#N/A,TRUE,"GENERAL";"TAB2",#N/A,TRUE,"GENERAL";"TAB3",#N/A,TRUE,"GENERAL";"TAB4",#N/A,TRUE,"GENERAL";"TAB5",#N/A,TRUE,"GENERAL"}</definedName>
    <definedName name="hhhhhho_1" localSheetId="61" hidden="1">{"TAB1",#N/A,TRUE,"GENERAL";"TAB2",#N/A,TRUE,"GENERAL";"TAB3",#N/A,TRUE,"GENERAL";"TAB4",#N/A,TRUE,"GENERAL";"TAB5",#N/A,TRUE,"GENERAL"}</definedName>
    <definedName name="hhhhhho_1" localSheetId="62" hidden="1">{"TAB1",#N/A,TRUE,"GENERAL";"TAB2",#N/A,TRUE,"GENERAL";"TAB3",#N/A,TRUE,"GENERAL";"TAB4",#N/A,TRUE,"GENERAL";"TAB5",#N/A,TRUE,"GENERAL"}</definedName>
    <definedName name="hhhhhho_1" hidden="1">{"TAB1",#N/A,TRUE,"GENERAL";"TAB2",#N/A,TRUE,"GENERAL";"TAB3",#N/A,TRUE,"GENERAL";"TAB4",#N/A,TRUE,"GENERAL";"TAB5",#N/A,TRUE,"GENERAL"}</definedName>
    <definedName name="HHHHHHTTTTKKKK" localSheetId="61">#REF!</definedName>
    <definedName name="HHHHHHTTTTKKKK">#REF!</definedName>
    <definedName name="hhhhhpy" localSheetId="3" hidden="1">{"TAB1",#N/A,TRUE,"GENERAL";"TAB2",#N/A,TRUE,"GENERAL";"TAB3",#N/A,TRUE,"GENERAL";"TAB4",#N/A,TRUE,"GENERAL";"TAB5",#N/A,TRUE,"GENERAL"}</definedName>
    <definedName name="hhhhhpy" localSheetId="61" hidden="1">{"TAB1",#N/A,TRUE,"GENERAL";"TAB2",#N/A,TRUE,"GENERAL";"TAB3",#N/A,TRUE,"GENERAL";"TAB4",#N/A,TRUE,"GENERAL";"TAB5",#N/A,TRUE,"GENERAL"}</definedName>
    <definedName name="hhhhhpy" localSheetId="62" hidden="1">{"TAB1",#N/A,TRUE,"GENERAL";"TAB2",#N/A,TRUE,"GENERAL";"TAB3",#N/A,TRUE,"GENERAL";"TAB4",#N/A,TRUE,"GENERAL";"TAB5",#N/A,TRUE,"GENERAL"}</definedName>
    <definedName name="hhhhhpy" hidden="1">{"TAB1",#N/A,TRUE,"GENERAL";"TAB2",#N/A,TRUE,"GENERAL";"TAB3",#N/A,TRUE,"GENERAL";"TAB4",#N/A,TRUE,"GENERAL";"TAB5",#N/A,TRUE,"GENERAL"}</definedName>
    <definedName name="hhhhhpy_1" localSheetId="3" hidden="1">{"TAB1",#N/A,TRUE,"GENERAL";"TAB2",#N/A,TRUE,"GENERAL";"TAB3",#N/A,TRUE,"GENERAL";"TAB4",#N/A,TRUE,"GENERAL";"TAB5",#N/A,TRUE,"GENERAL"}</definedName>
    <definedName name="hhhhhpy_1" localSheetId="61" hidden="1">{"TAB1",#N/A,TRUE,"GENERAL";"TAB2",#N/A,TRUE,"GENERAL";"TAB3",#N/A,TRUE,"GENERAL";"TAB4",#N/A,TRUE,"GENERAL";"TAB5",#N/A,TRUE,"GENERAL"}</definedName>
    <definedName name="hhhhhpy_1" localSheetId="62" hidden="1">{"TAB1",#N/A,TRUE,"GENERAL";"TAB2",#N/A,TRUE,"GENERAL";"TAB3",#N/A,TRUE,"GENERAL";"TAB4",#N/A,TRUE,"GENERAL";"TAB5",#N/A,TRUE,"GENERAL"}</definedName>
    <definedName name="hhhhhpy_1" hidden="1">{"TAB1",#N/A,TRUE,"GENERAL";"TAB2",#N/A,TRUE,"GENERAL";"TAB3",#N/A,TRUE,"GENERAL";"TAB4",#N/A,TRUE,"GENERAL";"TAB5",#N/A,TRUE,"GENERAL"}</definedName>
    <definedName name="hhhhth" localSheetId="3" hidden="1">{"via1",#N/A,TRUE,"general";"via2",#N/A,TRUE,"general";"via3",#N/A,TRUE,"general"}</definedName>
    <definedName name="hhhhth" localSheetId="61" hidden="1">{"via1",#N/A,TRUE,"general";"via2",#N/A,TRUE,"general";"via3",#N/A,TRUE,"general"}</definedName>
    <definedName name="hhhhth" localSheetId="62" hidden="1">{"via1",#N/A,TRUE,"general";"via2",#N/A,TRUE,"general";"via3",#N/A,TRUE,"general"}</definedName>
    <definedName name="hhhhth" hidden="1">{"via1",#N/A,TRUE,"general";"via2",#N/A,TRUE,"general";"via3",#N/A,TRUE,"general"}</definedName>
    <definedName name="hhhhth_1" localSheetId="3" hidden="1">{"via1",#N/A,TRUE,"general";"via2",#N/A,TRUE,"general";"via3",#N/A,TRUE,"general"}</definedName>
    <definedName name="hhhhth_1" localSheetId="61" hidden="1">{"via1",#N/A,TRUE,"general";"via2",#N/A,TRUE,"general";"via3",#N/A,TRUE,"general"}</definedName>
    <definedName name="hhhhth_1" localSheetId="62" hidden="1">{"via1",#N/A,TRUE,"general";"via2",#N/A,TRUE,"general";"via3",#N/A,TRUE,"general"}</definedName>
    <definedName name="hhhhth_1" hidden="1">{"via1",#N/A,TRUE,"general";"via2",#N/A,TRUE,"general";"via3",#N/A,TRUE,"general"}</definedName>
    <definedName name="HHHJJKK" hidden="1">#REF!</definedName>
    <definedName name="HHHJJYUU" hidden="1">#REF!</definedName>
    <definedName name="HHHSHSH" localSheetId="61">#REF!</definedName>
    <definedName name="HHHSHSH">#REF!</definedName>
    <definedName name="hhhyhyh" localSheetId="3" hidden="1">{"TAB1",#N/A,TRUE,"GENERAL";"TAB2",#N/A,TRUE,"GENERAL";"TAB3",#N/A,TRUE,"GENERAL";"TAB4",#N/A,TRUE,"GENERAL";"TAB5",#N/A,TRUE,"GENERAL"}</definedName>
    <definedName name="hhhyhyh" localSheetId="61" hidden="1">{"TAB1",#N/A,TRUE,"GENERAL";"TAB2",#N/A,TRUE,"GENERAL";"TAB3",#N/A,TRUE,"GENERAL";"TAB4",#N/A,TRUE,"GENERAL";"TAB5",#N/A,TRUE,"GENERAL"}</definedName>
    <definedName name="hhhyhyh" localSheetId="62" hidden="1">{"TAB1",#N/A,TRUE,"GENERAL";"TAB2",#N/A,TRUE,"GENERAL";"TAB3",#N/A,TRUE,"GENERAL";"TAB4",#N/A,TRUE,"GENERAL";"TAB5",#N/A,TRUE,"GENERAL"}</definedName>
    <definedName name="hhhyhyh" hidden="1">{"TAB1",#N/A,TRUE,"GENERAL";"TAB2",#N/A,TRUE,"GENERAL";"TAB3",#N/A,TRUE,"GENERAL";"TAB4",#N/A,TRUE,"GENERAL";"TAB5",#N/A,TRUE,"GENERAL"}</definedName>
    <definedName name="hhhyhyh_1" localSheetId="3" hidden="1">{"TAB1",#N/A,TRUE,"GENERAL";"TAB2",#N/A,TRUE,"GENERAL";"TAB3",#N/A,TRUE,"GENERAL";"TAB4",#N/A,TRUE,"GENERAL";"TAB5",#N/A,TRUE,"GENERAL"}</definedName>
    <definedName name="hhhyhyh_1" localSheetId="61" hidden="1">{"TAB1",#N/A,TRUE,"GENERAL";"TAB2",#N/A,TRUE,"GENERAL";"TAB3",#N/A,TRUE,"GENERAL";"TAB4",#N/A,TRUE,"GENERAL";"TAB5",#N/A,TRUE,"GENERAL"}</definedName>
    <definedName name="hhhyhyh_1" localSheetId="62" hidden="1">{"TAB1",#N/A,TRUE,"GENERAL";"TAB2",#N/A,TRUE,"GENERAL";"TAB3",#N/A,TRUE,"GENERAL";"TAB4",#N/A,TRUE,"GENERAL";"TAB5",#N/A,TRUE,"GENERAL"}</definedName>
    <definedName name="hhhyhyh_1" hidden="1">{"TAB1",#N/A,TRUE,"GENERAL";"TAB2",#N/A,TRUE,"GENERAL";"TAB3",#N/A,TRUE,"GENERAL";"TAB4",#N/A,TRUE,"GENERAL";"TAB5",#N/A,TRUE,"GENERAL"}</definedName>
    <definedName name="hhjh">#REF!</definedName>
    <definedName name="hhtrhreh" localSheetId="3" hidden="1">{"via1",#N/A,TRUE,"general";"via2",#N/A,TRUE,"general";"via3",#N/A,TRUE,"general"}</definedName>
    <definedName name="hhtrhreh" localSheetId="61" hidden="1">{"via1",#N/A,TRUE,"general";"via2",#N/A,TRUE,"general";"via3",#N/A,TRUE,"general"}</definedName>
    <definedName name="hhtrhreh" localSheetId="62" hidden="1">{"via1",#N/A,TRUE,"general";"via2",#N/A,TRUE,"general";"via3",#N/A,TRUE,"general"}</definedName>
    <definedName name="hhtrhreh" hidden="1">{"via1",#N/A,TRUE,"general";"via2",#N/A,TRUE,"general";"via3",#N/A,TRUE,"general"}</definedName>
    <definedName name="hhtrhreh_1" localSheetId="3" hidden="1">{"via1",#N/A,TRUE,"general";"via2",#N/A,TRUE,"general";"via3",#N/A,TRUE,"general"}</definedName>
    <definedName name="hhtrhreh_1" localSheetId="61" hidden="1">{"via1",#N/A,TRUE,"general";"via2",#N/A,TRUE,"general";"via3",#N/A,TRUE,"general"}</definedName>
    <definedName name="hhtrhreh_1" localSheetId="62" hidden="1">{"via1",#N/A,TRUE,"general";"via2",#N/A,TRUE,"general";"via3",#N/A,TRUE,"general"}</definedName>
    <definedName name="hhtrhreh_1" hidden="1">{"via1",#N/A,TRUE,"general";"via2",#N/A,TRUE,"general";"via3",#N/A,TRUE,"general"}</definedName>
    <definedName name="Hid">#REF!</definedName>
    <definedName name="HIDE1">#REF!</definedName>
    <definedName name="HIDR160PE_S1" localSheetId="61">#REF!</definedName>
    <definedName name="HIDR160PE_S1" localSheetId="62">#REF!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#REF!</definedName>
    <definedName name="Hidrisanitarios">#REF!</definedName>
    <definedName name="HIDRO">#REF!</definedName>
    <definedName name="HIDROSANITARIO_RED_DE_GAS">#REF!</definedName>
    <definedName name="HIDROSANITYGAS_ITEM">#REF!</definedName>
    <definedName name="HIDROSELLO_DE_CAUCHO_10_S8">#REF!</definedName>
    <definedName name="HIDROSELLO_DE_CAUCHO_12_S8">#REF!</definedName>
    <definedName name="HIDROSELLO_DE_CAUCHO_14_S8">#REF!</definedName>
    <definedName name="HIDROSELLO_DE_CAUCHO_16_S8">#REF!</definedName>
    <definedName name="HIDROSELLO_DE_CAUCHO_18_S8">#REF!</definedName>
    <definedName name="HIDROSELLO_DE_CAUCHO_20_S8">#REF!</definedName>
    <definedName name="HIDROSELLO_DE_CAUCHO_24_S4">#REF!</definedName>
    <definedName name="HIDROSELLO_DE_CAUCHO_27_S4">#REF!</definedName>
    <definedName name="HIDROSELLO_DE_CAUCHO_30_S4">#REF!</definedName>
    <definedName name="HIDROSELLO_DE_CAUCHO_6_S8">#REF!</definedName>
    <definedName name="HIDROSELLO_DE_CAUCHO_8_S8">#REF!</definedName>
    <definedName name="HIDROSELLO_S8">#REF!</definedName>
    <definedName name="hierro">#REF!</definedName>
    <definedName name="hierro1">#REF!</definedName>
    <definedName name="hierro2">#REF!</definedName>
    <definedName name="hierro4">#REF!</definedName>
    <definedName name="hierro60v">#REF!</definedName>
    <definedName name="hierros_y_mallas">#REF!</definedName>
    <definedName name="hijo">#REF!</definedName>
    <definedName name="hikhkjhkjl" localSheetId="61">#REF!</definedName>
    <definedName name="hikhkjhkjl">#REF!</definedName>
    <definedName name="hikhkjhkjl_2" localSheetId="61">#REF!</definedName>
    <definedName name="hikhkjhkjl_2">#REF!</definedName>
    <definedName name="hikhkjhkjl_4" localSheetId="61">#REF!</definedName>
    <definedName name="hikhkjhkjl_4">#REF!</definedName>
    <definedName name="HILERAS">#REF!</definedName>
    <definedName name="HIM_CPC">#REF!</definedName>
    <definedName name="hing">#REF!</definedName>
    <definedName name="HistoricalHomeCell">#REF!</definedName>
    <definedName name="Historicos">#REF!</definedName>
    <definedName name="HistoryEnd">#REF!</definedName>
    <definedName name="HistoryStart">#REF!</definedName>
    <definedName name="HisYear_0" hidden="1">#REF!</definedName>
    <definedName name="HisYear_1" hidden="1">#REF!</definedName>
    <definedName name="HisYear_2" hidden="1">#REF!</definedName>
    <definedName name="HisYear_3" hidden="1">#REF!</definedName>
    <definedName name="hit">#REF!</definedName>
    <definedName name="hj" localSheetId="61">#REF!</definedName>
    <definedName name="HJ">#REF!</definedName>
    <definedName name="hjfg" localSheetId="3" hidden="1">{"via1",#N/A,TRUE,"general";"via2",#N/A,TRUE,"general";"via3",#N/A,TRUE,"general"}</definedName>
    <definedName name="hjfg" localSheetId="61" hidden="1">{"via1",#N/A,TRUE,"general";"via2",#N/A,TRUE,"general";"via3",#N/A,TRUE,"general"}</definedName>
    <definedName name="hjfg" localSheetId="62" hidden="1">{"via1",#N/A,TRUE,"general";"via2",#N/A,TRUE,"general";"via3",#N/A,TRUE,"general"}</definedName>
    <definedName name="hjfg" hidden="1">{"via1",#N/A,TRUE,"general";"via2",#N/A,TRUE,"general";"via3",#N/A,TRUE,"general"}</definedName>
    <definedName name="hjfg_1" localSheetId="3" hidden="1">{"via1",#N/A,TRUE,"general";"via2",#N/A,TRUE,"general";"via3",#N/A,TRUE,"general"}</definedName>
    <definedName name="hjfg_1" localSheetId="61" hidden="1">{"via1",#N/A,TRUE,"general";"via2",#N/A,TRUE,"general";"via3",#N/A,TRUE,"general"}</definedName>
    <definedName name="hjfg_1" localSheetId="62" hidden="1">{"via1",#N/A,TRUE,"general";"via2",#N/A,TRUE,"general";"via3",#N/A,TRUE,"general"}</definedName>
    <definedName name="hjfg_1" hidden="1">{"via1",#N/A,TRUE,"general";"via2",#N/A,TRUE,"general";"via3",#N/A,TRUE,"general"}</definedName>
    <definedName name="hjgh" localSheetId="3" hidden="1">{"TAB1",#N/A,TRUE,"GENERAL";"TAB2",#N/A,TRUE,"GENERAL";"TAB3",#N/A,TRUE,"GENERAL";"TAB4",#N/A,TRUE,"GENERAL";"TAB5",#N/A,TRUE,"GENERAL"}</definedName>
    <definedName name="hjgh" localSheetId="61" hidden="1">{"TAB1",#N/A,TRUE,"GENERAL";"TAB2",#N/A,TRUE,"GENERAL";"TAB3",#N/A,TRUE,"GENERAL";"TAB4",#N/A,TRUE,"GENERAL";"TAB5",#N/A,TRUE,"GENERAL"}</definedName>
    <definedName name="hjgh" localSheetId="62" hidden="1">{"TAB1",#N/A,TRUE,"GENERAL";"TAB2",#N/A,TRUE,"GENERAL";"TAB3",#N/A,TRUE,"GENERAL";"TAB4",#N/A,TRUE,"GENERAL";"TAB5",#N/A,TRUE,"GENERAL"}</definedName>
    <definedName name="hjgh" hidden="1">{"TAB1",#N/A,TRUE,"GENERAL";"TAB2",#N/A,TRUE,"GENERAL";"TAB3",#N/A,TRUE,"GENERAL";"TAB4",#N/A,TRUE,"GENERAL";"TAB5",#N/A,TRUE,"GENERAL"}</definedName>
    <definedName name="hjgh_1" localSheetId="3" hidden="1">{"TAB1",#N/A,TRUE,"GENERAL";"TAB2",#N/A,TRUE,"GENERAL";"TAB3",#N/A,TRUE,"GENERAL";"TAB4",#N/A,TRUE,"GENERAL";"TAB5",#N/A,TRUE,"GENERAL"}</definedName>
    <definedName name="hjgh_1" localSheetId="61" hidden="1">{"TAB1",#N/A,TRUE,"GENERAL";"TAB2",#N/A,TRUE,"GENERAL";"TAB3",#N/A,TRUE,"GENERAL";"TAB4",#N/A,TRUE,"GENERAL";"TAB5",#N/A,TRUE,"GENERAL"}</definedName>
    <definedName name="hjgh_1" localSheetId="62" hidden="1">{"TAB1",#N/A,TRUE,"GENERAL";"TAB2",#N/A,TRUE,"GENERAL";"TAB3",#N/A,TRUE,"GENERAL";"TAB4",#N/A,TRUE,"GENERAL";"TAB5",#N/A,TRUE,"GENERAL"}</definedName>
    <definedName name="hjgh_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61" hidden="1">{"TAB1",#N/A,TRUE,"GENERAL";"TAB2",#N/A,TRUE,"GENERAL";"TAB3",#N/A,TRUE,"GENERAL";"TAB4",#N/A,TRUE,"GENERAL";"TAB5",#N/A,TRUE,"GENERAL"}</definedName>
    <definedName name="hjghj" localSheetId="62" hidden="1">{"TAB1",#N/A,TRUE,"GENERAL";"TAB2",#N/A,TRUE,"GENERAL";"TAB3",#N/A,TRUE,"GENERAL";"TAB4",#N/A,TRUE,"GENERAL";"TAB5",#N/A,TRUE,"GENERAL"}</definedName>
    <definedName name="hjghj" hidden="1">{"TAB1",#N/A,TRUE,"GENERAL";"TAB2",#N/A,TRUE,"GENERAL";"TAB3",#N/A,TRUE,"GENERAL";"TAB4",#N/A,TRUE,"GENERAL";"TAB5",#N/A,TRUE,"GENERAL"}</definedName>
    <definedName name="hjghj_1" localSheetId="3" hidden="1">{"TAB1",#N/A,TRUE,"GENERAL";"TAB2",#N/A,TRUE,"GENERAL";"TAB3",#N/A,TRUE,"GENERAL";"TAB4",#N/A,TRUE,"GENERAL";"TAB5",#N/A,TRUE,"GENERAL"}</definedName>
    <definedName name="hjghj_1" localSheetId="61" hidden="1">{"TAB1",#N/A,TRUE,"GENERAL";"TAB2",#N/A,TRUE,"GENERAL";"TAB3",#N/A,TRUE,"GENERAL";"TAB4",#N/A,TRUE,"GENERAL";"TAB5",#N/A,TRUE,"GENERAL"}</definedName>
    <definedName name="hjghj_1" localSheetId="62" hidden="1">{"TAB1",#N/A,TRUE,"GENERAL";"TAB2",#N/A,TRUE,"GENERAL";"TAB3",#N/A,TRUE,"GENERAL";"TAB4",#N/A,TRUE,"GENERAL";"TAB5",#N/A,TRUE,"GENERAL"}</definedName>
    <definedName name="hjghj_1" hidden="1">{"TAB1",#N/A,TRUE,"GENERAL";"TAB2",#N/A,TRUE,"GENERAL";"TAB3",#N/A,TRUE,"GENERAL";"TAB4",#N/A,TRUE,"GENERAL";"TAB5",#N/A,TRUE,"GENERAL"}</definedName>
    <definedName name="HJH">#REF!</definedName>
    <definedName name="HJHJ">#REF!</definedName>
    <definedName name="hjhjhg" localSheetId="3" hidden="1">{"TAB1",#N/A,TRUE,"GENERAL";"TAB2",#N/A,TRUE,"GENERAL";"TAB3",#N/A,TRUE,"GENERAL";"TAB4",#N/A,TRUE,"GENERAL";"TAB5",#N/A,TRUE,"GENERAL"}</definedName>
    <definedName name="hjhjhg" localSheetId="61" hidden="1">{"TAB1",#N/A,TRUE,"GENERAL";"TAB2",#N/A,TRUE,"GENERAL";"TAB3",#N/A,TRUE,"GENERAL";"TAB4",#N/A,TRUE,"GENERAL";"TAB5",#N/A,TRUE,"GENERAL"}</definedName>
    <definedName name="hjhjhg" localSheetId="62" hidden="1">{"TAB1",#N/A,TRUE,"GENERAL";"TAB2",#N/A,TRUE,"GENERAL";"TAB3",#N/A,TRUE,"GENERAL";"TAB4",#N/A,TRUE,"GENERAL";"TAB5",#N/A,TRUE,"GENERAL"}</definedName>
    <definedName name="hjhjhg" hidden="1">{"TAB1",#N/A,TRUE,"GENERAL";"TAB2",#N/A,TRUE,"GENERAL";"TAB3",#N/A,TRUE,"GENERAL";"TAB4",#N/A,TRUE,"GENERAL";"TAB5",#N/A,TRUE,"GENERAL"}</definedName>
    <definedName name="hjhjhg_1" localSheetId="3" hidden="1">{"TAB1",#N/A,TRUE,"GENERAL";"TAB2",#N/A,TRUE,"GENERAL";"TAB3",#N/A,TRUE,"GENERAL";"TAB4",#N/A,TRUE,"GENERAL";"TAB5",#N/A,TRUE,"GENERAL"}</definedName>
    <definedName name="hjhjhg_1" localSheetId="61" hidden="1">{"TAB1",#N/A,TRUE,"GENERAL";"TAB2",#N/A,TRUE,"GENERAL";"TAB3",#N/A,TRUE,"GENERAL";"TAB4",#N/A,TRUE,"GENERAL";"TAB5",#N/A,TRUE,"GENERAL"}</definedName>
    <definedName name="hjhjhg_1" localSheetId="62" hidden="1">{"TAB1",#N/A,TRUE,"GENERAL";"TAB2",#N/A,TRUE,"GENERAL";"TAB3",#N/A,TRUE,"GENERAL";"TAB4",#N/A,TRUE,"GENERAL";"TAB5",#N/A,TRUE,"GENERAL"}</definedName>
    <definedName name="hjhjhg_1" hidden="1">{"TAB1",#N/A,TRUE,"GENERAL";"TAB2",#N/A,TRUE,"GENERAL";"TAB3",#N/A,TRUE,"GENERAL";"TAB4",#N/A,TRUE,"GENERAL";"TAB5",#N/A,TRUE,"GENERAL"}</definedName>
    <definedName name="hjhjhhhhhhhhhhhhh">#REF!</definedName>
    <definedName name="hjhjhj">#REF!</definedName>
    <definedName name="hjhjhjhj">#REF!</definedName>
    <definedName name="HJJJJ">#REF!</definedName>
    <definedName name="hjk" localSheetId="62">#REF!</definedName>
    <definedName name="hjk">#REF!</definedName>
    <definedName name="HJKH" localSheetId="3" hidden="1">{"via1",#N/A,TRUE,"general";"via2",#N/A,TRUE,"general";"via3",#N/A,TRUE,"general"}</definedName>
    <definedName name="HJKH" localSheetId="61" hidden="1">{"via1",#N/A,TRUE,"general";"via2",#N/A,TRUE,"general";"via3",#N/A,TRUE,"general"}</definedName>
    <definedName name="HJKH" localSheetId="62" hidden="1">{"via1",#N/A,TRUE,"general";"via2",#N/A,TRUE,"general";"via3",#N/A,TRUE,"general"}</definedName>
    <definedName name="HJKH" hidden="1">{"via1",#N/A,TRUE,"general";"via2",#N/A,TRUE,"general";"via3",#N/A,TRUE,"general"}</definedName>
    <definedName name="HJKH_1" localSheetId="3" hidden="1">{"via1",#N/A,TRUE,"general";"via2",#N/A,TRUE,"general";"via3",#N/A,TRUE,"general"}</definedName>
    <definedName name="HJKH_1" localSheetId="61" hidden="1">{"via1",#N/A,TRUE,"general";"via2",#N/A,TRUE,"general";"via3",#N/A,TRUE,"general"}</definedName>
    <definedName name="HJKH_1" localSheetId="62" hidden="1">{"via1",#N/A,TRUE,"general";"via2",#N/A,TRUE,"general";"via3",#N/A,TRUE,"general"}</definedName>
    <definedName name="HJKH_1" hidden="1">{"via1",#N/A,TRUE,"general";"via2",#N/A,TRUE,"general";"via3",#N/A,TRUE,"general"}</definedName>
    <definedName name="hjkjk" localSheetId="3" hidden="1">{"via1",#N/A,TRUE,"general";"via2",#N/A,TRUE,"general";"via3",#N/A,TRUE,"general"}</definedName>
    <definedName name="hjkjk" localSheetId="61" hidden="1">{"via1",#N/A,TRUE,"general";"via2",#N/A,TRUE,"general";"via3",#N/A,TRUE,"general"}</definedName>
    <definedName name="hjkjk" localSheetId="62" hidden="1">{"via1",#N/A,TRUE,"general";"via2",#N/A,TRUE,"general";"via3",#N/A,TRUE,"general"}</definedName>
    <definedName name="hjkjk" hidden="1">{"via1",#N/A,TRUE,"general";"via2",#N/A,TRUE,"general";"via3",#N/A,TRUE,"general"}</definedName>
    <definedName name="hjkjk_1" localSheetId="3" hidden="1">{"via1",#N/A,TRUE,"general";"via2",#N/A,TRUE,"general";"via3",#N/A,TRUE,"general"}</definedName>
    <definedName name="hjkjk_1" localSheetId="61" hidden="1">{"via1",#N/A,TRUE,"general";"via2",#N/A,TRUE,"general";"via3",#N/A,TRUE,"general"}</definedName>
    <definedName name="hjkjk_1" localSheetId="62" hidden="1">{"via1",#N/A,TRUE,"general";"via2",#N/A,TRUE,"general";"via3",#N/A,TRUE,"general"}</definedName>
    <definedName name="hjkjk_1" hidden="1">{"via1",#N/A,TRUE,"general";"via2",#N/A,TRUE,"general";"via3",#N/A,TRUE,"general"}</definedName>
    <definedName name="HJKL" localSheetId="61">#REF!</definedName>
    <definedName name="HJKL">#REF!</definedName>
    <definedName name="HJL" localSheetId="61">#REF!</definedName>
    <definedName name="HJL">#REF!</definedName>
    <definedName name="HJM">#REF!</definedName>
    <definedName name="HK">#N/A</definedName>
    <definedName name="HKGJH">#N/A</definedName>
    <definedName name="hkhkjhkj" localSheetId="61">#REF!</definedName>
    <definedName name="hkhkjhkj">#REF!</definedName>
    <definedName name="hkhkjhkj_2">#REF!</definedName>
    <definedName name="hkhkjhkj_4">#REF!</definedName>
    <definedName name="hl" localSheetId="62">#REF!</definedName>
    <definedName name="hl">#REF!</definedName>
    <definedName name="HLPIU_CCFA">#REF!</definedName>
    <definedName name="HLPIU_PCFA">#REF!</definedName>
    <definedName name="HM" localSheetId="62">#REF!</definedName>
    <definedName name="HM">#REF!</definedName>
    <definedName name="HM_2">#REF!</definedName>
    <definedName name="HM3EB">#REF!</definedName>
    <definedName name="HM3JH">#REF!</definedName>
    <definedName name="HMEN">#REF!</definedName>
    <definedName name="HMHF3">#REF!</definedName>
    <definedName name="hmont">#REF!</definedName>
    <definedName name="HMRDr">#REF!</definedName>
    <definedName name="HMSDr">#REF!</definedName>
    <definedName name="hn" localSheetId="3" hidden="1">{"TAB1",#N/A,TRUE,"GENERAL";"TAB2",#N/A,TRUE,"GENERAL";"TAB3",#N/A,TRUE,"GENERAL";"TAB4",#N/A,TRUE,"GENERAL";"TAB5",#N/A,TRUE,"GENERAL"}</definedName>
    <definedName name="hn" localSheetId="61" hidden="1">{"TAB1",#N/A,TRUE,"GENERAL";"TAB2",#N/A,TRUE,"GENERAL";"TAB3",#N/A,TRUE,"GENERAL";"TAB4",#N/A,TRUE,"GENERAL";"TAB5",#N/A,TRUE,"GENERAL"}</definedName>
    <definedName name="hn" localSheetId="62"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_1" localSheetId="3" hidden="1">{"TAB1",#N/A,TRUE,"GENERAL";"TAB2",#N/A,TRUE,"GENERAL";"TAB3",#N/A,TRUE,"GENERAL";"TAB4",#N/A,TRUE,"GENERAL";"TAB5",#N/A,TRUE,"GENERAL"}</definedName>
    <definedName name="hn_1" localSheetId="61" hidden="1">{"TAB1",#N/A,TRUE,"GENERAL";"TAB2",#N/A,TRUE,"GENERAL";"TAB3",#N/A,TRUE,"GENERAL";"TAB4",#N/A,TRUE,"GENERAL";"TAB5",#N/A,TRUE,"GENERAL"}</definedName>
    <definedName name="hn_1" localSheetId="62" hidden="1">{"TAB1",#N/A,TRUE,"GENERAL";"TAB2",#N/A,TRUE,"GENERAL";"TAB3",#N/A,TRUE,"GENERAL";"TAB4",#N/A,TRUE,"GENERAL";"TAB5",#N/A,TRUE,"GENERAL"}</definedName>
    <definedName name="hn_1" hidden="1">{"TAB1",#N/A,TRUE,"GENERAL";"TAB2",#N/A,TRUE,"GENERAL";"TAB3",#N/A,TRUE,"GENERAL";"TAB4",#N/A,TRUE,"GENERAL";"TAB5",#N/A,TRUE,"GENERAL"}</definedName>
    <definedName name="HNH" localSheetId="61">#REF!</definedName>
    <definedName name="HNH">#REF!</definedName>
    <definedName name="hnt" localSheetId="62">#REF!</definedName>
    <definedName name="hnt">#REF!</definedName>
    <definedName name="HOCOL">#REF!</definedName>
    <definedName name="hoha" localSheetId="3" hidden="1">{"PYGT",#N/A,FALSE,"PYG";"ACTIT",#N/A,FALSE,"BCE_GRAL-ACTIVO";"PASIT",#N/A,FALSE,"BCE_GRAL-PASIVO-PATRIM";"CAJAT",#N/A,FALSE,"CAJA"}</definedName>
    <definedName name="hoha" hidden="1">{"PYGT",#N/A,FALSE,"PYG";"ACTIT",#N/A,FALSE,"BCE_GRAL-ACTIVO";"PASIT",#N/A,FALSE,"BCE_GRAL-PASIVO-PATRIM";"CAJAT",#N/A,FALSE,"CAJA"}</definedName>
    <definedName name="HOJA" localSheetId="3">DATE(YEAR(#REF!),MONTH(#REF!)+[0]!ACCESORIOS_PARA_TANQUE_ALMACENAMIENTO_2000_LTS,DAY(#REF!))</definedName>
    <definedName name="HOJA">DATE(YEAR(#REF!),MONTH(#REF!)+[0]!ACCESORIOS_PARA_TANQUE_ALMACENAMIENTO_2000_LTS,DAY(#REF!))</definedName>
    <definedName name="Hoja__1__de__3">#REF!</definedName>
    <definedName name="Hoja_Dis">#REF!</definedName>
    <definedName name="Hoja_Dis_All">#REF!</definedName>
    <definedName name="Hoja_Dis_Com">#REF!</definedName>
    <definedName name="Hoja_Dis_out">#REF!</definedName>
    <definedName name="Hoja_Dis_Ver">#REF!</definedName>
    <definedName name="Hoja_Entamborada_en_Madera_2.10x1.50_2_Hojas" localSheetId="21">#REF!</definedName>
    <definedName name="Hoja_Entamborada_en_Madera_2.10x1.50_2_Hojas">#REF!</definedName>
    <definedName name="Hoja_Entamborada_en_Madera_2.10x75" localSheetId="21">#REF!</definedName>
    <definedName name="Hoja_Entamborada_en_Madera_2.10x75">#REF!</definedName>
    <definedName name="Hoja_Entamborada_en_Madera_2.10x90" localSheetId="21">#REF!</definedName>
    <definedName name="Hoja_Entamborada_en_Madera_2.10x90">#REF!</definedName>
    <definedName name="Hoja_Entamborada_en_Madera_2.25x90" localSheetId="21">#REF!</definedName>
    <definedName name="Hoja_Entamborada_en_Madera_2.25x90">#REF!</definedName>
    <definedName name="Hoja_Entamborada_en_Madera_2.40x4.80_4_Hojas_Plegable" localSheetId="21">#REF!</definedName>
    <definedName name="Hoja_Entamborada_en_Madera_2.40x4.80_4_Hojas_Plegable">#REF!</definedName>
    <definedName name="HOJA1">#REF!</definedName>
    <definedName name="HOJA11">#REF!</definedName>
    <definedName name="HOJA14">#REF!</definedName>
    <definedName name="HOJA444" localSheetId="3">DATE(YEAR(#REF!),MONTH(#REF!)+[0]!ACCESORIOS_PARA_TANQUE_ALMACENAMIENTO_2000_LTS,DAY(#REF!))</definedName>
    <definedName name="HOJA444">DATE(YEAR(#REF!),MONTH(#REF!)+[0]!ACCESORIOS_PARA_TANQUE_ALMACENAMIENTO_2000_LTS,DAY(#REF!))</definedName>
    <definedName name="HOJA8">#REF!</definedName>
    <definedName name="HOJAOIU">#REF!</definedName>
    <definedName name="HonoraProfesionales" localSheetId="21">#REF!</definedName>
    <definedName name="HonoraProfesionales">#REF!</definedName>
    <definedName name="HONORARIOS">#REF!</definedName>
    <definedName name="HonoraTecnicos" localSheetId="21">#REF!</definedName>
    <definedName name="HonoraTecnicos">#REF!</definedName>
    <definedName name="HOR">#REF!</definedName>
    <definedName name="HORA">#REF!</definedName>
    <definedName name="Hora_med">#REF!</definedName>
    <definedName name="HORA2">#REF!</definedName>
    <definedName name="HORAA">#REF!</definedName>
    <definedName name="HORALL">#REF!</definedName>
    <definedName name="HORAS">#REF!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FES">#REF!</definedName>
    <definedName name="horat" localSheetId="61">#REF!</definedName>
    <definedName name="horat" localSheetId="62">#REF!</definedName>
    <definedName name="horat">#REF!</definedName>
    <definedName name="horat2">#REF!</definedName>
    <definedName name="Horno_Microondas" localSheetId="21">#REF!</definedName>
    <definedName name="Horno_Microondas">#REF!</definedName>
    <definedName name="Hornos">#REF!</definedName>
    <definedName name="HoursTotCol">#REF!</definedName>
    <definedName name="hoy" hidden="1">#REF!</definedName>
    <definedName name="hp" localSheetId="61">#REF!</definedName>
    <definedName name="hp" localSheetId="62">#REF!</definedName>
    <definedName name="hp">#REF!</definedName>
    <definedName name="HP_stg_Hz">#REF!</definedName>
    <definedName name="hpiso" localSheetId="21">#REF!</definedName>
    <definedName name="hpiso">#REF!</definedName>
    <definedName name="hqi" localSheetId="61">#REF!</definedName>
    <definedName name="hqi" localSheetId="62">#REF!</definedName>
    <definedName name="hqi">#REF!</definedName>
    <definedName name="hqmaxsutro">#REF!</definedName>
    <definedName name="hQminsutro">#REF!</definedName>
    <definedName name="HR_ANDAMIOS">#REF!</definedName>
    <definedName name="HR_ESCALERA">#REF!</definedName>
    <definedName name="hreer" localSheetId="3" hidden="1">{"TAB1",#N/A,TRUE,"GENERAL";"TAB2",#N/A,TRUE,"GENERAL";"TAB3",#N/A,TRUE,"GENERAL";"TAB4",#N/A,TRUE,"GENERAL";"TAB5",#N/A,TRUE,"GENERAL"}</definedName>
    <definedName name="hreer" localSheetId="61" hidden="1">{"TAB1",#N/A,TRUE,"GENERAL";"TAB2",#N/A,TRUE,"GENERAL";"TAB3",#N/A,TRUE,"GENERAL";"TAB4",#N/A,TRUE,"GENERAL";"TAB5",#N/A,TRUE,"GENERAL"}</definedName>
    <definedName name="hreer" localSheetId="62" hidden="1">{"TAB1",#N/A,TRUE,"GENERAL";"TAB2",#N/A,TRUE,"GENERAL";"TAB3",#N/A,TRUE,"GENERAL";"TAB4",#N/A,TRUE,"GENERAL";"TAB5",#N/A,TRUE,"GENERAL"}</definedName>
    <definedName name="hreer" hidden="1">{"TAB1",#N/A,TRUE,"GENERAL";"TAB2",#N/A,TRUE,"GENERAL";"TAB3",#N/A,TRUE,"GENERAL";"TAB4",#N/A,TRUE,"GENERAL";"TAB5",#N/A,TRUE,"GENERAL"}</definedName>
    <definedName name="hreer_1" localSheetId="3" hidden="1">{"TAB1",#N/A,TRUE,"GENERAL";"TAB2",#N/A,TRUE,"GENERAL";"TAB3",#N/A,TRUE,"GENERAL";"TAB4",#N/A,TRUE,"GENERAL";"TAB5",#N/A,TRUE,"GENERAL"}</definedName>
    <definedName name="hreer_1" localSheetId="61" hidden="1">{"TAB1",#N/A,TRUE,"GENERAL";"TAB2",#N/A,TRUE,"GENERAL";"TAB3",#N/A,TRUE,"GENERAL";"TAB4",#N/A,TRUE,"GENERAL";"TAB5",#N/A,TRUE,"GENERAL"}</definedName>
    <definedName name="hreer_1" localSheetId="62" hidden="1">{"TAB1",#N/A,TRUE,"GENERAL";"TAB2",#N/A,TRUE,"GENERAL";"TAB3",#N/A,TRUE,"GENERAL";"TAB4",#N/A,TRUE,"GENERAL";"TAB5",#N/A,TRUE,"GENERAL"}</definedName>
    <definedName name="hreer_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61" hidden="1">{"TAB1",#N/A,TRUE,"GENERAL";"TAB2",#N/A,TRUE,"GENERAL";"TAB3",#N/A,TRUE,"GENERAL";"TAB4",#N/A,TRUE,"GENERAL";"TAB5",#N/A,TRUE,"GENERAL"}</definedName>
    <definedName name="hrhth" localSheetId="62" hidden="1">{"TAB1",#N/A,TRUE,"GENERAL";"TAB2",#N/A,TRUE,"GENERAL";"TAB3",#N/A,TRUE,"GENERAL";"TAB4",#N/A,TRUE,"GENERAL";"TAB5",#N/A,TRUE,"GENERAL"}</definedName>
    <definedName name="hrhth" hidden="1">{"TAB1",#N/A,TRUE,"GENERAL";"TAB2",#N/A,TRUE,"GENERAL";"TAB3",#N/A,TRUE,"GENERAL";"TAB4",#N/A,TRUE,"GENERAL";"TAB5",#N/A,TRUE,"GENERAL"}</definedName>
    <definedName name="hrhth_1" localSheetId="3" hidden="1">{"TAB1",#N/A,TRUE,"GENERAL";"TAB2",#N/A,TRUE,"GENERAL";"TAB3",#N/A,TRUE,"GENERAL";"TAB4",#N/A,TRUE,"GENERAL";"TAB5",#N/A,TRUE,"GENERAL"}</definedName>
    <definedName name="hrhth_1" localSheetId="61" hidden="1">{"TAB1",#N/A,TRUE,"GENERAL";"TAB2",#N/A,TRUE,"GENERAL";"TAB3",#N/A,TRUE,"GENERAL";"TAB4",#N/A,TRUE,"GENERAL";"TAB5",#N/A,TRUE,"GENERAL"}</definedName>
    <definedName name="hrhth_1" localSheetId="62" hidden="1">{"TAB1",#N/A,TRUE,"GENERAL";"TAB2",#N/A,TRUE,"GENERAL";"TAB3",#N/A,TRUE,"GENERAL";"TAB4",#N/A,TRUE,"GENERAL";"TAB5",#N/A,TRUE,"GENERAL"}</definedName>
    <definedName name="hrhth_1" hidden="1">{"TAB1",#N/A,TRUE,"GENERAL";"TAB2",#N/A,TRUE,"GENERAL";"TAB3",#N/A,TRUE,"GENERAL";"TAB4",#N/A,TRUE,"GENERAL";"TAB5",#N/A,TRUE,"GENERAL"}</definedName>
    <definedName name="HrIncrement">#REF!</definedName>
    <definedName name="hrn">#REF!</definedName>
    <definedName name="hrthtrh" localSheetId="3" hidden="1">{"TAB1",#N/A,TRUE,"GENERAL";"TAB2",#N/A,TRUE,"GENERAL";"TAB3",#N/A,TRUE,"GENERAL";"TAB4",#N/A,TRUE,"GENERAL";"TAB5",#N/A,TRUE,"GENERAL"}</definedName>
    <definedName name="hrthtrh" localSheetId="61" hidden="1">{"TAB1",#N/A,TRUE,"GENERAL";"TAB2",#N/A,TRUE,"GENERAL";"TAB3",#N/A,TRUE,"GENERAL";"TAB4",#N/A,TRUE,"GENERAL";"TAB5",#N/A,TRUE,"GENERAL"}</definedName>
    <definedName name="hrthtrh" localSheetId="62" hidden="1">{"TAB1",#N/A,TRUE,"GENERAL";"TAB2",#N/A,TRUE,"GENERAL";"TAB3",#N/A,TRUE,"GENERAL";"TAB4",#N/A,TRUE,"GENERAL";"TAB5",#N/A,TRUE,"GENERAL"}</definedName>
    <definedName name="hrthtrh" hidden="1">{"TAB1",#N/A,TRUE,"GENERAL";"TAB2",#N/A,TRUE,"GENERAL";"TAB3",#N/A,TRUE,"GENERAL";"TAB4",#N/A,TRUE,"GENERAL";"TAB5",#N/A,TRUE,"GENERAL"}</definedName>
    <definedName name="hrthtrh_1" localSheetId="3" hidden="1">{"TAB1",#N/A,TRUE,"GENERAL";"TAB2",#N/A,TRUE,"GENERAL";"TAB3",#N/A,TRUE,"GENERAL";"TAB4",#N/A,TRUE,"GENERAL";"TAB5",#N/A,TRUE,"GENERAL"}</definedName>
    <definedName name="hrthtrh_1" localSheetId="61" hidden="1">{"TAB1",#N/A,TRUE,"GENERAL";"TAB2",#N/A,TRUE,"GENERAL";"TAB3",#N/A,TRUE,"GENERAL";"TAB4",#N/A,TRUE,"GENERAL";"TAB5",#N/A,TRUE,"GENERAL"}</definedName>
    <definedName name="hrthtrh_1" localSheetId="62" hidden="1">{"TAB1",#N/A,TRUE,"GENERAL";"TAB2",#N/A,TRUE,"GENERAL";"TAB3",#N/A,TRUE,"GENERAL";"TAB4",#N/A,TRUE,"GENERAL";"TAB5",#N/A,TRUE,"GENERAL"}</definedName>
    <definedName name="hrthtrh_1" hidden="1">{"TAB1",#N/A,TRUE,"GENERAL";"TAB2",#N/A,TRUE,"GENERAL";"TAB3",#N/A,TRUE,"GENERAL";"TAB4",#N/A,TRUE,"GENERAL";"TAB5",#N/A,TRUE,"GENERAL"}</definedName>
    <definedName name="hs" localSheetId="62">#REF!</definedName>
    <definedName name="hs">#REF!</definedName>
    <definedName name="hsfg" localSheetId="3" hidden="1">{"via1",#N/A,TRUE,"general";"via2",#N/A,TRUE,"general";"via3",#N/A,TRUE,"general"}</definedName>
    <definedName name="hsfg" localSheetId="61" hidden="1">{"via1",#N/A,TRUE,"general";"via2",#N/A,TRUE,"general";"via3",#N/A,TRUE,"general"}</definedName>
    <definedName name="hsfg" localSheetId="62" hidden="1">{"via1",#N/A,TRUE,"general";"via2",#N/A,TRUE,"general";"via3",#N/A,TRUE,"general"}</definedName>
    <definedName name="hsfg" hidden="1">{"via1",#N/A,TRUE,"general";"via2",#N/A,TRUE,"general";"via3",#N/A,TRUE,"general"}</definedName>
    <definedName name="hsfg_1" localSheetId="3" hidden="1">{"via1",#N/A,TRUE,"general";"via2",#N/A,TRUE,"general";"via3",#N/A,TRUE,"general"}</definedName>
    <definedName name="hsfg_1" localSheetId="61" hidden="1">{"via1",#N/A,TRUE,"general";"via2",#N/A,TRUE,"general";"via3",#N/A,TRUE,"general"}</definedName>
    <definedName name="hsfg_1" localSheetId="62" hidden="1">{"via1",#N/A,TRUE,"general";"via2",#N/A,TRUE,"general";"via3",#N/A,TRUE,"general"}</definedName>
    <definedName name="hsfg_1" hidden="1">{"via1",#N/A,TRUE,"general";"via2",#N/A,TRUE,"general";"via3",#N/A,TRUE,"general"}</definedName>
    <definedName name="hsup">#REF!</definedName>
    <definedName name="ht" localSheetId="61">#REF!</definedName>
    <definedName name="ht">#REF!</definedName>
    <definedName name="HT75MH">#REF!</definedName>
    <definedName name="HTAS">#REF!</definedName>
    <definedName name="HTAS1">#REF!</definedName>
    <definedName name="HTD">#REF!</definedName>
    <definedName name="htecn">#REF!</definedName>
    <definedName name="hthdrf" localSheetId="3" hidden="1">{"TAB1",#N/A,TRUE,"GENERAL";"TAB2",#N/A,TRUE,"GENERAL";"TAB3",#N/A,TRUE,"GENERAL";"TAB4",#N/A,TRUE,"GENERAL";"TAB5",#N/A,TRUE,"GENERAL"}</definedName>
    <definedName name="hthdrf" localSheetId="61" hidden="1">{"TAB1",#N/A,TRUE,"GENERAL";"TAB2",#N/A,TRUE,"GENERAL";"TAB3",#N/A,TRUE,"GENERAL";"TAB4",#N/A,TRUE,"GENERAL";"TAB5",#N/A,TRUE,"GENERAL"}</definedName>
    <definedName name="hthdrf" localSheetId="62" hidden="1">{"TAB1",#N/A,TRUE,"GENERAL";"TAB2",#N/A,TRUE,"GENERAL";"TAB3",#N/A,TRUE,"GENERAL";"TAB4",#N/A,TRUE,"GENERAL";"TAB5",#N/A,TRUE,"GENERAL"}</definedName>
    <definedName name="hthdrf" hidden="1">{"TAB1",#N/A,TRUE,"GENERAL";"TAB2",#N/A,TRUE,"GENERAL";"TAB3",#N/A,TRUE,"GENERAL";"TAB4",#N/A,TRUE,"GENERAL";"TAB5",#N/A,TRUE,"GENERAL"}</definedName>
    <definedName name="hthdrf_1" localSheetId="3" hidden="1">{"TAB1",#N/A,TRUE,"GENERAL";"TAB2",#N/A,TRUE,"GENERAL";"TAB3",#N/A,TRUE,"GENERAL";"TAB4",#N/A,TRUE,"GENERAL";"TAB5",#N/A,TRUE,"GENERAL"}</definedName>
    <definedName name="hthdrf_1" localSheetId="61" hidden="1">{"TAB1",#N/A,TRUE,"GENERAL";"TAB2",#N/A,TRUE,"GENERAL";"TAB3",#N/A,TRUE,"GENERAL";"TAB4",#N/A,TRUE,"GENERAL";"TAB5",#N/A,TRUE,"GENERAL"}</definedName>
    <definedName name="hthdrf_1" localSheetId="62" hidden="1">{"TAB1",#N/A,TRUE,"GENERAL";"TAB2",#N/A,TRUE,"GENERAL";"TAB3",#N/A,TRUE,"GENERAL";"TAB4",#N/A,TRUE,"GENERAL";"TAB5",#N/A,TRUE,"GENERAL"}</definedName>
    <definedName name="hthdrf_1" hidden="1">{"TAB1",#N/A,TRUE,"GENERAL";"TAB2",#N/A,TRUE,"GENERAL";"TAB3",#N/A,TRUE,"GENERAL";"TAB4",#N/A,TRUE,"GENERAL";"TAB5",#N/A,TRUE,"GENERAL"}</definedName>
    <definedName name="htk" localSheetId="62">#REF!</definedName>
    <definedName name="htk">#REF!</definedName>
    <definedName name="HTM_Control" localSheetId="3" hidden="1">{"'下期集計（10.27迄・速報値）'!$Q$16"}</definedName>
    <definedName name="HTM_Control" hidden="1">{"'下期集計（10.27迄・速報値）'!$Q$16"}</definedName>
    <definedName name="ＨＴＭＬ" localSheetId="3" hidden="1">{"'コメント'!$A$1:$C$37"}</definedName>
    <definedName name="ＨＴＭＬ" hidden="1">{"'コメント'!$A$1:$C$37"}</definedName>
    <definedName name="HTML_CodePage" hidden="1">1252</definedName>
    <definedName name="HTML_Control" localSheetId="3" hidden="1">{"'PACÍFICO12'!$A$1:$E$6"}</definedName>
    <definedName name="HTML_Control" hidden="1">{"'PACÍFICO12'!$A$1:$E$6"}</definedName>
    <definedName name="HTML_Control2" localSheetId="3" hidden="1">{"'Parámetros'!$A$3:$C$3"}</definedName>
    <definedName name="HTML_Control2" hidden="1">{"'Parámetros'!$A$3:$C$3"}</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TRUE</definedName>
    <definedName name="HTML_Name" hidden="1">"GERENCIA DE SISTEMAS"</definedName>
    <definedName name="HTML_OBDlg2" hidden="1">TRUE</definedName>
    <definedName name="HTML_OBDlg3" hidden="1">TRUE</definedName>
    <definedName name="HTML_OBDlg4" hidden="1">TRUE</definedName>
    <definedName name="HTML_OS" hidden="1">0</definedName>
    <definedName name="HTML_PathFile" hidden="1">"\\Sap1002264\c\COMPAQ\HTML.htm"</definedName>
    <definedName name="HTML_PathFileMac" hidden="1">"Macintosh HD:HomePageStuff:New_Home_Page:datafile:ctryprem.html"</definedName>
    <definedName name="HTML_PathTemplate" hidden="1">"C:\Verificacion\&lt;!--##Table##--&gt;"</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3" hidden="1">{"via1",#N/A,TRUE,"general";"via2",#N/A,TRUE,"general";"via3",#N/A,TRUE,"general"}</definedName>
    <definedName name="htryrt7" localSheetId="61" hidden="1">{"via1",#N/A,TRUE,"general";"via2",#N/A,TRUE,"general";"via3",#N/A,TRUE,"general"}</definedName>
    <definedName name="htryrt7" localSheetId="62" hidden="1">{"via1",#N/A,TRUE,"general";"via2",#N/A,TRUE,"general";"via3",#N/A,TRUE,"general"}</definedName>
    <definedName name="htryrt7" hidden="1">{"via1",#N/A,TRUE,"general";"via2",#N/A,TRUE,"general";"via3",#N/A,TRUE,"general"}</definedName>
    <definedName name="htryrt7_1" localSheetId="3" hidden="1">{"via1",#N/A,TRUE,"general";"via2",#N/A,TRUE,"general";"via3",#N/A,TRUE,"general"}</definedName>
    <definedName name="htryrt7_1" localSheetId="61" hidden="1">{"via1",#N/A,TRUE,"general";"via2",#N/A,TRUE,"general";"via3",#N/A,TRUE,"general"}</definedName>
    <definedName name="htryrt7_1" localSheetId="62" hidden="1">{"via1",#N/A,TRUE,"general";"via2",#N/A,TRUE,"general";"via3",#N/A,TRUE,"general"}</definedName>
    <definedName name="htryrt7_1" hidden="1">{"via1",#N/A,TRUE,"general";"via2",#N/A,TRUE,"general";"via3",#N/A,TRUE,"general"}</definedName>
    <definedName name="HU">#REF!</definedName>
    <definedName name="HUGO">#N/A</definedName>
    <definedName name="HUJ">#REF!</definedName>
    <definedName name="HUN" localSheetId="61">#REF!</definedName>
    <definedName name="HUN">#REF!</definedName>
    <definedName name="hut">#REF!</definedName>
    <definedName name="huygho" localSheetId="3" hidden="1">{"via1",#N/A,TRUE,"general";"via2",#N/A,TRUE,"general";"via3",#N/A,TRUE,"general"}</definedName>
    <definedName name="huygho" hidden="1">{"via1",#N/A,TRUE,"general";"via2",#N/A,TRUE,"general";"via3",#N/A,TRUE,"general"}</definedName>
    <definedName name="hvehiculo">#REF!</definedName>
    <definedName name="hxdfk">#REF!</definedName>
    <definedName name="HXMH">#REF!</definedName>
    <definedName name="HY">#REF!</definedName>
    <definedName name="hyhjop" localSheetId="3" hidden="1">{"TAB1",#N/A,TRUE,"GENERAL";"TAB2",#N/A,TRUE,"GENERAL";"TAB3",#N/A,TRUE,"GENERAL";"TAB4",#N/A,TRUE,"GENERAL";"TAB5",#N/A,TRUE,"GENERAL"}</definedName>
    <definedName name="hyhjop" localSheetId="61" hidden="1">{"TAB1",#N/A,TRUE,"GENERAL";"TAB2",#N/A,TRUE,"GENERAL";"TAB3",#N/A,TRUE,"GENERAL";"TAB4",#N/A,TRUE,"GENERAL";"TAB5",#N/A,TRUE,"GENERAL"}</definedName>
    <definedName name="hyhjop" localSheetId="62" hidden="1">{"TAB1",#N/A,TRUE,"GENERAL";"TAB2",#N/A,TRUE,"GENERAL";"TAB3",#N/A,TRUE,"GENERAL";"TAB4",#N/A,TRUE,"GENERAL";"TAB5",#N/A,TRUE,"GENERAL"}</definedName>
    <definedName name="hyhjop" hidden="1">{"TAB1",#N/A,TRUE,"GENERAL";"TAB2",#N/A,TRUE,"GENERAL";"TAB3",#N/A,TRUE,"GENERAL";"TAB4",#N/A,TRUE,"GENERAL";"TAB5",#N/A,TRUE,"GENERAL"}</definedName>
    <definedName name="hyhjop_1" localSheetId="3" hidden="1">{"TAB1",#N/A,TRUE,"GENERAL";"TAB2",#N/A,TRUE,"GENERAL";"TAB3",#N/A,TRUE,"GENERAL";"TAB4",#N/A,TRUE,"GENERAL";"TAB5",#N/A,TRUE,"GENERAL"}</definedName>
    <definedName name="hyhjop_1" localSheetId="61" hidden="1">{"TAB1",#N/A,TRUE,"GENERAL";"TAB2",#N/A,TRUE,"GENERAL";"TAB3",#N/A,TRUE,"GENERAL";"TAB4",#N/A,TRUE,"GENERAL";"TAB5",#N/A,TRUE,"GENERAL"}</definedName>
    <definedName name="hyhjop_1" localSheetId="62" hidden="1">{"TAB1",#N/A,TRUE,"GENERAL";"TAB2",#N/A,TRUE,"GENERAL";"TAB3",#N/A,TRUE,"GENERAL";"TAB4",#N/A,TRUE,"GENERAL";"TAB5",#N/A,TRUE,"GENERAL"}</definedName>
    <definedName name="hyhjop_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61" hidden="1">{"TAB1",#N/A,TRUE,"GENERAL";"TAB2",#N/A,TRUE,"GENERAL";"TAB3",#N/A,TRUE,"GENERAL";"TAB4",#N/A,TRUE,"GENERAL";"TAB5",#N/A,TRUE,"GENERAL"}</definedName>
    <definedName name="hyhyh" localSheetId="62" hidden="1">{"TAB1",#N/A,TRUE,"GENERAL";"TAB2",#N/A,TRUE,"GENERAL";"TAB3",#N/A,TRUE,"GENERAL";"TAB4",#N/A,TRUE,"GENERAL";"TAB5",#N/A,TRUE,"GENERAL"}</definedName>
    <definedName name="hyhyh" hidden="1">{"TAB1",#N/A,TRUE,"GENERAL";"TAB2",#N/A,TRUE,"GENERAL";"TAB3",#N/A,TRUE,"GENERAL";"TAB4",#N/A,TRUE,"GENERAL";"TAB5",#N/A,TRUE,"GENERAL"}</definedName>
    <definedName name="hyhyh_1" localSheetId="3" hidden="1">{"TAB1",#N/A,TRUE,"GENERAL";"TAB2",#N/A,TRUE,"GENERAL";"TAB3",#N/A,TRUE,"GENERAL";"TAB4",#N/A,TRUE,"GENERAL";"TAB5",#N/A,TRUE,"GENERAL"}</definedName>
    <definedName name="hyhyh_1" localSheetId="61" hidden="1">{"TAB1",#N/A,TRUE,"GENERAL";"TAB2",#N/A,TRUE,"GENERAL";"TAB3",#N/A,TRUE,"GENERAL";"TAB4",#N/A,TRUE,"GENERAL";"TAB5",#N/A,TRUE,"GENERAL"}</definedName>
    <definedName name="hyhyh_1" localSheetId="62" hidden="1">{"TAB1",#N/A,TRUE,"GENERAL";"TAB2",#N/A,TRUE,"GENERAL";"TAB3",#N/A,TRUE,"GENERAL";"TAB4",#N/A,TRUE,"GENERAL";"TAB5",#N/A,TRUE,"GENERAL"}</definedName>
    <definedName name="hyhyh_1" hidden="1">{"TAB1",#N/A,TRUE,"GENERAL";"TAB2",#N/A,TRUE,"GENERAL";"TAB3",#N/A,TRUE,"GENERAL";"TAB4",#N/A,TRUE,"GENERAL";"TAB5",#N/A,TRUE,"GENERAL"}</definedName>
    <definedName name="hyhyuj" localSheetId="61">#REF!</definedName>
    <definedName name="hyhyuj">#REF!</definedName>
    <definedName name="hyousi" hidden="1">#REF!</definedName>
    <definedName name="HYSTER">#REF!</definedName>
    <definedName name="HYT" localSheetId="61">#REF!</definedName>
    <definedName name="HYT" localSheetId="62">#REF!</definedName>
    <definedName name="HYT">#REF!</definedName>
    <definedName name="hytirs" localSheetId="3" hidden="1">{"via1",#N/A,TRUE,"general";"via2",#N/A,TRUE,"general";"via3",#N/A,TRUE,"general"}</definedName>
    <definedName name="hytirs" localSheetId="61" hidden="1">{"via1",#N/A,TRUE,"general";"via2",#N/A,TRUE,"general";"via3",#N/A,TRUE,"general"}</definedName>
    <definedName name="hytirs" localSheetId="62" hidden="1">{"via1",#N/A,TRUE,"general";"via2",#N/A,TRUE,"general";"via3",#N/A,TRUE,"general"}</definedName>
    <definedName name="hytirs" hidden="1">{"via1",#N/A,TRUE,"general";"via2",#N/A,TRUE,"general";"via3",#N/A,TRUE,"general"}</definedName>
    <definedName name="hytirs_1" localSheetId="3" hidden="1">{"via1",#N/A,TRUE,"general";"via2",#N/A,TRUE,"general";"via3",#N/A,TRUE,"general"}</definedName>
    <definedName name="hytirs_1" localSheetId="61" hidden="1">{"via1",#N/A,TRUE,"general";"via2",#N/A,TRUE,"general";"via3",#N/A,TRUE,"general"}</definedName>
    <definedName name="hytirs_1" localSheetId="62" hidden="1">{"via1",#N/A,TRUE,"general";"via2",#N/A,TRUE,"general";"via3",#N/A,TRUE,"general"}</definedName>
    <definedName name="hytirs_1" hidden="1">{"via1",#N/A,TRUE,"general";"via2",#N/A,TRUE,"general";"via3",#N/A,TRUE,"general"}</definedName>
    <definedName name="hyy">#REF!</definedName>
    <definedName name="I" localSheetId="62">#REF!</definedName>
    <definedName name="I">#REF!</definedName>
    <definedName name="I.V.A." localSheetId="21">#REF!</definedName>
    <definedName name="I.V.A.">#REF!</definedName>
    <definedName name="I_0001">#REF!</definedName>
    <definedName name="I_0002">#REF!</definedName>
    <definedName name="I_0003">#REF!</definedName>
    <definedName name="I_0004">#REF!</definedName>
    <definedName name="I_0005">#REF!</definedName>
    <definedName name="I_0006">#REF!</definedName>
    <definedName name="I_0007">#REF!</definedName>
    <definedName name="I_0008">#REF!</definedName>
    <definedName name="I_0009">#REF!</definedName>
    <definedName name="I_0010">#REF!</definedName>
    <definedName name="I_0011">#REF!</definedName>
    <definedName name="I_0012">#REF!</definedName>
    <definedName name="I_0013">#REF!</definedName>
    <definedName name="I_0014">#REF!</definedName>
    <definedName name="I_0015">#REF!</definedName>
    <definedName name="I_0016">#REF!</definedName>
    <definedName name="I_0017">#REF!</definedName>
    <definedName name="I_0018">#REF!</definedName>
    <definedName name="I_0019">#REF!</definedName>
    <definedName name="I_0020">#REF!</definedName>
    <definedName name="I_0021">#REF!</definedName>
    <definedName name="I_0022">#REF!</definedName>
    <definedName name="I_0023">#REF!</definedName>
    <definedName name="I_0024">#REF!</definedName>
    <definedName name="I_0025">#REF!</definedName>
    <definedName name="I_0026">#REF!</definedName>
    <definedName name="I_0027">#REF!</definedName>
    <definedName name="I_0028">#REF!</definedName>
    <definedName name="I_0029">#REF!</definedName>
    <definedName name="I_0030">#REF!</definedName>
    <definedName name="I_0031">#REF!</definedName>
    <definedName name="I_0032">#REF!</definedName>
    <definedName name="I_0033">#REF!</definedName>
    <definedName name="I_0034">#REF!</definedName>
    <definedName name="I_0035">#REF!</definedName>
    <definedName name="I_0036">#REF!</definedName>
    <definedName name="I_0037">#REF!</definedName>
    <definedName name="I_0038">#REF!</definedName>
    <definedName name="I_0039">#REF!</definedName>
    <definedName name="I_0040">#REF!</definedName>
    <definedName name="I_0041">#REF!</definedName>
    <definedName name="I_0042">#REF!</definedName>
    <definedName name="I_0043">#REF!</definedName>
    <definedName name="I_0044">#REF!</definedName>
    <definedName name="I_0045">#REF!</definedName>
    <definedName name="I_0046">#REF!</definedName>
    <definedName name="I_0047">#REF!</definedName>
    <definedName name="I_0048">#REF!</definedName>
    <definedName name="I_0049">#REF!</definedName>
    <definedName name="I_0050">#REF!</definedName>
    <definedName name="I_0051">#REF!</definedName>
    <definedName name="I_0052">#REF!</definedName>
    <definedName name="I_0053">#REF!</definedName>
    <definedName name="I_0054">#REF!</definedName>
    <definedName name="I_0055">#REF!</definedName>
    <definedName name="I_0056">#REF!</definedName>
    <definedName name="I_0057">#REF!</definedName>
    <definedName name="I_0058">#REF!</definedName>
    <definedName name="I_0059">#REF!</definedName>
    <definedName name="I_0060">#REF!</definedName>
    <definedName name="I_0061">#REF!</definedName>
    <definedName name="I_0062">#REF!</definedName>
    <definedName name="I_0063">#REF!</definedName>
    <definedName name="I_0064">#REF!</definedName>
    <definedName name="I_0065">#REF!</definedName>
    <definedName name="I_0066">#REF!</definedName>
    <definedName name="I_0067">#REF!</definedName>
    <definedName name="I_0068">#REF!</definedName>
    <definedName name="I_0069">#REF!</definedName>
    <definedName name="I_0070">#REF!</definedName>
    <definedName name="I_0071">#REF!</definedName>
    <definedName name="I_0072">#REF!</definedName>
    <definedName name="I_0073">#REF!</definedName>
    <definedName name="I_0074">#REF!</definedName>
    <definedName name="I_0075">#REF!</definedName>
    <definedName name="I_0076">#REF!</definedName>
    <definedName name="I_0077">#REF!</definedName>
    <definedName name="I_0078">#REF!</definedName>
    <definedName name="I_0079">#REF!</definedName>
    <definedName name="I_0080">#REF!</definedName>
    <definedName name="I_0081">#REF!</definedName>
    <definedName name="I_0082">#REF!</definedName>
    <definedName name="I_0083">#REF!</definedName>
    <definedName name="I_0084">#REF!</definedName>
    <definedName name="I_0085">#REF!</definedName>
    <definedName name="I_0086">#REF!</definedName>
    <definedName name="I_0087">#REF!</definedName>
    <definedName name="I_0088">#REF!</definedName>
    <definedName name="I_0089">#REF!</definedName>
    <definedName name="I_0090">#REF!</definedName>
    <definedName name="I_0091">#REF!</definedName>
    <definedName name="I_0092">#REF!</definedName>
    <definedName name="I_0093">#REF!</definedName>
    <definedName name="I_0094">#REF!</definedName>
    <definedName name="I_0095">#REF!</definedName>
    <definedName name="I_0096">#REF!</definedName>
    <definedName name="I_0097">#REF!</definedName>
    <definedName name="I_0098">#REF!</definedName>
    <definedName name="I_0099">#REF!</definedName>
    <definedName name="I_0100">#REF!</definedName>
    <definedName name="I_0101">#REF!</definedName>
    <definedName name="I_0102">#REF!</definedName>
    <definedName name="I_0103">#REF!</definedName>
    <definedName name="I_0104">#REF!</definedName>
    <definedName name="I_0105">#REF!</definedName>
    <definedName name="I_0106">#REF!</definedName>
    <definedName name="I_0107">#REF!</definedName>
    <definedName name="I_0108">#REF!</definedName>
    <definedName name="I_0109">#REF!</definedName>
    <definedName name="I_0110">#REF!</definedName>
    <definedName name="I_0111">#REF!</definedName>
    <definedName name="I_0112">#REF!</definedName>
    <definedName name="I_0113">#REF!</definedName>
    <definedName name="I_0114">#REF!</definedName>
    <definedName name="I_0115">#REF!</definedName>
    <definedName name="I_0116">#REF!</definedName>
    <definedName name="I_0117">#REF!</definedName>
    <definedName name="I_0118">#REF!</definedName>
    <definedName name="I_0119">#REF!</definedName>
    <definedName name="I_0120">#REF!</definedName>
    <definedName name="I_0121">#REF!</definedName>
    <definedName name="I_0122">#REF!</definedName>
    <definedName name="I_0123">#REF!</definedName>
    <definedName name="I_0124">#REF!</definedName>
    <definedName name="I_0125">#REF!</definedName>
    <definedName name="I_0126">#REF!</definedName>
    <definedName name="I_0127">#REF!</definedName>
    <definedName name="I_0128">#REF!</definedName>
    <definedName name="I_0129">#REF!</definedName>
    <definedName name="I_0130">#REF!</definedName>
    <definedName name="I_0131">#REF!</definedName>
    <definedName name="I_0132">#REF!</definedName>
    <definedName name="I_0133">#REF!</definedName>
    <definedName name="I_0134">#REF!</definedName>
    <definedName name="I_0135">#REF!</definedName>
    <definedName name="I_0136">#REF!</definedName>
    <definedName name="I_0137">#REF!</definedName>
    <definedName name="I_0138">#REF!</definedName>
    <definedName name="I_0139">#REF!</definedName>
    <definedName name="I_0140">#REF!</definedName>
    <definedName name="I_0141">#REF!</definedName>
    <definedName name="I_0142">#REF!</definedName>
    <definedName name="I_0143">#REF!</definedName>
    <definedName name="I_0144">#REF!</definedName>
    <definedName name="I_0145">#REF!</definedName>
    <definedName name="I_0146">#REF!</definedName>
    <definedName name="I_0147">#REF!</definedName>
    <definedName name="I_0148">#REF!</definedName>
    <definedName name="I_0149">#REF!</definedName>
    <definedName name="I_0150">#REF!</definedName>
    <definedName name="I_0151">#REF!</definedName>
    <definedName name="I_0152">#REF!</definedName>
    <definedName name="I_0153">#REF!</definedName>
    <definedName name="I_0154">#REF!</definedName>
    <definedName name="I_0155">#REF!</definedName>
    <definedName name="I_0156">#REF!</definedName>
    <definedName name="I_0157">#REF!</definedName>
    <definedName name="I_0158">#REF!</definedName>
    <definedName name="I_0159">#REF!</definedName>
    <definedName name="I_0160">#REF!</definedName>
    <definedName name="I_0161">#REF!</definedName>
    <definedName name="I_0162">#REF!</definedName>
    <definedName name="I_0163">#REF!</definedName>
    <definedName name="I_0164">#REF!</definedName>
    <definedName name="I_0165">#REF!</definedName>
    <definedName name="I_0166">#REF!</definedName>
    <definedName name="I_0167">#REF!</definedName>
    <definedName name="I_0168">#REF!</definedName>
    <definedName name="I_0169">#REF!</definedName>
    <definedName name="I_0170">#REF!</definedName>
    <definedName name="I_0171">#REF!</definedName>
    <definedName name="I_0172">#REF!</definedName>
    <definedName name="I_0173">#REF!</definedName>
    <definedName name="I_0174">#REF!</definedName>
    <definedName name="I_0175">#REF!</definedName>
    <definedName name="I_0176">#REF!</definedName>
    <definedName name="I_0177">#REF!</definedName>
    <definedName name="I_0178">#REF!</definedName>
    <definedName name="I_0179">#REF!</definedName>
    <definedName name="I_0180">#REF!</definedName>
    <definedName name="I_0181">#REF!</definedName>
    <definedName name="I_0183">#REF!</definedName>
    <definedName name="I_0185">#REF!</definedName>
    <definedName name="I_0187">#REF!</definedName>
    <definedName name="I_0189">#REF!</definedName>
    <definedName name="I_0190">#REF!</definedName>
    <definedName name="I_0191">#REF!</definedName>
    <definedName name="I_0192">#REF!</definedName>
    <definedName name="I_0193">#REF!</definedName>
    <definedName name="I_0194">#REF!</definedName>
    <definedName name="I_0196">#REF!</definedName>
    <definedName name="I_0197">#REF!</definedName>
    <definedName name="I_0198">#REF!</definedName>
    <definedName name="I_0199">#REF!</definedName>
    <definedName name="I_0200">#REF!</definedName>
    <definedName name="I_0201">#REF!</definedName>
    <definedName name="I_0202">#REF!</definedName>
    <definedName name="I_0203">#REF!</definedName>
    <definedName name="I_0204">#REF!</definedName>
    <definedName name="I_0205">#REF!</definedName>
    <definedName name="I_0206">#REF!</definedName>
    <definedName name="I_0207">#REF!</definedName>
    <definedName name="I_0208">#REF!</definedName>
    <definedName name="I_0209">#REF!</definedName>
    <definedName name="I_0210">#REF!</definedName>
    <definedName name="I_0211">#REF!</definedName>
    <definedName name="I_0212">#REF!</definedName>
    <definedName name="I_0213">#REF!</definedName>
    <definedName name="I_0214">#REF!</definedName>
    <definedName name="I_0215">#REF!</definedName>
    <definedName name="I_0216">#REF!</definedName>
    <definedName name="I_0217">#REF!</definedName>
    <definedName name="I_0218">#REF!</definedName>
    <definedName name="I_0219">#REF!</definedName>
    <definedName name="I_0220">#REF!</definedName>
    <definedName name="I_0221">#REF!</definedName>
    <definedName name="I_0222">#REF!</definedName>
    <definedName name="I_0223">#REF!</definedName>
    <definedName name="I_0224">#REF!</definedName>
    <definedName name="I_0225">#REF!</definedName>
    <definedName name="I_0226">#REF!</definedName>
    <definedName name="I_0227">#REF!</definedName>
    <definedName name="I_0228">#REF!</definedName>
    <definedName name="I_0229">#REF!</definedName>
    <definedName name="I_0230">#REF!</definedName>
    <definedName name="I_0231">#REF!</definedName>
    <definedName name="I_0232">#REF!</definedName>
    <definedName name="I_0233">#REF!</definedName>
    <definedName name="I_0234">#REF!</definedName>
    <definedName name="I_0235">#REF!</definedName>
    <definedName name="I_0236">#REF!</definedName>
    <definedName name="I_0237">#REF!</definedName>
    <definedName name="I_0238">#REF!</definedName>
    <definedName name="I_0239">#REF!</definedName>
    <definedName name="I_0240">#REF!</definedName>
    <definedName name="I_0241">#REF!</definedName>
    <definedName name="I_0242">#REF!</definedName>
    <definedName name="I_0243">#REF!</definedName>
    <definedName name="I_0244">#REF!</definedName>
    <definedName name="I_0245">#REF!</definedName>
    <definedName name="I_0246">#REF!</definedName>
    <definedName name="I_0247">#REF!</definedName>
    <definedName name="I_0248">#REF!</definedName>
    <definedName name="I_0249">#REF!</definedName>
    <definedName name="I_0250">#REF!</definedName>
    <definedName name="I_0251">#REF!</definedName>
    <definedName name="I_0252">#REF!</definedName>
    <definedName name="I_0253">#REF!</definedName>
    <definedName name="I_0254">#REF!</definedName>
    <definedName name="I_0255">#REF!</definedName>
    <definedName name="I_0256">#REF!</definedName>
    <definedName name="I_0257">#REF!</definedName>
    <definedName name="I_0258">#REF!</definedName>
    <definedName name="I_0259">#REF!</definedName>
    <definedName name="I_0260">#REF!</definedName>
    <definedName name="I_0261">#REF!</definedName>
    <definedName name="I_0262">#REF!</definedName>
    <definedName name="I_0263">#REF!</definedName>
    <definedName name="I_0264">#REF!</definedName>
    <definedName name="I_0265">#REF!</definedName>
    <definedName name="I_0266">#REF!</definedName>
    <definedName name="I_0267">#REF!</definedName>
    <definedName name="I_0268">#REF!</definedName>
    <definedName name="I_0269">#REF!</definedName>
    <definedName name="I_0270">#REF!</definedName>
    <definedName name="i_ZONA_VERDE">#REF!</definedName>
    <definedName name="i0">#REF!</definedName>
    <definedName name="I1.2">#REF!</definedName>
    <definedName name="I1.3">#REF!</definedName>
    <definedName name="I1.4">#REF!</definedName>
    <definedName name="I1.5">#REF!</definedName>
    <definedName name="i1.7">#REF!</definedName>
    <definedName name="I10.1">#REF!</definedName>
    <definedName name="I10.2">#REF!</definedName>
    <definedName name="I10.3">#REF!</definedName>
    <definedName name="I11.1">#REF!</definedName>
    <definedName name="I11.2">#REF!</definedName>
    <definedName name="I11.3">#REF!</definedName>
    <definedName name="I11.4">#REF!</definedName>
    <definedName name="I11.5">#REF!</definedName>
    <definedName name="I11.6">#REF!</definedName>
    <definedName name="I11.7">#REF!</definedName>
    <definedName name="I11.8">#REF!</definedName>
    <definedName name="I12.1">#REF!</definedName>
    <definedName name="i12.2">#REF!</definedName>
    <definedName name="I12.3">#REF!</definedName>
    <definedName name="I12.4">#REF!</definedName>
    <definedName name="i1277.">#REF!</definedName>
    <definedName name="i13.1">#REF!</definedName>
    <definedName name="I13.2">#REF!</definedName>
    <definedName name="i13.3">#REF!</definedName>
    <definedName name="I14.1">#REF!</definedName>
    <definedName name="i2.1">#REF!</definedName>
    <definedName name="I2.2">#REF!</definedName>
    <definedName name="I2751Ç">#REF!</definedName>
    <definedName name="I3.1">#REF!</definedName>
    <definedName name="I3.2">#REF!</definedName>
    <definedName name="I3.3">#REF!</definedName>
    <definedName name="I3.4">#REF!</definedName>
    <definedName name="I4.1">#REF!</definedName>
    <definedName name="i5.1">#REF!</definedName>
    <definedName name="I5.10">#REF!</definedName>
    <definedName name="I5.2">#REF!</definedName>
    <definedName name="I5.3">#REF!</definedName>
    <definedName name="I5.4">#REF!</definedName>
    <definedName name="I5.5">#REF!</definedName>
    <definedName name="I5.6">#REF!</definedName>
    <definedName name="I5.7">#REF!</definedName>
    <definedName name="I5.8">#REF!</definedName>
    <definedName name="I5.9">#REF!</definedName>
    <definedName name="I6.1">#REF!</definedName>
    <definedName name="I6.2">#REF!</definedName>
    <definedName name="I6.3">#REF!</definedName>
    <definedName name="I6.4">#REF!</definedName>
    <definedName name="I6.5">#REF!</definedName>
    <definedName name="I6.6">#REF!</definedName>
    <definedName name="I6.7">#REF!</definedName>
    <definedName name="I6.8">#REF!</definedName>
    <definedName name="I7.1">#REF!</definedName>
    <definedName name="I7.10">#REF!</definedName>
    <definedName name="i7.11">#REF!</definedName>
    <definedName name="i7.12">#REF!</definedName>
    <definedName name="i7.13">#REF!</definedName>
    <definedName name="I7.2">#REF!</definedName>
    <definedName name="I7.3">#REF!</definedName>
    <definedName name="I7.4">#REF!</definedName>
    <definedName name="I7.5">#REF!</definedName>
    <definedName name="I7.6">#REF!</definedName>
    <definedName name="I7.7">#REF!</definedName>
    <definedName name="i7.8">#REF!</definedName>
    <definedName name="i7.9">#REF!</definedName>
    <definedName name="I8.1">#REF!</definedName>
    <definedName name="I8.2">#REF!</definedName>
    <definedName name="I8.3">#REF!</definedName>
    <definedName name="i8i" localSheetId="3" hidden="1">{"TAB1",#N/A,TRUE,"GENERAL";"TAB2",#N/A,TRUE,"GENERAL";"TAB3",#N/A,TRUE,"GENERAL";"TAB4",#N/A,TRUE,"GENERAL";"TAB5",#N/A,TRUE,"GENERAL"}</definedName>
    <definedName name="i8i" localSheetId="61" hidden="1">{"TAB1",#N/A,TRUE,"GENERAL";"TAB2",#N/A,TRUE,"GENERAL";"TAB3",#N/A,TRUE,"GENERAL";"TAB4",#N/A,TRUE,"GENERAL";"TAB5",#N/A,TRUE,"GENERAL"}</definedName>
    <definedName name="i8i" localSheetId="62" hidden="1">{"TAB1",#N/A,TRUE,"GENERAL";"TAB2",#N/A,TRUE,"GENERAL";"TAB3",#N/A,TRUE,"GENERAL";"TAB4",#N/A,TRUE,"GENERAL";"TAB5",#N/A,TRUE,"GENERAL"}</definedName>
    <definedName name="i8i" hidden="1">{"TAB1",#N/A,TRUE,"GENERAL";"TAB2",#N/A,TRUE,"GENERAL";"TAB3",#N/A,TRUE,"GENERAL";"TAB4",#N/A,TRUE,"GENERAL";"TAB5",#N/A,TRUE,"GENERAL"}</definedName>
    <definedName name="i8i_1" localSheetId="3" hidden="1">{"TAB1",#N/A,TRUE,"GENERAL";"TAB2",#N/A,TRUE,"GENERAL";"TAB3",#N/A,TRUE,"GENERAL";"TAB4",#N/A,TRUE,"GENERAL";"TAB5",#N/A,TRUE,"GENERAL"}</definedName>
    <definedName name="i8i_1" localSheetId="61" hidden="1">{"TAB1",#N/A,TRUE,"GENERAL";"TAB2",#N/A,TRUE,"GENERAL";"TAB3",#N/A,TRUE,"GENERAL";"TAB4",#N/A,TRUE,"GENERAL";"TAB5",#N/A,TRUE,"GENERAL"}</definedName>
    <definedName name="i8i_1" localSheetId="62" hidden="1">{"TAB1",#N/A,TRUE,"GENERAL";"TAB2",#N/A,TRUE,"GENERAL";"TAB3",#N/A,TRUE,"GENERAL";"TAB4",#N/A,TRUE,"GENERAL";"TAB5",#N/A,TRUE,"GENERAL"}</definedName>
    <definedName name="i8i_1" hidden="1">{"TAB1",#N/A,TRUE,"GENERAL";"TAB2",#N/A,TRUE,"GENERAL";"TAB3",#N/A,TRUE,"GENERAL";"TAB4",#N/A,TRUE,"GENERAL";"TAB5",#N/A,TRUE,"GENERAL"}</definedName>
    <definedName name="I9.1">#REF!</definedName>
    <definedName name="I9.2">#REF!</definedName>
    <definedName name="i9.3">#REF!</definedName>
    <definedName name="i9.4">#REF!</definedName>
    <definedName name="i9.5">#REF!</definedName>
    <definedName name="I9.6">#REF!</definedName>
    <definedName name="IANC">#REF!</definedName>
    <definedName name="IAU">#REF!</definedName>
    <definedName name="IBAÑEZ">#REF!</definedName>
    <definedName name="IBLOR_fee">#REF!</definedName>
    <definedName name="ic">#REF!</definedName>
    <definedName name="ICA">#REF!</definedName>
    <definedName name="icbf">#REF!</definedName>
    <definedName name="Icct">#REF!</definedName>
    <definedName name="ICOPOR">#REF!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61">#REF!</definedName>
    <definedName name="id" localSheetId="62">#REF!</definedName>
    <definedName name="ID">#N/A</definedName>
    <definedName name="IELECTRICOS">OFFSET(#REF!,0,0,COUNTA(#REF!)-1,4)</definedName>
    <definedName name="IF" localSheetId="61">#REF!</definedName>
    <definedName name="IF" localSheetId="62">#REF!</definedName>
    <definedName name="IF">#REF!</definedName>
    <definedName name="ig" localSheetId="61">#REF!</definedName>
    <definedName name="ig" localSheetId="62">#REF!</definedName>
    <definedName name="Ig">#REF!</definedName>
    <definedName name="IGASOL">#REF!</definedName>
    <definedName name="IGDFGD">#REF!</definedName>
    <definedName name="iglesia">#REF!</definedName>
    <definedName name="ignacio">#REF!</definedName>
    <definedName name="IHUIU7UTI66R6767" localSheetId="61">#REF!</definedName>
    <definedName name="IHUIU7UTI66R6767">#REF!</definedName>
    <definedName name="ii" localSheetId="3" hidden="1">{"TAB1",#N/A,TRUE,"GENERAL";"TAB2",#N/A,TRUE,"GENERAL";"TAB3",#N/A,TRUE,"GENERAL";"TAB4",#N/A,TRUE,"GENERAL";"TAB5",#N/A,TRUE,"GENERAL"}</definedName>
    <definedName name="ii" localSheetId="61" hidden="1">{"TAB1",#N/A,TRUE,"GENERAL";"TAB2",#N/A,TRUE,"GENERAL";"TAB3",#N/A,TRUE,"GENERAL";"TAB4",#N/A,TRUE,"GENERAL";"TAB5",#N/A,TRUE,"GENERAL"}</definedName>
    <definedName name="ii" localSheetId="62" hidden="1">{"TAB1",#N/A,TRUE,"GENERAL";"TAB2",#N/A,TRUE,"GENERAL";"TAB3",#N/A,TRUE,"GENERAL";"TAB4",#N/A,TRUE,"GENERAL";"TAB5",#N/A,TRUE,"GENERAL"}</definedName>
    <definedName name="ii" hidden="1">{"TAB1",#N/A,TRUE,"GENERAL";"TAB2",#N/A,TRUE,"GENERAL";"TAB3",#N/A,TRUE,"GENERAL";"TAB4",#N/A,TRUE,"GENERAL";"TAB5",#N/A,TRUE,"GENERAL"}</definedName>
    <definedName name="ii_1" localSheetId="3" hidden="1">{"TAB1",#N/A,TRUE,"GENERAL";"TAB2",#N/A,TRUE,"GENERAL";"TAB3",#N/A,TRUE,"GENERAL";"TAB4",#N/A,TRUE,"GENERAL";"TAB5",#N/A,TRUE,"GENERAL"}</definedName>
    <definedName name="ii_1" localSheetId="61" hidden="1">{"TAB1",#N/A,TRUE,"GENERAL";"TAB2",#N/A,TRUE,"GENERAL";"TAB3",#N/A,TRUE,"GENERAL";"TAB4",#N/A,TRUE,"GENERAL";"TAB5",#N/A,TRUE,"GENERAL"}</definedName>
    <definedName name="ii_1" localSheetId="62" hidden="1">{"TAB1",#N/A,TRUE,"GENERAL";"TAB2",#N/A,TRUE,"GENERAL";"TAB3",#N/A,TRUE,"GENERAL";"TAB4",#N/A,TRUE,"GENERAL";"TAB5",#N/A,TRUE,"GENERAL"}</definedName>
    <definedName name="ii_1" hidden="1">{"TAB1",#N/A,TRUE,"GENERAL";"TAB2",#N/A,TRUE,"GENERAL";"TAB3",#N/A,TRUE,"GENERAL";"TAB4",#N/A,TRUE,"GENERAL";"TAB5",#N/A,TRUE,"GENERAL"}</definedName>
    <definedName name="IIAIAIIAIAIAAUAUAYAHAHAGSGSG" localSheetId="61">#REF!</definedName>
    <definedName name="IIAIAIIAIAIAAUAUAYAHAHAGSGSG">#REF!</definedName>
    <definedName name="iii" localSheetId="3" hidden="1">{"via1",#N/A,TRUE,"general";"via2",#N/A,TRUE,"general";"via3",#N/A,TRUE,"general"}</definedName>
    <definedName name="iii" localSheetId="61" hidden="1">{"via1",#N/A,TRUE,"general";"via2",#N/A,TRUE,"general";"via3",#N/A,TRUE,"general"}</definedName>
    <definedName name="iii" localSheetId="62" hidden="1">{"via1",#N/A,TRUE,"general";"via2",#N/A,TRUE,"general";"via3",#N/A,TRUE,"general"}</definedName>
    <definedName name="iii" hidden="1">{"via1",#N/A,TRUE,"general";"via2",#N/A,TRUE,"general";"via3",#N/A,TRUE,"general"}</definedName>
    <definedName name="iii_1" localSheetId="3" hidden="1">{"via1",#N/A,TRUE,"general";"via2",#N/A,TRUE,"general";"via3",#N/A,TRUE,"general"}</definedName>
    <definedName name="iii_1" localSheetId="61" hidden="1">{"via1",#N/A,TRUE,"general";"via2",#N/A,TRUE,"general";"via3",#N/A,TRUE,"general"}</definedName>
    <definedName name="iii_1" localSheetId="62" hidden="1">{"via1",#N/A,TRUE,"general";"via2",#N/A,TRUE,"general";"via3",#N/A,TRUE,"general"}</definedName>
    <definedName name="iii_1" hidden="1">{"via1",#N/A,TRUE,"general";"via2",#N/A,TRUE,"general";"via3",#N/A,TRUE,"general"}</definedName>
    <definedName name="IIIAIIAIAIIAIAIA" localSheetId="61">#REF!</definedName>
    <definedName name="IIIAIIAIAIIAIAIA">#REF!</definedName>
    <definedName name="iiii" localSheetId="3" hidden="1">{"via1",#N/A,TRUE,"general";"via2",#N/A,TRUE,"general";"via3",#N/A,TRUE,"general"}</definedName>
    <definedName name="iiii" localSheetId="61" hidden="1">{"via1",#N/A,TRUE,"general";"via2",#N/A,TRUE,"general";"via3",#N/A,TRUE,"general"}</definedName>
    <definedName name="iiii" localSheetId="62" hidden="1">{"via1",#N/A,TRUE,"general";"via2",#N/A,TRUE,"general";"via3",#N/A,TRUE,"general"}</definedName>
    <definedName name="iiii" hidden="1">{"via1",#N/A,TRUE,"general";"via2",#N/A,TRUE,"general";"via3",#N/A,TRUE,"general"}</definedName>
    <definedName name="iiii_1" localSheetId="3" hidden="1">{"via1",#N/A,TRUE,"general";"via2",#N/A,TRUE,"general";"via3",#N/A,TRUE,"general"}</definedName>
    <definedName name="iiii_1" localSheetId="61" hidden="1">{"via1",#N/A,TRUE,"general";"via2",#N/A,TRUE,"general";"via3",#N/A,TRUE,"general"}</definedName>
    <definedName name="iiii_1" localSheetId="62" hidden="1">{"via1",#N/A,TRUE,"general";"via2",#N/A,TRUE,"general";"via3",#N/A,TRUE,"general"}</definedName>
    <definedName name="iiii_1" hidden="1">{"via1",#N/A,TRUE,"general";"via2",#N/A,TRUE,"general";"via3",#N/A,TRUE,"general"}</definedName>
    <definedName name="IIIIIHHHYYSS" localSheetId="61">#REF!</definedName>
    <definedName name="IIIIIHHHYYSS">#REF!</definedName>
    <definedName name="iiiiiii">#REF!</definedName>
    <definedName name="iiiiiiiiiii">#REF!</definedName>
    <definedName name="IIIIIIIIIIIIIIHHHHHHHHHHHHHHHHGGGGGGGGGGGGGGG" localSheetId="61">#REF!</definedName>
    <definedName name="IIIIIIIIIIIIIIHHHHHHHHHHHHHHHHGGGGGGGGGGGGGGG">#REF!</definedName>
    <definedName name="iiiiiiiiiiiiiiiiiiiii">#REF!</definedName>
    <definedName name="iiiiiiiiiiiiiiiiiiiiiiiiiiiiiiiiiiiiiiiiiiiiiiiiiiiii">#REF!</definedName>
    <definedName name="IIIIIIIIOOOOOOOOO" localSheetId="61">#REF!</definedName>
    <definedName name="IIIIIIIIOOOOOOOOO">#REF!</definedName>
    <definedName name="iiiiiiik" localSheetId="3" hidden="1">{"via1",#N/A,TRUE,"general";"via2",#N/A,TRUE,"general";"via3",#N/A,TRUE,"general"}</definedName>
    <definedName name="iiiiiiik" localSheetId="61" hidden="1">{"via1",#N/A,TRUE,"general";"via2",#N/A,TRUE,"general";"via3",#N/A,TRUE,"general"}</definedName>
    <definedName name="iiiiiiik" localSheetId="62" hidden="1">{"via1",#N/A,TRUE,"general";"via2",#N/A,TRUE,"general";"via3",#N/A,TRUE,"general"}</definedName>
    <definedName name="iiiiiiik" hidden="1">{"via1",#N/A,TRUE,"general";"via2",#N/A,TRUE,"general";"via3",#N/A,TRUE,"general"}</definedName>
    <definedName name="iiiiiiik_1" localSheetId="3" hidden="1">{"via1",#N/A,TRUE,"general";"via2",#N/A,TRUE,"general";"via3",#N/A,TRUE,"general"}</definedName>
    <definedName name="iiiiiiik_1" localSheetId="61" hidden="1">{"via1",#N/A,TRUE,"general";"via2",#N/A,TRUE,"general";"via3",#N/A,TRUE,"general"}</definedName>
    <definedName name="iiiiiiik_1" localSheetId="62" hidden="1">{"via1",#N/A,TRUE,"general";"via2",#N/A,TRUE,"general";"via3",#N/A,TRUE,"general"}</definedName>
    <definedName name="iiiiiiik_1" hidden="1">{"via1",#N/A,TRUE,"general";"via2",#N/A,TRUE,"general";"via3",#N/A,TRUE,"general"}</definedName>
    <definedName name="iiiiuh" localSheetId="3" hidden="1">{"TAB1",#N/A,TRUE,"GENERAL";"TAB2",#N/A,TRUE,"GENERAL";"TAB3",#N/A,TRUE,"GENERAL";"TAB4",#N/A,TRUE,"GENERAL";"TAB5",#N/A,TRUE,"GENERAL"}</definedName>
    <definedName name="iiiiuh" localSheetId="61" hidden="1">{"TAB1",#N/A,TRUE,"GENERAL";"TAB2",#N/A,TRUE,"GENERAL";"TAB3",#N/A,TRUE,"GENERAL";"TAB4",#N/A,TRUE,"GENERAL";"TAB5",#N/A,TRUE,"GENERAL"}</definedName>
    <definedName name="iiiiuh" localSheetId="62" hidden="1">{"TAB1",#N/A,TRUE,"GENERAL";"TAB2",#N/A,TRUE,"GENERAL";"TAB3",#N/A,TRUE,"GENERAL";"TAB4",#N/A,TRUE,"GENERAL";"TAB5",#N/A,TRUE,"GENERAL"}</definedName>
    <definedName name="iiiiuh" hidden="1">{"TAB1",#N/A,TRUE,"GENERAL";"TAB2",#N/A,TRUE,"GENERAL";"TAB3",#N/A,TRUE,"GENERAL";"TAB4",#N/A,TRUE,"GENERAL";"TAB5",#N/A,TRUE,"GENERAL"}</definedName>
    <definedName name="iiiiuh_1" localSheetId="3" hidden="1">{"TAB1",#N/A,TRUE,"GENERAL";"TAB2",#N/A,TRUE,"GENERAL";"TAB3",#N/A,TRUE,"GENERAL";"TAB4",#N/A,TRUE,"GENERAL";"TAB5",#N/A,TRUE,"GENERAL"}</definedName>
    <definedName name="iiiiuh_1" localSheetId="61" hidden="1">{"TAB1",#N/A,TRUE,"GENERAL";"TAB2",#N/A,TRUE,"GENERAL";"TAB3",#N/A,TRUE,"GENERAL";"TAB4",#N/A,TRUE,"GENERAL";"TAB5",#N/A,TRUE,"GENERAL"}</definedName>
    <definedName name="iiiiuh_1" localSheetId="62" hidden="1">{"TAB1",#N/A,TRUE,"GENERAL";"TAB2",#N/A,TRUE,"GENERAL";"TAB3",#N/A,TRUE,"GENERAL";"TAB4",#N/A,TRUE,"GENERAL";"TAB5",#N/A,TRUE,"GENERAL"}</definedName>
    <definedName name="iiiiuh_1" hidden="1">{"TAB1",#N/A,TRUE,"GENERAL";"TAB2",#N/A,TRUE,"GENERAL";"TAB3",#N/A,TRUE,"GENERAL";"TAB4",#N/A,TRUE,"GENERAL";"TAB5",#N/A,TRUE,"GENERAL"}</definedName>
    <definedName name="ijqwwwww" localSheetId="61">#REF!</definedName>
    <definedName name="ijqwwwww">#REF!</definedName>
    <definedName name="IJUNIOR">#REF!</definedName>
    <definedName name="ik" localSheetId="62">#REF!</definedName>
    <definedName name="ik">#REF!</definedName>
    <definedName name="ikikololp" localSheetId="61">#REF!</definedName>
    <definedName name="ikikololp">#REF!</definedName>
    <definedName name="ikj" localSheetId="61">#REF!</definedName>
    <definedName name="ikj" localSheetId="62">#REF!</definedName>
    <definedName name="ikj">#REF!</definedName>
    <definedName name="iktgvfmu" localSheetId="3" hidden="1">{"TAB1",#N/A,TRUE,"GENERAL";"TAB2",#N/A,TRUE,"GENERAL";"TAB3",#N/A,TRUE,"GENERAL";"TAB4",#N/A,TRUE,"GENERAL";"TAB5",#N/A,TRUE,"GENERAL"}</definedName>
    <definedName name="iktgvfmu" localSheetId="61" hidden="1">{"TAB1",#N/A,TRUE,"GENERAL";"TAB2",#N/A,TRUE,"GENERAL";"TAB3",#N/A,TRUE,"GENERAL";"TAB4",#N/A,TRUE,"GENERAL";"TAB5",#N/A,TRUE,"GENERAL"}</definedName>
    <definedName name="iktgvfmu" localSheetId="62" hidden="1">{"TAB1",#N/A,TRUE,"GENERAL";"TAB2",#N/A,TRUE,"GENERAL";"TAB3",#N/A,TRUE,"GENERAL";"TAB4",#N/A,TRUE,"GENERAL";"TAB5",#N/A,TRUE,"GENERAL"}</definedName>
    <definedName name="iktgvfmu" hidden="1">{"TAB1",#N/A,TRUE,"GENERAL";"TAB2",#N/A,TRUE,"GENERAL";"TAB3",#N/A,TRUE,"GENERAL";"TAB4",#N/A,TRUE,"GENERAL";"TAB5",#N/A,TRUE,"GENERAL"}</definedName>
    <definedName name="iktgvfmu_1" localSheetId="3" hidden="1">{"TAB1",#N/A,TRUE,"GENERAL";"TAB2",#N/A,TRUE,"GENERAL";"TAB3",#N/A,TRUE,"GENERAL";"TAB4",#N/A,TRUE,"GENERAL";"TAB5",#N/A,TRUE,"GENERAL"}</definedName>
    <definedName name="iktgvfmu_1" localSheetId="61" hidden="1">{"TAB1",#N/A,TRUE,"GENERAL";"TAB2",#N/A,TRUE,"GENERAL";"TAB3",#N/A,TRUE,"GENERAL";"TAB4",#N/A,TRUE,"GENERAL";"TAB5",#N/A,TRUE,"GENERAL"}</definedName>
    <definedName name="iktgvfmu_1" localSheetId="62" hidden="1">{"TAB1",#N/A,TRUE,"GENERAL";"TAB2",#N/A,TRUE,"GENERAL";"TAB3",#N/A,TRUE,"GENERAL";"TAB4",#N/A,TRUE,"GENERAL";"TAB5",#N/A,TRUE,"GENERAL"}</definedName>
    <definedName name="iktgvfmu_1" hidden="1">{"TAB1",#N/A,TRUE,"GENERAL";"TAB2",#N/A,TRUE,"GENERAL";"TAB3",#N/A,TRUE,"GENERAL";"TAB4",#N/A,TRUE,"GENERAL";"TAB5",#N/A,TRUE,"GENERAL"}</definedName>
    <definedName name="IL">#REF!</definedName>
    <definedName name="im">#REF!</definedName>
    <definedName name="Im_Un">#REF!</definedName>
    <definedName name="IMAG">INDIRECT(#REF!)</definedName>
    <definedName name="IMAGEN12">INDIRECT(#REF!)</definedName>
    <definedName name="Imm.Finanziarie">#REF!</definedName>
    <definedName name="Imm.Immateriali">#REF!</definedName>
    <definedName name="imp" localSheetId="61">#REF!</definedName>
    <definedName name="imp" localSheetId="62">#REF!</definedName>
    <definedName name="IMP">#REF!</definedName>
    <definedName name="Impacto" localSheetId="62">#REF!</definedName>
    <definedName name="Impacto">#REF!</definedName>
    <definedName name="ImpdosporMilCostos">#REF!</definedName>
    <definedName name="Impdosxmil">#REF!</definedName>
    <definedName name="IMPER">#REF!</definedName>
    <definedName name="Impermeabilización_cimiento_manto3mm">#REF!</definedName>
    <definedName name="impermeabilizaciónsika">#REF!</definedName>
    <definedName name="Impermeabilizante_concreto_de_3000_P.S.I." localSheetId="21">#REF!</definedName>
    <definedName name="Impermeabilizante_concreto_de_3000_P.S.I.">#REF!</definedName>
    <definedName name="Impermeabilizante_mortero_1_3" localSheetId="21">#REF!</definedName>
    <definedName name="Impermeabilizante_mortero_1_3">#REF!</definedName>
    <definedName name="Impermeabilizante_mortero_1_4" localSheetId="21">#REF!</definedName>
    <definedName name="Impermeabilizante_mortero_1_4">#REF!</definedName>
    <definedName name="IMPERMEABILIZANTE_PARA_MORTERO">#REF!</definedName>
    <definedName name="impermeabilizanteeucon">#REF!</definedName>
    <definedName name="Impermeabilizantes">#REF!</definedName>
    <definedName name="IMPL">#REF!</definedName>
    <definedName name="impmurosigol">#REF!</definedName>
    <definedName name="Imposte">#REF!</definedName>
    <definedName name="ImpPolizasConsultoria" localSheetId="62">#REF!</definedName>
    <definedName name="ImpPolizasConsultoria">#REF!</definedName>
    <definedName name="ImpPolizasObra" localSheetId="62">#REF!</definedName>
    <definedName name="ImpPolizasObra">#REF!</definedName>
    <definedName name="IMPRE">2%</definedName>
    <definedName name="impresion">#REF!</definedName>
    <definedName name="IMPRESIÓN">#REF!</definedName>
    <definedName name="impresoras">#REF!</definedName>
    <definedName name="IMPRESSION">#REF!</definedName>
    <definedName name="Imprev">#REF!</definedName>
    <definedName name="IMPREVISTOS">#REF!</definedName>
    <definedName name="Imprevistos_mmto_año1" localSheetId="61">#REF!</definedName>
    <definedName name="Imprevistos_mmto_año1">#REF!</definedName>
    <definedName name="IMPRI">#REF!</definedName>
    <definedName name="Imprima">#REF!</definedName>
    <definedName name="imprimir">#REF!</definedName>
    <definedName name="Imprimir_área_IM">#REF!</definedName>
    <definedName name="Imprimir_área_IM_1">#REF!</definedName>
    <definedName name="Imprimir_títulos_IM">#REF!</definedName>
    <definedName name="imprint">#REF!</definedName>
    <definedName name="IMPTOS">#REF!</definedName>
    <definedName name="IMPTOS1">#REF!</definedName>
    <definedName name="ImpuestoCostos">#REF!</definedName>
    <definedName name="IMPUESTOS">#REF!</definedName>
    <definedName name="IMPULSIONALCANTARILLADOTABLA1.10">#REF!</definedName>
    <definedName name="INC">#REF!</definedName>
    <definedName name="Incidencia">#REF!</definedName>
    <definedName name="INCOME">#REF!</definedName>
    <definedName name="Incomepb" hidden="1">#REF!</definedName>
    <definedName name="INCONTERMS">#REF!</definedName>
    <definedName name="incr">#REF!</definedName>
    <definedName name="INCR._PRODC.">#REF!</definedName>
    <definedName name="Incremento_Fluido_3000_psi" localSheetId="21">#REF!</definedName>
    <definedName name="Incremento_Fluido_3000_psi">#REF!</definedName>
    <definedName name="INCREMENTO1">#REF!</definedName>
    <definedName name="INCREMENTO2">#REF!</definedName>
    <definedName name="INCREMENTO3">#REF!</definedName>
    <definedName name="IncrementoCanon">#REF!</definedName>
    <definedName name="INCRNOVATOT">#REF!</definedName>
    <definedName name="incrustaciones">#REF!</definedName>
    <definedName name="IND">#REF!</definedName>
    <definedName name="IND_CALIDAD">#REF!</definedName>
    <definedName name="INDEX">#REF!</definedName>
    <definedName name="Index.">#REF!</definedName>
    <definedName name="INDEXa">#REF!</definedName>
    <definedName name="INDEXACIÓN">#REF!</definedName>
    <definedName name="INDI">#REF!</definedName>
    <definedName name="INDICADOR">#REF!</definedName>
    <definedName name="INDICE">#REF!</definedName>
    <definedName name="INDICEPRECIOSCONSUMIDOR">#REF!</definedName>
    <definedName name="INDIR">#REF!</definedName>
    <definedName name="INDIREC">#REF!</definedName>
    <definedName name="INDJA1">#REF!</definedName>
    <definedName name="induccion">#REF!</definedName>
    <definedName name="INE">#REF!</definedName>
    <definedName name="inf">#REF!</definedName>
    <definedName name="inf_1">NA()</definedName>
    <definedName name="inf_10">NA()</definedName>
    <definedName name="inf_11">NA()</definedName>
    <definedName name="inf_12">NA()</definedName>
    <definedName name="inf_2">NA()</definedName>
    <definedName name="inf_3">NA()</definedName>
    <definedName name="inf_4">NA()</definedName>
    <definedName name="inf_5">NA()</definedName>
    <definedName name="inf_6">NA()</definedName>
    <definedName name="inf_7">NA()</definedName>
    <definedName name="inf_8">NA()</definedName>
    <definedName name="inf_9">NA()</definedName>
    <definedName name="INF1_1">NA()</definedName>
    <definedName name="INF1_11">NA()</definedName>
    <definedName name="INF1_12">NA()</definedName>
    <definedName name="INF1_6">NA()</definedName>
    <definedName name="INF1_7">NA()</definedName>
    <definedName name="INF1_8">NA()</definedName>
    <definedName name="INF1_9">NA()</definedName>
    <definedName name="INFF" localSheetId="61">#REF!</definedName>
    <definedName name="INFF">#REF!</definedName>
    <definedName name="INFG">#REF!</definedName>
    <definedName name="infi" localSheetId="61">#REF!</definedName>
    <definedName name="infi">#REF!</definedName>
    <definedName name="infla">#REF!</definedName>
    <definedName name="Inflacion">#REF!</definedName>
    <definedName name="Inflación_prevista">#REF!</definedName>
    <definedName name="InflcAcum">#REF!</definedName>
    <definedName name="info">#REF!</definedName>
    <definedName name="INFORMACION">#REF!</definedName>
    <definedName name="informacion2">#REF!</definedName>
    <definedName name="INFORME">#REF!</definedName>
    <definedName name="Informe_semanal">#REF!</definedName>
    <definedName name="ING">#REF!</definedName>
    <definedName name="ING_CF_ACUED_NETO_SUB" localSheetId="61">#REF!</definedName>
    <definedName name="ING_CF_ACUED_NETO_SUB">#REF!</definedName>
    <definedName name="ING_CF_ALCANT_NETO_SUB" localSheetId="61">#REF!</definedName>
    <definedName name="ING_CF_ALCANT_NETO_SUB">#REF!</definedName>
    <definedName name="ING_CONSUMO_ACUED_NETO_SUB" localSheetId="61">#REF!</definedName>
    <definedName name="ING_CONSUMO_ACUED_NETO_SUB">#REF!</definedName>
    <definedName name="ING_CONSUMO_ALCANT_NETO_SUB" localSheetId="61">#REF!</definedName>
    <definedName name="ING_CONSUMO_ALCANT_NETO_SUB">#REF!</definedName>
    <definedName name="INGENIERIA1" hidden="1">#REF!</definedName>
    <definedName name="INGENIERIA11" hidden="1">#REF!</definedName>
    <definedName name="Ingeniero">#REF!</definedName>
    <definedName name="Ingeniero_ambiental">#REF!</definedName>
    <definedName name="INGENIERO_ELECTRICISTA">#REF!</definedName>
    <definedName name="Ingeo1" localSheetId="61">#REF!</definedName>
    <definedName name="Ingeo1">#REF!</definedName>
    <definedName name="Ingeo2">#REF!</definedName>
    <definedName name="Ingeo3">#REF!</definedName>
    <definedName name="IngJHMONJE">#REF!</definedName>
    <definedName name="INGRESOS_CARGO_FIJO_ACUEDUCTO" localSheetId="61">#REF!</definedName>
    <definedName name="INGRESOS_CARGO_FIJO_ACUEDUCTO">#REF!</definedName>
    <definedName name="INGRESOS_CARGO_FIJO_ACUEDUCTO..." localSheetId="61">#REF!</definedName>
    <definedName name="INGRESOS_CARGO_FIJO_ACUEDUCTO...">#REF!</definedName>
    <definedName name="INGRESOS_CARGO_FIJO_ALCANTARILLADO" localSheetId="61">#REF!</definedName>
    <definedName name="INGRESOS_CARGO_FIJO_ALCANTARILLADO">#REF!</definedName>
    <definedName name="INGRESOS_CONSUMO_ALCANTARILLADO" localSheetId="61">#REF!</definedName>
    <definedName name="INGRESOS_CONSUMO_ALCANTARILLADO">#REF!</definedName>
    <definedName name="INGRESOS_POR_CARGO_FIJO_ALCANTARILLDADO" localSheetId="61">#REF!</definedName>
    <definedName name="INGRESOS_POR_CARGO_FIJO_ALCANTARILLDADO">#REF!</definedName>
    <definedName name="INGRESOS_POR_CONSUMO_ACUEDUCTO" localSheetId="61">#REF!</definedName>
    <definedName name="INGRESOS_POR_CONSUMO_ACUEDUCTO">#REF!</definedName>
    <definedName name="INGRESOS_POR_CONSUMO_ACUEDUCTO..." localSheetId="61">#REF!</definedName>
    <definedName name="INGRESOS_POR_CONSUMO_ACUEDUCTO...">#REF!</definedName>
    <definedName name="INGRESOS_POR_CONSUMO_ALCANTARILLDO" localSheetId="61">#REF!</definedName>
    <definedName name="INGRESOS_POR_CONSUMO_ALCANTARILLDO">#REF!</definedName>
    <definedName name="IniCeldaDtfRapida" localSheetId="61">#REF!</definedName>
    <definedName name="IniCeldaDtfRapida">#REF!</definedName>
    <definedName name="Inicia">#REF!</definedName>
    <definedName name="inicial">#REF!</definedName>
    <definedName name="iniciales">#REF!,#REF!,#REF!,#REF!</definedName>
    <definedName name="INICIO" localSheetId="61">#REF!</definedName>
    <definedName name="INICIO" localSheetId="62">#REF!</definedName>
    <definedName name="Inicio">#REF!</definedName>
    <definedName name="InitFleet">#REF!</definedName>
    <definedName name="InitPurch">#REF!</definedName>
    <definedName name="Inlin1" localSheetId="61">#REF!</definedName>
    <definedName name="Inlin1">#REF!</definedName>
    <definedName name="Inlin2" localSheetId="61">#REF!</definedName>
    <definedName name="Inlin2">#REF!</definedName>
    <definedName name="Inlin3">#REF!</definedName>
    <definedName name="InMB1">#REF!</definedName>
    <definedName name="InMB2">#REF!</definedName>
    <definedName name="InMB3">#REF!</definedName>
    <definedName name="inme">#REF!</definedName>
    <definedName name="INMEL">#REF!</definedName>
    <definedName name="inn">#REF!</definedName>
    <definedName name="INPU">#REF!</definedName>
    <definedName name="INPUT">#REF!</definedName>
    <definedName name="INS">#REF!</definedName>
    <definedName name="INS_ChequeMediaPulg">#REF!</definedName>
    <definedName name="INS_Codo45PresionMediaPulg">#REF!</definedName>
    <definedName name="INS_LlaveJardinMediaPulg">#REF!</definedName>
    <definedName name="INS_RegistroDeBolaMediaP">#REF!</definedName>
    <definedName name="INS_SoldaduraPVCUnCuartoGalon">#REF!</definedName>
    <definedName name="INS_TuberiaPVCPresionMediaPxML">#REF!</definedName>
    <definedName name="insertend">#REF!</definedName>
    <definedName name="insertstart">#REF!</definedName>
    <definedName name="INSPECCION">#REF!</definedName>
    <definedName name="INSPECCION2">#REF!</definedName>
    <definedName name="Inspector_de_Obra">#REF!</definedName>
    <definedName name="INST" localSheetId="62">#REF!</definedName>
    <definedName name="INST">#REF!</definedName>
    <definedName name="Inst.Electricas">#REF!</definedName>
    <definedName name="Inst_Hidrosanitarias" comment="10_Hs">#REF!</definedName>
    <definedName name="instala" localSheetId="62">#REF!</definedName>
    <definedName name="instala">#REF!</definedName>
    <definedName name="Instalacion">#REF!</definedName>
    <definedName name="instalación_concretos_aceros">#REF!</definedName>
    <definedName name="instalacion_lavamanos" localSheetId="21">#REF!</definedName>
    <definedName name="instalacion_lavamanos">#REF!</definedName>
    <definedName name="instalacion_lavaplatos" localSheetId="21">#REF!</definedName>
    <definedName name="instalacion_lavaplatos">#REF!</definedName>
    <definedName name="instalacion_sanitario" localSheetId="21">#REF!</definedName>
    <definedName name="instalacion_sanitario">#REF!</definedName>
    <definedName name="Instalación_TM_incluye15Breake">#REF!</definedName>
    <definedName name="instalación_tuberías">#REF!</definedName>
    <definedName name="Instalación_y_dotación" localSheetId="21">#REF!</definedName>
    <definedName name="Instalación_y_dotación">#REF!</definedName>
    <definedName name="INSTALACIONES_HIDRAULICAS">#REF!</definedName>
    <definedName name="Instalacioneshidrosanitarias" comment="6_Hidrosanitarias">#REF!</definedName>
    <definedName name="instalaciontuberia3">#REF!</definedName>
    <definedName name="InstGas">#REF!</definedName>
    <definedName name="INSU">#REF!</definedName>
    <definedName name="INSUBANCO" localSheetId="61">#REF!</definedName>
    <definedName name="INSUBANCO" localSheetId="62">#REF!</definedName>
    <definedName name="INSUBANCO">#REF!</definedName>
    <definedName name="INSUMO" localSheetId="61">VLOOKUP(#REF!,#REF!,2,FALSE)</definedName>
    <definedName name="INSUMO" localSheetId="62">VLOOKUP(#REF!,#REF!,2,FALSE)</definedName>
    <definedName name="INSUMO" localSheetId="21">[4]INSUMOS!$B$7:$B$65536</definedName>
    <definedName name="INSUMO">VLOOKUP(#REF!,#REF!,2,FALSE)</definedName>
    <definedName name="InsumoParVial">#REF!</definedName>
    <definedName name="INSUMOS" localSheetId="61">#REF!</definedName>
    <definedName name="INSUMOS" localSheetId="62">#REF!</definedName>
    <definedName name="INSUMOS">#REF!</definedName>
    <definedName name="Insumos_auxiliares">#REF!</definedName>
    <definedName name="Insumos_basicos">#REF!</definedName>
    <definedName name="INSUMOS_BD2">#REF!</definedName>
    <definedName name="INSUMOS_ENSAYOS">#REF!</definedName>
    <definedName name="INSUMOS_EQUIPOS">#REF!</definedName>
    <definedName name="INSUMOS_LISTA">#REF!</definedName>
    <definedName name="INSUMOS_MATERIALES">#REF!</definedName>
    <definedName name="INSUMOS_SERVICIOS">#REF!</definedName>
    <definedName name="INSUMOS_TRANSPORTES">#REF!</definedName>
    <definedName name="Insumos2">#REF!</definedName>
    <definedName name="InsumosElec">#REF!</definedName>
    <definedName name="INSUMOSMATRIZ">#REF!</definedName>
    <definedName name="INSUMOSTOTAL" localSheetId="61">#REF!</definedName>
    <definedName name="INSUMOSTOTAL" localSheetId="62">#REF!</definedName>
    <definedName name="INSUMOSTOTAL">#REF!</definedName>
    <definedName name="InsumoTrA">#REF!</definedName>
    <definedName name="InsuranceRate">#REF!</definedName>
    <definedName name="Int" localSheetId="61">#REF!</definedName>
    <definedName name="Int" localSheetId="62">#REF!</definedName>
    <definedName name="Int" localSheetId="21">#REF!</definedName>
    <definedName name="Int">#REF!</definedName>
    <definedName name="int.switch">#REF!</definedName>
    <definedName name="InTap">#REF!</definedName>
    <definedName name="intCosteoMmto" localSheetId="61">#REF!</definedName>
    <definedName name="intCosteoMmto">#REF!</definedName>
    <definedName name="intDiasPagoFactura">#REF!</definedName>
    <definedName name="intensidad">#REF!</definedName>
    <definedName name="INTER">#REF!</definedName>
    <definedName name="Intercambiadores">#REF!</definedName>
    <definedName name="INTERES" localSheetId="61">#REF!</definedName>
    <definedName name="INTERES">#REF!</definedName>
    <definedName name="INTERESRATE" localSheetId="61">#REF!</definedName>
    <definedName name="INTERESRATE">#REF!</definedName>
    <definedName name="Interest_Rate" localSheetId="62">#REF!</definedName>
    <definedName name="Interest_Rate" localSheetId="21">#REF!</definedName>
    <definedName name="Interest_Rate">#REF!</definedName>
    <definedName name="InterestRate">#REF!</definedName>
    <definedName name="INTERMEDIA_I">#REF!</definedName>
    <definedName name="INTERNADO" localSheetId="61">#REF!</definedName>
    <definedName name="INTERNADO">#REF!</definedName>
    <definedName name="INTERRUPTOR_CONMUTABLE">#REF!</definedName>
    <definedName name="INTERRUPTOR_DETECTOR_DE_PRESENCIA">#REF!</definedName>
    <definedName name="INTERRUPTOR_SENCILLO">#REF!</definedName>
    <definedName name="Interruptor_sencillo_Levinton_Decor" localSheetId="61">#REF!</definedName>
    <definedName name="Interruptor_sencillo_Levinton_Decor">#REF!</definedName>
    <definedName name="INTERv">#REF!</definedName>
    <definedName name="interv1">#REF!</definedName>
    <definedName name="Interventor" localSheetId="61">#REF!</definedName>
    <definedName name="Interventor" localSheetId="62">#REF!</definedName>
    <definedName name="Interventor">#REF!</definedName>
    <definedName name="INTERVENTORIA">#REF!</definedName>
    <definedName name="INTERVENTORÍA" localSheetId="3" hidden="1">{"via1",#N/A,TRUE,"general";"via2",#N/A,TRUE,"general";"via3",#N/A,TRUE,"general"}</definedName>
    <definedName name="INTERVENTORÍA" hidden="1">{"via1",#N/A,TRUE,"general";"via2",#N/A,TRUE,"general";"via3",#N/A,TRUE,"general"}</definedName>
    <definedName name="interventoria_2" hidden="1">#REF!</definedName>
    <definedName name="intFrecIncremInsumosAno" localSheetId="61">#REF!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#REF!</definedName>
    <definedName name="INV_11" localSheetId="61">#REF!</definedName>
    <definedName name="INV_11" localSheetId="62">#REF!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 localSheetId="61">#REF!</definedName>
    <definedName name="INVERSION" localSheetId="62">#REF!</definedName>
    <definedName name="INVERSION">#REF!</definedName>
    <definedName name="io" localSheetId="62">#REF!</definedName>
    <definedName name="Io">#REF!</definedName>
    <definedName name="io0ioprhyi0i90ryi90">#REF!</definedName>
    <definedName name="iojiojij">#N/A</definedName>
    <definedName name="IOÑ.GUIO">#REF!</definedName>
    <definedName name="ioo">#REF!</definedName>
    <definedName name="iortygf">#REF!</definedName>
    <definedName name="IOU">#REF!</definedName>
    <definedName name="IOUHH">#N/A</definedName>
    <definedName name="IP">#REF!</definedName>
    <definedName name="IP_PI">#REF!</definedName>
    <definedName name="IPC">#REF!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 hidden="1">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 hidden="1">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ACT_OR_EST" hidden="1">"c2215"</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CURRENCY_REUT" hidden="1">"c5437"</definedName>
    <definedName name="IQ_EST_DATE" hidden="1">"c1634"</definedName>
    <definedName name="IQ_EST_DATE_REUT" hidden="1">"c5438"</definedName>
    <definedName name="IQ_EST_EPS_DIFF" hidden="1">"c1864"</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 hidden="1">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 hidden="1">120000</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NTH" hidden="1">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AMES_REVISION_DATE_" hidden="1">40809.7705439815</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TOTAL_OIL_PRODUCT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ACT_OR_EST" hidden="1">"c2214"</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38798.4609490741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ENSION_OBLIGATION" hidden="1">"c1292"</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EK" hidden="1">50000</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DMONTH" hidden="1">130000</definedName>
    <definedName name="IQ_YTW" hidden="1">"c2163"</definedName>
    <definedName name="IQ_YTW_DATE" hidden="1">"c2164"</definedName>
    <definedName name="IQ_YTW_DATE_TYPE" hidden="1">"c2165"</definedName>
    <definedName name="IQ_Z_SCORE" hidden="1">"c1339"</definedName>
    <definedName name="ir" localSheetId="61">#REF!</definedName>
    <definedName name="ir" localSheetId="62">#REF!</definedName>
    <definedName name="ir">#REF!</definedName>
    <definedName name="irass">#REF!</definedName>
    <definedName name="IREM13.4">#REF!</definedName>
    <definedName name="irng" hidden="1">#REF!</definedName>
    <definedName name="irrigador">#REF!</definedName>
    <definedName name="is">#REF!</definedName>
    <definedName name="isabela">#REF!</definedName>
    <definedName name="IsColHidden" hidden="1">FALSE</definedName>
    <definedName name="ISENIOR">#REF!</definedName>
    <definedName name="IsLTMColHidden" hidden="1">FALSE</definedName>
    <definedName name="Israel">#REF!,#REF!,#REF!,#REF!,#REF!,#REF!,#REF!,#REF!,#REF!</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STP_LCN?">#REF!</definedName>
    <definedName name="ISTP_xPM?">#REF!</definedName>
    <definedName name="IT">#REF!</definedName>
    <definedName name="it." localSheetId="61">#REF!</definedName>
    <definedName name="it." localSheetId="62">#REF!</definedName>
    <definedName name="it.">#REF!</definedName>
    <definedName name="ITEM" localSheetId="61">#REF!</definedName>
    <definedName name="ITEM" localSheetId="62">#REF!</definedName>
    <definedName name="ITEM">#REF!</definedName>
    <definedName name="ÍTEM">#REF!</definedName>
    <definedName name="Item.AC">#REF!</definedName>
    <definedName name="Item.Carp">#REF!</definedName>
    <definedName name="Item.F">#REF!</definedName>
    <definedName name="Item.HB">#REF!</definedName>
    <definedName name="ITEM___1.0">#REF!</definedName>
    <definedName name="ITEM__EXCAVACION_EN_CONGLOMERADO_DE_2.00_A_4.00_M" localSheetId="61">#REF!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61">#REF!</definedName>
    <definedName name="item1" localSheetId="62">#REF!</definedName>
    <definedName name="ITEM1">#REF!</definedName>
    <definedName name="ITEM1.1" localSheetId="61">#REF!</definedName>
    <definedName name="ITEM1.1" localSheetId="62">#REF!</definedName>
    <definedName name="ITEM1.1">#REF!</definedName>
    <definedName name="ITEM1.10">#REF!</definedName>
    <definedName name="ITEM1.101">#REF!</definedName>
    <definedName name="ITEM1.103">#REF!</definedName>
    <definedName name="ITEM1.105">#REF!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0101">#REF!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 localSheetId="61">#REF!</definedName>
    <definedName name="item11" localSheetId="62">#REF!</definedName>
    <definedName name="ITEM11">#REF!</definedName>
    <definedName name="ITEM110" localSheetId="61">#REF!</definedName>
    <definedName name="ITEM110" localSheetId="62">#REF!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 localSheetId="61">#REF!</definedName>
    <definedName name="item12" localSheetId="62">#REF!</definedName>
    <definedName name="ITEM12">#REF!</definedName>
    <definedName name="ITEM12.2" localSheetId="61">#REF!</definedName>
    <definedName name="ITEM12.2" localSheetId="6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 localSheetId="61">#REF!</definedName>
    <definedName name="item13" localSheetId="62">#REF!</definedName>
    <definedName name="ITEM13">#REF!</definedName>
    <definedName name="ITEM13.10" localSheetId="61">#REF!</definedName>
    <definedName name="ITEM13.10" localSheetId="62">#REF!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 localSheetId="61">#REF!</definedName>
    <definedName name="item14" localSheetId="62">#REF!</definedName>
    <definedName name="ITEM14">#REF!</definedName>
    <definedName name="ITEM1401" localSheetId="61">#REF!</definedName>
    <definedName name="ITEM1401" localSheetId="62">#REF!</definedName>
    <definedName name="ITEM1401">#REF!</definedName>
    <definedName name="ITEM1402">#REF!</definedName>
    <definedName name="ITEM1403">#REF!</definedName>
    <definedName name="ITEM1404">#REF!</definedName>
    <definedName name="item15" localSheetId="61">#REF!</definedName>
    <definedName name="item15" localSheetId="62">#REF!</definedName>
    <definedName name="ITEM15">#REF!</definedName>
    <definedName name="ITEM15_133">#REF!</definedName>
    <definedName name="ITEM15_149">#REF!</definedName>
    <definedName name="ITEM15_186">#REF!</definedName>
    <definedName name="ITEM15_187">#REF!</definedName>
    <definedName name="ITEM1501" localSheetId="61">#REF!</definedName>
    <definedName name="ITEM1501" localSheetId="62">#REF!</definedName>
    <definedName name="ITEM1501">#REF!</definedName>
    <definedName name="Item150107">#REF!</definedName>
    <definedName name="Item150108">#REF!</definedName>
    <definedName name="ITEM1502">#REF!</definedName>
    <definedName name="Item150201">#REF!</definedName>
    <definedName name="Item150202">#REF!</definedName>
    <definedName name="ITEM1503">#REF!</definedName>
    <definedName name="Item150301">#REF!</definedName>
    <definedName name="Item150302">#REF!</definedName>
    <definedName name="Item150303">#REF!</definedName>
    <definedName name="Item150304">#REF!</definedName>
    <definedName name="Item150305">#REF!</definedName>
    <definedName name="Item150306">#REF!</definedName>
    <definedName name="ITEM1504">#REF!</definedName>
    <definedName name="ITEM1505">#REF!</definedName>
    <definedName name="ITEM1506">#REF!</definedName>
    <definedName name="ITEM1507">#REF!</definedName>
    <definedName name="ITEM1508">#REF!</definedName>
    <definedName name="ITEM1509">#REF!</definedName>
    <definedName name="item16" localSheetId="61">#REF!</definedName>
    <definedName name="item16" localSheetId="62">#REF!</definedName>
    <definedName name="ITEM16">#REF!</definedName>
    <definedName name="ITEM1601" localSheetId="61">#REF!</definedName>
    <definedName name="ITEM1601" localSheetId="62">#REF!</definedName>
    <definedName name="ITEM1601">#REF!</definedName>
    <definedName name="Item160101">#REF!</definedName>
    <definedName name="ITEM1602">#REF!</definedName>
    <definedName name="Item160201">#REF!</definedName>
    <definedName name="ITEM1603">#REF!</definedName>
    <definedName name="Item160301">#REF!</definedName>
    <definedName name="ITEM17">#REF!</definedName>
    <definedName name="ITEM1701">#REF!</definedName>
    <definedName name="Item170101">#REF!</definedName>
    <definedName name="Item170102">#REF!</definedName>
    <definedName name="item170201">#REF!</definedName>
    <definedName name="Item170301">#REF!</definedName>
    <definedName name="Item170302">#REF!</definedName>
    <definedName name="Item170401">#REF!</definedName>
    <definedName name="Item170402">#REF!</definedName>
    <definedName name="item170403">#REF!</definedName>
    <definedName name="item170501">#REF!</definedName>
    <definedName name="item170601">#REF!</definedName>
    <definedName name="item170602">#REF!</definedName>
    <definedName name="Item170603">#REF!</definedName>
    <definedName name="ITEM18">#REF!</definedName>
    <definedName name="ITEM1801">#REF!</definedName>
    <definedName name="item180101">#REF!</definedName>
    <definedName name="item180201">#REF!</definedName>
    <definedName name="item1803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61">#REF!</definedName>
    <definedName name="ITEM2" localSheetId="62">#REF!</definedName>
    <definedName name="ITEM2">#REF!</definedName>
    <definedName name="ITEM2.1" localSheetId="61">#REF!</definedName>
    <definedName name="ITEM2.1" localSheetId="62">#REF!</definedName>
    <definedName name="ITEM2.1">#REF!</definedName>
    <definedName name="ITEM2.10" localSheetId="61">#REF!</definedName>
    <definedName name="ITEM2.10" localSheetId="62">#REF!</definedName>
    <definedName name="ITEM2.10">#REF!</definedName>
    <definedName name="ITEM2.11" localSheetId="61">#REF!</definedName>
    <definedName name="ITEM2.11" localSheetId="62">#REF!</definedName>
    <definedName name="ITEM2.11">#REF!</definedName>
    <definedName name="ITEM2.12" localSheetId="61">#REF!</definedName>
    <definedName name="ITEM2.12" localSheetId="62">#REF!</definedName>
    <definedName name="ITEM2.12">#REF!</definedName>
    <definedName name="ITEM2.2" localSheetId="61">#REF!</definedName>
    <definedName name="ITEM2.2" localSheetId="62">#REF!</definedName>
    <definedName name="ITEM2.2">#REF!</definedName>
    <definedName name="ITEM2.201">#REF!</definedName>
    <definedName name="ITEM2.202">#REF!</definedName>
    <definedName name="ITEM2.203">#REF!</definedName>
    <definedName name="ITEM2.3">#REF!</definedName>
    <definedName name="ITEM2.4">#REF!</definedName>
    <definedName name="ITEM2.401">#REF!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0404">#REF!</definedName>
    <definedName name="ITEM21">#REF!</definedName>
    <definedName name="ITEM210.2">#REF!</definedName>
    <definedName name="item210.3">#REF!</definedName>
    <definedName name="ITEM211.1">#REF!</definedName>
    <definedName name="ITEM22">#REF!</definedName>
    <definedName name="ITEM220.1">#REF!</definedName>
    <definedName name="ITEM222" localSheetId="62">#REF!</definedName>
    <definedName name="ITEM222">#REF!</definedName>
    <definedName name="ITEM23">#REF!</definedName>
    <definedName name="ITEM230">#REF!</definedName>
    <definedName name="item230.1">#REF!</definedName>
    <definedName name="item2301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 localSheetId="61">#REF!</definedName>
    <definedName name="ITEM3.15" localSheetId="62">#REF!</definedName>
    <definedName name="ITEM3.15">#REF!</definedName>
    <definedName name="ITEM3.16" localSheetId="61">#REF!</definedName>
    <definedName name="ITEM3.16" localSheetId="62">#REF!</definedName>
    <definedName name="ITEM3.16">#REF!</definedName>
    <definedName name="ITEM3.17" localSheetId="61">#REF!</definedName>
    <definedName name="ITEM3.17" localSheetId="62">#REF!</definedName>
    <definedName name="ITEM3.17">#REF!</definedName>
    <definedName name="ITEM3.18" localSheetId="61">#REF!</definedName>
    <definedName name="ITEM3.18" localSheetId="62">#REF!</definedName>
    <definedName name="ITEM3.18">#REF!</definedName>
    <definedName name="ITEM3.19" localSheetId="61">#REF!</definedName>
    <definedName name="ITEM3.19" localSheetId="62">#REF!</definedName>
    <definedName name="ITEM3.19">#REF!</definedName>
    <definedName name="ITEM3.2" localSheetId="61">#REF!</definedName>
    <definedName name="ITEM3.2" localSheetId="62">#REF!</definedName>
    <definedName name="ITEM3.2">#REF!</definedName>
    <definedName name="ITEM3.20" localSheetId="61">#REF!</definedName>
    <definedName name="ITEM3.20" localSheetId="62">#REF!</definedName>
    <definedName name="ITEM3.20">#REF!</definedName>
    <definedName name="ITEM3.21" localSheetId="61">#REF!</definedName>
    <definedName name="ITEM3.21" localSheetId="62">#REF!</definedName>
    <definedName name="ITEM3.21">#REF!</definedName>
    <definedName name="ITEM3.22" localSheetId="61">#REF!</definedName>
    <definedName name="ITEM3.22" localSheetId="62">#REF!</definedName>
    <definedName name="ITEM3.22">#REF!</definedName>
    <definedName name="ITEM3.23" localSheetId="61">#REF!</definedName>
    <definedName name="ITEM3.23" localSheetId="62">#REF!</definedName>
    <definedName name="ITEM3.23">#REF!</definedName>
    <definedName name="ITEM3.3" localSheetId="61">#REF!</definedName>
    <definedName name="ITEM3.3" localSheetId="62">#REF!</definedName>
    <definedName name="ITEM3.3">#REF!</definedName>
    <definedName name="ITEM3_133">#REF!</definedName>
    <definedName name="ITEM3_149">#REF!</definedName>
    <definedName name="ITEM3_186">#REF!</definedName>
    <definedName name="ITEM3_187">#REF!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 localSheetId="61">#REF!</definedName>
    <definedName name="ITEM4.1" localSheetId="62">#REF!</definedName>
    <definedName name="ITEM4.1">#REF!</definedName>
    <definedName name="ITEM4.10">#REF!</definedName>
    <definedName name="ITEM4.11">#REF!</definedName>
    <definedName name="ITEM4.12">#REF!</definedName>
    <definedName name="ITEM4.13">#REF!</definedName>
    <definedName name="ITEM4.2">#REF!</definedName>
    <definedName name="ITEM4.20" localSheetId="61">#REF!</definedName>
    <definedName name="ITEM4.20" localSheetId="62">#REF!</definedName>
    <definedName name="ITEM4.20">#REF!</definedName>
    <definedName name="ITEM4.21" localSheetId="61">#REF!</definedName>
    <definedName name="ITEM4.21" localSheetId="62">#REF!</definedName>
    <definedName name="ITEM4.21">#REF!</definedName>
    <definedName name="ITEM4.22" localSheetId="61">#REF!</definedName>
    <definedName name="ITEM4.22" localSheetId="62">#REF!</definedName>
    <definedName name="ITEM4.22">#REF!</definedName>
    <definedName name="ITEM4.23" localSheetId="61">#REF!</definedName>
    <definedName name="ITEM4.23" localSheetId="62">#REF!</definedName>
    <definedName name="ITEM4.23">#REF!</definedName>
    <definedName name="ITEM4.24" localSheetId="61">#REF!</definedName>
    <definedName name="ITEM4.24" localSheetId="62">#REF!</definedName>
    <definedName name="ITEM4.24">#REF!</definedName>
    <definedName name="ITEM4.25" localSheetId="61">#REF!</definedName>
    <definedName name="ITEM4.25" localSheetId="62">#REF!</definedName>
    <definedName name="ITEM4.25">#REF!</definedName>
    <definedName name="ITEM4.26" localSheetId="61">#REF!</definedName>
    <definedName name="ITEM4.26" localSheetId="62">#REF!</definedName>
    <definedName name="ITEM4.26">#REF!</definedName>
    <definedName name="ITEM4.27" localSheetId="61">#REF!</definedName>
    <definedName name="ITEM4.27" localSheetId="62">#REF!</definedName>
    <definedName name="ITEM4.27">#REF!</definedName>
    <definedName name="ITEM4.28" localSheetId="61">#REF!</definedName>
    <definedName name="ITEM4.28" localSheetId="62">#REF!</definedName>
    <definedName name="ITEM4.28">#REF!</definedName>
    <definedName name="ITEM4.29" localSheetId="61">#REF!</definedName>
    <definedName name="ITEM4.29" localSheetId="62">#REF!</definedName>
    <definedName name="ITEM4.29">#REF!</definedName>
    <definedName name="ITEM4.3" localSheetId="61">#REF!</definedName>
    <definedName name="ITEM4.3" localSheetId="62">#REF!</definedName>
    <definedName name="ITEM4.3">#REF!</definedName>
    <definedName name="ITEM4.30" localSheetId="61">#REF!</definedName>
    <definedName name="ITEM4.30" localSheetId="62">#REF!</definedName>
    <definedName name="ITEM4.30">#REF!</definedName>
    <definedName name="ITEM4.31" localSheetId="61">#REF!</definedName>
    <definedName name="ITEM4.31" localSheetId="62">#REF!</definedName>
    <definedName name="ITEM4.31">#REF!</definedName>
    <definedName name="ITEM4.32" localSheetId="61">#REF!</definedName>
    <definedName name="ITEM4.32" localSheetId="62">#REF!</definedName>
    <definedName name="ITEM4.32">#REF!</definedName>
    <definedName name="ITEM4.33" localSheetId="61">#REF!</definedName>
    <definedName name="ITEM4.33" localSheetId="62">#REF!</definedName>
    <definedName name="ITEM4.33">#REF!</definedName>
    <definedName name="ITEM4.34" localSheetId="61">#REF!</definedName>
    <definedName name="ITEM4.34" localSheetId="62">#REF!</definedName>
    <definedName name="ITEM4.34">#REF!</definedName>
    <definedName name="ITEM4.35" localSheetId="61">#REF!</definedName>
    <definedName name="ITEM4.35" localSheetId="62">#REF!</definedName>
    <definedName name="ITEM4.35">#REF!</definedName>
    <definedName name="ITEM4.36" localSheetId="61">#REF!</definedName>
    <definedName name="ITEM4.36" localSheetId="62">#REF!</definedName>
    <definedName name="ITEM4.36">#REF!</definedName>
    <definedName name="ITEM4.37" localSheetId="61">#REF!</definedName>
    <definedName name="ITEM4.37" localSheetId="62">#REF!</definedName>
    <definedName name="ITEM4.37">#REF!</definedName>
    <definedName name="ITEM4.38" localSheetId="61">#REF!</definedName>
    <definedName name="ITEM4.38" localSheetId="62">#REF!</definedName>
    <definedName name="ITEM4.38">#REF!</definedName>
    <definedName name="ITEM4.39" localSheetId="61">#REF!</definedName>
    <definedName name="ITEM4.39" localSheetId="62">#REF!</definedName>
    <definedName name="ITEM4.39">#REF!</definedName>
    <definedName name="ITEM4.4" localSheetId="61">#REF!</definedName>
    <definedName name="ITEM4.4" localSheetId="62">#REF!</definedName>
    <definedName name="ITEM4.4">#REF!</definedName>
    <definedName name="ITEM4.40" localSheetId="61">#REF!</definedName>
    <definedName name="ITEM4.40" localSheetId="62">#REF!</definedName>
    <definedName name="ITEM4.40">#REF!</definedName>
    <definedName name="ITEM4.41" localSheetId="61">#REF!</definedName>
    <definedName name="ITEM4.41" localSheetId="62">#REF!</definedName>
    <definedName name="ITEM4.41">#REF!</definedName>
    <definedName name="ITEM4.42" localSheetId="61">#REF!</definedName>
    <definedName name="ITEM4.42" localSheetId="62">#REF!</definedName>
    <definedName name="ITEM4.42">#REF!</definedName>
    <definedName name="ITEM4.43" localSheetId="61">#REF!</definedName>
    <definedName name="ITEM4.43" localSheetId="62">#REF!</definedName>
    <definedName name="ITEM4.43">#REF!</definedName>
    <definedName name="ITEM4.44" localSheetId="61">#REF!</definedName>
    <definedName name="ITEM4.44" localSheetId="62">#REF!</definedName>
    <definedName name="ITEM4.44">#REF!</definedName>
    <definedName name="ITEM4.45" localSheetId="61">#REF!</definedName>
    <definedName name="ITEM4.45" localSheetId="62">#REF!</definedName>
    <definedName name="ITEM4.45">#REF!</definedName>
    <definedName name="ITEM4.46" localSheetId="61">#REF!</definedName>
    <definedName name="ITEM4.46" localSheetId="62">#REF!</definedName>
    <definedName name="ITEM4.46">#REF!</definedName>
    <definedName name="ITEM4.5" localSheetId="61">#REF!</definedName>
    <definedName name="ITEM4.5" localSheetId="62">#REF!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#REF!</definedName>
    <definedName name="ITEM5.1" localSheetId="61">#REF!</definedName>
    <definedName name="ITEM5.1" localSheetId="62">#REF!</definedName>
    <definedName name="ITEM5.1">#REF!</definedName>
    <definedName name="ITEM5.100" localSheetId="61">#REF!</definedName>
    <definedName name="ITEM5.100" localSheetId="62">#REF!</definedName>
    <definedName name="ITEM5.100">#REF!</definedName>
    <definedName name="ITEM5.101" localSheetId="61">#REF!</definedName>
    <definedName name="ITEM5.101" localSheetId="62">#REF!</definedName>
    <definedName name="ITEM5.101">#REF!</definedName>
    <definedName name="ITEM5.104" localSheetId="61">#REF!</definedName>
    <definedName name="ITEM5.104" localSheetId="62">#REF!</definedName>
    <definedName name="ITEM5.104">#REF!</definedName>
    <definedName name="ITEM5.105" localSheetId="61">#REF!</definedName>
    <definedName name="ITEM5.105" localSheetId="62">#REF!</definedName>
    <definedName name="ITEM5.105">#REF!</definedName>
    <definedName name="ITEM5.106" localSheetId="61">#REF!</definedName>
    <definedName name="ITEM5.106" localSheetId="62">#REF!</definedName>
    <definedName name="ITEM5.106">#REF!</definedName>
    <definedName name="ITEM5.107" localSheetId="61">#REF!</definedName>
    <definedName name="ITEM5.107" localSheetId="62">#REF!</definedName>
    <definedName name="ITEM5.107">#REF!</definedName>
    <definedName name="ITEM5.108" localSheetId="61">#REF!</definedName>
    <definedName name="ITEM5.108" localSheetId="62">#REF!</definedName>
    <definedName name="ITEM5.108">#REF!</definedName>
    <definedName name="ITEM5.109" localSheetId="61">#REF!</definedName>
    <definedName name="ITEM5.109" localSheetId="62">#REF!</definedName>
    <definedName name="ITEM5.109">#REF!</definedName>
    <definedName name="ITEM5.111" localSheetId="61">#REF!</definedName>
    <definedName name="ITEM5.111" localSheetId="62">#REF!</definedName>
    <definedName name="ITEM5.111">#REF!</definedName>
    <definedName name="ITEM5.112" localSheetId="61">#REF!</definedName>
    <definedName name="ITEM5.112" localSheetId="62">#REF!</definedName>
    <definedName name="ITEM5.112">#REF!</definedName>
    <definedName name="ITEM5.113" localSheetId="61">#REF!</definedName>
    <definedName name="ITEM5.113" localSheetId="62">#REF!</definedName>
    <definedName name="ITEM5.113">#REF!</definedName>
    <definedName name="ITEM5.114" localSheetId="61">#REF!</definedName>
    <definedName name="ITEM5.114" localSheetId="62">#REF!</definedName>
    <definedName name="ITEM5.114">#REF!</definedName>
    <definedName name="ITEM5.115" localSheetId="61">#REF!</definedName>
    <definedName name="ITEM5.115" localSheetId="62">#REF!</definedName>
    <definedName name="ITEM5.115">#REF!</definedName>
    <definedName name="ITEM5.2" localSheetId="61">#REF!</definedName>
    <definedName name="ITEM5.2" localSheetId="62">#REF!</definedName>
    <definedName name="ITEM5.2">#REF!</definedName>
    <definedName name="ITEM5.53" localSheetId="61">#REF!</definedName>
    <definedName name="ITEM5.53" localSheetId="62">#REF!</definedName>
    <definedName name="ITEM5.53">#REF!</definedName>
    <definedName name="ITEM5.54" localSheetId="61">#REF!</definedName>
    <definedName name="ITEM5.54" localSheetId="62">#REF!</definedName>
    <definedName name="ITEM5.54">#REF!</definedName>
    <definedName name="ITEM5.55" localSheetId="61">#REF!</definedName>
    <definedName name="ITEM5.55" localSheetId="62">#REF!</definedName>
    <definedName name="ITEM5.55">#REF!</definedName>
    <definedName name="ITEM5.56" localSheetId="61">#REF!</definedName>
    <definedName name="ITEM5.56" localSheetId="62">#REF!</definedName>
    <definedName name="ITEM5.56">#REF!</definedName>
    <definedName name="ITEM5.57" localSheetId="61">#REF!</definedName>
    <definedName name="ITEM5.57" localSheetId="62">#REF!</definedName>
    <definedName name="ITEM5.57">#REF!</definedName>
    <definedName name="ITEM5.58" localSheetId="61">#REF!</definedName>
    <definedName name="ITEM5.58" localSheetId="62">#REF!</definedName>
    <definedName name="ITEM5.58">#REF!</definedName>
    <definedName name="ITEM5.59" localSheetId="61">#REF!</definedName>
    <definedName name="ITEM5.59" localSheetId="62">#REF!</definedName>
    <definedName name="ITEM5.59">#REF!</definedName>
    <definedName name="ITEM5.60" localSheetId="61">#REF!</definedName>
    <definedName name="ITEM5.60" localSheetId="62">#REF!</definedName>
    <definedName name="ITEM5.60">#REF!</definedName>
    <definedName name="ITEM5.61" localSheetId="61">#REF!</definedName>
    <definedName name="ITEM5.61" localSheetId="62">#REF!</definedName>
    <definedName name="ITEM5.61">#REF!</definedName>
    <definedName name="ITEM5.62" localSheetId="61">#REF!</definedName>
    <definedName name="ITEM5.62" localSheetId="62">#REF!</definedName>
    <definedName name="ITEM5.62">#REF!</definedName>
    <definedName name="ITEM5.63" localSheetId="61">#REF!</definedName>
    <definedName name="ITEM5.63" localSheetId="62">#REF!</definedName>
    <definedName name="ITEM5.63">#REF!</definedName>
    <definedName name="ITEM5.64" localSheetId="61">#REF!</definedName>
    <definedName name="ITEM5.64" localSheetId="62">#REF!</definedName>
    <definedName name="ITEM5.64">#REF!</definedName>
    <definedName name="ITEM5.65" localSheetId="61">#REF!</definedName>
    <definedName name="ITEM5.65" localSheetId="62">#REF!</definedName>
    <definedName name="ITEM5.65">#REF!</definedName>
    <definedName name="ITEM5.66" localSheetId="61">#REF!</definedName>
    <definedName name="ITEM5.66" localSheetId="62">#REF!</definedName>
    <definedName name="ITEM5.66">#REF!</definedName>
    <definedName name="ITEM5.67" localSheetId="61">#REF!</definedName>
    <definedName name="ITEM5.67" localSheetId="62">#REF!</definedName>
    <definedName name="ITEM5.67">#REF!</definedName>
    <definedName name="ITEM5.68" localSheetId="61">#REF!</definedName>
    <definedName name="ITEM5.68" localSheetId="62">#REF!</definedName>
    <definedName name="ITEM5.68">#REF!</definedName>
    <definedName name="ITEM5.69" localSheetId="61">#REF!</definedName>
    <definedName name="ITEM5.69" localSheetId="62">#REF!</definedName>
    <definedName name="ITEM5.69">#REF!</definedName>
    <definedName name="ITEM5.70" localSheetId="61">#REF!</definedName>
    <definedName name="ITEM5.70" localSheetId="62">#REF!</definedName>
    <definedName name="ITEM5.70">#REF!</definedName>
    <definedName name="ITEM5.71" localSheetId="61">#REF!</definedName>
    <definedName name="ITEM5.71" localSheetId="62">#REF!</definedName>
    <definedName name="ITEM5.71">#REF!</definedName>
    <definedName name="ITEM5.72" localSheetId="61">#REF!</definedName>
    <definedName name="ITEM5.72" localSheetId="62">#REF!</definedName>
    <definedName name="ITEM5.72">#REF!</definedName>
    <definedName name="ITEM5.73" localSheetId="61">#REF!</definedName>
    <definedName name="ITEM5.73" localSheetId="62">#REF!</definedName>
    <definedName name="ITEM5.73">#REF!</definedName>
    <definedName name="ITEM5.74" localSheetId="61">#REF!</definedName>
    <definedName name="ITEM5.74" localSheetId="62">#REF!</definedName>
    <definedName name="ITEM5.74">#REF!</definedName>
    <definedName name="ITEM5.77" localSheetId="61">#REF!</definedName>
    <definedName name="ITEM5.77" localSheetId="62">#REF!</definedName>
    <definedName name="ITEM5.77">#REF!</definedName>
    <definedName name="ITEM5.78" localSheetId="61">#REF!</definedName>
    <definedName name="ITEM5.78" localSheetId="62">#REF!</definedName>
    <definedName name="ITEM5.78">#REF!</definedName>
    <definedName name="ITEM5.79" localSheetId="61">#REF!</definedName>
    <definedName name="ITEM5.79" localSheetId="62">#REF!</definedName>
    <definedName name="ITEM5.79">#REF!</definedName>
    <definedName name="ITEM5.80" localSheetId="61">#REF!</definedName>
    <definedName name="ITEM5.80" localSheetId="62">#REF!</definedName>
    <definedName name="ITEM5.80">#REF!</definedName>
    <definedName name="ITEM5.82" localSheetId="61">#REF!</definedName>
    <definedName name="ITEM5.82" localSheetId="62">#REF!</definedName>
    <definedName name="ITEM5.82">#REF!</definedName>
    <definedName name="ITEM5.83" localSheetId="61">#REF!</definedName>
    <definedName name="ITEM5.83" localSheetId="62">#REF!</definedName>
    <definedName name="ITEM5.83">#REF!</definedName>
    <definedName name="ITEM5.84" localSheetId="61">#REF!</definedName>
    <definedName name="ITEM5.84" localSheetId="62">#REF!</definedName>
    <definedName name="ITEM5.84">#REF!</definedName>
    <definedName name="ITEM5.85" localSheetId="61">#REF!</definedName>
    <definedName name="ITEM5.85" localSheetId="62">#REF!</definedName>
    <definedName name="ITEM5.85">#REF!</definedName>
    <definedName name="ITEM5.86" localSheetId="61">#REF!</definedName>
    <definedName name="ITEM5.86" localSheetId="62">#REF!</definedName>
    <definedName name="ITEM5.86">#REF!</definedName>
    <definedName name="ITEM5.87" localSheetId="61">#REF!</definedName>
    <definedName name="ITEM5.87" localSheetId="62">#REF!</definedName>
    <definedName name="ITEM5.87">#REF!</definedName>
    <definedName name="ITEM5.88" localSheetId="61">#REF!</definedName>
    <definedName name="ITEM5.88" localSheetId="62">#REF!</definedName>
    <definedName name="ITEM5.88">#REF!</definedName>
    <definedName name="ITEM5.89" localSheetId="61">#REF!</definedName>
    <definedName name="ITEM5.89" localSheetId="62">#REF!</definedName>
    <definedName name="ITEM5.89">#REF!</definedName>
    <definedName name="ITEM5.90" localSheetId="61">#REF!</definedName>
    <definedName name="ITEM5.90" localSheetId="62">#REF!</definedName>
    <definedName name="ITEM5.90">#REF!</definedName>
    <definedName name="ITEM5.91" localSheetId="61">#REF!</definedName>
    <definedName name="ITEM5.91" localSheetId="62">#REF!</definedName>
    <definedName name="ITEM5.91">#REF!</definedName>
    <definedName name="ITEM5.92" localSheetId="61">#REF!</definedName>
    <definedName name="ITEM5.92" localSheetId="62">#REF!</definedName>
    <definedName name="ITEM5.92">#REF!</definedName>
    <definedName name="ITEM5.93" localSheetId="61">#REF!</definedName>
    <definedName name="ITEM5.93" localSheetId="62">#REF!</definedName>
    <definedName name="ITEM5.93">#REF!</definedName>
    <definedName name="ITEM5.94" localSheetId="61">#REF!</definedName>
    <definedName name="ITEM5.94" localSheetId="62">#REF!</definedName>
    <definedName name="ITEM5.94">#REF!</definedName>
    <definedName name="ITEM5.95" localSheetId="61">#REF!</definedName>
    <definedName name="ITEM5.95" localSheetId="62">#REF!</definedName>
    <definedName name="ITEM5.95">#REF!</definedName>
    <definedName name="ITEM5.96" localSheetId="61">#REF!</definedName>
    <definedName name="ITEM5.96" localSheetId="62">#REF!</definedName>
    <definedName name="ITEM5.96">#REF!</definedName>
    <definedName name="ITEM5.97" localSheetId="61">#REF!</definedName>
    <definedName name="ITEM5.97" localSheetId="62">#REF!</definedName>
    <definedName name="ITEM5.97">#REF!</definedName>
    <definedName name="ITEM5.98" localSheetId="61">#REF!</definedName>
    <definedName name="ITEM5.98" localSheetId="62">#REF!</definedName>
    <definedName name="ITEM5.98">#REF!</definedName>
    <definedName name="ITEM5.99" localSheetId="61">#REF!</definedName>
    <definedName name="ITEM5.99" localSheetId="62">#REF!</definedName>
    <definedName name="ITEM5.99">#REF!</definedName>
    <definedName name="ITEM51" localSheetId="61">#REF!</definedName>
    <definedName name="ITEM51" localSheetId="6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 localSheetId="61">#REF!</definedName>
    <definedName name="ITEM521" localSheetId="62">#REF!</definedName>
    <definedName name="ITEM521">#REF!</definedName>
    <definedName name="ITEM522" localSheetId="61">#REF!</definedName>
    <definedName name="ITEM522" localSheetId="62">#REF!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 localSheetId="61">#REF!</definedName>
    <definedName name="ITEM6.1" localSheetId="62">#REF!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#REF!</definedName>
    <definedName name="ITEM7.10" localSheetId="61">#REF!</definedName>
    <definedName name="ITEM7.10" localSheetId="62">#REF!</definedName>
    <definedName name="ITEM7.10">#REF!</definedName>
    <definedName name="ITEM7.11" localSheetId="61">#REF!</definedName>
    <definedName name="ITEM7.11" localSheetId="62">#REF!</definedName>
    <definedName name="ITEM7.11">#REF!</definedName>
    <definedName name="ITEM7.12" localSheetId="61">#REF!</definedName>
    <definedName name="ITEM7.12" localSheetId="62">#REF!</definedName>
    <definedName name="ITEM7.12">#REF!</definedName>
    <definedName name="ITEM7.13" localSheetId="61">#REF!</definedName>
    <definedName name="ITEM7.13" localSheetId="62">#REF!</definedName>
    <definedName name="ITEM7.13">#REF!</definedName>
    <definedName name="ITEM7.14" localSheetId="61">#REF!</definedName>
    <definedName name="ITEM7.14" localSheetId="62">#REF!</definedName>
    <definedName name="ITEM7.14">#REF!</definedName>
    <definedName name="ITEM7.15" localSheetId="61">#REF!</definedName>
    <definedName name="ITEM7.15" localSheetId="62">#REF!</definedName>
    <definedName name="ITEM7.15">#REF!</definedName>
    <definedName name="ITEM7.16" localSheetId="61">#REF!</definedName>
    <definedName name="ITEM7.16" localSheetId="62">#REF!</definedName>
    <definedName name="ITEM7.16">#REF!</definedName>
    <definedName name="ITEM7.17" localSheetId="61">#REF!</definedName>
    <definedName name="ITEM7.17" localSheetId="62">#REF!</definedName>
    <definedName name="ITEM7.17">#REF!</definedName>
    <definedName name="ITEM7.18" localSheetId="61">#REF!</definedName>
    <definedName name="ITEM7.18" localSheetId="62">#REF!</definedName>
    <definedName name="ITEM7.18">#REF!</definedName>
    <definedName name="ITEM7.19" localSheetId="61">#REF!</definedName>
    <definedName name="ITEM7.19" localSheetId="62">#REF!</definedName>
    <definedName name="ITEM7.19">#REF!</definedName>
    <definedName name="ITEM7.2">#REF!</definedName>
    <definedName name="ITEM7.20" localSheetId="61">#REF!</definedName>
    <definedName name="ITEM7.20" localSheetId="62">#REF!</definedName>
    <definedName name="ITEM7.20">#REF!</definedName>
    <definedName name="ITEM7.21" localSheetId="61">#REF!</definedName>
    <definedName name="ITEM7.21" localSheetId="62">#REF!</definedName>
    <definedName name="ITEM7.21">#REF!</definedName>
    <definedName name="ITEM7.22" localSheetId="61">#REF!</definedName>
    <definedName name="ITEM7.22" localSheetId="62">#REF!</definedName>
    <definedName name="ITEM7.22">#REF!</definedName>
    <definedName name="ITEM7.23" localSheetId="61">#REF!</definedName>
    <definedName name="ITEM7.23" localSheetId="62">#REF!</definedName>
    <definedName name="ITEM7.23">#REF!</definedName>
    <definedName name="ITEM7.24" localSheetId="61">#REF!</definedName>
    <definedName name="ITEM7.24" localSheetId="62">#REF!</definedName>
    <definedName name="ITEM7.24">#REF!</definedName>
    <definedName name="ITEM7.25" localSheetId="61">#REF!</definedName>
    <definedName name="ITEM7.25" localSheetId="62">#REF!</definedName>
    <definedName name="ITEM7.25">#REF!</definedName>
    <definedName name="ITEM7.26" localSheetId="61">#REF!</definedName>
    <definedName name="ITEM7.26" localSheetId="62">#REF!</definedName>
    <definedName name="ITEM7.26">#REF!</definedName>
    <definedName name="ITEM7.27" localSheetId="61">#REF!</definedName>
    <definedName name="ITEM7.27" localSheetId="62">#REF!</definedName>
    <definedName name="ITEM7.27">#REF!</definedName>
    <definedName name="ITEM7.28" localSheetId="61">#REF!</definedName>
    <definedName name="ITEM7.28" localSheetId="62">#REF!</definedName>
    <definedName name="ITEM7.28">#REF!</definedName>
    <definedName name="ITEM7.29" localSheetId="61">#REF!</definedName>
    <definedName name="ITEM7.29" localSheetId="62">#REF!</definedName>
    <definedName name="ITEM7.29">#REF!</definedName>
    <definedName name="ITEM7.3">#REF!</definedName>
    <definedName name="ITEM7.30" localSheetId="61">#REF!</definedName>
    <definedName name="ITEM7.30" localSheetId="62">#REF!</definedName>
    <definedName name="ITEM7.30">#REF!</definedName>
    <definedName name="ITEM7.31" localSheetId="61">#REF!</definedName>
    <definedName name="ITEM7.31" localSheetId="62">#REF!</definedName>
    <definedName name="ITEM7.31">#REF!</definedName>
    <definedName name="ITEM7.32" localSheetId="61">#REF!</definedName>
    <definedName name="ITEM7.32" localSheetId="62">#REF!</definedName>
    <definedName name="ITEM7.32">#REF!</definedName>
    <definedName name="ITEM7.33" localSheetId="61">#REF!</definedName>
    <definedName name="ITEM7.33" localSheetId="62">#REF!</definedName>
    <definedName name="ITEM7.33">#REF!</definedName>
    <definedName name="ITEM7.34" localSheetId="61">#REF!</definedName>
    <definedName name="ITEM7.34" localSheetId="62">#REF!</definedName>
    <definedName name="ITEM7.34">#REF!</definedName>
    <definedName name="ITEM7.35" localSheetId="61">#REF!</definedName>
    <definedName name="ITEM7.35" localSheetId="62">#REF!</definedName>
    <definedName name="ITEM7.35">#REF!</definedName>
    <definedName name="ITEM7.4" localSheetId="61">#REF!</definedName>
    <definedName name="ITEM7.4" localSheetId="62">#REF!</definedName>
    <definedName name="ITEM7.4">#REF!</definedName>
    <definedName name="ITEM7.5">#REF!</definedName>
    <definedName name="ITEM7.6" localSheetId="61">#REF!</definedName>
    <definedName name="ITEM7.6" localSheetId="62">#REF!</definedName>
    <definedName name="ITEM7.6">#REF!</definedName>
    <definedName name="ITEM7.7" localSheetId="61">#REF!</definedName>
    <definedName name="ITEM7.7" localSheetId="62">#REF!</definedName>
    <definedName name="ITEM7.7">#REF!</definedName>
    <definedName name="ITEM7.8" localSheetId="61">#REF!</definedName>
    <definedName name="ITEM7.8" localSheetId="62">#REF!</definedName>
    <definedName name="ITEM7.8">#REF!</definedName>
    <definedName name="ITEM7.9" localSheetId="61">#REF!</definedName>
    <definedName name="ITEM7.9" localSheetId="62">#REF!</definedName>
    <definedName name="ITEM7.9">#REF!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00">#REF!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 localSheetId="61">#REF!</definedName>
    <definedName name="ITEM9.1" localSheetId="62">#REF!</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ES">#REF!</definedName>
    <definedName name="ITEMREV">#REF!</definedName>
    <definedName name="ITEMS" localSheetId="61">#REF!</definedName>
    <definedName name="ITEMS" localSheetId="62">#REF!</definedName>
    <definedName name="ITEMS">#REF!</definedName>
    <definedName name="items1">#REF!</definedName>
    <definedName name="ITEMS2" localSheetId="61">#REF!</definedName>
    <definedName name="ITEMS2" localSheetId="62">#REF!</definedName>
    <definedName name="ITEMS2">#REF!</definedName>
    <definedName name="ITEMS3">#REF!</definedName>
    <definedName name="ITEMSRESUMEN" localSheetId="61">#REF!</definedName>
    <definedName name="ITEMSRESUMEN" localSheetId="62">#REF!</definedName>
    <definedName name="ITEMSRESUMEN">#REF!</definedName>
    <definedName name="ITEN_2_FILTRO">#REF!</definedName>
    <definedName name="ITEN320">#REF!</definedName>
    <definedName name="ITENM_DOMIC">#REF!</definedName>
    <definedName name="Iterar">#REF!</definedName>
    <definedName name="IU" localSheetId="61">#REF!</definedName>
    <definedName name="IU">#REF!</definedName>
    <definedName name="IUI" localSheetId="3" hidden="1">{"TAB1",#N/A,TRUE,"GENERAL";"TAB2",#N/A,TRUE,"GENERAL";"TAB3",#N/A,TRUE,"GENERAL";"TAB4",#N/A,TRUE,"GENERAL";"TAB5",#N/A,TRUE,"GENERAL"}</definedName>
    <definedName name="IUI" localSheetId="61" hidden="1">{"TAB1",#N/A,TRUE,"GENERAL";"TAB2",#N/A,TRUE,"GENERAL";"TAB3",#N/A,TRUE,"GENERAL";"TAB4",#N/A,TRUE,"GENERAL";"TAB5",#N/A,TRUE,"GENERAL"}</definedName>
    <definedName name="IUI" localSheetId="62" hidden="1">{"TAB1",#N/A,TRUE,"GENERAL";"TAB2",#N/A,TRUE,"GENERAL";"TAB3",#N/A,TRUE,"GENERAL";"TAB4",#N/A,TRUE,"GENERAL";"TAB5",#N/A,TRUE,"GENERAL"}</definedName>
    <definedName name="IUI" hidden="1">{"TAB1",#N/A,TRUE,"GENERAL";"TAB2",#N/A,TRUE,"GENERAL";"TAB3",#N/A,TRUE,"GENERAL";"TAB4",#N/A,TRUE,"GENERAL";"TAB5",#N/A,TRUE,"GENERAL"}</definedName>
    <definedName name="IUI_1" localSheetId="3" hidden="1">{"TAB1",#N/A,TRUE,"GENERAL";"TAB2",#N/A,TRUE,"GENERAL";"TAB3",#N/A,TRUE,"GENERAL";"TAB4",#N/A,TRUE,"GENERAL";"TAB5",#N/A,TRUE,"GENERAL"}</definedName>
    <definedName name="IUI_1" localSheetId="61" hidden="1">{"TAB1",#N/A,TRUE,"GENERAL";"TAB2",#N/A,TRUE,"GENERAL";"TAB3",#N/A,TRUE,"GENERAL";"TAB4",#N/A,TRUE,"GENERAL";"TAB5",#N/A,TRUE,"GENERAL"}</definedName>
    <definedName name="IUI_1" localSheetId="62" hidden="1">{"TAB1",#N/A,TRUE,"GENERAL";"TAB2",#N/A,TRUE,"GENERAL";"TAB3",#N/A,TRUE,"GENERAL";"TAB4",#N/A,TRUE,"GENERAL";"TAB5",#N/A,TRUE,"GENERAL"}</definedName>
    <definedName name="IUI_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61" hidden="1">{"TAB1",#N/A,TRUE,"GENERAL";"TAB2",#N/A,TRUE,"GENERAL";"TAB3",#N/A,TRUE,"GENERAL";"TAB4",#N/A,TRUE,"GENERAL";"TAB5",#N/A,TRUE,"GENERAL"}</definedName>
    <definedName name="iuit7" localSheetId="62" hidden="1">{"TAB1",#N/A,TRUE,"GENERAL";"TAB2",#N/A,TRUE,"GENERAL";"TAB3",#N/A,TRUE,"GENERAL";"TAB4",#N/A,TRUE,"GENERAL";"TAB5",#N/A,TRUE,"GENERAL"}</definedName>
    <definedName name="iuit7" hidden="1">{"TAB1",#N/A,TRUE,"GENERAL";"TAB2",#N/A,TRUE,"GENERAL";"TAB3",#N/A,TRUE,"GENERAL";"TAB4",#N/A,TRUE,"GENERAL";"TAB5",#N/A,TRUE,"GENERAL"}</definedName>
    <definedName name="iuit7_1" localSheetId="3" hidden="1">{"TAB1",#N/A,TRUE,"GENERAL";"TAB2",#N/A,TRUE,"GENERAL";"TAB3",#N/A,TRUE,"GENERAL";"TAB4",#N/A,TRUE,"GENERAL";"TAB5",#N/A,TRUE,"GENERAL"}</definedName>
    <definedName name="iuit7_1" localSheetId="61" hidden="1">{"TAB1",#N/A,TRUE,"GENERAL";"TAB2",#N/A,TRUE,"GENERAL";"TAB3",#N/A,TRUE,"GENERAL";"TAB4",#N/A,TRUE,"GENERAL";"TAB5",#N/A,TRUE,"GENERAL"}</definedName>
    <definedName name="iuit7_1" localSheetId="62" hidden="1">{"TAB1",#N/A,TRUE,"GENERAL";"TAB2",#N/A,TRUE,"GENERAL";"TAB3",#N/A,TRUE,"GENERAL";"TAB4",#N/A,TRUE,"GENERAL";"TAB5",#N/A,TRUE,"GENERAL"}</definedName>
    <definedName name="iuit7_1" hidden="1">{"TAB1",#N/A,TRUE,"GENERAL";"TAB2",#N/A,TRUE,"GENERAL";"TAB3",#N/A,TRUE,"GENERAL";"TAB4",#N/A,TRUE,"GENERAL";"TAB5",#N/A,TRUE,"GENERAL"}</definedName>
    <definedName name="iuiuiuiuiu">#N/A</definedName>
    <definedName name="iul" localSheetId="3" hidden="1">{"via1",#N/A,TRUE,"general";"via2",#N/A,TRUE,"general";"via3",#N/A,TRUE,"general"}</definedName>
    <definedName name="iul" localSheetId="61" hidden="1">{"via1",#N/A,TRUE,"general";"via2",#N/A,TRUE,"general";"via3",#N/A,TRUE,"general"}</definedName>
    <definedName name="iul" localSheetId="62" hidden="1">{"via1",#N/A,TRUE,"general";"via2",#N/A,TRUE,"general";"via3",#N/A,TRUE,"general"}</definedName>
    <definedName name="iul" hidden="1">{"via1",#N/A,TRUE,"general";"via2",#N/A,TRUE,"general";"via3",#N/A,TRUE,"general"}</definedName>
    <definedName name="iul_1" localSheetId="3" hidden="1">{"via1",#N/A,TRUE,"general";"via2",#N/A,TRUE,"general";"via3",#N/A,TRUE,"general"}</definedName>
    <definedName name="iul_1" localSheetId="61" hidden="1">{"via1",#N/A,TRUE,"general";"via2",#N/A,TRUE,"general";"via3",#N/A,TRUE,"general"}</definedName>
    <definedName name="iul_1" localSheetId="62" hidden="1">{"via1",#N/A,TRUE,"general";"via2",#N/A,TRUE,"general";"via3",#N/A,TRUE,"general"}</definedName>
    <definedName name="iul_1" hidden="1">{"via1",#N/A,TRUE,"general";"via2",#N/A,TRUE,"general";"via3",#N/A,TRUE,"general"}</definedName>
    <definedName name="iuouio" localSheetId="3" hidden="1">{"via1",#N/A,TRUE,"general";"via2",#N/A,TRUE,"general";"via3",#N/A,TRUE,"general"}</definedName>
    <definedName name="iuouio" localSheetId="61" hidden="1">{"via1",#N/A,TRUE,"general";"via2",#N/A,TRUE,"general";"via3",#N/A,TRUE,"general"}</definedName>
    <definedName name="iuouio" localSheetId="62" hidden="1">{"via1",#N/A,TRUE,"general";"via2",#N/A,TRUE,"general";"via3",#N/A,TRUE,"general"}</definedName>
    <definedName name="iuouio" hidden="1">{"via1",#N/A,TRUE,"general";"via2",#N/A,TRUE,"general";"via3",#N/A,TRUE,"general"}</definedName>
    <definedName name="iuouio_1" localSheetId="3" hidden="1">{"via1",#N/A,TRUE,"general";"via2",#N/A,TRUE,"general";"via3",#N/A,TRUE,"general"}</definedName>
    <definedName name="iuouio_1" localSheetId="61" hidden="1">{"via1",#N/A,TRUE,"general";"via2",#N/A,TRUE,"general";"via3",#N/A,TRUE,"general"}</definedName>
    <definedName name="iuouio_1" localSheetId="62" hidden="1">{"via1",#N/A,TRUE,"general";"via2",#N/A,TRUE,"general";"via3",#N/A,TRUE,"general"}</definedName>
    <definedName name="iuouio_1" hidden="1">{"via1",#N/A,TRUE,"general";"via2",#N/A,TRUE,"general";"via3",#N/A,TRUE,"general"}</definedName>
    <definedName name="iuyi9" localSheetId="3" hidden="1">{"TAB1",#N/A,TRUE,"GENERAL";"TAB2",#N/A,TRUE,"GENERAL";"TAB3",#N/A,TRUE,"GENERAL";"TAB4",#N/A,TRUE,"GENERAL";"TAB5",#N/A,TRUE,"GENERAL"}</definedName>
    <definedName name="iuyi9" localSheetId="61" hidden="1">{"TAB1",#N/A,TRUE,"GENERAL";"TAB2",#N/A,TRUE,"GENERAL";"TAB3",#N/A,TRUE,"GENERAL";"TAB4",#N/A,TRUE,"GENERAL";"TAB5",#N/A,TRUE,"GENERAL"}</definedName>
    <definedName name="iuyi9" localSheetId="62" hidden="1">{"TAB1",#N/A,TRUE,"GENERAL";"TAB2",#N/A,TRUE,"GENERAL";"TAB3",#N/A,TRUE,"GENERAL";"TAB4",#N/A,TRUE,"GENERAL";"TAB5",#N/A,TRUE,"GENERAL"}</definedName>
    <definedName name="iuyi9" hidden="1">{"TAB1",#N/A,TRUE,"GENERAL";"TAB2",#N/A,TRUE,"GENERAL";"TAB3",#N/A,TRUE,"GENERAL";"TAB4",#N/A,TRUE,"GENERAL";"TAB5",#N/A,TRUE,"GENERAL"}</definedName>
    <definedName name="iuyi9_1" localSheetId="3" hidden="1">{"TAB1",#N/A,TRUE,"GENERAL";"TAB2",#N/A,TRUE,"GENERAL";"TAB3",#N/A,TRUE,"GENERAL";"TAB4",#N/A,TRUE,"GENERAL";"TAB5",#N/A,TRUE,"GENERAL"}</definedName>
    <definedName name="iuyi9_1" localSheetId="61" hidden="1">{"TAB1",#N/A,TRUE,"GENERAL";"TAB2",#N/A,TRUE,"GENERAL";"TAB3",#N/A,TRUE,"GENERAL";"TAB4",#N/A,TRUE,"GENERAL";"TAB5",#N/A,TRUE,"GENERAL"}</definedName>
    <definedName name="iuyi9_1" localSheetId="62" hidden="1">{"TAB1",#N/A,TRUE,"GENERAL";"TAB2",#N/A,TRUE,"GENERAL";"TAB3",#N/A,TRUE,"GENERAL";"TAB4",#N/A,TRUE,"GENERAL";"TAB5",#N/A,TRUE,"GENERAL"}</definedName>
    <definedName name="iuyi9_1" hidden="1">{"TAB1",#N/A,TRUE,"GENERAL";"TAB2",#N/A,TRUE,"GENERAL";"TAB3",#N/A,TRUE,"GENERAL";"TAB4",#N/A,TRUE,"GENERAL";"TAB5",#N/A,TRUE,"GENERAL"}</definedName>
    <definedName name="IVA" localSheetId="61">16%</definedName>
    <definedName name="IVA" localSheetId="62">16%</definedName>
    <definedName name="IVA">#REF!</definedName>
    <definedName name="IVA.ManoObra">#REF!</definedName>
    <definedName name="IVA_UTIL" localSheetId="61">#REF!</definedName>
    <definedName name="IVA_UTIL" localSheetId="62">#REF!</definedName>
    <definedName name="IVA_UTIL">#REF!</definedName>
    <definedName name="IVAConsultoria" localSheetId="61">#REF!</definedName>
    <definedName name="IVAConsultoria" localSheetId="62">#REF!</definedName>
    <definedName name="IVAConsultoria">#REF!</definedName>
    <definedName name="IVAS">#REF!</definedName>
    <definedName name="IVASobreUtilidad" localSheetId="62">#REF!</definedName>
    <definedName name="IVASobreUtilidad">#REF!</definedName>
    <definedName name="IvaSUtl">#REF!</definedName>
    <definedName name="iwjer">#REF!</definedName>
    <definedName name="iyuiuyi" localSheetId="3" hidden="1">{"via1",#N/A,TRUE,"general";"via2",#N/A,TRUE,"general";"via3",#N/A,TRUE,"general"}</definedName>
    <definedName name="iyuiuyi" localSheetId="61" hidden="1">{"via1",#N/A,TRUE,"general";"via2",#N/A,TRUE,"general";"via3",#N/A,TRUE,"general"}</definedName>
    <definedName name="iyuiuyi" localSheetId="62" hidden="1">{"via1",#N/A,TRUE,"general";"via2",#N/A,TRUE,"general";"via3",#N/A,TRUE,"general"}</definedName>
    <definedName name="iyuiuyi" hidden="1">{"via1",#N/A,TRUE,"general";"via2",#N/A,TRUE,"general";"via3",#N/A,TRUE,"general"}</definedName>
    <definedName name="iyuiuyi_1" localSheetId="3" hidden="1">{"via1",#N/A,TRUE,"general";"via2",#N/A,TRUE,"general";"via3",#N/A,TRUE,"general"}</definedName>
    <definedName name="iyuiuyi_1" localSheetId="61" hidden="1">{"via1",#N/A,TRUE,"general";"via2",#N/A,TRUE,"general";"via3",#N/A,TRUE,"general"}</definedName>
    <definedName name="iyuiuyi_1" localSheetId="62" hidden="1">{"via1",#N/A,TRUE,"general";"via2",#N/A,TRUE,"general";"via3",#N/A,TRUE,"general"}</definedName>
    <definedName name="iyuiuyi_1" hidden="1">{"via1",#N/A,TRUE,"general";"via2",#N/A,TRUE,"general";"via3",#N/A,TRUE,"general"}</definedName>
    <definedName name="IZ">#REF!</definedName>
    <definedName name="IZQ">#REF!</definedName>
    <definedName name="IZQ_AUX" localSheetId="61">LEFT(#REF!,2)</definedName>
    <definedName name="IZQ_AUX" localSheetId="62">LEFT(#REF!,2)</definedName>
    <definedName name="IZQ_AUX">LEFT(#REF!,2)</definedName>
    <definedName name="j" localSheetId="3" hidden="1">{"TAB1",#N/A,TRUE,"GENERAL";"TAB2",#N/A,TRUE,"GENERAL";"TAB3",#N/A,TRUE,"GENERAL";"TAB4",#N/A,TRUE,"GENERAL";"TAB5",#N/A,TRUE,"GENERAL"}</definedName>
    <definedName name="j" localSheetId="61" hidden="1">{"TAB1",#N/A,TRUE,"GENERAL";"TAB2",#N/A,TRUE,"GENERAL";"TAB3",#N/A,TRUE,"GENERAL";"TAB4",#N/A,TRUE,"GENERAL";"TAB5",#N/A,TRUE,"GENERAL"}</definedName>
    <definedName name="j" localSheetId="62" hidden="1">{"TAB1",#N/A,TRUE,"GENERAL";"TAB2",#N/A,TRUE,"GENERAL";"TAB3",#N/A,TRUE,"GENERAL";"TAB4",#N/A,TRUE,"GENERAL";"TAB5",#N/A,TRUE,"GENERAL"}</definedName>
    <definedName name="j" hidden="1">{"TAB1",#N/A,TRUE,"GENERAL";"TAB2",#N/A,TRUE,"GENERAL";"TAB3",#N/A,TRUE,"GENERAL";"TAB4",#N/A,TRUE,"GENERAL";"TAB5",#N/A,TRUE,"GENERAL"}</definedName>
    <definedName name="j_1" localSheetId="3" hidden="1">{"TAB1",#N/A,TRUE,"GENERAL";"TAB2",#N/A,TRUE,"GENERAL";"TAB3",#N/A,TRUE,"GENERAL";"TAB4",#N/A,TRUE,"GENERAL";"TAB5",#N/A,TRUE,"GENERAL"}</definedName>
    <definedName name="j_1" localSheetId="61" hidden="1">{"TAB1",#N/A,TRUE,"GENERAL";"TAB2",#N/A,TRUE,"GENERAL";"TAB3",#N/A,TRUE,"GENERAL";"TAB4",#N/A,TRUE,"GENERAL";"TAB5",#N/A,TRUE,"GENERAL"}</definedName>
    <definedName name="j_1" localSheetId="62" hidden="1">{"TAB1",#N/A,TRUE,"GENERAL";"TAB2",#N/A,TRUE,"GENERAL";"TAB3",#N/A,TRUE,"GENERAL";"TAB4",#N/A,TRUE,"GENERAL";"TAB5",#N/A,TRUE,"GENERAL"}</definedName>
    <definedName name="j_1" hidden="1">{"TAB1",#N/A,TRUE,"GENERAL";"TAB2",#N/A,TRUE,"GENERAL";"TAB3",#N/A,TRUE,"GENERAL";"TAB4",#N/A,TRUE,"GENERAL";"TAB5",#N/A,TRUE,"GENERAL"}</definedName>
    <definedName name="J_GARCIA_P">#REF!</definedName>
    <definedName name="Ja" localSheetId="61">#REF!</definedName>
    <definedName name="Ja" localSheetId="62">#REF!</definedName>
    <definedName name="ja">#REF!</definedName>
    <definedName name="JACK_RYAN">#REF!</definedName>
    <definedName name="JAIME">#REF!</definedName>
    <definedName name="jajAJHQWDHG" localSheetId="61">#REF!</definedName>
    <definedName name="jajAJHQWDHG">#REF!</definedName>
    <definedName name="JAJAQHYEWFFQFBF" localSheetId="61">#REF!</definedName>
    <definedName name="JAJAQHYEWFFQFBF">#REF!</definedName>
    <definedName name="JAJJAJAJJAJAJAUAUAUAUAU" localSheetId="61">#REF!</definedName>
    <definedName name="JAJJAJAJJAJAJAUAUAUAUAU">#REF!</definedName>
    <definedName name="JAJKZ">#REF!</definedName>
    <definedName name="jan02a">#REF!</definedName>
    <definedName name="JAPF">#REF!</definedName>
    <definedName name="Jardines" localSheetId="21">#REF!</definedName>
    <definedName name="Jardines">#REF!</definedName>
    <definedName name="Jb">#REF!</definedName>
    <definedName name="jbhpivgugh">#REF!</definedName>
    <definedName name="Jc">#REF!</definedName>
    <definedName name="jd" localSheetId="3" hidden="1">{"via1",#N/A,TRUE,"general";"via2",#N/A,TRUE,"general";"via3",#N/A,TRUE,"general"}</definedName>
    <definedName name="jd" localSheetId="61" hidden="1">{"via1",#N/A,TRUE,"general";"via2",#N/A,TRUE,"general";"via3",#N/A,TRUE,"general"}</definedName>
    <definedName name="jd" localSheetId="62" hidden="1">{"via1",#N/A,TRUE,"general";"via2",#N/A,TRUE,"general";"via3",#N/A,TRUE,"general"}</definedName>
    <definedName name="jd" hidden="1">{"via1",#N/A,TRUE,"general";"via2",#N/A,TRUE,"general";"via3",#N/A,TRUE,"general"}</definedName>
    <definedName name="jd_1" localSheetId="3" hidden="1">{"via1",#N/A,TRUE,"general";"via2",#N/A,TRUE,"general";"via3",#N/A,TRUE,"general"}</definedName>
    <definedName name="jd_1" localSheetId="61" hidden="1">{"via1",#N/A,TRUE,"general";"via2",#N/A,TRUE,"general";"via3",#N/A,TRUE,"general"}</definedName>
    <definedName name="jd_1" localSheetId="62" hidden="1">{"via1",#N/A,TRUE,"general";"via2",#N/A,TRUE,"general";"via3",#N/A,TRUE,"general"}</definedName>
    <definedName name="jd_1" hidden="1">{"via1",#N/A,TRUE,"general";"via2",#N/A,TRUE,"general";"via3",#N/A,TRUE,"general"}</definedName>
    <definedName name="jdfjkd">#REF!</definedName>
    <definedName name="JDFKLASJ">#REF!</definedName>
    <definedName name="jdh" localSheetId="3" hidden="1">{"TAB1",#N/A,TRUE,"GENERAL";"TAB2",#N/A,TRUE,"GENERAL";"TAB3",#N/A,TRUE,"GENERAL";"TAB4",#N/A,TRUE,"GENERAL";"TAB5",#N/A,TRUE,"GENERAL"}</definedName>
    <definedName name="jdh" localSheetId="61" hidden="1">{"TAB1",#N/A,TRUE,"GENERAL";"TAB2",#N/A,TRUE,"GENERAL";"TAB3",#N/A,TRUE,"GENERAL";"TAB4",#N/A,TRUE,"GENERAL";"TAB5",#N/A,TRUE,"GENERAL"}</definedName>
    <definedName name="jdh" localSheetId="62" hidden="1">{"TAB1",#N/A,TRUE,"GENERAL";"TAB2",#N/A,TRUE,"GENERAL";"TAB3",#N/A,TRUE,"GENERAL";"TAB4",#N/A,TRUE,"GENERAL";"TAB5",#N/A,TRUE,"GENERAL"}</definedName>
    <definedName name="jdh" hidden="1">{"TAB1",#N/A,TRUE,"GENERAL";"TAB2",#N/A,TRUE,"GENERAL";"TAB3",#N/A,TRUE,"GENERAL";"TAB4",#N/A,TRUE,"GENERAL";"TAB5",#N/A,TRUE,"GENERAL"}</definedName>
    <definedName name="jdh_1" localSheetId="3" hidden="1">{"TAB1",#N/A,TRUE,"GENERAL";"TAB2",#N/A,TRUE,"GENERAL";"TAB3",#N/A,TRUE,"GENERAL";"TAB4",#N/A,TRUE,"GENERAL";"TAB5",#N/A,TRUE,"GENERAL"}</definedName>
    <definedName name="jdh_1" localSheetId="61" hidden="1">{"TAB1",#N/A,TRUE,"GENERAL";"TAB2",#N/A,TRUE,"GENERAL";"TAB3",#N/A,TRUE,"GENERAL";"TAB4",#N/A,TRUE,"GENERAL";"TAB5",#N/A,TRUE,"GENERAL"}</definedName>
    <definedName name="jdh_1" localSheetId="62" hidden="1">{"TAB1",#N/A,TRUE,"GENERAL";"TAB2",#N/A,TRUE,"GENERAL";"TAB3",#N/A,TRUE,"GENERAL";"TAB4",#N/A,TRUE,"GENERAL";"TAB5",#N/A,TRUE,"GENERAL"}</definedName>
    <definedName name="jdh_1" hidden="1">{"TAB1",#N/A,TRUE,"GENERAL";"TAB2",#N/A,TRUE,"GENERAL";"TAB3",#N/A,TRUE,"GENERAL";"TAB4",#N/A,TRUE,"GENERAL";"TAB5",#N/A,TRUE,"GENERAL"}</definedName>
    <definedName name="JDQJFOWEFOQFQFPQ" localSheetId="61">#REF!</definedName>
    <definedName name="JDQJFOWEFOQFQFPQ">#REF!</definedName>
    <definedName name="Je" localSheetId="62">#REF!</definedName>
    <definedName name="Je">#REF!</definedName>
    <definedName name="JEJE">#REF!</definedName>
    <definedName name="JER">#REF!</definedName>
    <definedName name="JERSSON">#REF!</definedName>
    <definedName name="JET">#REF!</definedName>
    <definedName name="jev">#REF!</definedName>
    <definedName name="jeytj" localSheetId="3" hidden="1">{"TAB1",#N/A,TRUE,"GENERAL";"TAB2",#N/A,TRUE,"GENERAL";"TAB3",#N/A,TRUE,"GENERAL";"TAB4",#N/A,TRUE,"GENERAL";"TAB5",#N/A,TRUE,"GENERAL"}</definedName>
    <definedName name="jeytj" localSheetId="61" hidden="1">{"TAB1",#N/A,TRUE,"GENERAL";"TAB2",#N/A,TRUE,"GENERAL";"TAB3",#N/A,TRUE,"GENERAL";"TAB4",#N/A,TRUE,"GENERAL";"TAB5",#N/A,TRUE,"GENERAL"}</definedName>
    <definedName name="jeytj" localSheetId="62" hidden="1">{"TAB1",#N/A,TRUE,"GENERAL";"TAB2",#N/A,TRUE,"GENERAL";"TAB3",#N/A,TRUE,"GENERAL";"TAB4",#N/A,TRUE,"GENERAL";"TAB5",#N/A,TRUE,"GENERAL"}</definedName>
    <definedName name="jeytj" hidden="1">{"TAB1",#N/A,TRUE,"GENERAL";"TAB2",#N/A,TRUE,"GENERAL";"TAB3",#N/A,TRUE,"GENERAL";"TAB4",#N/A,TRUE,"GENERAL";"TAB5",#N/A,TRUE,"GENERAL"}</definedName>
    <definedName name="jeytj_1" localSheetId="3" hidden="1">{"TAB1",#N/A,TRUE,"GENERAL";"TAB2",#N/A,TRUE,"GENERAL";"TAB3",#N/A,TRUE,"GENERAL";"TAB4",#N/A,TRUE,"GENERAL";"TAB5",#N/A,TRUE,"GENERAL"}</definedName>
    <definedName name="jeytj_1" localSheetId="61" hidden="1">{"TAB1",#N/A,TRUE,"GENERAL";"TAB2",#N/A,TRUE,"GENERAL";"TAB3",#N/A,TRUE,"GENERAL";"TAB4",#N/A,TRUE,"GENERAL";"TAB5",#N/A,TRUE,"GENERAL"}</definedName>
    <definedName name="jeytj_1" localSheetId="62" hidden="1">{"TAB1",#N/A,TRUE,"GENERAL";"TAB2",#N/A,TRUE,"GENERAL";"TAB3",#N/A,TRUE,"GENERAL";"TAB4",#N/A,TRUE,"GENERAL";"TAB5",#N/A,TRUE,"GENERAL"}</definedName>
    <definedName name="jeytj_1" hidden="1">{"TAB1",#N/A,TRUE,"GENERAL";"TAB2",#N/A,TRUE,"GENERAL";"TAB3",#N/A,TRUE,"GENERAL";"TAB4",#N/A,TRUE,"GENERAL";"TAB5",#N/A,TRUE,"GENERAL"}</definedName>
    <definedName name="Jf" localSheetId="61">#REF!</definedName>
    <definedName name="Jf" localSheetId="62">#REF!</definedName>
    <definedName name="Jf">#REF!</definedName>
    <definedName name="jfç" hidden="1">#REF!</definedName>
    <definedName name="JFG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G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jfhjfrt" localSheetId="3" hidden="1">{"TAB1",#N/A,TRUE,"GENERAL";"TAB2",#N/A,TRUE,"GENERAL";"TAB3",#N/A,TRUE,"GENERAL";"TAB4",#N/A,TRUE,"GENERAL";"TAB5",#N/A,TRUE,"GENERAL"}</definedName>
    <definedName name="jfhjfrt" localSheetId="61" hidden="1">{"TAB1",#N/A,TRUE,"GENERAL";"TAB2",#N/A,TRUE,"GENERAL";"TAB3",#N/A,TRUE,"GENERAL";"TAB4",#N/A,TRUE,"GENERAL";"TAB5",#N/A,TRUE,"GENERAL"}</definedName>
    <definedName name="jfhjfrt" localSheetId="62" hidden="1">{"TAB1",#N/A,TRUE,"GENERAL";"TAB2",#N/A,TRUE,"GENERAL";"TAB3",#N/A,TRUE,"GENERAL";"TAB4",#N/A,TRUE,"GENERAL";"TAB5",#N/A,TRUE,"GENERAL"}</definedName>
    <definedName name="jfhjfrt" hidden="1">{"TAB1",#N/A,TRUE,"GENERAL";"TAB2",#N/A,TRUE,"GENERAL";"TAB3",#N/A,TRUE,"GENERAL";"TAB4",#N/A,TRUE,"GENERAL";"TAB5",#N/A,TRUE,"GENERAL"}</definedName>
    <definedName name="jfhjfrt_1" localSheetId="3" hidden="1">{"TAB1",#N/A,TRUE,"GENERAL";"TAB2",#N/A,TRUE,"GENERAL";"TAB3",#N/A,TRUE,"GENERAL";"TAB4",#N/A,TRUE,"GENERAL";"TAB5",#N/A,TRUE,"GENERAL"}</definedName>
    <definedName name="jfhjfrt_1" localSheetId="61" hidden="1">{"TAB1",#N/A,TRUE,"GENERAL";"TAB2",#N/A,TRUE,"GENERAL";"TAB3",#N/A,TRUE,"GENERAL";"TAB4",#N/A,TRUE,"GENERAL";"TAB5",#N/A,TRUE,"GENERAL"}</definedName>
    <definedName name="jfhjfrt_1" localSheetId="62" hidden="1">{"TAB1",#N/A,TRUE,"GENERAL";"TAB2",#N/A,TRUE,"GENERAL";"TAB3",#N/A,TRUE,"GENERAL";"TAB4",#N/A,TRUE,"GENERAL";"TAB5",#N/A,TRUE,"GENERAL"}</definedName>
    <definedName name="jfhjfrt_1" hidden="1">{"TAB1",#N/A,TRUE,"GENERAL";"TAB2",#N/A,TRUE,"GENERAL";"TAB3",#N/A,TRUE,"GENERAL";"TAB4",#N/A,TRUE,"GENERAL";"TAB5",#N/A,TRUE,"GENERAL"}</definedName>
    <definedName name="jgfj" localSheetId="3" hidden="1">{"via1",#N/A,TRUE,"general";"via2",#N/A,TRUE,"general";"via3",#N/A,TRUE,"general"}</definedName>
    <definedName name="jgfj" localSheetId="61" hidden="1">{"via1",#N/A,TRUE,"general";"via2",#N/A,TRUE,"general";"via3",#N/A,TRUE,"general"}</definedName>
    <definedName name="jgfj" localSheetId="62" hidden="1">{"via1",#N/A,TRUE,"general";"via2",#N/A,TRUE,"general";"via3",#N/A,TRUE,"general"}</definedName>
    <definedName name="jgfj" hidden="1">{"via1",#N/A,TRUE,"general";"via2",#N/A,TRUE,"general";"via3",#N/A,TRUE,"general"}</definedName>
    <definedName name="jgfj_1" localSheetId="3" hidden="1">{"via1",#N/A,TRUE,"general";"via2",#N/A,TRUE,"general";"via3",#N/A,TRUE,"general"}</definedName>
    <definedName name="jgfj_1" localSheetId="61" hidden="1">{"via1",#N/A,TRUE,"general";"via2",#N/A,TRUE,"general";"via3",#N/A,TRUE,"general"}</definedName>
    <definedName name="jgfj_1" localSheetId="62" hidden="1">{"via1",#N/A,TRUE,"general";"via2",#N/A,TRUE,"general";"via3",#N/A,TRUE,"general"}</definedName>
    <definedName name="jgfj_1" hidden="1">{"via1",#N/A,TRUE,"general";"via2",#N/A,TRUE,"general";"via3",#N/A,TRUE,"general"}</definedName>
    <definedName name="jghj" localSheetId="3" hidden="1">{"TAB1",#N/A,TRUE,"GENERAL";"TAB2",#N/A,TRUE,"GENERAL";"TAB3",#N/A,TRUE,"GENERAL";"TAB4",#N/A,TRUE,"GENERAL";"TAB5",#N/A,TRUE,"GENERAL"}</definedName>
    <definedName name="jghj" localSheetId="61" hidden="1">{"TAB1",#N/A,TRUE,"GENERAL";"TAB2",#N/A,TRUE,"GENERAL";"TAB3",#N/A,TRUE,"GENERAL";"TAB4",#N/A,TRUE,"GENERAL";"TAB5",#N/A,TRUE,"GENERAL"}</definedName>
    <definedName name="jghj" localSheetId="62" hidden="1">{"TAB1",#N/A,TRUE,"GENERAL";"TAB2",#N/A,TRUE,"GENERAL";"TAB3",#N/A,TRUE,"GENERAL";"TAB4",#N/A,TRUE,"GENERAL";"TAB5",#N/A,TRUE,"GENERAL"}</definedName>
    <definedName name="jghj" hidden="1">{"TAB1",#N/A,TRUE,"GENERAL";"TAB2",#N/A,TRUE,"GENERAL";"TAB3",#N/A,TRUE,"GENERAL";"TAB4",#N/A,TRUE,"GENERAL";"TAB5",#N/A,TRUE,"GENERAL"}</definedName>
    <definedName name="jghj_1" localSheetId="3" hidden="1">{"TAB1",#N/A,TRUE,"GENERAL";"TAB2",#N/A,TRUE,"GENERAL";"TAB3",#N/A,TRUE,"GENERAL";"TAB4",#N/A,TRUE,"GENERAL";"TAB5",#N/A,TRUE,"GENERAL"}</definedName>
    <definedName name="jghj_1" localSheetId="61" hidden="1">{"TAB1",#N/A,TRUE,"GENERAL";"TAB2",#N/A,TRUE,"GENERAL";"TAB3",#N/A,TRUE,"GENERAL";"TAB4",#N/A,TRUE,"GENERAL";"TAB5",#N/A,TRUE,"GENERAL"}</definedName>
    <definedName name="jghj_1" localSheetId="62" hidden="1">{"TAB1",#N/A,TRUE,"GENERAL";"TAB2",#N/A,TRUE,"GENERAL";"TAB3",#N/A,TRUE,"GENERAL";"TAB4",#N/A,TRUE,"GENERAL";"TAB5",#N/A,TRUE,"GENERAL"}</definedName>
    <definedName name="jghj_1" hidden="1">{"TAB1",#N/A,TRUE,"GENERAL";"TAB2",#N/A,TRUE,"GENERAL";"TAB3",#N/A,TRUE,"GENERAL";"TAB4",#N/A,TRUE,"GENERAL";"TAB5",#N/A,TRUE,"GENERAL"}</definedName>
    <definedName name="jgj" localSheetId="3" hidden="1">{"TAB1",#N/A,TRUE,"GENERAL";"TAB2",#N/A,TRUE,"GENERAL";"TAB3",#N/A,TRUE,"GENERAL";"TAB4",#N/A,TRUE,"GENERAL";"TAB5",#N/A,TRUE,"GENERAL"}</definedName>
    <definedName name="jgj" localSheetId="61" hidden="1">{"TAB1",#N/A,TRUE,"GENERAL";"TAB2",#N/A,TRUE,"GENERAL";"TAB3",#N/A,TRUE,"GENERAL";"TAB4",#N/A,TRUE,"GENERAL";"TAB5",#N/A,TRUE,"GENERAL"}</definedName>
    <definedName name="jgj" localSheetId="62" hidden="1">{"TAB1",#N/A,TRUE,"GENERAL";"TAB2",#N/A,TRUE,"GENERAL";"TAB3",#N/A,TRUE,"GENERAL";"TAB4",#N/A,TRUE,"GENERAL";"TAB5",#N/A,TRUE,"GENERAL"}</definedName>
    <definedName name="jgj" hidden="1">{"TAB1",#N/A,TRUE,"GENERAL";"TAB2",#N/A,TRUE,"GENERAL";"TAB3",#N/A,TRUE,"GENERAL";"TAB4",#N/A,TRUE,"GENERAL";"TAB5",#N/A,TRUE,"GENERAL"}</definedName>
    <definedName name="jgj_1" localSheetId="3" hidden="1">{"TAB1",#N/A,TRUE,"GENERAL";"TAB2",#N/A,TRUE,"GENERAL";"TAB3",#N/A,TRUE,"GENERAL";"TAB4",#N/A,TRUE,"GENERAL";"TAB5",#N/A,TRUE,"GENERAL"}</definedName>
    <definedName name="jgj_1" localSheetId="61" hidden="1">{"TAB1",#N/A,TRUE,"GENERAL";"TAB2",#N/A,TRUE,"GENERAL";"TAB3",#N/A,TRUE,"GENERAL";"TAB4",#N/A,TRUE,"GENERAL";"TAB5",#N/A,TRUE,"GENERAL"}</definedName>
    <definedName name="jgj_1" localSheetId="62" hidden="1">{"TAB1",#N/A,TRUE,"GENERAL";"TAB2",#N/A,TRUE,"GENERAL";"TAB3",#N/A,TRUE,"GENERAL";"TAB4",#N/A,TRUE,"GENERAL";"TAB5",#N/A,TRUE,"GENERAL"}</definedName>
    <definedName name="jgj_1" hidden="1">{"TAB1",#N/A,TRUE,"GENERAL";"TAB2",#N/A,TRUE,"GENERAL";"TAB3",#N/A,TRUE,"GENERAL";"TAB4",#N/A,TRUE,"GENERAL";"TAB5",#N/A,TRUE,"GENERAL"}</definedName>
    <definedName name="JGJG">#REF!</definedName>
    <definedName name="jh" localSheetId="62">#REF!</definedName>
    <definedName name="JH">#REF!</definedName>
    <definedName name="jhbsubcsucbc">#REF!</definedName>
    <definedName name="JHFH">#REF!</definedName>
    <definedName name="JHFHF">#REF!</definedName>
    <definedName name="jhg" localSheetId="3" hidden="1">{"TAB1",#N/A,TRUE,"GENERAL";"TAB2",#N/A,TRUE,"GENERAL";"TAB3",#N/A,TRUE,"GENERAL";"TAB4",#N/A,TRUE,"GENERAL";"TAB5",#N/A,TRUE,"GENERAL"}</definedName>
    <definedName name="jhg" localSheetId="61" hidden="1">{"TAB1",#N/A,TRUE,"GENERAL";"TAB2",#N/A,TRUE,"GENERAL";"TAB3",#N/A,TRUE,"GENERAL";"TAB4",#N/A,TRUE,"GENERAL";"TAB5",#N/A,TRUE,"GENERAL"}</definedName>
    <definedName name="jhg" localSheetId="62" hidden="1">{"TAB1",#N/A,TRUE,"GENERAL";"TAB2",#N/A,TRUE,"GENERAL";"TAB3",#N/A,TRUE,"GENERAL";"TAB4",#N/A,TRUE,"GENERAL";"TAB5",#N/A,TRUE,"GENERAL"}</definedName>
    <definedName name="jhg" hidden="1">{"TAB1",#N/A,TRUE,"GENERAL";"TAB2",#N/A,TRUE,"GENERAL";"TAB3",#N/A,TRUE,"GENERAL";"TAB4",#N/A,TRUE,"GENERAL";"TAB5",#N/A,TRUE,"GENERAL"}</definedName>
    <definedName name="jhg_1" localSheetId="3" hidden="1">{"TAB1",#N/A,TRUE,"GENERAL";"TAB2",#N/A,TRUE,"GENERAL";"TAB3",#N/A,TRUE,"GENERAL";"TAB4",#N/A,TRUE,"GENERAL";"TAB5",#N/A,TRUE,"GENERAL"}</definedName>
    <definedName name="jhg_1" localSheetId="61" hidden="1">{"TAB1",#N/A,TRUE,"GENERAL";"TAB2",#N/A,TRUE,"GENERAL";"TAB3",#N/A,TRUE,"GENERAL";"TAB4",#N/A,TRUE,"GENERAL";"TAB5",#N/A,TRUE,"GENERAL"}</definedName>
    <definedName name="jhg_1" localSheetId="62" hidden="1">{"TAB1",#N/A,TRUE,"GENERAL";"TAB2",#N/A,TRUE,"GENERAL";"TAB3",#N/A,TRUE,"GENERAL";"TAB4",#N/A,TRUE,"GENERAL";"TAB5",#N/A,TRUE,"GENERAL"}</definedName>
    <definedName name="jhg_1" hidden="1">{"TAB1",#N/A,TRUE,"GENERAL";"TAB2",#N/A,TRUE,"GENERAL";"TAB3",#N/A,TRUE,"GENERAL";"TAB4",#N/A,TRUE,"GENERAL";"TAB5",#N/A,TRUE,"GENERAL"}</definedName>
    <definedName name="JHGFHF">#REF!</definedName>
    <definedName name="jhjyj" localSheetId="3" hidden="1">{"via1",#N/A,TRUE,"general";"via2",#N/A,TRUE,"general";"via3",#N/A,TRUE,"general"}</definedName>
    <definedName name="jhjyj" localSheetId="61" hidden="1">{"via1",#N/A,TRUE,"general";"via2",#N/A,TRUE,"general";"via3",#N/A,TRUE,"general"}</definedName>
    <definedName name="jhjyj" localSheetId="62" hidden="1">{"via1",#N/A,TRUE,"general";"via2",#N/A,TRUE,"general";"via3",#N/A,TRUE,"general"}</definedName>
    <definedName name="jhjyj" hidden="1">{"via1",#N/A,TRUE,"general";"via2",#N/A,TRUE,"general";"via3",#N/A,TRUE,"general"}</definedName>
    <definedName name="jhjyj_1" localSheetId="3" hidden="1">{"via1",#N/A,TRUE,"general";"via2",#N/A,TRUE,"general";"via3",#N/A,TRUE,"general"}</definedName>
    <definedName name="jhjyj_1" localSheetId="61" hidden="1">{"via1",#N/A,TRUE,"general";"via2",#N/A,TRUE,"general";"via3",#N/A,TRUE,"general"}</definedName>
    <definedName name="jhjyj_1" localSheetId="62" hidden="1">{"via1",#N/A,TRUE,"general";"via2",#N/A,TRUE,"general";"via3",#N/A,TRUE,"general"}</definedName>
    <definedName name="jhjyj_1" hidden="1">{"via1",#N/A,TRUE,"general";"via2",#N/A,TRUE,"general";"via3",#N/A,TRUE,"general"}</definedName>
    <definedName name="JHK" localSheetId="3" hidden="1">{"TAB1",#N/A,TRUE,"GENERAL";"TAB2",#N/A,TRUE,"GENERAL";"TAB3",#N/A,TRUE,"GENERAL";"TAB4",#N/A,TRUE,"GENERAL";"TAB5",#N/A,TRUE,"GENERAL"}</definedName>
    <definedName name="JHK" localSheetId="61" hidden="1">{"TAB1",#N/A,TRUE,"GENERAL";"TAB2",#N/A,TRUE,"GENERAL";"TAB3",#N/A,TRUE,"GENERAL";"TAB4",#N/A,TRUE,"GENERAL";"TAB5",#N/A,TRUE,"GENERAL"}</definedName>
    <definedName name="JHK" localSheetId="62" hidden="1">{"TAB1",#N/A,TRUE,"GENERAL";"TAB2",#N/A,TRUE,"GENERAL";"TAB3",#N/A,TRUE,"GENERAL";"TAB4",#N/A,TRUE,"GENERAL";"TAB5",#N/A,TRUE,"GENERAL"}</definedName>
    <definedName name="JHK" hidden="1">{"TAB1",#N/A,TRUE,"GENERAL";"TAB2",#N/A,TRUE,"GENERAL";"TAB3",#N/A,TRUE,"GENERAL";"TAB4",#N/A,TRUE,"GENERAL";"TAB5",#N/A,TRUE,"GENERAL"}</definedName>
    <definedName name="JHK_1" localSheetId="3" hidden="1">{"TAB1",#N/A,TRUE,"GENERAL";"TAB2",#N/A,TRUE,"GENERAL";"TAB3",#N/A,TRUE,"GENERAL";"TAB4",#N/A,TRUE,"GENERAL";"TAB5",#N/A,TRUE,"GENERAL"}</definedName>
    <definedName name="JHK_1" localSheetId="61" hidden="1">{"TAB1",#N/A,TRUE,"GENERAL";"TAB2",#N/A,TRUE,"GENERAL";"TAB3",#N/A,TRUE,"GENERAL";"TAB4",#N/A,TRUE,"GENERAL";"TAB5",#N/A,TRUE,"GENERAL"}</definedName>
    <definedName name="JHK_1" localSheetId="62" hidden="1">{"TAB1",#N/A,TRUE,"GENERAL";"TAB2",#N/A,TRUE,"GENERAL";"TAB3",#N/A,TRUE,"GENERAL";"TAB4",#N/A,TRUE,"GENERAL";"TAB5",#N/A,TRUE,"GENERAL"}</definedName>
    <definedName name="JHK_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61" hidden="1">{"TAB1",#N/A,TRUE,"GENERAL";"TAB2",#N/A,TRUE,"GENERAL";"TAB3",#N/A,TRUE,"GENERAL";"TAB4",#N/A,TRUE,"GENERAL";"TAB5",#N/A,TRUE,"GENERAL"}</definedName>
    <definedName name="jhkgjkvf" localSheetId="62" hidden="1">{"TAB1",#N/A,TRUE,"GENERAL";"TAB2",#N/A,TRUE,"GENERAL";"TAB3",#N/A,TRUE,"GENERAL";"TAB4",#N/A,TRUE,"GENERAL";"TAB5",#N/A,TRUE,"GENERAL"}</definedName>
    <definedName name="jhkgjkvf" hidden="1">{"TAB1",#N/A,TRUE,"GENERAL";"TAB2",#N/A,TRUE,"GENERAL";"TAB3",#N/A,TRUE,"GENERAL";"TAB4",#N/A,TRUE,"GENERAL";"TAB5",#N/A,TRUE,"GENERAL"}</definedName>
    <definedName name="jhkgjkvf_1" localSheetId="3" hidden="1">{"TAB1",#N/A,TRUE,"GENERAL";"TAB2",#N/A,TRUE,"GENERAL";"TAB3",#N/A,TRUE,"GENERAL";"TAB4",#N/A,TRUE,"GENERAL";"TAB5",#N/A,TRUE,"GENERAL"}</definedName>
    <definedName name="jhkgjkvf_1" localSheetId="61" hidden="1">{"TAB1",#N/A,TRUE,"GENERAL";"TAB2",#N/A,TRUE,"GENERAL";"TAB3",#N/A,TRUE,"GENERAL";"TAB4",#N/A,TRUE,"GENERAL";"TAB5",#N/A,TRUE,"GENERAL"}</definedName>
    <definedName name="jhkgjkvf_1" localSheetId="62" hidden="1">{"TAB1",#N/A,TRUE,"GENERAL";"TAB2",#N/A,TRUE,"GENERAL";"TAB3",#N/A,TRUE,"GENERAL";"TAB4",#N/A,TRUE,"GENERAL";"TAB5",#N/A,TRUE,"GENERAL"}</definedName>
    <definedName name="jhkgjkvf_1" hidden="1">{"TAB1",#N/A,TRUE,"GENERAL";"TAB2",#N/A,TRUE,"GENERAL";"TAB3",#N/A,TRUE,"GENERAL";"TAB4",#N/A,TRUE,"GENERAL";"TAB5",#N/A,TRUE,"GENERAL"}</definedName>
    <definedName name="jhon">#REF!</definedName>
    <definedName name="JHON1">#REF!</definedName>
    <definedName name="JHON44">#REF!</definedName>
    <definedName name="JHSJHSJHDHD" localSheetId="61">#REF!</definedName>
    <definedName name="JHSJHSJHDHD">#REF!</definedName>
    <definedName name="jHWQHWQHW" localSheetId="61">#REF!</definedName>
    <definedName name="jHWQHWQHW">#REF!</definedName>
    <definedName name="ji" localSheetId="3" hidden="1">{"'Highlights'!$A$1:$M$123"}</definedName>
    <definedName name="ji" hidden="1">{"'Highlights'!$A$1:$M$123"}</definedName>
    <definedName name="jikj"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61" hidden="1">{"via1",#N/A,TRUE,"general";"via2",#N/A,TRUE,"general";"via3",#N/A,TRUE,"general"}</definedName>
    <definedName name="jj" localSheetId="62" hidden="1">{"via1",#N/A,TRUE,"general";"via2",#N/A,TRUE,"general";"via3",#N/A,TRUE,"general"}</definedName>
    <definedName name="jj">#N/A</definedName>
    <definedName name="jj_1" localSheetId="3" hidden="1">{"via1",#N/A,TRUE,"general";"via2",#N/A,TRUE,"general";"via3",#N/A,TRUE,"general"}</definedName>
    <definedName name="jj_1" localSheetId="61" hidden="1">{"via1",#N/A,TRUE,"general";"via2",#N/A,TRUE,"general";"via3",#N/A,TRUE,"general"}</definedName>
    <definedName name="jj_1" localSheetId="62" hidden="1">{"via1",#N/A,TRUE,"general";"via2",#N/A,TRUE,"general";"via3",#N/A,TRUE,"general"}</definedName>
    <definedName name="jj_1" hidden="1">{"via1",#N/A,TRUE,"general";"via2",#N/A,TRUE,"general";"via3",#N/A,TRUE,"general"}</definedName>
    <definedName name="JJAJAJAAJ" localSheetId="61">#REF!</definedName>
    <definedName name="JJAJAJAAJ">#REF!</definedName>
    <definedName name="JJAJAJJAAJAJA" localSheetId="61">#REF!</definedName>
    <definedName name="JJAJAJJAAJAJA">#REF!</definedName>
    <definedName name="jjajjajajaj" localSheetId="61">#REF!</definedName>
    <definedName name="jjajjajajaj">#REF!</definedName>
    <definedName name="jjfq" localSheetId="3" hidden="1">{"via1",#N/A,TRUE,"general";"via2",#N/A,TRUE,"general";"via3",#N/A,TRUE,"general"}</definedName>
    <definedName name="jjfq" localSheetId="61" hidden="1">{"via1",#N/A,TRUE,"general";"via2",#N/A,TRUE,"general";"via3",#N/A,TRUE,"general"}</definedName>
    <definedName name="jjfq" localSheetId="62" hidden="1">{"via1",#N/A,TRUE,"general";"via2",#N/A,TRUE,"general";"via3",#N/A,TRUE,"general"}</definedName>
    <definedName name="jjfq" hidden="1">{"via1",#N/A,TRUE,"general";"via2",#N/A,TRUE,"general";"via3",#N/A,TRUE,"general"}</definedName>
    <definedName name="jjfq_1" localSheetId="3" hidden="1">{"via1",#N/A,TRUE,"general";"via2",#N/A,TRUE,"general";"via3",#N/A,TRUE,"general"}</definedName>
    <definedName name="jjfq_1" localSheetId="61" hidden="1">{"via1",#N/A,TRUE,"general";"via2",#N/A,TRUE,"general";"via3",#N/A,TRUE,"general"}</definedName>
    <definedName name="jjfq_1" localSheetId="62" hidden="1">{"via1",#N/A,TRUE,"general";"via2",#N/A,TRUE,"general";"via3",#N/A,TRUE,"general"}</definedName>
    <definedName name="jjfq_1" hidden="1">{"via1",#N/A,TRUE,"general";"via2",#N/A,TRUE,"general";"via3",#N/A,TRUE,"general"}</definedName>
    <definedName name="JJhgsdjhsagfkjawhfkjawegh">#REF!</definedName>
    <definedName name="JJJ" localSheetId="3" hidden="1">{#N/A,#N/A,FALSE,"Hoja1";#N/A,#N/A,FALSE,"Hoja2"}</definedName>
    <definedName name="jjj" localSheetId="61">#REF!</definedName>
    <definedName name="jjj" localSheetId="62">#REF!</definedName>
    <definedName name="JJJ" hidden="1">{#N/A,#N/A,FALSE,"Hoja1";#N/A,#N/A,FALSE,"Hoja2"}</definedName>
    <definedName name="jjjhjddfg" localSheetId="3" hidden="1">{"via1",#N/A,TRUE,"general";"via2",#N/A,TRUE,"general";"via3",#N/A,TRUE,"general"}</definedName>
    <definedName name="jjjhjddfg" localSheetId="61" hidden="1">{"via1",#N/A,TRUE,"general";"via2",#N/A,TRUE,"general";"via3",#N/A,TRUE,"general"}</definedName>
    <definedName name="jjjhjddfg" localSheetId="62" hidden="1">{"via1",#N/A,TRUE,"general";"via2",#N/A,TRUE,"general";"via3",#N/A,TRUE,"general"}</definedName>
    <definedName name="jjjhjddfg" hidden="1">{"via1",#N/A,TRUE,"general";"via2",#N/A,TRUE,"general";"via3",#N/A,TRUE,"general"}</definedName>
    <definedName name="jjjhjddfg_1" localSheetId="3" hidden="1">{"via1",#N/A,TRUE,"general";"via2",#N/A,TRUE,"general";"via3",#N/A,TRUE,"general"}</definedName>
    <definedName name="jjjhjddfg_1" localSheetId="61" hidden="1">{"via1",#N/A,TRUE,"general";"via2",#N/A,TRUE,"general";"via3",#N/A,TRUE,"general"}</definedName>
    <definedName name="jjjhjddfg_1" localSheetId="62" hidden="1">{"via1",#N/A,TRUE,"general";"via2",#N/A,TRUE,"general";"via3",#N/A,TRUE,"general"}</definedName>
    <definedName name="jjjhjddfg_1" hidden="1">{"via1",#N/A,TRUE,"general";"via2",#N/A,TRUE,"general";"via3",#N/A,TRUE,"general"}</definedName>
    <definedName name="JJJJ">#REF!</definedName>
    <definedName name="JJJJAJAJAJAAJ" localSheetId="61">#REF!</definedName>
    <definedName name="JJJJAJAJAJAAJ">#REF!</definedName>
    <definedName name="JJJJAJAJJAJAUAUAUAYYAYAYAYA" localSheetId="61">#REF!</definedName>
    <definedName name="JJJJAJAJJAJAUAUAUAYYAYAYAYA">#REF!</definedName>
    <definedName name="JJJJAJJJAAAJJA" localSheetId="61">#REF!</definedName>
    <definedName name="JJJJAJJJAAAJJA">#REF!</definedName>
    <definedName name="jjjjj" localSheetId="61" hidden="1">#REF!</definedName>
    <definedName name="jjjjj" hidden="1">#REF!</definedName>
    <definedName name="JJJJJANANANANAN" localSheetId="61">#REF!</definedName>
    <definedName name="JJJJJANANANANAN">#REF!</definedName>
    <definedName name="JJJJJJAAAAAA" localSheetId="61">#REF!</definedName>
    <definedName name="JJJJJJAAAAAA">#REF!</definedName>
    <definedName name="JJJJJJDADADA" localSheetId="61">#REF!</definedName>
    <definedName name="JJJJJJDADADA">#REF!</definedName>
    <definedName name="JJJJJJJ" localSheetId="3">AIU!ERR</definedName>
    <definedName name="JJJJJJJ">[0]!ERR</definedName>
    <definedName name="JJJJJJJJJJ" localSheetId="3" hidden="1">{#N/A,#N/A,TRUE,"INGENIERIA";#N/A,#N/A,TRUE,"COMPRAS";#N/A,#N/A,TRUE,"DIRECCION";#N/A,#N/A,TRUE,"RESUMEN"}</definedName>
    <definedName name="JJJJJJJJJJ" hidden="1">{#N/A,#N/A,TRUE,"INGENIERIA";#N/A,#N/A,TRUE,"COMPRAS";#N/A,#N/A,TRUE,"DIRECCION";#N/A,#N/A,TRUE,"RESUMEN"}</definedName>
    <definedName name="jjjjjjjjjjjjjjj">#REF!</definedName>
    <definedName name="JJJJJJJJJJJJJJJJJJJJ">#REF!</definedName>
    <definedName name="jjjjjjjjjjjjjjjjyyyyyyyyyyyyyyyyyyffffffffff" localSheetId="61">#REF!</definedName>
    <definedName name="jjjjjjjjjjjjjjjjyyyyyyyyyyyyyyyyyyffffffffff">#REF!</definedName>
    <definedName name="jjjjjjjjjjjjuuuuuuuuuuuuuuuuggggggggggggggg" localSheetId="61" hidden="1">#REF!</definedName>
    <definedName name="jjjjjjjjjjjjuuuuuuuuuuuuuuuuggggggggggggggg" hidden="1">#REF!</definedName>
    <definedName name="JJJJJJJUUUU" hidden="1">#REF!</definedName>
    <definedName name="jjjjju" localSheetId="3" hidden="1">{"via1",#N/A,TRUE,"general";"via2",#N/A,TRUE,"general";"via3",#N/A,TRUE,"general"}</definedName>
    <definedName name="jjjjju" localSheetId="61" hidden="1">{"via1",#N/A,TRUE,"general";"via2",#N/A,TRUE,"general";"via3",#N/A,TRUE,"general"}</definedName>
    <definedName name="jjjjju" localSheetId="62" hidden="1">{"via1",#N/A,TRUE,"general";"via2",#N/A,TRUE,"general";"via3",#N/A,TRUE,"general"}</definedName>
    <definedName name="jjjjju" hidden="1">{"via1",#N/A,TRUE,"general";"via2",#N/A,TRUE,"general";"via3",#N/A,TRUE,"general"}</definedName>
    <definedName name="jjjjju_1" localSheetId="3" hidden="1">{"via1",#N/A,TRUE,"general";"via2",#N/A,TRUE,"general";"via3",#N/A,TRUE,"general"}</definedName>
    <definedName name="jjjjju_1" localSheetId="61" hidden="1">{"via1",#N/A,TRUE,"general";"via2",#N/A,TRUE,"general";"via3",#N/A,TRUE,"general"}</definedName>
    <definedName name="jjjjju_1" localSheetId="62" hidden="1">{"via1",#N/A,TRUE,"general";"via2",#N/A,TRUE,"general";"via3",#N/A,TRUE,"general"}</definedName>
    <definedName name="jjjjju_1" hidden="1">{"via1",#N/A,TRUE,"general";"via2",#N/A,TRUE,"general";"via3",#N/A,TRUE,"general"}</definedName>
    <definedName name="jjjjkkk" localSheetId="3" hidden="1">{"TAB1",#N/A,TRUE,"GENERAL";"TAB2",#N/A,TRUE,"GENERAL";"TAB3",#N/A,TRUE,"GENERAL";"TAB4",#N/A,TRUE,"GENERAL";"TAB5",#N/A,TRUE,"GENERAL"}</definedName>
    <definedName name="jjjjkkk" hidden="1">{"TAB1",#N/A,TRUE,"GENERAL";"TAB2",#N/A,TRUE,"GENERAL";"TAB3",#N/A,TRUE,"GENERAL";"TAB4",#N/A,TRUE,"GENERAL";"TAB5",#N/A,TRUE,"GENERAL"}</definedName>
    <definedName name="JJJJSSSSS" localSheetId="61">#REF!</definedName>
    <definedName name="JJJJSSSSS">#REF!</definedName>
    <definedName name="JJJKJKJ">#REF!</definedName>
    <definedName name="jjujujty" localSheetId="3" hidden="1">{"TAB1",#N/A,TRUE,"GENERAL";"TAB2",#N/A,TRUE,"GENERAL";"TAB3",#N/A,TRUE,"GENERAL";"TAB4",#N/A,TRUE,"GENERAL";"TAB5",#N/A,TRUE,"GENERAL"}</definedName>
    <definedName name="jjujujty" localSheetId="61" hidden="1">{"TAB1",#N/A,TRUE,"GENERAL";"TAB2",#N/A,TRUE,"GENERAL";"TAB3",#N/A,TRUE,"GENERAL";"TAB4",#N/A,TRUE,"GENERAL";"TAB5",#N/A,TRUE,"GENERAL"}</definedName>
    <definedName name="jjujujty" localSheetId="62" hidden="1">{"TAB1",#N/A,TRUE,"GENERAL";"TAB2",#N/A,TRUE,"GENERAL";"TAB3",#N/A,TRUE,"GENERAL";"TAB4",#N/A,TRUE,"GENERAL";"TAB5",#N/A,TRUE,"GENERAL"}</definedName>
    <definedName name="jjujujty" hidden="1">{"TAB1",#N/A,TRUE,"GENERAL";"TAB2",#N/A,TRUE,"GENERAL";"TAB3",#N/A,TRUE,"GENERAL";"TAB4",#N/A,TRUE,"GENERAL";"TAB5",#N/A,TRUE,"GENERAL"}</definedName>
    <definedName name="jjujujty_1" localSheetId="3" hidden="1">{"TAB1",#N/A,TRUE,"GENERAL";"TAB2",#N/A,TRUE,"GENERAL";"TAB3",#N/A,TRUE,"GENERAL";"TAB4",#N/A,TRUE,"GENERAL";"TAB5",#N/A,TRUE,"GENERAL"}</definedName>
    <definedName name="jjujujty_1" localSheetId="61" hidden="1">{"TAB1",#N/A,TRUE,"GENERAL";"TAB2",#N/A,TRUE,"GENERAL";"TAB3",#N/A,TRUE,"GENERAL";"TAB4",#N/A,TRUE,"GENERAL";"TAB5",#N/A,TRUE,"GENERAL"}</definedName>
    <definedName name="jjujujty_1" localSheetId="62" hidden="1">{"TAB1",#N/A,TRUE,"GENERAL";"TAB2",#N/A,TRUE,"GENERAL";"TAB3",#N/A,TRUE,"GENERAL";"TAB4",#N/A,TRUE,"GENERAL";"TAB5",#N/A,TRUE,"GENERAL"}</definedName>
    <definedName name="jjujujty_1" hidden="1">{"TAB1",#N/A,TRUE,"GENERAL";"TAB2",#N/A,TRUE,"GENERAL";"TAB3",#N/A,TRUE,"GENERAL";"TAB4",#N/A,TRUE,"GENERAL";"TAB5",#N/A,TRUE,"GENERAL"}</definedName>
    <definedName name="JJUUUUUUU" hidden="1">#REF!</definedName>
    <definedName name="jjyjy" localSheetId="3" hidden="1">{"via1",#N/A,TRUE,"general";"via2",#N/A,TRUE,"general";"via3",#N/A,TRUE,"general"}</definedName>
    <definedName name="jjyjy" localSheetId="61" hidden="1">{"via1",#N/A,TRUE,"general";"via2",#N/A,TRUE,"general";"via3",#N/A,TRUE,"general"}</definedName>
    <definedName name="jjyjy" localSheetId="62" hidden="1">{"via1",#N/A,TRUE,"general";"via2",#N/A,TRUE,"general";"via3",#N/A,TRUE,"general"}</definedName>
    <definedName name="jjyjy" hidden="1">{"via1",#N/A,TRUE,"general";"via2",#N/A,TRUE,"general";"via3",#N/A,TRUE,"general"}</definedName>
    <definedName name="jjyjy_1" localSheetId="3" hidden="1">{"via1",#N/A,TRUE,"general";"via2",#N/A,TRUE,"general";"via3",#N/A,TRUE,"general"}</definedName>
    <definedName name="jjyjy_1" localSheetId="61" hidden="1">{"via1",#N/A,TRUE,"general";"via2",#N/A,TRUE,"general";"via3",#N/A,TRUE,"general"}</definedName>
    <definedName name="jjyjy_1" localSheetId="62" hidden="1">{"via1",#N/A,TRUE,"general";"via2",#N/A,TRUE,"general";"via3",#N/A,TRUE,"general"}</definedName>
    <definedName name="jjyjy_1" hidden="1">{"via1",#N/A,TRUE,"general";"via2",#N/A,TRUE,"general";"via3",#N/A,TRUE,"general"}</definedName>
    <definedName name="jk" localSheetId="62">#REF!</definedName>
    <definedName name="jk">#REF!</definedName>
    <definedName name="JKGFH" localSheetId="3" hidden="1">{#N/A,#N/A,TRUE,"INGENIERIA";#N/A,#N/A,TRUE,"COMPRAS";#N/A,#N/A,TRUE,"DIRECCION";#N/A,#N/A,TRUE,"RESUMEN"}</definedName>
    <definedName name="JKGFH" hidden="1">{#N/A,#N/A,TRUE,"INGENIERIA";#N/A,#N/A,TRUE,"COMPRAS";#N/A,#N/A,TRUE,"DIRECCION";#N/A,#N/A,TRUE,"RESUMEN"}</definedName>
    <definedName name="JKGJHGJHG">#N/A</definedName>
    <definedName name="JKHGGFD">#REF!</definedName>
    <definedName name="JKI">#REF!</definedName>
    <definedName name="jkjh">#REF!</definedName>
    <definedName name="jkk" localSheetId="3" hidden="1">{"TAB1",#N/A,TRUE,"GENERAL";"TAB2",#N/A,TRUE,"GENERAL";"TAB3",#N/A,TRUE,"GENERAL";"TAB4",#N/A,TRUE,"GENERAL";"TAB5",#N/A,TRUE,"GENERAL"}</definedName>
    <definedName name="jkk" localSheetId="61" hidden="1">{"TAB1",#N/A,TRUE,"GENERAL";"TAB2",#N/A,TRUE,"GENERAL";"TAB3",#N/A,TRUE,"GENERAL";"TAB4",#N/A,TRUE,"GENERAL";"TAB5",#N/A,TRUE,"GENERAL"}</definedName>
    <definedName name="jkk" localSheetId="62" hidden="1">{"TAB1",#N/A,TRUE,"GENERAL";"TAB2",#N/A,TRUE,"GENERAL";"TAB3",#N/A,TRUE,"GENERAL";"TAB4",#N/A,TRUE,"GENERAL";"TAB5",#N/A,TRUE,"GENERAL"}</definedName>
    <definedName name="jkk" hidden="1">{"TAB1",#N/A,TRUE,"GENERAL";"TAB2",#N/A,TRUE,"GENERAL";"TAB3",#N/A,TRUE,"GENERAL";"TAB4",#N/A,TRUE,"GENERAL";"TAB5",#N/A,TRUE,"GENERAL"}</definedName>
    <definedName name="jkk_1" localSheetId="3" hidden="1">{"TAB1",#N/A,TRUE,"GENERAL";"TAB2",#N/A,TRUE,"GENERAL";"TAB3",#N/A,TRUE,"GENERAL";"TAB4",#N/A,TRUE,"GENERAL";"TAB5",#N/A,TRUE,"GENERAL"}</definedName>
    <definedName name="jkk_1" localSheetId="61" hidden="1">{"TAB1",#N/A,TRUE,"GENERAL";"TAB2",#N/A,TRUE,"GENERAL";"TAB3",#N/A,TRUE,"GENERAL";"TAB4",#N/A,TRUE,"GENERAL";"TAB5",#N/A,TRUE,"GENERAL"}</definedName>
    <definedName name="jkk_1" localSheetId="62" hidden="1">{"TAB1",#N/A,TRUE,"GENERAL";"TAB2",#N/A,TRUE,"GENERAL";"TAB3",#N/A,TRUE,"GENERAL";"TAB4",#N/A,TRUE,"GENERAL";"TAB5",#N/A,TRUE,"GENERAL"}</definedName>
    <definedName name="jkk_1" hidden="1">{"TAB1",#N/A,TRUE,"GENERAL";"TAB2",#N/A,TRUE,"GENERAL";"TAB3",#N/A,TRUE,"GENERAL";"TAB4",#N/A,TRUE,"GENERAL";"TAB5",#N/A,TRUE,"GENERAL"}</definedName>
    <definedName name="jkl" localSheetId="61" hidden="1">{"TAB1",#N/A,TRUE,"GENERAL";"TAB2",#N/A,TRUE,"GENERAL";"TAB3",#N/A,TRUE,"GENERAL";"TAB4",#N/A,TRUE,"GENERAL";"TAB5",#N/A,TRUE,"GENERAL"}</definedName>
    <definedName name="jkl" localSheetId="62" hidden="1">{"TAB1",#N/A,TRUE,"GENERAL";"TAB2",#N/A,TRUE,"GENERAL";"TAB3",#N/A,TRUE,"GENERAL";"TAB4",#N/A,TRUE,"GENERAL";"TAB5",#N/A,TRUE,"GENERAL"}</definedName>
    <definedName name="jkl">#REF!</definedName>
    <definedName name="jkl_1" localSheetId="3" hidden="1">{"TAB1",#N/A,TRUE,"GENERAL";"TAB2",#N/A,TRUE,"GENERAL";"TAB3",#N/A,TRUE,"GENERAL";"TAB4",#N/A,TRUE,"GENERAL";"TAB5",#N/A,TRUE,"GENERAL"}</definedName>
    <definedName name="jkl_1" localSheetId="61" hidden="1">{"TAB1",#N/A,TRUE,"GENERAL";"TAB2",#N/A,TRUE,"GENERAL";"TAB3",#N/A,TRUE,"GENERAL";"TAB4",#N/A,TRUE,"GENERAL";"TAB5",#N/A,TRUE,"GENERAL"}</definedName>
    <definedName name="jkl_1" localSheetId="62" hidden="1">{"TAB1",#N/A,TRUE,"GENERAL";"TAB2",#N/A,TRUE,"GENERAL";"TAB3",#N/A,TRUE,"GENERAL";"TAB4",#N/A,TRUE,"GENERAL";"TAB5",#N/A,TRUE,"GENERAL"}</definedName>
    <definedName name="jkl_1" hidden="1">{"TAB1",#N/A,TRUE,"GENERAL";"TAB2",#N/A,TRUE,"GENERAL";"TAB3",#N/A,TRUE,"GENERAL";"TAB4",#N/A,TRUE,"GENERAL";"TAB5",#N/A,TRUE,"GENERAL"}</definedName>
    <definedName name="jklj" hidden="1">#REF!</definedName>
    <definedName name="JKSDFDFJK" localSheetId="61">#REF!</definedName>
    <definedName name="JKSDFDFJK">#REF!</definedName>
    <definedName name="JLK">#N/A</definedName>
    <definedName name="JM">#REF!</definedName>
    <definedName name="jn" localSheetId="61">#REF!</definedName>
    <definedName name="jn" localSheetId="62">#REF!</definedName>
    <definedName name="jn">#REF!</definedName>
    <definedName name="jñ" localSheetId="61">#REF!</definedName>
    <definedName name="jñ" localSheetId="62">#REF!</definedName>
    <definedName name="jñ">#REF!</definedName>
    <definedName name="jo" localSheetId="61">#REF!</definedName>
    <definedName name="jo" localSheetId="62">#REF!</definedName>
    <definedName name="jo">#REF!</definedName>
    <definedName name="Job_number">#REF!</definedName>
    <definedName name="JobNo">#REF!</definedName>
    <definedName name="JODER" hidden="1">#REF!</definedName>
    <definedName name="JODER_1" hidden="1">#REF!</definedName>
    <definedName name="JODER_2" hidden="1">#REF!</definedName>
    <definedName name="JOH">#REF!</definedName>
    <definedName name="JOHNNY">#N/A</definedName>
    <definedName name="JOHNNY_10">#NAME?</definedName>
    <definedName name="JOHNNY_3">#NAME?</definedName>
    <definedName name="JOHNNY_4">#NAME?</definedName>
    <definedName name="JOHNNY_5">#NAME?</definedName>
    <definedName name="JOHNNY_6">#NAME?</definedName>
    <definedName name="JOHNNY_7">#NAME?</definedName>
    <definedName name="JOHNNY_8">#NAME?</definedName>
    <definedName name="JOHNNY_9">#NAME?</definedName>
    <definedName name="Jor">#REF!</definedName>
    <definedName name="JORGE" localSheetId="61">#REF!</definedName>
    <definedName name="JORGE">#REF!</definedName>
    <definedName name="Jornal" localSheetId="61">#REF!</definedName>
    <definedName name="Jornal" localSheetId="62">#REF!</definedName>
    <definedName name="Jornal">#REF!</definedName>
    <definedName name="JOSE" localSheetId="62">#REF!</definedName>
    <definedName name="JOSE">#REF!</definedName>
    <definedName name="JOSE1" localSheetId="61">#REF!</definedName>
    <definedName name="JOSE1">#REF!</definedName>
    <definedName name="JP" localSheetId="61">#REF!</definedName>
    <definedName name="JP">#REF!</definedName>
    <definedName name="jqm">#REF!</definedName>
    <definedName name="JRYJ" localSheetId="3" hidden="1">{"via1",#N/A,TRUE,"general";"via2",#N/A,TRUE,"general";"via3",#N/A,TRUE,"general"}</definedName>
    <definedName name="JRYJ" localSheetId="61" hidden="1">{"via1",#N/A,TRUE,"general";"via2",#N/A,TRUE,"general";"via3",#N/A,TRUE,"general"}</definedName>
    <definedName name="JRYJ" localSheetId="62" hidden="1">{"via1",#N/A,TRUE,"general";"via2",#N/A,TRUE,"general";"via3",#N/A,TRUE,"general"}</definedName>
    <definedName name="JRYJ" hidden="1">{"via1",#N/A,TRUE,"general";"via2",#N/A,TRUE,"general";"via3",#N/A,TRUE,"general"}</definedName>
    <definedName name="JRYJ_1" localSheetId="3" hidden="1">{"via1",#N/A,TRUE,"general";"via2",#N/A,TRUE,"general";"via3",#N/A,TRUE,"general"}</definedName>
    <definedName name="JRYJ_1" localSheetId="61" hidden="1">{"via1",#N/A,TRUE,"general";"via2",#N/A,TRUE,"general";"via3",#N/A,TRUE,"general"}</definedName>
    <definedName name="JRYJ_1" localSheetId="62" hidden="1">{"via1",#N/A,TRUE,"general";"via2",#N/A,TRUE,"general";"via3",#N/A,TRUE,"general"}</definedName>
    <definedName name="JRYJ_1" hidden="1">{"via1",#N/A,TRUE,"general";"via2",#N/A,TRUE,"general";"via3",#N/A,TRUE,"general"}</definedName>
    <definedName name="jt" localSheetId="62">#REF!</definedName>
    <definedName name="jt">#REF!</definedName>
    <definedName name="JTD">#REF!</definedName>
    <definedName name="jtyj" localSheetId="3" hidden="1">{"TAB1",#N/A,TRUE,"GENERAL";"TAB2",#N/A,TRUE,"GENERAL";"TAB3",#N/A,TRUE,"GENERAL";"TAB4",#N/A,TRUE,"GENERAL";"TAB5",#N/A,TRUE,"GENERAL"}</definedName>
    <definedName name="jtyj" localSheetId="61" hidden="1">{"TAB1",#N/A,TRUE,"GENERAL";"TAB2",#N/A,TRUE,"GENERAL";"TAB3",#N/A,TRUE,"GENERAL";"TAB4",#N/A,TRUE,"GENERAL";"TAB5",#N/A,TRUE,"GENERAL"}</definedName>
    <definedName name="jtyj" localSheetId="62" hidden="1">{"TAB1",#N/A,TRUE,"GENERAL";"TAB2",#N/A,TRUE,"GENERAL";"TAB3",#N/A,TRUE,"GENERAL";"TAB4",#N/A,TRUE,"GENERAL";"TAB5",#N/A,TRUE,"GENERAL"}</definedName>
    <definedName name="jtyj" hidden="1">{"TAB1",#N/A,TRUE,"GENERAL";"TAB2",#N/A,TRUE,"GENERAL";"TAB3",#N/A,TRUE,"GENERAL";"TAB4",#N/A,TRUE,"GENERAL";"TAB5",#N/A,TRUE,"GENERAL"}</definedName>
    <definedName name="jtyj_1" localSheetId="3" hidden="1">{"TAB1",#N/A,TRUE,"GENERAL";"TAB2",#N/A,TRUE,"GENERAL";"TAB3",#N/A,TRUE,"GENERAL";"TAB4",#N/A,TRUE,"GENERAL";"TAB5",#N/A,TRUE,"GENERAL"}</definedName>
    <definedName name="jtyj_1" localSheetId="61" hidden="1">{"TAB1",#N/A,TRUE,"GENERAL";"TAB2",#N/A,TRUE,"GENERAL";"TAB3",#N/A,TRUE,"GENERAL";"TAB4",#N/A,TRUE,"GENERAL";"TAB5",#N/A,TRUE,"GENERAL"}</definedName>
    <definedName name="jtyj_1" localSheetId="62" hidden="1">{"TAB1",#N/A,TRUE,"GENERAL";"TAB2",#N/A,TRUE,"GENERAL";"TAB3",#N/A,TRUE,"GENERAL";"TAB4",#N/A,TRUE,"GENERAL";"TAB5",#N/A,TRUE,"GENERAL"}</definedName>
    <definedName name="jtyj_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61" hidden="1">{"TAB1",#N/A,TRUE,"GENERAL";"TAB2",#N/A,TRUE,"GENERAL";"TAB3",#N/A,TRUE,"GENERAL";"TAB4",#N/A,TRUE,"GENERAL";"TAB5",#N/A,TRUE,"GENERAL"}</definedName>
    <definedName name="jtyry" localSheetId="62" hidden="1">{"TAB1",#N/A,TRUE,"GENERAL";"TAB2",#N/A,TRUE,"GENERAL";"TAB3",#N/A,TRUE,"GENERAL";"TAB4",#N/A,TRUE,"GENERAL";"TAB5",#N/A,TRUE,"GENERAL"}</definedName>
    <definedName name="jtyry" hidden="1">{"TAB1",#N/A,TRUE,"GENERAL";"TAB2",#N/A,TRUE,"GENERAL";"TAB3",#N/A,TRUE,"GENERAL";"TAB4",#N/A,TRUE,"GENERAL";"TAB5",#N/A,TRUE,"GENERAL"}</definedName>
    <definedName name="jtyry_1" localSheetId="3" hidden="1">{"TAB1",#N/A,TRUE,"GENERAL";"TAB2",#N/A,TRUE,"GENERAL";"TAB3",#N/A,TRUE,"GENERAL";"TAB4",#N/A,TRUE,"GENERAL";"TAB5",#N/A,TRUE,"GENERAL"}</definedName>
    <definedName name="jtyry_1" localSheetId="61" hidden="1">{"TAB1",#N/A,TRUE,"GENERAL";"TAB2",#N/A,TRUE,"GENERAL";"TAB3",#N/A,TRUE,"GENERAL";"TAB4",#N/A,TRUE,"GENERAL";"TAB5",#N/A,TRUE,"GENERAL"}</definedName>
    <definedName name="jtyry_1" localSheetId="62" hidden="1">{"TAB1",#N/A,TRUE,"GENERAL";"TAB2",#N/A,TRUE,"GENERAL";"TAB3",#N/A,TRUE,"GENERAL";"TAB4",#N/A,TRUE,"GENERAL";"TAB5",#N/A,TRUE,"GENERAL"}</definedName>
    <definedName name="jtyry_1" hidden="1">{"TAB1",#N/A,TRUE,"GENERAL";"TAB2",#N/A,TRUE,"GENERAL";"TAB3",#N/A,TRUE,"GENERAL";"TAB4",#N/A,TRUE,"GENERAL";"TAB5",#N/A,TRUE,"GENERAL"}</definedName>
    <definedName name="JU">#REF!</definedName>
    <definedName name="juan">#REF!</definedName>
    <definedName name="JUANCAAMAYA">#REF!</definedName>
    <definedName name="Juego_de_Incrustaciones" localSheetId="61">#REF!</definedName>
    <definedName name="Juego_de_Incrustaciones">#REF!</definedName>
    <definedName name="Juego_de_incrustaciones_acuacer" localSheetId="21">#REF!</definedName>
    <definedName name="Juego_de_incrustaciones_acuacer">#REF!</definedName>
    <definedName name="Juego_de_incrustaciones_en_color_blanco" localSheetId="21">#REF!</definedName>
    <definedName name="Juego_de_incrustaciones_en_color_blanco">#REF!</definedName>
    <definedName name="juegos">#REF!</definedName>
    <definedName name="Juegos_infantiles_según_catálogo_I.D.R.D." localSheetId="21">#REF!</definedName>
    <definedName name="Juegos_infantiles_según_catálogo_I.D.R.D.">#REF!</definedName>
    <definedName name="jui" localSheetId="62">#REF!</definedName>
    <definedName name="jui">#REF!</definedName>
    <definedName name="juj" localSheetId="3" hidden="1">{"via1",#N/A,TRUE,"general";"via2",#N/A,TRUE,"general";"via3",#N/A,TRUE,"general"}</definedName>
    <definedName name="juj" localSheetId="61" hidden="1">{"via1",#N/A,TRUE,"general";"via2",#N/A,TRUE,"general";"via3",#N/A,TRUE,"general"}</definedName>
    <definedName name="juj" localSheetId="62" hidden="1">{"via1",#N/A,TRUE,"general";"via2",#N/A,TRUE,"general";"via3",#N/A,TRUE,"general"}</definedName>
    <definedName name="juj" hidden="1">{"via1",#N/A,TRUE,"general";"via2",#N/A,TRUE,"general";"via3",#N/A,TRUE,"general"}</definedName>
    <definedName name="juj_1" localSheetId="3" hidden="1">{"via1",#N/A,TRUE,"general";"via2",#N/A,TRUE,"general";"via3",#N/A,TRUE,"general"}</definedName>
    <definedName name="juj_1" localSheetId="61" hidden="1">{"via1",#N/A,TRUE,"general";"via2",#N/A,TRUE,"general";"via3",#N/A,TRUE,"general"}</definedName>
    <definedName name="juj_1" localSheetId="62" hidden="1">{"via1",#N/A,TRUE,"general";"via2",#N/A,TRUE,"general";"via3",#N/A,TRUE,"general"}</definedName>
    <definedName name="juj_1" hidden="1">{"via1",#N/A,TRUE,"general";"via2",#N/A,TRUE,"general";"via3",#N/A,TRUE,"general"}</definedName>
    <definedName name="jujcx" localSheetId="3" hidden="1">{"via1",#N/A,TRUE,"general";"via2",#N/A,TRUE,"general";"via3",#N/A,TRUE,"general"}</definedName>
    <definedName name="jujcx" localSheetId="61" hidden="1">{"via1",#N/A,TRUE,"general";"via2",#N/A,TRUE,"general";"via3",#N/A,TRUE,"general"}</definedName>
    <definedName name="jujcx" localSheetId="62" hidden="1">{"via1",#N/A,TRUE,"general";"via2",#N/A,TRUE,"general";"via3",#N/A,TRUE,"general"}</definedName>
    <definedName name="jujcx" hidden="1">{"via1",#N/A,TRUE,"general";"via2",#N/A,TRUE,"general";"via3",#N/A,TRUE,"general"}</definedName>
    <definedName name="jujcx_1" localSheetId="3" hidden="1">{"via1",#N/A,TRUE,"general";"via2",#N/A,TRUE,"general";"via3",#N/A,TRUE,"general"}</definedName>
    <definedName name="jujcx_1" localSheetId="61" hidden="1">{"via1",#N/A,TRUE,"general";"via2",#N/A,TRUE,"general";"via3",#N/A,TRUE,"general"}</definedName>
    <definedName name="jujcx_1" localSheetId="62" hidden="1">{"via1",#N/A,TRUE,"general";"via2",#N/A,TRUE,"general";"via3",#N/A,TRUE,"general"}</definedName>
    <definedName name="jujcx_1" hidden="1">{"via1",#N/A,TRUE,"general";"via2",#N/A,TRUE,"general";"via3",#N/A,TRUE,"general"}</definedName>
    <definedName name="jujuj" localSheetId="3" hidden="1">{"via1",#N/A,TRUE,"general";"via2",#N/A,TRUE,"general";"via3",#N/A,TRUE,"general"}</definedName>
    <definedName name="jujuj" localSheetId="61" hidden="1">{"via1",#N/A,TRUE,"general";"via2",#N/A,TRUE,"general";"via3",#N/A,TRUE,"general"}</definedName>
    <definedName name="jujuj" localSheetId="62" hidden="1">{"via1",#N/A,TRUE,"general";"via2",#N/A,TRUE,"general";"via3",#N/A,TRUE,"general"}</definedName>
    <definedName name="jujuj" hidden="1">{"via1",#N/A,TRUE,"general";"via2",#N/A,TRUE,"general";"via3",#N/A,TRUE,"general"}</definedName>
    <definedName name="jujuj_1" localSheetId="3" hidden="1">{"via1",#N/A,TRUE,"general";"via2",#N/A,TRUE,"general";"via3",#N/A,TRUE,"general"}</definedName>
    <definedName name="jujuj_1" localSheetId="61" hidden="1">{"via1",#N/A,TRUE,"general";"via2",#N/A,TRUE,"general";"via3",#N/A,TRUE,"general"}</definedName>
    <definedName name="jujuj_1" localSheetId="62" hidden="1">{"via1",#N/A,TRUE,"general";"via2",#N/A,TRUE,"general";"via3",#N/A,TRUE,"general"}</definedName>
    <definedName name="jujuj_1" hidden="1">{"via1",#N/A,TRUE,"general";"via2",#N/A,TRUE,"general";"via3",#N/A,TRUE,"general"}</definedName>
    <definedName name="jujujuju" localSheetId="3" hidden="1">{"TAB1",#N/A,TRUE,"GENERAL";"TAB2",#N/A,TRUE,"GENERAL";"TAB3",#N/A,TRUE,"GENERAL";"TAB4",#N/A,TRUE,"GENERAL";"TAB5",#N/A,TRUE,"GENERAL"}</definedName>
    <definedName name="jujujuju" localSheetId="61" hidden="1">{"TAB1",#N/A,TRUE,"GENERAL";"TAB2",#N/A,TRUE,"GENERAL";"TAB3",#N/A,TRUE,"GENERAL";"TAB4",#N/A,TRUE,"GENERAL";"TAB5",#N/A,TRUE,"GENERAL"}</definedName>
    <definedName name="jujujuju" localSheetId="62" hidden="1">{"TAB1",#N/A,TRUE,"GENERAL";"TAB2",#N/A,TRUE,"GENERAL";"TAB3",#N/A,TRUE,"GENERAL";"TAB4",#N/A,TRUE,"GENERAL";"TAB5",#N/A,TRUE,"GENERAL"}</definedName>
    <definedName name="jujujuju" hidden="1">{"TAB1",#N/A,TRUE,"GENERAL";"TAB2",#N/A,TRUE,"GENERAL";"TAB3",#N/A,TRUE,"GENERAL";"TAB4",#N/A,TRUE,"GENERAL";"TAB5",#N/A,TRUE,"GENERAL"}</definedName>
    <definedName name="jujujuju_1" localSheetId="3" hidden="1">{"TAB1",#N/A,TRUE,"GENERAL";"TAB2",#N/A,TRUE,"GENERAL";"TAB3",#N/A,TRUE,"GENERAL";"TAB4",#N/A,TRUE,"GENERAL";"TAB5",#N/A,TRUE,"GENERAL"}</definedName>
    <definedName name="jujujuju_1" localSheetId="61" hidden="1">{"TAB1",#N/A,TRUE,"GENERAL";"TAB2",#N/A,TRUE,"GENERAL";"TAB3",#N/A,TRUE,"GENERAL";"TAB4",#N/A,TRUE,"GENERAL";"TAB5",#N/A,TRUE,"GENERAL"}</definedName>
    <definedName name="jujujuju_1" localSheetId="62" hidden="1">{"TAB1",#N/A,TRUE,"GENERAL";"TAB2",#N/A,TRUE,"GENERAL";"TAB3",#N/A,TRUE,"GENERAL";"TAB4",#N/A,TRUE,"GENERAL";"TAB5",#N/A,TRUE,"GENERAL"}</definedName>
    <definedName name="jujujuju_1" hidden="1">{"TAB1",#N/A,TRUE,"GENERAL";"TAB2",#N/A,TRUE,"GENERAL";"TAB3",#N/A,TRUE,"GENERAL";"TAB4",#N/A,TRUE,"GENERAL";"TAB5",#N/A,TRUE,"GENERAL"}</definedName>
    <definedName name="JUL" localSheetId="61">#REF!</definedName>
    <definedName name="JUL" localSheetId="62">#REF!</definedName>
    <definedName name="JUL">#REF!</definedName>
    <definedName name="jul00">#REF!</definedName>
    <definedName name="JulAgo">#REF!</definedName>
    <definedName name="JulAgo_C">#REF!</definedName>
    <definedName name="JULIO" hidden="1">#REF!</definedName>
    <definedName name="jun" localSheetId="62">#REF!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nior">#REF!</definedName>
    <definedName name="juntaentrelosas">#REF!</definedName>
    <definedName name="JUPOX" localSheetId="3" hidden="1">{#N/A,#N/A,FALSE,"masez (10)";#N/A,#N/A,FALSE,"masez (7)";#N/A,#N/A,FALSE,"masez (6)";#N/A,#N/A,FALSE,"masez (5)";#N/A,#N/A,FALSE,"masez (4)";#N/A,#N/A,FALSE,"masez (3)";#N/A,#N/A,FALSE,"masez (2)";#N/A,#N/A,FALSE,"GME";#N/A,#N/A,FALSE,"masez"}</definedName>
    <definedName name="JUPOX" hidden="1">{#N/A,#N/A,FALSE,"masez (10)";#N/A,#N/A,FALSE,"masez (7)";#N/A,#N/A,FALSE,"masez (6)";#N/A,#N/A,FALSE,"masez (5)";#N/A,#N/A,FALSE,"masez (4)";#N/A,#N/A,FALSE,"masez (3)";#N/A,#N/A,FALSE,"masez (2)";#N/A,#N/A,FALSE,"GME";#N/A,#N/A,FALSE,"masez"}</definedName>
    <definedName name="juuuhb" localSheetId="3" hidden="1">{"TAB1",#N/A,TRUE,"GENERAL";"TAB2",#N/A,TRUE,"GENERAL";"TAB3",#N/A,TRUE,"GENERAL";"TAB4",#N/A,TRUE,"GENERAL";"TAB5",#N/A,TRUE,"GENERAL"}</definedName>
    <definedName name="juuuhb" localSheetId="61" hidden="1">{"TAB1",#N/A,TRUE,"GENERAL";"TAB2",#N/A,TRUE,"GENERAL";"TAB3",#N/A,TRUE,"GENERAL";"TAB4",#N/A,TRUE,"GENERAL";"TAB5",#N/A,TRUE,"GENERAL"}</definedName>
    <definedName name="juuuhb" localSheetId="62" hidden="1">{"TAB1",#N/A,TRUE,"GENERAL";"TAB2",#N/A,TRUE,"GENERAL";"TAB3",#N/A,TRUE,"GENERAL";"TAB4",#N/A,TRUE,"GENERAL";"TAB5",#N/A,TRUE,"GENERAL"}</definedName>
    <definedName name="juuuhb" hidden="1">{"TAB1",#N/A,TRUE,"GENERAL";"TAB2",#N/A,TRUE,"GENERAL";"TAB3",#N/A,TRUE,"GENERAL";"TAB4",#N/A,TRUE,"GENERAL";"TAB5",#N/A,TRUE,"GENERAL"}</definedName>
    <definedName name="juuuhb_1" localSheetId="3" hidden="1">{"TAB1",#N/A,TRUE,"GENERAL";"TAB2",#N/A,TRUE,"GENERAL";"TAB3",#N/A,TRUE,"GENERAL";"TAB4",#N/A,TRUE,"GENERAL";"TAB5",#N/A,TRUE,"GENERAL"}</definedName>
    <definedName name="juuuhb_1" localSheetId="61" hidden="1">{"TAB1",#N/A,TRUE,"GENERAL";"TAB2",#N/A,TRUE,"GENERAL";"TAB3",#N/A,TRUE,"GENERAL";"TAB4",#N/A,TRUE,"GENERAL";"TAB5",#N/A,TRUE,"GENERAL"}</definedName>
    <definedName name="juuuhb_1" localSheetId="62" hidden="1">{"TAB1",#N/A,TRUE,"GENERAL";"TAB2",#N/A,TRUE,"GENERAL";"TAB3",#N/A,TRUE,"GENERAL";"TAB4",#N/A,TRUE,"GENERAL";"TAB5",#N/A,TRUE,"GENERAL"}</definedName>
    <definedName name="juuuhb_1" hidden="1">{"TAB1",#N/A,TRUE,"GENERAL";"TAB2",#N/A,TRUE,"GENERAL";"TAB3",#N/A,TRUE,"GENERAL";"TAB4",#N/A,TRUE,"GENERAL";"TAB5",#N/A,TRUE,"GENERAL"}</definedName>
    <definedName name="juy" localSheetId="62">#REF!</definedName>
    <definedName name="juy">#REF!</definedName>
    <definedName name="jvv">#REF!</definedName>
    <definedName name="jyjt7" localSheetId="3" hidden="1">{"via1",#N/A,TRUE,"general";"via2",#N/A,TRUE,"general";"via3",#N/A,TRUE,"general"}</definedName>
    <definedName name="jyjt7" localSheetId="61" hidden="1">{"via1",#N/A,TRUE,"general";"via2",#N/A,TRUE,"general";"via3",#N/A,TRUE,"general"}</definedName>
    <definedName name="jyjt7" localSheetId="62" hidden="1">{"via1",#N/A,TRUE,"general";"via2",#N/A,TRUE,"general";"via3",#N/A,TRUE,"general"}</definedName>
    <definedName name="jyjt7" hidden="1">{"via1",#N/A,TRUE,"general";"via2",#N/A,TRUE,"general";"via3",#N/A,TRUE,"general"}</definedName>
    <definedName name="jyjt7_1" localSheetId="3" hidden="1">{"via1",#N/A,TRUE,"general";"via2",#N/A,TRUE,"general";"via3",#N/A,TRUE,"general"}</definedName>
    <definedName name="jyjt7_1" localSheetId="61" hidden="1">{"via1",#N/A,TRUE,"general";"via2",#N/A,TRUE,"general";"via3",#N/A,TRUE,"general"}</definedName>
    <definedName name="jyjt7_1" localSheetId="62" hidden="1">{"via1",#N/A,TRUE,"general";"via2",#N/A,TRUE,"general";"via3",#N/A,TRUE,"general"}</definedName>
    <definedName name="jyjt7_1" hidden="1">{"via1",#N/A,TRUE,"general";"via2",#N/A,TRUE,"general";"via3",#N/A,TRUE,"general"}</definedName>
    <definedName name="JYJY" localSheetId="3">#N/A</definedName>
    <definedName name="JYJY" localSheetId="61">[0]!CHAZOS_EXPANSIVO_5_8_X_2_1_2+'INSUMOS &amp; EQUIPOS'!_____EQP10</definedName>
    <definedName name="JYJY" localSheetId="62">[0]!CHAZOS_EXPANSIVO_5_8_X_2_1_2+'INSUMOS &amp; EQUIPOS'!_____EQP10</definedName>
    <definedName name="JYJY">[0]!CHAZOS_EXPANSIVO_5_8_X_2_1_2+'INSUMOS &amp; EQUIPOS'!_____EQP10</definedName>
    <definedName name="jyt" localSheetId="3" hidden="1">{"via1",#N/A,TRUE,"general";"via2",#N/A,TRUE,"general";"via3",#N/A,TRUE,"general"}</definedName>
    <definedName name="jyt" localSheetId="61" hidden="1">{"via1",#N/A,TRUE,"general";"via2",#N/A,TRUE,"general";"via3",#N/A,TRUE,"general"}</definedName>
    <definedName name="jyt" localSheetId="62" hidden="1">{"via1",#N/A,TRUE,"general";"via2",#N/A,TRUE,"general";"via3",#N/A,TRUE,"general"}</definedName>
    <definedName name="jyt" hidden="1">{"via1",#N/A,TRUE,"general";"via2",#N/A,TRUE,"general";"via3",#N/A,TRUE,"general"}</definedName>
    <definedName name="jyt_1" localSheetId="3" hidden="1">{"via1",#N/A,TRUE,"general";"via2",#N/A,TRUE,"general";"via3",#N/A,TRUE,"general"}</definedName>
    <definedName name="jyt_1" localSheetId="61" hidden="1">{"via1",#N/A,TRUE,"general";"via2",#N/A,TRUE,"general";"via3",#N/A,TRUE,"general"}</definedName>
    <definedName name="jyt_1" localSheetId="62" hidden="1">{"via1",#N/A,TRUE,"general";"via2",#N/A,TRUE,"general";"via3",#N/A,TRUE,"general"}</definedName>
    <definedName name="jyt_1" hidden="1">{"via1",#N/A,TRUE,"general";"via2",#N/A,TRUE,"general";"via3",#N/A,TRUE,"general"}</definedName>
    <definedName name="jytj" localSheetId="3" hidden="1">{"via1",#N/A,TRUE,"general";"via2",#N/A,TRUE,"general";"via3",#N/A,TRUE,"general"}</definedName>
    <definedName name="jytj" localSheetId="61" hidden="1">{"via1",#N/A,TRUE,"general";"via2",#N/A,TRUE,"general";"via3",#N/A,TRUE,"general"}</definedName>
    <definedName name="jytj" localSheetId="62" hidden="1">{"via1",#N/A,TRUE,"general";"via2",#N/A,TRUE,"general";"via3",#N/A,TRUE,"general"}</definedName>
    <definedName name="jytj" hidden="1">{"via1",#N/A,TRUE,"general";"via2",#N/A,TRUE,"general";"via3",#N/A,TRUE,"general"}</definedName>
    <definedName name="jytj_1" localSheetId="3" hidden="1">{"via1",#N/A,TRUE,"general";"via2",#N/A,TRUE,"general";"via3",#N/A,TRUE,"general"}</definedName>
    <definedName name="jytj_1" localSheetId="61" hidden="1">{"via1",#N/A,TRUE,"general";"via2",#N/A,TRUE,"general";"via3",#N/A,TRUE,"general"}</definedName>
    <definedName name="jytj_1" localSheetId="62" hidden="1">{"via1",#N/A,TRUE,"general";"via2",#N/A,TRUE,"general";"via3",#N/A,TRUE,"general"}</definedName>
    <definedName name="jytj_1" hidden="1">{"via1",#N/A,TRUE,"general";"via2",#N/A,TRUE,"general";"via3",#N/A,TRUE,"general"}</definedName>
    <definedName name="jyuju" localSheetId="3" hidden="1">{"via1",#N/A,TRUE,"general";"via2",#N/A,TRUE,"general";"via3",#N/A,TRUE,"general"}</definedName>
    <definedName name="jyuju" localSheetId="61" hidden="1">{"via1",#N/A,TRUE,"general";"via2",#N/A,TRUE,"general";"via3",#N/A,TRUE,"general"}</definedName>
    <definedName name="jyuju" localSheetId="62" hidden="1">{"via1",#N/A,TRUE,"general";"via2",#N/A,TRUE,"general";"via3",#N/A,TRUE,"general"}</definedName>
    <definedName name="jyuju" hidden="1">{"via1",#N/A,TRUE,"general";"via2",#N/A,TRUE,"general";"via3",#N/A,TRUE,"general"}</definedName>
    <definedName name="jyuju_1" localSheetId="3" hidden="1">{"via1",#N/A,TRUE,"general";"via2",#N/A,TRUE,"general";"via3",#N/A,TRUE,"general"}</definedName>
    <definedName name="jyuju_1" localSheetId="61" hidden="1">{"via1",#N/A,TRUE,"general";"via2",#N/A,TRUE,"general";"via3",#N/A,TRUE,"general"}</definedName>
    <definedName name="jyuju_1" localSheetId="62" hidden="1">{"via1",#N/A,TRUE,"general";"via2",#N/A,TRUE,"general";"via3",#N/A,TRUE,"general"}</definedName>
    <definedName name="jyuju_1" hidden="1">{"via1",#N/A,TRUE,"general";"via2",#N/A,TRUE,"general";"via3",#N/A,TRUE,"general"}</definedName>
    <definedName name="jyujyuj" localSheetId="3" hidden="1">{"via1",#N/A,TRUE,"general";"via2",#N/A,TRUE,"general";"via3",#N/A,TRUE,"general"}</definedName>
    <definedName name="jyujyuj" localSheetId="61" hidden="1">{"via1",#N/A,TRUE,"general";"via2",#N/A,TRUE,"general";"via3",#N/A,TRUE,"general"}</definedName>
    <definedName name="jyujyuj" localSheetId="62" hidden="1">{"via1",#N/A,TRUE,"general";"via2",#N/A,TRUE,"general";"via3",#N/A,TRUE,"general"}</definedName>
    <definedName name="jyujyuj" hidden="1">{"via1",#N/A,TRUE,"general";"via2",#N/A,TRUE,"general";"via3",#N/A,TRUE,"general"}</definedName>
    <definedName name="jyujyuj_1" localSheetId="3" hidden="1">{"via1",#N/A,TRUE,"general";"via2",#N/A,TRUE,"general";"via3",#N/A,TRUE,"general"}</definedName>
    <definedName name="jyujyuj_1" localSheetId="61" hidden="1">{"via1",#N/A,TRUE,"general";"via2",#N/A,TRUE,"general";"via3",#N/A,TRUE,"general"}</definedName>
    <definedName name="jyujyuj_1" localSheetId="62" hidden="1">{"via1",#N/A,TRUE,"general";"via2",#N/A,TRUE,"general";"via3",#N/A,TRUE,"general"}</definedName>
    <definedName name="jyujyuj_1" hidden="1">{"via1",#N/A,TRUE,"general";"via2",#N/A,TRUE,"general";"via3",#N/A,TRUE,"general"}</definedName>
    <definedName name="K" localSheetId="3"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#REF!</definedName>
    <definedName name="KAKAKA">#REF!</definedName>
    <definedName name="karen">#REF!,#REF!</definedName>
    <definedName name="KBK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hidden="1">#REF!</definedName>
    <definedName name="keyber">#REF!</definedName>
    <definedName name="kf">#REF!</definedName>
    <definedName name="KFG">#REF!</definedName>
    <definedName name="KFHJ" localSheetId="3" hidden="1">{#N/A,#N/A,TRUE,"INGENIERIA";#N/A,#N/A,TRUE,"COMPRAS";#N/A,#N/A,TRUE,"DIRECCION";#N/A,#N/A,TRUE,"RESUMEN"}</definedName>
    <definedName name="KFHJ" hidden="1">{#N/A,#N/A,TRUE,"INGENIERIA";#N/A,#N/A,TRUE,"COMPRAS";#N/A,#N/A,TRUE,"DIRECCION";#N/A,#N/A,TRUE,"RESUMEN"}</definedName>
    <definedName name="kfjskjfsklf" hidden="1">#REF!</definedName>
    <definedName name="KFMDKMKF">#REF!</definedName>
    <definedName name="KgAcero">#REF!</definedName>
    <definedName name="KGYLHFI" hidden="1">#REF!</definedName>
    <definedName name="kh">#REF!</definedName>
    <definedName name="KHBG">#N/A</definedName>
    <definedName name="KHGGH" localSheetId="3" hidden="1">{"via1",#N/A,TRUE,"general";"via2",#N/A,TRUE,"general";"via3",#N/A,TRUE,"general"}</definedName>
    <definedName name="KHGGH" localSheetId="61" hidden="1">{"via1",#N/A,TRUE,"general";"via2",#N/A,TRUE,"general";"via3",#N/A,TRUE,"general"}</definedName>
    <definedName name="KHGGH" localSheetId="62" hidden="1">{"via1",#N/A,TRUE,"general";"via2",#N/A,TRUE,"general";"via3",#N/A,TRUE,"general"}</definedName>
    <definedName name="KHGGH" hidden="1">{"via1",#N/A,TRUE,"general";"via2",#N/A,TRUE,"general";"via3",#N/A,TRUE,"general"}</definedName>
    <definedName name="KHGGH_1" localSheetId="3" hidden="1">{"via1",#N/A,TRUE,"general";"via2",#N/A,TRUE,"general";"via3",#N/A,TRUE,"general"}</definedName>
    <definedName name="KHGGH_1" localSheetId="61" hidden="1">{"via1",#N/A,TRUE,"general";"via2",#N/A,TRUE,"general";"via3",#N/A,TRUE,"general"}</definedName>
    <definedName name="KHGGH_1" localSheetId="62" hidden="1">{"via1",#N/A,TRUE,"general";"via2",#N/A,TRUE,"general";"via3",#N/A,TRUE,"general"}</definedName>
    <definedName name="KHGGH_1" hidden="1">{"via1",#N/A,TRUE,"general";"via2",#N/A,TRUE,"general";"via3",#N/A,TRUE,"general"}</definedName>
    <definedName name="KHJ">#REF!</definedName>
    <definedName name="khjk7" localSheetId="3" hidden="1">{"TAB1",#N/A,TRUE,"GENERAL";"TAB2",#N/A,TRUE,"GENERAL";"TAB3",#N/A,TRUE,"GENERAL";"TAB4",#N/A,TRUE,"GENERAL";"TAB5",#N/A,TRUE,"GENERAL"}</definedName>
    <definedName name="khjk7" localSheetId="61" hidden="1">{"TAB1",#N/A,TRUE,"GENERAL";"TAB2",#N/A,TRUE,"GENERAL";"TAB3",#N/A,TRUE,"GENERAL";"TAB4",#N/A,TRUE,"GENERAL";"TAB5",#N/A,TRUE,"GENERAL"}</definedName>
    <definedName name="khjk7" localSheetId="62" hidden="1">{"TAB1",#N/A,TRUE,"GENERAL";"TAB2",#N/A,TRUE,"GENERAL";"TAB3",#N/A,TRUE,"GENERAL";"TAB4",#N/A,TRUE,"GENERAL";"TAB5",#N/A,TRUE,"GENERAL"}</definedName>
    <definedName name="khjk7" hidden="1">{"TAB1",#N/A,TRUE,"GENERAL";"TAB2",#N/A,TRUE,"GENERAL";"TAB3",#N/A,TRUE,"GENERAL";"TAB4",#N/A,TRUE,"GENERAL";"TAB5",#N/A,TRUE,"GENERAL"}</definedName>
    <definedName name="khjk7_1" localSheetId="3" hidden="1">{"TAB1",#N/A,TRUE,"GENERAL";"TAB2",#N/A,TRUE,"GENERAL";"TAB3",#N/A,TRUE,"GENERAL";"TAB4",#N/A,TRUE,"GENERAL";"TAB5",#N/A,TRUE,"GENERAL"}</definedName>
    <definedName name="khjk7_1" localSheetId="61" hidden="1">{"TAB1",#N/A,TRUE,"GENERAL";"TAB2",#N/A,TRUE,"GENERAL";"TAB3",#N/A,TRUE,"GENERAL";"TAB4",#N/A,TRUE,"GENERAL";"TAB5",#N/A,TRUE,"GENERAL"}</definedName>
    <definedName name="khjk7_1" localSheetId="62" hidden="1">{"TAB1",#N/A,TRUE,"GENERAL";"TAB2",#N/A,TRUE,"GENERAL";"TAB3",#N/A,TRUE,"GENERAL";"TAB4",#N/A,TRUE,"GENERAL";"TAB5",#N/A,TRUE,"GENERAL"}</definedName>
    <definedName name="khjk7_1" hidden="1">{"TAB1",#N/A,TRUE,"GENERAL";"TAB2",#N/A,TRUE,"GENERAL";"TAB3",#N/A,TRUE,"GENERAL";"TAB4",#N/A,TRUE,"GENERAL";"TAB5",#N/A,TRUE,"GENERAL"}</definedName>
    <definedName name="Ki">#REF!</definedName>
    <definedName name="kikik" localSheetId="3" hidden="1">{"via1",#N/A,TRUE,"general";"via2",#N/A,TRUE,"general";"via3",#N/A,TRUE,"general"}</definedName>
    <definedName name="kikik" localSheetId="61" hidden="1">{"via1",#N/A,TRUE,"general";"via2",#N/A,TRUE,"general";"via3",#N/A,TRUE,"general"}</definedName>
    <definedName name="kikik" localSheetId="62" hidden="1">{"via1",#N/A,TRUE,"general";"via2",#N/A,TRUE,"general";"via3",#N/A,TRUE,"general"}</definedName>
    <definedName name="kikik" hidden="1">{"via1",#N/A,TRUE,"general";"via2",#N/A,TRUE,"general";"via3",#N/A,TRUE,"general"}</definedName>
    <definedName name="kikik_1" localSheetId="3" hidden="1">{"via1",#N/A,TRUE,"general";"via2",#N/A,TRUE,"general";"via3",#N/A,TRUE,"general"}</definedName>
    <definedName name="kikik_1" localSheetId="61" hidden="1">{"via1",#N/A,TRUE,"general";"via2",#N/A,TRUE,"general";"via3",#N/A,TRUE,"general"}</definedName>
    <definedName name="kikik_1" localSheetId="62" hidden="1">{"via1",#N/A,TRUE,"general";"via2",#N/A,TRUE,"general";"via3",#N/A,TRUE,"general"}</definedName>
    <definedName name="kikik_1" hidden="1">{"via1",#N/A,TRUE,"general";"via2",#N/A,TRUE,"general";"via3",#N/A,TRUE,"general"}</definedName>
    <definedName name="kilometraje">#REF!</definedName>
    <definedName name="kio" localSheetId="62">#REF!</definedName>
    <definedName name="kio">#REF!</definedName>
    <definedName name="kip" localSheetId="61">#REF!</definedName>
    <definedName name="kip" localSheetId="62">#REF!</definedName>
    <definedName name="kip">#REF!</definedName>
    <definedName name="KitCarretera">#REF!</definedName>
    <definedName name="KitCarreteraCostos">#REF!</definedName>
    <definedName name="Kiunga_Elec">#REF!</definedName>
    <definedName name="kj">#REF!</definedName>
    <definedName name="KJGJ">#REF!</definedName>
    <definedName name="KJH" localSheetId="61">#REF!</definedName>
    <definedName name="KJH" localSheetId="62">#REF!</definedName>
    <definedName name="KJH">#REF!</definedName>
    <definedName name="kjhkd" localSheetId="3" hidden="1">{"via1",#N/A,TRUE,"general";"via2",#N/A,TRUE,"general";"via3",#N/A,TRUE,"general"}</definedName>
    <definedName name="kjhkd" localSheetId="61" hidden="1">{"via1",#N/A,TRUE,"general";"via2",#N/A,TRUE,"general";"via3",#N/A,TRUE,"general"}</definedName>
    <definedName name="kjhkd" localSheetId="62" hidden="1">{"via1",#N/A,TRUE,"general";"via2",#N/A,TRUE,"general";"via3",#N/A,TRUE,"general"}</definedName>
    <definedName name="kjhkd" hidden="1">{"via1",#N/A,TRUE,"general";"via2",#N/A,TRUE,"general";"via3",#N/A,TRUE,"general"}</definedName>
    <definedName name="kjhkd_1" localSheetId="3" hidden="1">{"via1",#N/A,TRUE,"general";"via2",#N/A,TRUE,"general";"via3",#N/A,TRUE,"general"}</definedName>
    <definedName name="kjhkd_1" localSheetId="61" hidden="1">{"via1",#N/A,TRUE,"general";"via2",#N/A,TRUE,"general";"via3",#N/A,TRUE,"general"}</definedName>
    <definedName name="kjhkd_1" localSheetId="62" hidden="1">{"via1",#N/A,TRUE,"general";"via2",#N/A,TRUE,"general";"via3",#N/A,TRUE,"general"}</definedName>
    <definedName name="kjhkd_1" hidden="1">{"via1",#N/A,TRUE,"general";"via2",#N/A,TRUE,"general";"via3",#N/A,TRUE,"general"}</definedName>
    <definedName name="kjj">#REF!</definedName>
    <definedName name="kjk" localSheetId="3" hidden="1">{"via1",#N/A,TRUE,"general";"via2",#N/A,TRUE,"general";"via3",#N/A,TRUE,"general"}</definedName>
    <definedName name="kjk" localSheetId="61" hidden="1">{"via1",#N/A,TRUE,"general";"via2",#N/A,TRUE,"general";"via3",#N/A,TRUE,"general"}</definedName>
    <definedName name="kjk" localSheetId="62" hidden="1">{"via1",#N/A,TRUE,"general";"via2",#N/A,TRUE,"general";"via3",#N/A,TRUE,"general"}</definedName>
    <definedName name="kjk" hidden="1">{"via1",#N/A,TRUE,"general";"via2",#N/A,TRUE,"general";"via3",#N/A,TRUE,"general"}</definedName>
    <definedName name="kjk_1" localSheetId="3" hidden="1">{"via1",#N/A,TRUE,"general";"via2",#N/A,TRUE,"general";"via3",#N/A,TRUE,"general"}</definedName>
    <definedName name="kjk_1" localSheetId="61" hidden="1">{"via1",#N/A,TRUE,"general";"via2",#N/A,TRUE,"general";"via3",#N/A,TRUE,"general"}</definedName>
    <definedName name="kjk_1" localSheetId="62" hidden="1">{"via1",#N/A,TRUE,"general";"via2",#N/A,TRUE,"general";"via3",#N/A,TRUE,"general"}</definedName>
    <definedName name="kjk_1" hidden="1">{"via1",#N/A,TRUE,"general";"via2",#N/A,TRUE,"general";"via3",#N/A,TRUE,"general"}</definedName>
    <definedName name="kjkjk">#REF!</definedName>
    <definedName name="kjl" localSheetId="3" hidden="1">{#N/A,#N/A,FALSE,"TOTFINAL";#N/A,#N/A,FALSE,"FINPLAN";#N/A,#N/A,FALSE,"TOTMOTADJ";#N/A,#N/A,FALSE,"tieEQ";#N/A,#N/A,FALSE,"G";#N/A,#N/A,FALSE,"ELIMS";#N/A,#N/A,FALSE,"NEXTEL ADJ";#N/A,#N/A,FALSE,"MIMS";#N/A,#N/A,FALSE,"LMPS";#N/A,#N/A,FALSE,"CNSS";#N/A,#N/A,FALSE,"CSS";#N/A,#N/A,FALSE,"MCG";#N/A,#N/A,FALSE,"AECS";#N/A,#N/A,FALSE,"SPS";#N/A,#N/A,FALSE,"CORP"}</definedName>
    <definedName name="kjl" hidden="1">{#N/A,#N/A,FALSE,"TOTFINAL";#N/A,#N/A,FALSE,"FINPLAN";#N/A,#N/A,FALSE,"TOTMOTADJ";#N/A,#N/A,FALSE,"tieEQ";#N/A,#N/A,FALSE,"G";#N/A,#N/A,FALSE,"ELIMS";#N/A,#N/A,FALSE,"NEXTEL ADJ";#N/A,#N/A,FALSE,"MIMS";#N/A,#N/A,FALSE,"LMPS";#N/A,#N/A,FALSE,"CNSS";#N/A,#N/A,FALSE,"CSS";#N/A,#N/A,FALSE,"MCG";#N/A,#N/A,FALSE,"AECS";#N/A,#N/A,FALSE,"SPS";#N/A,#N/A,FALSE,"CORP"}</definedName>
    <definedName name="KJLJ">#REF!</definedName>
    <definedName name="kjljkl">#REF!</definedName>
    <definedName name="kjnuiiiiiiiii" localSheetId="61">#REF!</definedName>
    <definedName name="kjnuiiiiiiiii">#REF!</definedName>
    <definedName name="kjtrkjr" localSheetId="3" hidden="1">{"via1",#N/A,TRUE,"general";"via2",#N/A,TRUE,"general";"via3",#N/A,TRUE,"general"}</definedName>
    <definedName name="kjtrkjr" localSheetId="61" hidden="1">{"via1",#N/A,TRUE,"general";"via2",#N/A,TRUE,"general";"via3",#N/A,TRUE,"general"}</definedName>
    <definedName name="kjtrkjr" localSheetId="62" hidden="1">{"via1",#N/A,TRUE,"general";"via2",#N/A,TRUE,"general";"via3",#N/A,TRUE,"general"}</definedName>
    <definedName name="kjtrkjr" hidden="1">{"via1",#N/A,TRUE,"general";"via2",#N/A,TRUE,"general";"via3",#N/A,TRUE,"general"}</definedName>
    <definedName name="kjtrkjr_1" localSheetId="3" hidden="1">{"via1",#N/A,TRUE,"general";"via2",#N/A,TRUE,"general";"via3",#N/A,TRUE,"general"}</definedName>
    <definedName name="kjtrkjr_1" localSheetId="61" hidden="1">{"via1",#N/A,TRUE,"general";"via2",#N/A,TRUE,"general";"via3",#N/A,TRUE,"general"}</definedName>
    <definedName name="kjtrkjr_1" localSheetId="62" hidden="1">{"via1",#N/A,TRUE,"general";"via2",#N/A,TRUE,"general";"via3",#N/A,TRUE,"general"}</definedName>
    <definedName name="kjtrkjr_1" hidden="1">{"via1",#N/A,TRUE,"general";"via2",#N/A,TRUE,"general";"via3",#N/A,TRUE,"general"}</definedName>
    <definedName name="KK" localSheetId="61">#REF!</definedName>
    <definedName name="KK" localSheetId="62">#REF!</definedName>
    <definedName name="kk">#REF!</definedName>
    <definedName name="KKAKKAKAKAAUAUAATTAAFAVAVACAD" localSheetId="61">#REF!</definedName>
    <definedName name="KKAKKAKAKAAUAUAATTAAFAVAVACAD">#REF!</definedName>
    <definedName name="KKII" hidden="1">#REF!</definedName>
    <definedName name="kkiiiiiiiiiiiiiiiiggth" localSheetId="61">#REF!</definedName>
    <definedName name="kkiiiiiiiiiiiiiiiiggth">#REF!</definedName>
    <definedName name="KKJ">#REF!</definedName>
    <definedName name="kkk" localSheetId="3" hidden="1">{"'下期集計（10.27迄・速報値）'!$Q$16"}</definedName>
    <definedName name="kkk" hidden="1">{"'下期集計（10.27迄・速報値）'!$Q$16"}</definedName>
    <definedName name="kkkk">#REF!</definedName>
    <definedName name="KKKKAKKA" localSheetId="61">#REF!</definedName>
    <definedName name="KKKKAKKA">#REF!</definedName>
    <definedName name="kkkki" localSheetId="3" hidden="1">{"via1",#N/A,TRUE,"general";"via2",#N/A,TRUE,"general";"via3",#N/A,TRUE,"general"}</definedName>
    <definedName name="kkkki" localSheetId="61" hidden="1">{"via1",#N/A,TRUE,"general";"via2",#N/A,TRUE,"general";"via3",#N/A,TRUE,"general"}</definedName>
    <definedName name="kkkki" localSheetId="62" hidden="1">{"via1",#N/A,TRUE,"general";"via2",#N/A,TRUE,"general";"via3",#N/A,TRUE,"general"}</definedName>
    <definedName name="kkkki" hidden="1">{"via1",#N/A,TRUE,"general";"via2",#N/A,TRUE,"general";"via3",#N/A,TRUE,"general"}</definedName>
    <definedName name="kkkki_1" localSheetId="3" hidden="1">{"via1",#N/A,TRUE,"general";"via2",#N/A,TRUE,"general";"via3",#N/A,TRUE,"general"}</definedName>
    <definedName name="kkkki_1" localSheetId="61" hidden="1">{"via1",#N/A,TRUE,"general";"via2",#N/A,TRUE,"general";"via3",#N/A,TRUE,"general"}</definedName>
    <definedName name="kkkki_1" localSheetId="62" hidden="1">{"via1",#N/A,TRUE,"general";"via2",#N/A,TRUE,"general";"via3",#N/A,TRUE,"general"}</definedName>
    <definedName name="kkkki_1" hidden="1">{"via1",#N/A,TRUE,"general";"via2",#N/A,TRUE,"general";"via3",#N/A,TRUE,"general"}</definedName>
    <definedName name="kkkkk" localSheetId="61">#REF!</definedName>
    <definedName name="kkkkk">#REF!</definedName>
    <definedName name="kkkkkkeeer" localSheetId="61">#REF!</definedName>
    <definedName name="kkkkkkeeer">#REF!</definedName>
    <definedName name="kkkkkki" localSheetId="3" hidden="1">{"TAB1",#N/A,TRUE,"GENERAL";"TAB2",#N/A,TRUE,"GENERAL";"TAB3",#N/A,TRUE,"GENERAL";"TAB4",#N/A,TRUE,"GENERAL";"TAB5",#N/A,TRUE,"GENERAL"}</definedName>
    <definedName name="kkkkkki" localSheetId="61" hidden="1">{"TAB1",#N/A,TRUE,"GENERAL";"TAB2",#N/A,TRUE,"GENERAL";"TAB3",#N/A,TRUE,"GENERAL";"TAB4",#N/A,TRUE,"GENERAL";"TAB5",#N/A,TRUE,"GENERAL"}</definedName>
    <definedName name="kkkkkki" localSheetId="62" hidden="1">{"TAB1",#N/A,TRUE,"GENERAL";"TAB2",#N/A,TRUE,"GENERAL";"TAB3",#N/A,TRUE,"GENERAL";"TAB4",#N/A,TRUE,"GENERAL";"TAB5",#N/A,TRUE,"GENERAL"}</definedName>
    <definedName name="kkkkkki" hidden="1">{"TAB1",#N/A,TRUE,"GENERAL";"TAB2",#N/A,TRUE,"GENERAL";"TAB3",#N/A,TRUE,"GENERAL";"TAB4",#N/A,TRUE,"GENERAL";"TAB5",#N/A,TRUE,"GENERAL"}</definedName>
    <definedName name="kkkkkki_1" localSheetId="3" hidden="1">{"TAB1",#N/A,TRUE,"GENERAL";"TAB2",#N/A,TRUE,"GENERAL";"TAB3",#N/A,TRUE,"GENERAL";"TAB4",#N/A,TRUE,"GENERAL";"TAB5",#N/A,TRUE,"GENERAL"}</definedName>
    <definedName name="kkkkkki_1" localSheetId="61" hidden="1">{"TAB1",#N/A,TRUE,"GENERAL";"TAB2",#N/A,TRUE,"GENERAL";"TAB3",#N/A,TRUE,"GENERAL";"TAB4",#N/A,TRUE,"GENERAL";"TAB5",#N/A,TRUE,"GENERAL"}</definedName>
    <definedName name="kkkkkki_1" localSheetId="62" hidden="1">{"TAB1",#N/A,TRUE,"GENERAL";"TAB2",#N/A,TRUE,"GENERAL";"TAB3",#N/A,TRUE,"GENERAL";"TAB4",#N/A,TRUE,"GENERAL";"TAB5",#N/A,TRUE,"GENERAL"}</definedName>
    <definedName name="kkkkkki_1" hidden="1">{"TAB1",#N/A,TRUE,"GENERAL";"TAB2",#N/A,TRUE,"GENERAL";"TAB3",#N/A,TRUE,"GENERAL";"TAB4",#N/A,TRUE,"GENERAL";"TAB5",#N/A,TRUE,"GENERAL"}</definedName>
    <definedName name="kkkkkkk">#REF!</definedName>
    <definedName name="kkkkkkkk">#REF!</definedName>
    <definedName name="kkkkkkkkkkk">#REF!</definedName>
    <definedName name="kkkkkkkkkkkkkkkkaaaaaaaaaaaaa">#N/A</definedName>
    <definedName name="KKKKKKKKKKKKKKKKKKKK">#REF!</definedName>
    <definedName name="kkkkkkkkkkkkkkkkkkkkkk">#REF!</definedName>
    <definedName name="KKKKKTTTTTT" localSheetId="61">#REF!</definedName>
    <definedName name="KKKKKTTTTTT">#REF!</definedName>
    <definedName name="kl" localSheetId="61">#REF!</definedName>
    <definedName name="kl" localSheetId="62">#REF!</definedName>
    <definedName name="kl">#N/A</definedName>
    <definedName name="KLFG"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LF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kljh">#REF!</definedName>
    <definedName name="KLJKLMDS" localSheetId="61">#REF!</definedName>
    <definedName name="KLJKLMDS">#REF!</definedName>
    <definedName name="klklk">#REF!</definedName>
    <definedName name="KLKLKL">#REF!</definedName>
    <definedName name="KLÑ">#REF!</definedName>
    <definedName name="km">#REF!</definedName>
    <definedName name="kñy" localSheetId="61">#REF!</definedName>
    <definedName name="kñy" localSheetId="62">#REF!</definedName>
    <definedName name="kñy">#REF!</definedName>
    <definedName name="ko">#REF!</definedName>
    <definedName name="krtrk" localSheetId="3" hidden="1">{"via1",#N/A,TRUE,"general";"via2",#N/A,TRUE,"general";"via3",#N/A,TRUE,"general"}</definedName>
    <definedName name="krtrk" localSheetId="61" hidden="1">{"via1",#N/A,TRUE,"general";"via2",#N/A,TRUE,"general";"via3",#N/A,TRUE,"general"}</definedName>
    <definedName name="krtrk" localSheetId="62" hidden="1">{"via1",#N/A,TRUE,"general";"via2",#N/A,TRUE,"general";"via3",#N/A,TRUE,"general"}</definedName>
    <definedName name="krtrk" hidden="1">{"via1",#N/A,TRUE,"general";"via2",#N/A,TRUE,"general";"via3",#N/A,TRUE,"general"}</definedName>
    <definedName name="krtrk_1" localSheetId="3" hidden="1">{"via1",#N/A,TRUE,"general";"via2",#N/A,TRUE,"general";"via3",#N/A,TRUE,"general"}</definedName>
    <definedName name="krtrk_1" localSheetId="61" hidden="1">{"via1",#N/A,TRUE,"general";"via2",#N/A,TRUE,"general";"via3",#N/A,TRUE,"general"}</definedName>
    <definedName name="krtrk_1" localSheetId="62" hidden="1">{"via1",#N/A,TRUE,"general";"via2",#N/A,TRUE,"general";"via3",#N/A,TRUE,"general"}</definedName>
    <definedName name="krtrk_1" hidden="1">{"via1",#N/A,TRUE,"general";"via2",#N/A,TRUE,"general";"via3",#N/A,TRUE,"general"}</definedName>
    <definedName name="ks">#REF!</definedName>
    <definedName name="ksogtk">#REF!</definedName>
    <definedName name="KTES_AL">#REF!</definedName>
    <definedName name="KU">#REF!</definedName>
    <definedName name="kuh" localSheetId="61">#REF!</definedName>
    <definedName name="kuh" localSheetId="62">#REF!</definedName>
    <definedName name="kuh">#REF!</definedName>
    <definedName name="kuy" localSheetId="61">#REF!</definedName>
    <definedName name="kuy" localSheetId="62">#REF!</definedName>
    <definedName name="kuy">#REF!</definedName>
    <definedName name="kuyhgbe">#REF!</definedName>
    <definedName name="kyr" localSheetId="3" hidden="1">{"TAB1",#N/A,TRUE,"GENERAL";"TAB2",#N/A,TRUE,"GENERAL";"TAB3",#N/A,TRUE,"GENERAL";"TAB4",#N/A,TRUE,"GENERAL";"TAB5",#N/A,TRUE,"GENERAL"}</definedName>
    <definedName name="kyr" localSheetId="61" hidden="1">{"TAB1",#N/A,TRUE,"GENERAL";"TAB2",#N/A,TRUE,"GENERAL";"TAB3",#N/A,TRUE,"GENERAL";"TAB4",#N/A,TRUE,"GENERAL";"TAB5",#N/A,TRUE,"GENERAL"}</definedName>
    <definedName name="kyr" localSheetId="62" hidden="1">{"TAB1",#N/A,TRUE,"GENERAL";"TAB2",#N/A,TRUE,"GENERAL";"TAB3",#N/A,TRUE,"GENERAL";"TAB4",#N/A,TRUE,"GENERAL";"TAB5",#N/A,TRUE,"GENERAL"}</definedName>
    <definedName name="kyr" hidden="1">{"TAB1",#N/A,TRUE,"GENERAL";"TAB2",#N/A,TRUE,"GENERAL";"TAB3",#N/A,TRUE,"GENERAL";"TAB4",#N/A,TRUE,"GENERAL";"TAB5",#N/A,TRUE,"GENERAL"}</definedName>
    <definedName name="kyr_1" localSheetId="3" hidden="1">{"TAB1",#N/A,TRUE,"GENERAL";"TAB2",#N/A,TRUE,"GENERAL";"TAB3",#N/A,TRUE,"GENERAL";"TAB4",#N/A,TRUE,"GENERAL";"TAB5",#N/A,TRUE,"GENERAL"}</definedName>
    <definedName name="kyr_1" localSheetId="61" hidden="1">{"TAB1",#N/A,TRUE,"GENERAL";"TAB2",#N/A,TRUE,"GENERAL";"TAB3",#N/A,TRUE,"GENERAL";"TAB4",#N/A,TRUE,"GENERAL";"TAB5",#N/A,TRUE,"GENERAL"}</definedName>
    <definedName name="kyr_1" localSheetId="62" hidden="1">{"TAB1",#N/A,TRUE,"GENERAL";"TAB2",#N/A,TRUE,"GENERAL";"TAB3",#N/A,TRUE,"GENERAL";"TAB4",#N/A,TRUE,"GENERAL";"TAB5",#N/A,TRUE,"GENERAL"}</definedName>
    <definedName name="kyr_1" hidden="1">{"TAB1",#N/A,TRUE,"GENERAL";"TAB2",#N/A,TRUE,"GENERAL";"TAB3",#N/A,TRUE,"GENERAL";"TAB4",#N/A,TRUE,"GENERAL";"TAB5",#N/A,TRUE,"GENERAL"}</definedName>
    <definedName name="l" comment="Codigo Insumo" localSheetId="61">#REF!</definedName>
    <definedName name="l" comment="Codigo Insumo" localSheetId="62">#REF!</definedName>
    <definedName name="L">#REF!</definedName>
    <definedName name="L.CARCAMO">#REF!</definedName>
    <definedName name="L.CIL">#REF!</definedName>
    <definedName name="L.EXC">#REF!</definedName>
    <definedName name="L.TRAMO">#REF!</definedName>
    <definedName name="L_">#REF!</definedName>
    <definedName name="L_EXC">#REF!</definedName>
    <definedName name="L_L" localSheetId="3">IF(#REF!,'APUS BASICOS'!___CON123+#REF!,'APUS BASICOS'!___CON123)</definedName>
    <definedName name="L_L">IF(#REF!,'APUS BASICOS'!___CON123+#REF!,'APUS BASICOS'!___CON123)</definedName>
    <definedName name="L_S" localSheetId="3" hidden="1">{#N/A,#N/A,TRUE,"CODIGO DEPENDENCIA"}</definedName>
    <definedName name="L_S" hidden="1">{#N/A,#N/A,TRUE,"CODIGO DEPENDENCIA"}</definedName>
    <definedName name="L_TRAMO">#REF!</definedName>
    <definedName name="L_TUB">#REF!</definedName>
    <definedName name="L21_001">#REF!</definedName>
    <definedName name="l21_002">#REF!</definedName>
    <definedName name="l21_003">#REF!</definedName>
    <definedName name="l21_004">#REF!</definedName>
    <definedName name="l21_005">#REF!</definedName>
    <definedName name="l21_006">#REF!</definedName>
    <definedName name="l21_007">#REF!</definedName>
    <definedName name="l21_008">#REF!</definedName>
    <definedName name="l21_009">#REF!</definedName>
    <definedName name="l21_011">#REF!</definedName>
    <definedName name="l21_012">#REF!</definedName>
    <definedName name="l21_013">#REF!</definedName>
    <definedName name="l21_014">#REF!</definedName>
    <definedName name="l21_015">#REF!</definedName>
    <definedName name="l21_016">#REF!</definedName>
    <definedName name="l21_017">#REF!</definedName>
    <definedName name="l21_018">#REF!</definedName>
    <definedName name="l21_019">#REF!</definedName>
    <definedName name="l21_020">#REF!</definedName>
    <definedName name="l21_021">#REF!</definedName>
    <definedName name="L21_022">#REF!</definedName>
    <definedName name="l21_023">#REF!</definedName>
    <definedName name="l21_024">#REF!</definedName>
    <definedName name="l21_025">#REF!</definedName>
    <definedName name="l21_026">#REF!</definedName>
    <definedName name="l21_027">#REF!</definedName>
    <definedName name="l21_028">#REF!</definedName>
    <definedName name="l21_029">#REF!</definedName>
    <definedName name="l21_030">#REF!</definedName>
    <definedName name="l21_032">#REF!</definedName>
    <definedName name="l21_033">#REF!</definedName>
    <definedName name="l21_034">#REF!</definedName>
    <definedName name="l21_035">#REF!</definedName>
    <definedName name="l21_036">#REF!</definedName>
    <definedName name="l21_038">#REF!</definedName>
    <definedName name="l21_039">#REF!</definedName>
    <definedName name="l21_040">#REF!</definedName>
    <definedName name="l21_042">#REF!</definedName>
    <definedName name="l9001_1" localSheetId="61">#REF!</definedName>
    <definedName name="l9001_1">#REF!</definedName>
    <definedName name="l9001_2">#REF!</definedName>
    <definedName name="l9001_4">#REF!</definedName>
    <definedName name="La" localSheetId="61">#REF!</definedName>
    <definedName name="La" localSheetId="62">#REF!</definedName>
    <definedName name="la">#REF!</definedName>
    <definedName name="Labour">#REF!</definedName>
    <definedName name="LAD">#REF!</definedName>
    <definedName name="LADO">#REF!</definedName>
    <definedName name="ladrillo">#REF!</definedName>
    <definedName name="ladrillo_adobón">#REF!</definedName>
    <definedName name="LADRILLO_COMUN">#REF!</definedName>
    <definedName name="LADRILLO_COMUN_DE_0_08_X_20_X_30">#REF!</definedName>
    <definedName name="ladrillo_cuadrilongo">#REF!</definedName>
    <definedName name="Ladrillo_cuarto_x_26_tono_natural_rustico" localSheetId="21">#REF!</definedName>
    <definedName name="Ladrillo_cuarto_x_26_tono_natural_rustico">#REF!</definedName>
    <definedName name="ladrillo_farol">#REF!</definedName>
    <definedName name="Ladrillo_Jamba_Doble_Coral_Moore" localSheetId="21">#REF!</definedName>
    <definedName name="Ladrillo_Jamba_Doble_Coral_Moore">#REF!</definedName>
    <definedName name="Ladrillo_Portante_Trefilado_14__15x30x10" localSheetId="21">#REF!</definedName>
    <definedName name="Ladrillo_Portante_Trefilado_14__15x30x10">#REF!</definedName>
    <definedName name="Ladrillo_prensado_fino_santafe" localSheetId="21">#REF!</definedName>
    <definedName name="Ladrillo_prensado_fino_santafe">#REF!</definedName>
    <definedName name="Ladrillo_tablon_natural_1_4___26___6_Tono_natural." localSheetId="21">#REF!</definedName>
    <definedName name="Ladrillo_tablon_natural_1_4___26___6_Tono_natural.">#REF!</definedName>
    <definedName name="Ladrillo_tolete_comun" localSheetId="21">#REF!</definedName>
    <definedName name="Ladrillo_tolete_comun">#REF!</definedName>
    <definedName name="ladrillo_tolete_común_ref._7x11x22">#REF!</definedName>
    <definedName name="Ladrillo_Tolete_Recocido" localSheetId="21">#REF!</definedName>
    <definedName name="Ladrillo_Tolete_Recocido">#REF!</definedName>
    <definedName name="Ladrillos">#REF!</definedName>
    <definedName name="LAF">#REF!</definedName>
    <definedName name="LAI">#REF!</definedName>
    <definedName name="LAIRET">#REF!</definedName>
    <definedName name="LAJAGUA" localSheetId="61">#REF!</definedName>
    <definedName name="LAJAGUA">#REF!</definedName>
    <definedName name="lame" hidden="1">#REF!</definedName>
    <definedName name="LAMINA_CAL_18">#REF!</definedName>
    <definedName name="Lámina_Cal_26">#REF!</definedName>
    <definedName name="Lámina_cold_rolled_cal_18" localSheetId="21">#REF!</definedName>
    <definedName name="Lámina_cold_rolled_cal_18">#REF!</definedName>
    <definedName name="Lamina_de_acero_inox." localSheetId="61">#REF!</definedName>
    <definedName name="Lamina_de_acero_inox.">#REF!</definedName>
    <definedName name="Lamina_de_plomo_1_5mm">#REF!</definedName>
    <definedName name="Lamina_galv._Cal_18">#REF!</definedName>
    <definedName name="Lamina_galv._Cal_20">#REF!</definedName>
    <definedName name="Lamina_galv._Cal_22">#REF!</definedName>
    <definedName name="Lamina_galv._Cal_24">#REF!</definedName>
    <definedName name="Lamina_galv._Cal_26">#REF!</definedName>
    <definedName name="Lamina_galv._Cal_28">#REF!</definedName>
    <definedName name="Lamina_galv._Cal_30">#REF!</definedName>
    <definedName name="Lamina_galv._Cal_31">#REF!</definedName>
    <definedName name="Lamina_HR_6mm" localSheetId="21">#REF!</definedName>
    <definedName name="Lamina_HR_6mm">#REF!</definedName>
    <definedName name="lamina_identificacion" localSheetId="21">#REF!</definedName>
    <definedName name="lamina_identificacion">#REF!</definedName>
    <definedName name="LAMINA_METALDECK_CAL_22">#REF!</definedName>
    <definedName name="LAMINA_SUPERBOARD">#REF!</definedName>
    <definedName name="laminaacero">#REF!</definedName>
    <definedName name="LAMPARA_FLUORESCENTE_2X39">#REF!</definedName>
    <definedName name="Lamparas">#REF!</definedName>
    <definedName name="Lamparas_2_48">#REF!</definedName>
    <definedName name="LAMPARATOT" localSheetId="61">#REF!</definedName>
    <definedName name="LAMPARATOT">#REF!</definedName>
    <definedName name="LANODO">#REF!</definedName>
    <definedName name="LANODOFT">#REF!</definedName>
    <definedName name="largovertedero">#REF!</definedName>
    <definedName name="LARGUE">#REF!</definedName>
    <definedName name="LARGUILLO" hidden="1">#REF!,#REF!,#REF!,#REF!,#REF!,#REF!,#REF!,#REF!,#REF!,#REF!,#REF!,#REF!,#REF!,#REF!,#REF!,#REF!,#REF!,#REF!,#REF!</definedName>
    <definedName name="lasd">#REF!</definedName>
    <definedName name="Last_Row">#N/A</definedName>
    <definedName name="lastdebt">#REF!</definedName>
    <definedName name="lastpref">#REF!</definedName>
    <definedName name="LAVAB" localSheetId="61">#REF!</definedName>
    <definedName name="LAVAB">#REF!</definedName>
    <definedName name="LAVABLA">#REF!</definedName>
    <definedName name="LAVAMANOS">#REF!</definedName>
    <definedName name="Lavamanos_de_empotrar" localSheetId="61">#REF!</definedName>
    <definedName name="Lavamanos_de_empotrar">#REF!</definedName>
    <definedName name="Lavamanos_de_pedal_Acero_inox.">#REF!</definedName>
    <definedName name="Lavamanos_de_Pedestal">#REF!</definedName>
    <definedName name="Lavamanos_de_sobre_poner_Corona" localSheetId="21">#REF!</definedName>
    <definedName name="Lavamanos_de_sobre_poner_Corona">#REF!</definedName>
    <definedName name="Lavamanos_de_sobreponer_en_acero_inoxidable." localSheetId="21">#REF!</definedName>
    <definedName name="Lavamanos_de_sobreponer_en_acero_inoxidable.">#REF!</definedName>
    <definedName name="Lavamanos_de_Sobreponer_Ref._07349" localSheetId="21">#REF!</definedName>
    <definedName name="Lavamanos_de_Sobreponer_Ref._07349">#REF!</definedName>
    <definedName name="LAVANOVATOT">#REF!</definedName>
    <definedName name="Lavaplatos_acero_inox.">#REF!</definedName>
    <definedName name="LAVAPLATOS_ACERO_INOXIDABLE">#REF!</definedName>
    <definedName name="Lavaplatos_Bar_Redondo_Ref._0556_999" localSheetId="21">#REF!</definedName>
    <definedName name="Lavaplatos_Bar_Redondo_Ref._0556_999">#REF!</definedName>
    <definedName name="LAVAPLATOT" localSheetId="61">#REF!</definedName>
    <definedName name="LAVAPLATOT">#REF!</definedName>
    <definedName name="lb">#REF!</definedName>
    <definedName name="lcn?">#REF!</definedName>
    <definedName name="lcnbks">#REF!</definedName>
    <definedName name="LCNcab">#REF!</definedName>
    <definedName name="LCNE">#REF!</definedName>
    <definedName name="lcnst">#REF!</definedName>
    <definedName name="lcnucn">#REF!</definedName>
    <definedName name="lcnucndocs">#REF!</definedName>
    <definedName name="ld">#REF!</definedName>
    <definedName name="LDJF" localSheetId="3" hidden="1">{#N/A,#N/A,TRUE,"INGENIERIA";#N/A,#N/A,TRUE,"COMPRAS";#N/A,#N/A,TRUE,"DIRECCION";#N/A,#N/A,TRUE,"RESUMEN"}</definedName>
    <definedName name="LDJF" hidden="1">{#N/A,#N/A,TRUE,"INGENIERIA";#N/A,#N/A,TRUE,"COMPRAS";#N/A,#N/A,TRUE,"DIRECCION";#N/A,#N/A,TRUE,"RESUMEN"}</definedName>
    <definedName name="Le">#REF!</definedName>
    <definedName name="LEASING">#REF!</definedName>
    <definedName name="LECHOS">#REF!</definedName>
    <definedName name="lechosdos">#REF!</definedName>
    <definedName name="Left_Header" hidden="1">#REF!</definedName>
    <definedName name="Leh">#REF!</definedName>
    <definedName name="Lehs">#REF!</definedName>
    <definedName name="LENCY">#REF!</definedName>
    <definedName name="leña">#REF!</definedName>
    <definedName name="Leo">#REF!</definedName>
    <definedName name="LEPIU_CCFA">#REF!</definedName>
    <definedName name="LEROLERO">#REF!</definedName>
    <definedName name="LETRAS1">#REF!</definedName>
    <definedName name="lev0.1">#REF!</definedName>
    <definedName name="Levante_bloque_12cms">#REF!</definedName>
    <definedName name="LEVANTE10" localSheetId="61">#REF!</definedName>
    <definedName name="LEVANTE10">#REF!</definedName>
    <definedName name="LEVANTE20">#REF!</definedName>
    <definedName name="Lf">#REF!</definedName>
    <definedName name="LFAB">#REF!</definedName>
    <definedName name="LFPWMFPW" hidden="1">#REF!</definedName>
    <definedName name="LG">#REF!</definedName>
    <definedName name="LGK" localSheetId="3" hidden="1">{#N/A,#N/A,TRUE,"INGENIERIA";#N/A,#N/A,TRUE,"COMPRAS";#N/A,#N/A,TRUE,"DIRECCION";#N/A,#N/A,TRUE,"RESUMEN"}</definedName>
    <definedName name="LGK" hidden="1">{#N/A,#N/A,TRUE,"INGENIERIA";#N/A,#N/A,TRUE,"COMPRAS";#N/A,#N/A,TRUE,"DIRECCION";#N/A,#N/A,TRUE,"RESUMEN"}</definedName>
    <definedName name="Lh" localSheetId="62">#REF!</definedName>
    <definedName name="Lh">#REF!</definedName>
    <definedName name="Li">#REF!</definedName>
    <definedName name="lia" localSheetId="61">#REF!</definedName>
    <definedName name="lia">#REF!</definedName>
    <definedName name="LiB">#REF!</definedName>
    <definedName name="Libro1_Hoja1_Lista">#REF!</definedName>
    <definedName name="LICITA">#REF!</definedName>
    <definedName name="LICITACION" localSheetId="62">#REF!</definedName>
    <definedName name="LICITACION">#REF!</definedName>
    <definedName name="LICITACION_PUBLICA">#REF!</definedName>
    <definedName name="LIDA" localSheetId="61">#REF!</definedName>
    <definedName name="LIDA" localSheetId="62">#REF!</definedName>
    <definedName name="LIDA">#REF!</definedName>
    <definedName name="LIDER" localSheetId="61">#REF!</definedName>
    <definedName name="LIDER">#REF!</definedName>
    <definedName name="LIDER_1">#REF!</definedName>
    <definedName name="LIDER_2">#REF!</definedName>
    <definedName name="LIDER_4">#REF!</definedName>
    <definedName name="lides">#REF!</definedName>
    <definedName name="lidsa"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EH">#REF!</definedName>
    <definedName name="LIGBOQ">#REF!</definedName>
    <definedName name="LIGGARDE">#REF!</definedName>
    <definedName name="LIGRECAP">#REF!</definedName>
    <definedName name="LIGTITRE">#REF!</definedName>
    <definedName name="Lija" localSheetId="21">#REF!</definedName>
    <definedName name="Lija">#REF!</definedName>
    <definedName name="LIJOIJOI">#REF!</definedName>
    <definedName name="lili">#REF!</definedName>
    <definedName name="Limahoya_asbt_cemt" localSheetId="61">#REF!</definedName>
    <definedName name="Limahoya_asbt_cemt">#REF!</definedName>
    <definedName name="limat">#REF!</definedName>
    <definedName name="LIMATESA">#REF!</definedName>
    <definedName name="Limatesa_asbt_cemt">#REF!</definedName>
    <definedName name="Limatesa_thermo">#REF!</definedName>
    <definedName name="limcount" hidden="1">1</definedName>
    <definedName name="LiMo">#REF!</definedName>
    <definedName name="LIMP">#REF!</definedName>
    <definedName name="LIMPIADOR_TUBERIA_PVC">#REF!</definedName>
    <definedName name="LIMPIO">#REF!</definedName>
    <definedName name="lina" localSheetId="61">#REF!</definedName>
    <definedName name="lina">#REF!</definedName>
    <definedName name="linc1">#REF!</definedName>
    <definedName name="linc2">#REF!</definedName>
    <definedName name="linc3">#REF!</definedName>
    <definedName name="linc4">#REF!</definedName>
    <definedName name="linc5">#REF!</definedName>
    <definedName name="LINEA">#REF!</definedName>
    <definedName name="lineapare">#REF!</definedName>
    <definedName name="Lineas">#REF!</definedName>
    <definedName name="lineatecho">#REF!</definedName>
    <definedName name="Liner_Bolts">#REF!</definedName>
    <definedName name="lio" localSheetId="3" hidden="1">{#N/A,#N/A,TRUE,"A"}</definedName>
    <definedName name="lio" hidden="1">{#N/A,#N/A,TRUE,"A"}</definedName>
    <definedName name="Liquor.SG">#REF!</definedName>
    <definedName name="LisaCodSAO">#REF!</definedName>
    <definedName name="LISBASE">#REF!</definedName>
    <definedName name="LISBASE1" localSheetId="61">#REF!</definedName>
    <definedName name="LISBASE1" localSheetId="62">#REF!</definedName>
    <definedName name="LISBASE1">#REF!</definedName>
    <definedName name="LISBASE2" localSheetId="61">#REF!</definedName>
    <definedName name="LISBASE2" localSheetId="62">#REF!</definedName>
    <definedName name="LISBASE2">#REF!</definedName>
    <definedName name="LisEH">#REF!</definedName>
    <definedName name="LisEquiHerra">#REF!</definedName>
    <definedName name="LisMat">#REF!</definedName>
    <definedName name="LisMo">#REF!</definedName>
    <definedName name="LIST" localSheetId="61">#REF!</definedName>
    <definedName name="LIST">#REF!</definedName>
    <definedName name="List_cuadrillas" localSheetId="61">#REF!</definedName>
    <definedName name="List_cuadrillas" localSheetId="62">#REF!</definedName>
    <definedName name="List_cuadrillas">#REF!</definedName>
    <definedName name="List_Insum_APU">#REF!</definedName>
    <definedName name="List_Pr">#REF!</definedName>
    <definedName name="lista" localSheetId="62">#REF!</definedName>
    <definedName name="LISTA">#REF!</definedName>
    <definedName name="LISTA_APU">#REF!</definedName>
    <definedName name="LISTA_APU_DNP">#REF!</definedName>
    <definedName name="LISTA_COD_APUS">#REF!</definedName>
    <definedName name="LISTA_DE_PRECIOS">#REF!</definedName>
    <definedName name="Lista_Mater">#REF!</definedName>
    <definedName name="Lista_MO">#REF!</definedName>
    <definedName name="LISTA_PROCESOS">#REF!</definedName>
    <definedName name="LISTA_PROCESOS_1">#REF!</definedName>
    <definedName name="LISTA_PROCESOS_2">#REF!</definedName>
    <definedName name="LISTA1">#REF!</definedName>
    <definedName name="LISTA2">#REF!</definedName>
    <definedName name="lista3">#REF!</definedName>
    <definedName name="LISTA4" localSheetId="3">AIU!ERR</definedName>
    <definedName name="LISTA4">[0]!ERR</definedName>
    <definedName name="LISTA5" localSheetId="3">AIU!ERR</definedName>
    <definedName name="LISTA5">[0]!ERR</definedName>
    <definedName name="lista6">#REF!</definedName>
    <definedName name="LISTAACT">#REF!</definedName>
    <definedName name="listabase2015">#REF!</definedName>
    <definedName name="Listacanti">#REF!</definedName>
    <definedName name="ListaCantidad">#REF!</definedName>
    <definedName name="listadfo" localSheetId="61">#REF!</definedName>
    <definedName name="listadfo">#REF!</definedName>
    <definedName name="LISTADO" localSheetId="61">#REF!</definedName>
    <definedName name="LISTADO" localSheetId="62">#REF!</definedName>
    <definedName name="Listado">#REF!</definedName>
    <definedName name="LISTADO_1">#REF!</definedName>
    <definedName name="LISTADO_2">#REF!</definedName>
    <definedName name="LISTADO_ACTIVIDADES">#REF!</definedName>
    <definedName name="Listado_de_materiales">#REF!</definedName>
    <definedName name="Listado1">#REF!</definedName>
    <definedName name="ListadoDeActividades">#REF!:#REF!</definedName>
    <definedName name="ListadoDeAPUsBasicos">#REF!</definedName>
    <definedName name="ListadoDeEquiposHerramientas">#REF!</definedName>
    <definedName name="ListadoDeMateriales">#REF!</definedName>
    <definedName name="ListadoDePersonal">#REF!</definedName>
    <definedName name="LISTADOEQUIPOS" localSheetId="61">#REF!</definedName>
    <definedName name="LISTADOEQUIPOS" localSheetId="62">#REF!</definedName>
    <definedName name="LISTADOEQUIPOS">#REF!</definedName>
    <definedName name="LISTADOMATERIALES" localSheetId="61">#REF!</definedName>
    <definedName name="LISTADOMATERIALES" localSheetId="62">#REF!</definedName>
    <definedName name="LISTADOMATERIALES">#REF!</definedName>
    <definedName name="LISTADOMO" localSheetId="61">#REF!</definedName>
    <definedName name="LISTADOMO" localSheetId="62">#REF!</definedName>
    <definedName name="LISTADOMO">#REF!</definedName>
    <definedName name="LISTADOTRANSPORTES" localSheetId="61">#REF!</definedName>
    <definedName name="LISTADOTRANSPORTES" localSheetId="62">#REF!</definedName>
    <definedName name="LISTADOTRANSPORTES">#REF!</definedName>
    <definedName name="Listae">#REF!</definedName>
    <definedName name="Listai">#REF!</definedName>
    <definedName name="ListaItem">#REF!</definedName>
    <definedName name="LISTAM">#REF!</definedName>
    <definedName name="Listamateriales">#REF!</definedName>
    <definedName name="Listamo">#REF!</definedName>
    <definedName name="Listat">#REF!</definedName>
    <definedName name="ListaUni">#REF!</definedName>
    <definedName name="listequi">#REF!</definedName>
    <definedName name="listmat">#REF!</definedName>
    <definedName name="ListOffset" hidden="1">1</definedName>
    <definedName name="LISTON">#REF!</definedName>
    <definedName name="Listón_1.5x3x3" localSheetId="21">#REF!</definedName>
    <definedName name="Listón_1.5x3x3">#REF!</definedName>
    <definedName name="LISTON_2_2">#REF!</definedName>
    <definedName name="LISTON_2_4">#REF!</definedName>
    <definedName name="LISTON_DE_2_X_2_EN_AMARGO">#REF!</definedName>
    <definedName name="LISTON_DE_2X4X15">#REF!</definedName>
    <definedName name="Listón_M.H._Guayacán" localSheetId="21">#REF!</definedName>
    <definedName name="Listón_M.H._Guayacán">#REF!</definedName>
    <definedName name="LISTON_ORDINARO__L__2_2">#REF!</definedName>
    <definedName name="LISTON2" localSheetId="61">#REF!</definedName>
    <definedName name="LISTON2" localSheetId="62">#REF!</definedName>
    <definedName name="LISTON2">#REF!</definedName>
    <definedName name="LISTON2.4">#REF!</definedName>
    <definedName name="LISTON2x4x15">#REF!</definedName>
    <definedName name="LISTON4" localSheetId="61">#REF!</definedName>
    <definedName name="LISTON4">#REF!</definedName>
    <definedName name="listones">#REF!</definedName>
    <definedName name="LisTra">#REF!</definedName>
    <definedName name="LisTrans">#REF!</definedName>
    <definedName name="liuoo" localSheetId="3" hidden="1">{"TAB1",#N/A,TRUE,"GENERAL";"TAB2",#N/A,TRUE,"GENERAL";"TAB3",#N/A,TRUE,"GENERAL";"TAB4",#N/A,TRUE,"GENERAL";"TAB5",#N/A,TRUE,"GENERAL"}</definedName>
    <definedName name="liuoo" localSheetId="61" hidden="1">{"TAB1",#N/A,TRUE,"GENERAL";"TAB2",#N/A,TRUE,"GENERAL";"TAB3",#N/A,TRUE,"GENERAL";"TAB4",#N/A,TRUE,"GENERAL";"TAB5",#N/A,TRUE,"GENERAL"}</definedName>
    <definedName name="liuoo" localSheetId="62" hidden="1">{"TAB1",#N/A,TRUE,"GENERAL";"TAB2",#N/A,TRUE,"GENERAL";"TAB3",#N/A,TRUE,"GENERAL";"TAB4",#N/A,TRUE,"GENERAL";"TAB5",#N/A,TRUE,"GENERAL"}</definedName>
    <definedName name="liuoo" hidden="1">{"TAB1",#N/A,TRUE,"GENERAL";"TAB2",#N/A,TRUE,"GENERAL";"TAB3",#N/A,TRUE,"GENERAL";"TAB4",#N/A,TRUE,"GENERAL";"TAB5",#N/A,TRUE,"GENERAL"}</definedName>
    <definedName name="liuoo_1" localSheetId="3" hidden="1">{"TAB1",#N/A,TRUE,"GENERAL";"TAB2",#N/A,TRUE,"GENERAL";"TAB3",#N/A,TRUE,"GENERAL";"TAB4",#N/A,TRUE,"GENERAL";"TAB5",#N/A,TRUE,"GENERAL"}</definedName>
    <definedName name="liuoo_1" localSheetId="61" hidden="1">{"TAB1",#N/A,TRUE,"GENERAL";"TAB2",#N/A,TRUE,"GENERAL";"TAB3",#N/A,TRUE,"GENERAL";"TAB4",#N/A,TRUE,"GENERAL";"TAB5",#N/A,TRUE,"GENERAL"}</definedName>
    <definedName name="liuoo_1" localSheetId="62" hidden="1">{"TAB1",#N/A,TRUE,"GENERAL";"TAB2",#N/A,TRUE,"GENERAL";"TAB3",#N/A,TRUE,"GENERAL";"TAB4",#N/A,TRUE,"GENERAL";"TAB5",#N/A,TRUE,"GENERAL"}</definedName>
    <definedName name="liuoo_1" hidden="1">{"TAB1",#N/A,TRUE,"GENERAL";"TAB2",#N/A,TRUE,"GENERAL";"TAB3",#N/A,TRUE,"GENERAL";"TAB4",#N/A,TRUE,"GENERAL";"TAB5",#N/A,TRUE,"GENERAL"}</definedName>
    <definedName name="Lj" localSheetId="61">#REF!</definedName>
    <definedName name="Lj" localSheetId="62">#REF!</definedName>
    <definedName name="Lj">#REF!</definedName>
    <definedName name="LJHJKJH">#N/A</definedName>
    <definedName name="Lk">#REF!</definedName>
    <definedName name="LKDS">#REF!</definedName>
    <definedName name="lkh">#REF!</definedName>
    <definedName name="LKHasjbqw4jfcbzxhjefhbro" hidden="1">#REF!</definedName>
    <definedName name="LKHLKH">#N/A</definedName>
    <definedName name="lkj" localSheetId="3" hidden="1">{"via1",#N/A,TRUE,"general";"via2",#N/A,TRUE,"general";"via3",#N/A,TRUE,"general"}</definedName>
    <definedName name="lkj" localSheetId="61" hidden="1">{"via1",#N/A,TRUE,"general";"via2",#N/A,TRUE,"general";"via3",#N/A,TRUE,"general"}</definedName>
    <definedName name="lkj" localSheetId="62" hidden="1">{"via1",#N/A,TRUE,"general";"via2",#N/A,TRUE,"general";"via3",#N/A,TRUE,"general"}</definedName>
    <definedName name="lkj" hidden="1">{"via1",#N/A,TRUE,"general";"via2",#N/A,TRUE,"general";"via3",#N/A,TRUE,"general"}</definedName>
    <definedName name="lkj_1" localSheetId="3" hidden="1">{"via1",#N/A,TRUE,"general";"via2",#N/A,TRUE,"general";"via3",#N/A,TRUE,"general"}</definedName>
    <definedName name="lkj_1" localSheetId="61" hidden="1">{"via1",#N/A,TRUE,"general";"via2",#N/A,TRUE,"general";"via3",#N/A,TRUE,"general"}</definedName>
    <definedName name="lkj_1" localSheetId="62" hidden="1">{"via1",#N/A,TRUE,"general";"via2",#N/A,TRUE,"general";"via3",#N/A,TRUE,"general"}</definedName>
    <definedName name="lkj_1" hidden="1">{"via1",#N/A,TRUE,"general";"via2",#N/A,TRUE,"general";"via3",#N/A,TRUE,"general"}</definedName>
    <definedName name="LKJH">#N/A</definedName>
    <definedName name="LKJLJK" localSheetId="3" hidden="1">{"TAB1",#N/A,TRUE,"GENERAL";"TAB2",#N/A,TRUE,"GENERAL";"TAB3",#N/A,TRUE,"GENERAL";"TAB4",#N/A,TRUE,"GENERAL";"TAB5",#N/A,TRUE,"GENERAL"}</definedName>
    <definedName name="LKJLJK" localSheetId="61" hidden="1">{"TAB1",#N/A,TRUE,"GENERAL";"TAB2",#N/A,TRUE,"GENERAL";"TAB3",#N/A,TRUE,"GENERAL";"TAB4",#N/A,TRUE,"GENERAL";"TAB5",#N/A,TRUE,"GENERAL"}</definedName>
    <definedName name="LKJLJK" localSheetId="62" hidden="1">{"TAB1",#N/A,TRUE,"GENERAL";"TAB2",#N/A,TRUE,"GENERAL";"TAB3",#N/A,TRUE,"GENERAL";"TAB4",#N/A,TRUE,"GENERAL";"TAB5",#N/A,TRUE,"GENERAL"}</definedName>
    <definedName name="LKJLJK" hidden="1">{"TAB1",#N/A,TRUE,"GENERAL";"TAB2",#N/A,TRUE,"GENERAL";"TAB3",#N/A,TRUE,"GENERAL";"TAB4",#N/A,TRUE,"GENERAL";"TAB5",#N/A,TRUE,"GENERAL"}</definedName>
    <definedName name="LKJLJK_1" localSheetId="3" hidden="1">{"TAB1",#N/A,TRUE,"GENERAL";"TAB2",#N/A,TRUE,"GENERAL";"TAB3",#N/A,TRUE,"GENERAL";"TAB4",#N/A,TRUE,"GENERAL";"TAB5",#N/A,TRUE,"GENERAL"}</definedName>
    <definedName name="LKJLJK_1" localSheetId="61" hidden="1">{"TAB1",#N/A,TRUE,"GENERAL";"TAB2",#N/A,TRUE,"GENERAL";"TAB3",#N/A,TRUE,"GENERAL";"TAB4",#N/A,TRUE,"GENERAL";"TAB5",#N/A,TRUE,"GENERAL"}</definedName>
    <definedName name="LKJLJK_1" localSheetId="62" hidden="1">{"TAB1",#N/A,TRUE,"GENERAL";"TAB2",#N/A,TRUE,"GENERAL";"TAB3",#N/A,TRUE,"GENERAL";"TAB4",#N/A,TRUE,"GENERAL";"TAB5",#N/A,TRUE,"GENERAL"}</definedName>
    <definedName name="LKJLJK_1" hidden="1">{"TAB1",#N/A,TRUE,"GENERAL";"TAB2",#N/A,TRUE,"GENERAL";"TAB3",#N/A,TRUE,"GENERAL";"TAB4",#N/A,TRUE,"GENERAL";"TAB5",#N/A,TRUE,"GENERAL"}</definedName>
    <definedName name="lkkl">#REF!</definedName>
    <definedName name="LL" localSheetId="3" hidden="1">{#N/A,#N/A,FALSE,"orthoflow";#N/A,#N/A,FALSE,"Miscelaneos";#N/A,#N/A,FALSE,"Instrumentacio";#N/A,#N/A,FALSE,"Electrico";#N/A,#N/A,FALSE,"Valv. Seguridad"}</definedName>
    <definedName name="LL" localSheetId="61">#REF!</definedName>
    <definedName name="LL" localSheetId="62">#REF!</definedName>
    <definedName name="LL" hidden="1">{#N/A,#N/A,FALSE,"orthoflow";#N/A,#N/A,FALSE,"Miscelaneos";#N/A,#N/A,FALSE,"Instrumentacio";#N/A,#N/A,FALSE,"Electrico";#N/A,#N/A,FALSE,"Valv. Seguridad"}</definedName>
    <definedName name="ll_1">NA()</definedName>
    <definedName name="ll_11">NA()</definedName>
    <definedName name="ll_12">NA()</definedName>
    <definedName name="ll_6">NA()</definedName>
    <definedName name="ll_7">NA()</definedName>
    <definedName name="ll_8">NA()</definedName>
    <definedName name="ll_9">NA()</definedName>
    <definedName name="LLAC12">#REF!</definedName>
    <definedName name="LLALALLALA">#REF!</definedName>
    <definedName name="llam">#REF!</definedName>
    <definedName name="LLANTAS">#REF!</definedName>
    <definedName name="LLAP12">#REF!</definedName>
    <definedName name="Llave_automatica_Ref._71100_000_000" localSheetId="21">#REF!</definedName>
    <definedName name="Llave_automatica_Ref._71100_000_000">#REF!</definedName>
    <definedName name="LLAVE_DE_CHORRO_1_2">#REF!</definedName>
    <definedName name="LLAVE_DE_PASO_1_2">#REF!</definedName>
    <definedName name="LLAVE_DE_PASO_DE_BOLA_DE_3_4">#REF!</definedName>
    <definedName name="Llave_Manguera" localSheetId="21">#REF!</definedName>
    <definedName name="Llave_Manguera">#REF!</definedName>
    <definedName name="Llave_paso_1_2" localSheetId="61">#REF!</definedName>
    <definedName name="Llave_paso_1_2">#REF!</definedName>
    <definedName name="Llave_terminal_1_2">#REF!</definedName>
    <definedName name="LLAVE1_2">#REF!</definedName>
    <definedName name="LLAVE3_4TOT">#REF!</definedName>
    <definedName name="LLAVEMANGUETOT">#REF!</definedName>
    <definedName name="LLC_north_perc">50</definedName>
    <definedName name="LLC_south_perc">100</definedName>
    <definedName name="LLDODOD">#REF!</definedName>
    <definedName name="LLENACUADRO">#REF!</definedName>
    <definedName name="llenomatexc">#REF!</definedName>
    <definedName name="LLENOS">#REF!</definedName>
    <definedName name="llenoselecionado">#REF!</definedName>
    <definedName name="llenov">#REF!</definedName>
    <definedName name="LLJJJJAGGGAGGA" localSheetId="61">#REF!</definedName>
    <definedName name="LLJJJJAGGGAGGA">#REF!</definedName>
    <definedName name="lll" localSheetId="61">#REF!</definedName>
    <definedName name="lll" localSheetId="62">#REF!</definedName>
    <definedName name="LLL">#REF!</definedName>
    <definedName name="LLLALALAAMAMAMAJAUAATTAFARAAED" localSheetId="61">#REF!</definedName>
    <definedName name="LLLALALAAMAMAMAJAUAATTAFARAAED">#REF!</definedName>
    <definedName name="LLLL" localSheetId="61">#REF!</definedName>
    <definedName name="LLLL">#REF!</definedName>
    <definedName name="llllenomatexc">#REF!</definedName>
    <definedName name="LLLLL" localSheetId="61">#REF!</definedName>
    <definedName name="LLLLL">#REF!</definedName>
    <definedName name="lllllh" localSheetId="3" hidden="1">{"via1",#N/A,TRUE,"general";"via2",#N/A,TRUE,"general";"via3",#N/A,TRUE,"general"}</definedName>
    <definedName name="lllllh" localSheetId="61" hidden="1">{"via1",#N/A,TRUE,"general";"via2",#N/A,TRUE,"general";"via3",#N/A,TRUE,"general"}</definedName>
    <definedName name="lllllh" localSheetId="62" hidden="1">{"via1",#N/A,TRUE,"general";"via2",#N/A,TRUE,"general";"via3",#N/A,TRUE,"general"}</definedName>
    <definedName name="lllllh" hidden="1">{"via1",#N/A,TRUE,"general";"via2",#N/A,TRUE,"general";"via3",#N/A,TRUE,"general"}</definedName>
    <definedName name="lllllh_1" localSheetId="3" hidden="1">{"via1",#N/A,TRUE,"general";"via2",#N/A,TRUE,"general";"via3",#N/A,TRUE,"general"}</definedName>
    <definedName name="lllllh_1" localSheetId="61" hidden="1">{"via1",#N/A,TRUE,"general";"via2",#N/A,TRUE,"general";"via3",#N/A,TRUE,"general"}</definedName>
    <definedName name="lllllh_1" localSheetId="62" hidden="1">{"via1",#N/A,TRUE,"general";"via2",#N/A,TRUE,"general";"via3",#N/A,TRUE,"general"}</definedName>
    <definedName name="lllllh_1" hidden="1">{"via1",#N/A,TRUE,"general";"via2",#N/A,TRUE,"general";"via3",#N/A,TRUE,"general"}</definedName>
    <definedName name="LLLLLL">#REF!</definedName>
    <definedName name="LLLLLLLLL">#REF!</definedName>
    <definedName name="lllllllllll">#REF!</definedName>
    <definedName name="LLLLLLLLLLLLLLLLLLLLL" localSheetId="3">IF(AIU!_h7=9,[0]!_____MAT133,"")</definedName>
    <definedName name="LLLLLLLLLLLLLLLLLLLLL">IF([0]!_h7=9,[0]!_____MAT133,"")</definedName>
    <definedName name="lllllllo" localSheetId="3" hidden="1">{"via1",#N/A,TRUE,"general";"via2",#N/A,TRUE,"general";"via3",#N/A,TRUE,"general"}</definedName>
    <definedName name="lllllllo" localSheetId="61" hidden="1">{"via1",#N/A,TRUE,"general";"via2",#N/A,TRUE,"general";"via3",#N/A,TRUE,"general"}</definedName>
    <definedName name="lllllllo" localSheetId="62" hidden="1">{"via1",#N/A,TRUE,"general";"via2",#N/A,TRUE,"general";"via3",#N/A,TRUE,"general"}</definedName>
    <definedName name="lllllllo" hidden="1">{"via1",#N/A,TRUE,"general";"via2",#N/A,TRUE,"general";"via3",#N/A,TRUE,"general"}</definedName>
    <definedName name="lllllllo_1" localSheetId="3" hidden="1">{"via1",#N/A,TRUE,"general";"via2",#N/A,TRUE,"general";"via3",#N/A,TRUE,"general"}</definedName>
    <definedName name="lllllllo_1" localSheetId="61" hidden="1">{"via1",#N/A,TRUE,"general";"via2",#N/A,TRUE,"general";"via3",#N/A,TRUE,"general"}</definedName>
    <definedName name="lllllllo_1" localSheetId="62" hidden="1">{"via1",#N/A,TRUE,"general";"via2",#N/A,TRUE,"general";"via3",#N/A,TRUE,"general"}</definedName>
    <definedName name="lllllllo_1" hidden="1">{"via1",#N/A,TRUE,"general";"via2",#N/A,TRUE,"general";"via3",#N/A,TRUE,"general"}</definedName>
    <definedName name="lllññññññññ">#REF!</definedName>
    <definedName name="LLLOOOAOAOAO" localSheetId="61">#REF!</definedName>
    <definedName name="LLLOOOAOAOAO">#REF!</definedName>
    <definedName name="LLPIU_CCFA">#REF!</definedName>
    <definedName name="LLPIU_PCFA">#REF!</definedName>
    <definedName name="LLUVIA">#REF!</definedName>
    <definedName name="Lm" localSheetId="62">#REF!</definedName>
    <definedName name="Lm">#REF!</definedName>
    <definedName name="LM_DI_16">#REF!</definedName>
    <definedName name="LM_DI_32">#REF!</definedName>
    <definedName name="LM_DO_16">#REF!</definedName>
    <definedName name="LM_DO_32">#REF!</definedName>
    <definedName name="LMAT">#REF!</definedName>
    <definedName name="LMATERIALES">#REF!</definedName>
    <definedName name="Lmats">#REF!</definedName>
    <definedName name="Lmatss">#REF!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ÑÑÑ">#REF!</definedName>
    <definedName name="LÑP" localSheetId="61">#REF!</definedName>
    <definedName name="LÑP" localSheetId="62">#REF!</definedName>
    <definedName name="LÑP">#REF!</definedName>
    <definedName name="LO" localSheetId="61">#REF!,#REF!,#REF!,#REF!,#REF!,#REF!,#REF!</definedName>
    <definedName name="LO" localSheetId="62">#REF!,#REF!,#REF!,#REF!,#REF!,#REF!,#REF!</definedName>
    <definedName name="Lo">#REF!</definedName>
    <definedName name="Loan_Amount" localSheetId="61">#REF!</definedName>
    <definedName name="Loan_Amount" localSheetId="62">#REF!</definedName>
    <definedName name="Loan_Amount" localSheetId="21">#REF!</definedName>
    <definedName name="Loan_Amount">#REF!</definedName>
    <definedName name="Loan_Start" localSheetId="21">#REF!</definedName>
    <definedName name="Loan_Start">#REF!</definedName>
    <definedName name="Loan_Years" localSheetId="21">#REF!</definedName>
    <definedName name="Loan_Years">#REF!</definedName>
    <definedName name="loc">#REF!</definedName>
    <definedName name="Loc_rep">#REF!</definedName>
    <definedName name="LOCA" localSheetId="61">#REF!</definedName>
    <definedName name="LOCA" localSheetId="62">#REF!</definedName>
    <definedName name="LOCA">#REF!</definedName>
    <definedName name="LOCA1" localSheetId="61">#N/A</definedName>
    <definedName name="LOCA1" localSheetId="62">#N/A</definedName>
    <definedName name="LOCA1">#REF!</definedName>
    <definedName name="LOCA2">#REF!</definedName>
    <definedName name="locali">#REF!</definedName>
    <definedName name="LOCALIZACION" localSheetId="62">#REF!</definedName>
    <definedName name="LOCALIZACION">#REF!</definedName>
    <definedName name="localización">#REF!</definedName>
    <definedName name="LOCALIZACION_Y_REPLANTEO">#REF!</definedName>
    <definedName name="LOCALIZACIÓN_Y_REPLANTEO._ESTRUCTURAS">#REF!</definedName>
    <definedName name="LOCALIZACIÓN_Y_REPLANTEO._ESTRUCTURAS_1">NA()</definedName>
    <definedName name="LOCALIZACIÓN_Y_REPLANTEO._ESTRUCTURAS_10">NA()</definedName>
    <definedName name="LOCALIZACIÓN_Y_REPLANTEO._ESTRUCTURAS_11">NA()</definedName>
    <definedName name="LOCALIZACIÓN_Y_REPLANTEO._ESTRUCTURAS_12">NA()</definedName>
    <definedName name="LOCALIZACIÓN_Y_REPLANTEO._ESTRUCTURAS_2">NA()</definedName>
    <definedName name="LOCALIZACIÓN_Y_REPLANTEO._ESTRUCTURAS_3">NA()</definedName>
    <definedName name="LOCALIZACIÓN_Y_REPLANTEO._ESTRUCTURAS_4">NA()</definedName>
    <definedName name="LOCALIZACIÓN_Y_REPLANTEO._ESTRUCTURAS_5">NA()</definedName>
    <definedName name="LOCALIZACIÓN_Y_REPLANTEO._ESTRUCTURAS_6">NA()</definedName>
    <definedName name="LOCALIZACIÓN_Y_REPLANTEO._ESTRUCTURAS_7">NA()</definedName>
    <definedName name="LOCALIZACIÓN_Y_REPLANTEO._ESTRUCTURAS_8">NA()</definedName>
    <definedName name="LOCALIZACIÓN_Y_REPLANTEO._ESTRUCTURAS_9">NA()</definedName>
    <definedName name="LOCALIZACIONV">#REF!</definedName>
    <definedName name="localizamuro">#REF!</definedName>
    <definedName name="LOCAT1999" localSheetId="3" hidden="1">{"SUMINISTRO E INSTALACIÓN CANALETAS L=7.50"}</definedName>
    <definedName name="LOCAT1999" hidden="1">{"SUMINISTRO E INSTALACIÓN CANALETAS L=7.50"}</definedName>
    <definedName name="location">#REF!</definedName>
    <definedName name="location1">#REF!</definedName>
    <definedName name="lodos">#REF!</definedName>
    <definedName name="logLiquida">#REF!</definedName>
    <definedName name="LOGO">#N/A</definedName>
    <definedName name="LOGO_10">#NAME?</definedName>
    <definedName name="LOGO_3">#NAME?</definedName>
    <definedName name="LOGO_4">#NAME?</definedName>
    <definedName name="LOGO_5">#NAME?</definedName>
    <definedName name="LOGO_6">#NAME?</definedName>
    <definedName name="LOGO_7">#NAME?</definedName>
    <definedName name="LOGO_8">#NAME?</definedName>
    <definedName name="LOGO_9">#NAME?</definedName>
    <definedName name="LOI" localSheetId="61">#REF!</definedName>
    <definedName name="LOI" localSheetId="62">#REF!</definedName>
    <definedName name="LOI">#REF!</definedName>
    <definedName name="lojk"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A">#REF!</definedName>
    <definedName name="lolol" localSheetId="3" hidden="1">{"TAB1",#N/A,TRUE,"GENERAL";"TAB2",#N/A,TRUE,"GENERAL";"TAB3",#N/A,TRUE,"GENERAL";"TAB4",#N/A,TRUE,"GENERAL";"TAB5",#N/A,TRUE,"GENERAL"}</definedName>
    <definedName name="lolol" localSheetId="61" hidden="1">{"TAB1",#N/A,TRUE,"GENERAL";"TAB2",#N/A,TRUE,"GENERAL";"TAB3",#N/A,TRUE,"GENERAL";"TAB4",#N/A,TRUE,"GENERAL";"TAB5",#N/A,TRUE,"GENERAL"}</definedName>
    <definedName name="lolol" localSheetId="62" hidden="1">{"TAB1",#N/A,TRUE,"GENERAL";"TAB2",#N/A,TRUE,"GENERAL";"TAB3",#N/A,TRUE,"GENERAL";"TAB4",#N/A,TRUE,"GENERAL";"TAB5",#N/A,TRUE,"GENERAL"}</definedName>
    <definedName name="lolol" hidden="1">{"TAB1",#N/A,TRUE,"GENERAL";"TAB2",#N/A,TRUE,"GENERAL";"TAB3",#N/A,TRUE,"GENERAL";"TAB4",#N/A,TRUE,"GENERAL";"TAB5",#N/A,TRUE,"GENERAL"}</definedName>
    <definedName name="lolol_1" localSheetId="3" hidden="1">{"TAB1",#N/A,TRUE,"GENERAL";"TAB2",#N/A,TRUE,"GENERAL";"TAB3",#N/A,TRUE,"GENERAL";"TAB4",#N/A,TRUE,"GENERAL";"TAB5",#N/A,TRUE,"GENERAL"}</definedName>
    <definedName name="lolol_1" localSheetId="61" hidden="1">{"TAB1",#N/A,TRUE,"GENERAL";"TAB2",#N/A,TRUE,"GENERAL";"TAB3",#N/A,TRUE,"GENERAL";"TAB4",#N/A,TRUE,"GENERAL";"TAB5",#N/A,TRUE,"GENERAL"}</definedName>
    <definedName name="lolol_1" localSheetId="62" hidden="1">{"TAB1",#N/A,TRUE,"GENERAL";"TAB2",#N/A,TRUE,"GENERAL";"TAB3",#N/A,TRUE,"GENERAL";"TAB4",#N/A,TRUE,"GENERAL";"TAB5",#N/A,TRUE,"GENERAL"}</definedName>
    <definedName name="lolol_1" hidden="1">{"TAB1",#N/A,TRUE,"GENERAL";"TAB2",#N/A,TRUE,"GENERAL";"TAB3",#N/A,TRUE,"GENERAL";"TAB4",#N/A,TRUE,"GENERAL";"TAB5",#N/A,TRUE,"GENERAL"}</definedName>
    <definedName name="LOMA">#REF!</definedName>
    <definedName name="lona">#REF!</definedName>
    <definedName name="LONA_VERDE_PARA_CERRAMIENTO">#REF!</definedName>
    <definedName name="Lonaverde">#REF!</definedName>
    <definedName name="LONG">#REF!</definedName>
    <definedName name="Long_MCond">#REF!</definedName>
    <definedName name="LONG_PMT">#REF!</definedName>
    <definedName name="Longitud" localSheetId="61">#REF!</definedName>
    <definedName name="Longitud" localSheetId="62">#REF!</definedName>
    <definedName name="Longitud">#REF!</definedName>
    <definedName name="Longitud1">#REF!</definedName>
    <definedName name="Longitud2">#REF!</definedName>
    <definedName name="longituddesarenador">#REF!</definedName>
    <definedName name="LongitudTubo">IF(COUNT(#REF!)=0,0,ABS(#REF!))</definedName>
    <definedName name="LONGO" localSheetId="3" hidden="1">{#N/A,#N/A,TRUE,"Summary"}</definedName>
    <definedName name="LONGO" hidden="1">{#N/A,#N/A,TRUE,"Summary"}</definedName>
    <definedName name="look">#REF!</definedName>
    <definedName name="lookup">#REF!</definedName>
    <definedName name="LOOPEX">#REF!</definedName>
    <definedName name="LOPE" localSheetId="61">#REF!</definedName>
    <definedName name="LOPE">#REF!</definedName>
    <definedName name="LOPE_1">NA()</definedName>
    <definedName name="LOPE_11">NA()</definedName>
    <definedName name="LOPE_12">NA()</definedName>
    <definedName name="LOPE_6">NA()</definedName>
    <definedName name="LOPE_7">NA()</definedName>
    <definedName name="LOPE_8">NA()</definedName>
    <definedName name="LOPE_9">NA()</definedName>
    <definedName name="losaaligerada">#REF!</definedName>
    <definedName name="losaaligerada2">#REF!</definedName>
    <definedName name="losae25">#REF!</definedName>
    <definedName name="losaesp40cm">#REF!</definedName>
    <definedName name="losamaciza">#REF!</definedName>
    <definedName name="losamazcub">#REF!</definedName>
    <definedName name="lots" localSheetId="3" hidden="1">{#N/A,#N/A,FALSE,"Total_OC015";#N/A,#N/A,FALSE,"ADMIN";#N/A,#N/A,FALSE,"PROCES";#N/A,#N/A,FALSE,"mecan";#N/A,#N/A,FALSE,"civil";#N/A,#N/A,FALSE,"CAÑER";#N/A,#N/A,FALSE,"ELEC";#N/A,#N/A,FALSE,"INSTR"}</definedName>
    <definedName name="lots" hidden="1">{#N/A,#N/A,FALSE,"Total_OC015";#N/A,#N/A,FALSE,"ADMIN";#N/A,#N/A,FALSE,"PROCES";#N/A,#N/A,FALSE,"mecan";#N/A,#N/A,FALSE,"civil";#N/A,#N/A,FALSE,"CAÑER";#N/A,#N/A,FALSE,"ELEC";#N/A,#N/A,FALSE,"INSTR"}</definedName>
    <definedName name="LP" localSheetId="61">#REF!</definedName>
    <definedName name="LP" localSheetId="62">#REF!</definedName>
    <definedName name="lp">#REF!</definedName>
    <definedName name="LPCeldCap">#REF!</definedName>
    <definedName name="lplpl" localSheetId="3" hidden="1">{"via1",#N/A,TRUE,"general";"via2",#N/A,TRUE,"general";"via3",#N/A,TRUE,"general"}</definedName>
    <definedName name="lplpl" localSheetId="61" hidden="1">{"via1",#N/A,TRUE,"general";"via2",#N/A,TRUE,"general";"via3",#N/A,TRUE,"general"}</definedName>
    <definedName name="lplpl" localSheetId="62" hidden="1">{"via1",#N/A,TRUE,"general";"via2",#N/A,TRUE,"general";"via3",#N/A,TRUE,"general"}</definedName>
    <definedName name="lplpl" hidden="1">{"via1",#N/A,TRUE,"general";"via2",#N/A,TRUE,"general";"via3",#N/A,TRUE,"general"}</definedName>
    <definedName name="lplpl_1" localSheetId="3" hidden="1">{"via1",#N/A,TRUE,"general";"via2",#N/A,TRUE,"general";"via3",#N/A,TRUE,"general"}</definedName>
    <definedName name="lplpl_1" localSheetId="61" hidden="1">{"via1",#N/A,TRUE,"general";"via2",#N/A,TRUE,"general";"via3",#N/A,TRUE,"general"}</definedName>
    <definedName name="lplpl_1" localSheetId="62" hidden="1">{"via1",#N/A,TRUE,"general";"via2",#N/A,TRUE,"general";"via3",#N/A,TRUE,"general"}</definedName>
    <definedName name="lplpl_1" hidden="1">{"via1",#N/A,TRUE,"general";"via2",#N/A,TRUE,"general";"via3",#N/A,TRUE,"general"}</definedName>
    <definedName name="Lq" localSheetId="61">#REF!</definedName>
    <definedName name="Lq" localSheetId="62">#REF!</definedName>
    <definedName name="Lq">#REF!</definedName>
    <definedName name="LQN" localSheetId="61">#REF!</definedName>
    <definedName name="LQN">#REF!</definedName>
    <definedName name="Lr">#REF!</definedName>
    <definedName name="Ls">#REF!</definedName>
    <definedName name="LSAN">#REF!</definedName>
    <definedName name="LSAN1">#REF!</definedName>
    <definedName name="LSAN123">#REF!</definedName>
    <definedName name="LSAN45">#REF!</definedName>
    <definedName name="LSAN56">#REF!</definedName>
    <definedName name="lsfadv">#REF!</definedName>
    <definedName name="lsfadv2">#REF!</definedName>
    <definedName name="lsfadv3">#REF!</definedName>
    <definedName name="lsfbase">#REF!</definedName>
    <definedName name="lsfbase2">#REF!</definedName>
    <definedName name="lsfbase3">#REF!</definedName>
    <definedName name="lsffac">#REF!</definedName>
    <definedName name="lsfpcnt">#REF!</definedName>
    <definedName name="lsfstd">#REF!</definedName>
    <definedName name="lsfstd2">#REF!</definedName>
    <definedName name="lsfstd3">#REF!</definedName>
    <definedName name="lsttros">#REF!</definedName>
    <definedName name="lt">#REF!</definedName>
    <definedName name="ltemp">#REF!</definedName>
    <definedName name="ltr">#REF!</definedName>
    <definedName name="Ltrs">#REF!</definedName>
    <definedName name="Lu">#REF!</definedName>
    <definedName name="LubeCostOutput">#REF!</definedName>
    <definedName name="LUBRI">#REF!</definedName>
    <definedName name="LUBRICANTE">#REF!</definedName>
    <definedName name="LUCY" localSheetId="3">OFFSET(AIU!_____z3,0,0,'APUS BASICOS'!_M14)</definedName>
    <definedName name="LUCY">OFFSET(_____z3,0,0,'APUS BASICOS'!_M14)</definedName>
    <definedName name="LUEGO" localSheetId="61">#REF!</definedName>
    <definedName name="LUEGO">#REF!</definedName>
    <definedName name="LUGAR">#REF!</definedName>
    <definedName name="LUIS" localSheetId="61">#REF!</definedName>
    <definedName name="LUIS">#REF!</definedName>
    <definedName name="LUMINARIA_AHORRADORA_32_WATS">#REF!</definedName>
    <definedName name="Luminaria_Artistica_Riel_2.43_m__6_Proyectores_Incand._de_100_W._120_V." localSheetId="21">#REF!</definedName>
    <definedName name="Luminaria_Artistica_Riel_2.43_m__6_Proyectores_Incand._de_100_W._120_V.">#REF!</definedName>
    <definedName name="Luminaria_Cerrada_Tipo_AP_de_Sodio_de_150_W._220_V.__Incluye_Fotocelda" localSheetId="21">#REF!</definedName>
    <definedName name="Luminaria_Cerrada_Tipo_AP_de_Sodio_de_150_W._220_V.__Incluye_Fotocelda">#REF!</definedName>
    <definedName name="Luminaria_Cerrada_Tipo_AP_de_Sodio_de_250_W._220_V." localSheetId="21">#REF!</definedName>
    <definedName name="Luminaria_Cerrada_Tipo_AP_de_Sodio_de_250_W._220_V.">#REF!</definedName>
    <definedName name="Luminaria_Hermetica_de_Piso_Grado_IP65_de_90_W._120_V." localSheetId="21">#REF!</definedName>
    <definedName name="Luminaria_Hermetica_de_Piso_Grado_IP65_de_90_W._120_V.">#REF!</definedName>
    <definedName name="Luminaria_Industrial_Metal_Halide_de_250_W._220_V." localSheetId="21">#REF!</definedName>
    <definedName name="Luminaria_Industrial_Metal_Halide_de_250_W._220_V.">#REF!</definedName>
    <definedName name="Luminaria_Tipo_Wall_Pack_de_70_W._220_V." localSheetId="21">#REF!</definedName>
    <definedName name="Luminaria_Tipo_Wall_Pack_de_70_W._220_V.">#REF!</definedName>
    <definedName name="Luminarias_Fluorescentes_Sistema_Modular_de_2x32_W__120_V__Tipo_T_8" localSheetId="21">#REF!</definedName>
    <definedName name="Luminarias_Fluorescentes_Sistema_Modular_de_2x32_W__120_V__Tipo_T_8">#REF!</definedName>
    <definedName name="Luminarias_Fluorescentes_Tipo_Industrial_de_2x32_W__120_V__Tipo_T_8" localSheetId="21">#REF!</definedName>
    <definedName name="Luminarias_Fluorescentes_Tipo_Industrial_de_2x32_W__120_V__Tipo_T_8">#REF!</definedName>
    <definedName name="Luminarias_Fluorescentes_Tubos_en__U__de_2x32_W__120_V__Tipo_T_8" localSheetId="21">#REF!</definedName>
    <definedName name="Luminarias_Fluorescentes_Tubos_en__U__de_2x32_W__120_V__Tipo_T_8">#REF!</definedName>
    <definedName name="lun">#REF!</definedName>
    <definedName name="LUNINARIA_DE_SODIO_TIPO_PEDESTAL_CON_FOTOCELDA">#REF!</definedName>
    <definedName name="LUPVC">#REF!</definedName>
    <definedName name="LUPVT">#REF!</definedName>
    <definedName name="Luz_pilotos">#REF!</definedName>
    <definedName name="lv">#REF!</definedName>
    <definedName name="Lw">#REF!</definedName>
    <definedName name="Lz">#REF!</definedName>
    <definedName name="M" localSheetId="61">#REF!</definedName>
    <definedName name="M" localSheetId="62">#REF!</definedName>
    <definedName name="m">#REF!</definedName>
    <definedName name="M.D.O._Alistado_de_Pisos" localSheetId="21">#REF!</definedName>
    <definedName name="M.D.O._Alistado_de_Pisos">#REF!</definedName>
    <definedName name="M.D.O._Aseo_Durnate_la_Obra" localSheetId="21">#REF!</definedName>
    <definedName name="M.D.O._Aseo_Durnate_la_Obra">#REF!</definedName>
    <definedName name="M.D.O._Aseo_Final" localSheetId="21">#REF!</definedName>
    <definedName name="M.D.O._Aseo_Final">#REF!</definedName>
    <definedName name="M.D.O._Cargue_Volqueta" localSheetId="21">#REF!</definedName>
    <definedName name="M.D.O._Cargue_Volqueta">#REF!</definedName>
    <definedName name="M.D.O._Chazos_en_Madera" localSheetId="21">#REF!</definedName>
    <definedName name="M.D.O._Chazos_en_Madera">#REF!</definedName>
    <definedName name="M.D.O._Demolicion_Muro" localSheetId="21">#REF!</definedName>
    <definedName name="M.D.O._Demolicion_Muro">#REF!</definedName>
    <definedName name="M.D.O._Enchape_Ceramica" localSheetId="21">#REF!</definedName>
    <definedName name="M.D.O._Enchape_Ceramica">#REF!</definedName>
    <definedName name="M.D.O._Instalacion_Alfombra" localSheetId="21">#REF!</definedName>
    <definedName name="M.D.O._Instalacion_Alfombra">#REF!</definedName>
    <definedName name="M.D.O._Instalacion_Cieloraso" localSheetId="21">#REF!</definedName>
    <definedName name="M.D.O._Instalacion_Cieloraso">#REF!</definedName>
    <definedName name="M.D.O._Instalacion_Granito" localSheetId="21">#REF!</definedName>
    <definedName name="M.D.O._Instalacion_Granito">#REF!</definedName>
    <definedName name="M.D.O._Instalacion_Zocalo_en_Granito" localSheetId="21">#REF!</definedName>
    <definedName name="M.D.O._Instalacion_Zocalo_en_Granito">#REF!</definedName>
    <definedName name="M.D.O._Pañete_Liso_Muros" localSheetId="21">#REF!</definedName>
    <definedName name="M.D.O._Pañete_Liso_Muros">#REF!</definedName>
    <definedName name="M.D.O._Preparacion_Grouting" localSheetId="21">#REF!</definedName>
    <definedName name="M.D.O._Preparacion_Grouting">#REF!</definedName>
    <definedName name="M.D.O._Preparacion_Mortero" localSheetId="21">#REF!</definedName>
    <definedName name="M.D.O._Preparacion_Mortero">#REF!</definedName>
    <definedName name="M.D.O._Replanteo" localSheetId="21">#REF!</definedName>
    <definedName name="M.D.O._Replanteo">#REF!</definedName>
    <definedName name="M.D.O._Trasciego_de_Escombros" localSheetId="21">#REF!</definedName>
    <definedName name="M.D.O._Trasciego_de_Escombros">#REF!</definedName>
    <definedName name="M.D.O._Vinilo_Estuco" localSheetId="21">#REF!</definedName>
    <definedName name="M.D.O._Vinilo_Estuco">#REF!</definedName>
    <definedName name="M.O" comment="Mano de obra" localSheetId="61">#REF!</definedName>
    <definedName name="M.O" comment="Mano de obra" localSheetId="62">#REF!</definedName>
    <definedName name="M.O" comment="Mano de obra">#REF!</definedName>
    <definedName name="M.O." localSheetId="61">#REF!</definedName>
    <definedName name="M.O." localSheetId="62">#REF!</definedName>
    <definedName name="M.O.">#REF!</definedName>
    <definedName name="M.R.SOLARTE">#REF!</definedName>
    <definedName name="M_AI_CPC">#REF!</definedName>
    <definedName name="M_AI_LM">#REF!</definedName>
    <definedName name="M_AO">#REF!</definedName>
    <definedName name="M_AO_CPC">#REF!</definedName>
    <definedName name="M_AO_LM">#REF!</definedName>
    <definedName name="M_CANT_NUEVAS">#REF!</definedName>
    <definedName name="M_CANT_RANG">#REF!</definedName>
    <definedName name="M_CANT_RANG_ESTAB">#REF!</definedName>
    <definedName name="M_DI">#REF!</definedName>
    <definedName name="M_DI_CPC">#REF!</definedName>
    <definedName name="M_DO">#REF!</definedName>
    <definedName name="M_DO_CPC_16">#REF!</definedName>
    <definedName name="M_HLAI">#REF!</definedName>
    <definedName name="M_LLAI">#REF!</definedName>
    <definedName name="M_LLAI_LM">#REF!</definedName>
    <definedName name="M_LLMUX">#REF!</definedName>
    <definedName name="M_O">#REF!</definedName>
    <definedName name="M_PI">#REF!</definedName>
    <definedName name="M_PI_CPC">#REF!</definedName>
    <definedName name="M_PI_LM">#REF!</definedName>
    <definedName name="M_SDO_CPC_8">#REF!</definedName>
    <definedName name="M_SI">#REF!</definedName>
    <definedName name="M_STIM">#REF!</definedName>
    <definedName name="M_TC_CPC_16">#REF!</definedName>
    <definedName name="M_TC_CPC_32">#REF!</definedName>
    <definedName name="M_TC_LM">#REF!</definedName>
    <definedName name="M101A">#REF!</definedName>
    <definedName name="M1101A">#REF!</definedName>
    <definedName name="M120K">#REF!</definedName>
    <definedName name="M201A">#REF!</definedName>
    <definedName name="M202A">#REF!</definedName>
    <definedName name="M240K">#REF!</definedName>
    <definedName name="M280K">#REF!</definedName>
    <definedName name="M301A">#REF!</definedName>
    <definedName name="M302A">#REF!</definedName>
    <definedName name="M303P">#REF!</definedName>
    <definedName name="M303S">#REF!</definedName>
    <definedName name="M304P">#REF!</definedName>
    <definedName name="M304S">#REF!</definedName>
    <definedName name="M401P">#REF!</definedName>
    <definedName name="M401S">#REF!</definedName>
    <definedName name="M501P">#REF!</definedName>
    <definedName name="M501S">#REF!</definedName>
    <definedName name="M601P">#REF!</definedName>
    <definedName name="M601S">#REF!</definedName>
    <definedName name="M602P">#REF!</definedName>
    <definedName name="M602S">#REF!</definedName>
    <definedName name="M603P">#REF!</definedName>
    <definedName name="M603S">#REF!</definedName>
    <definedName name="M604P">#REF!</definedName>
    <definedName name="M604S">#REF!</definedName>
    <definedName name="M62_">#REF!</definedName>
    <definedName name="M701P">#REF!</definedName>
    <definedName name="M701S">#REF!</definedName>
    <definedName name="M702A">#REF!</definedName>
    <definedName name="M703P">#REF!</definedName>
    <definedName name="M703S">#REF!</definedName>
    <definedName name="M704P">#REF!</definedName>
    <definedName name="M704S">#REF!</definedName>
    <definedName name="M801A">#REF!</definedName>
    <definedName name="M802P">#REF!</definedName>
    <definedName name="M802S">#REF!</definedName>
    <definedName name="Ma" localSheetId="61">#REF!</definedName>
    <definedName name="Ma" localSheetId="62">#REF!</definedName>
    <definedName name="MA">#REF!</definedName>
    <definedName name="MAA">#REF!</definedName>
    <definedName name="mac" localSheetId="62">#REF!</definedName>
    <definedName name="mac">#REF!</definedName>
    <definedName name="Macetas" localSheetId="21">#REF!</definedName>
    <definedName name="Macetas">#REF!</definedName>
    <definedName name="MACO">#REF!</definedName>
    <definedName name="MACR">#REF!</definedName>
    <definedName name="MACRDEL">#REF!</definedName>
    <definedName name="MACRO">#REF!</definedName>
    <definedName name="Macro1" localSheetId="61">#REF!</definedName>
    <definedName name="Macro1">#REF!</definedName>
    <definedName name="Macro5" localSheetId="61">#REF!</definedName>
    <definedName name="Macro5">#REF!</definedName>
    <definedName name="Macroactividad">#REF!</definedName>
    <definedName name="MACROMEDIDOR__3__B_x_B">#REF!</definedName>
    <definedName name="MACROMEDIDOR_4__B_x_B">#REF!</definedName>
    <definedName name="MACROMEDIDORES">#REF!</definedName>
    <definedName name="MADCJ">#REF!</definedName>
    <definedName name="MADERA_DE_ABARCO">#REF!</definedName>
    <definedName name="MADERA_DE_CATIVO">#REF!</definedName>
    <definedName name="Madera_teca_suministro__instalacion__pulida_y_lacada" localSheetId="21">#REF!</definedName>
    <definedName name="Madera_teca_suministro__instalacion__pulida_y_lacada">#REF!</definedName>
    <definedName name="Maestro" localSheetId="61">#REF!</definedName>
    <definedName name="Maestro" localSheetId="62">#REF!</definedName>
    <definedName name="MAESTRO">#REF!</definedName>
    <definedName name="MAESTRO_DE_OBRA">#REF!</definedName>
    <definedName name="mafdsf" localSheetId="3" hidden="1">{"via1",#N/A,TRUE,"general";"via2",#N/A,TRUE,"general";"via3",#N/A,TRUE,"general"}</definedName>
    <definedName name="mafdsf" localSheetId="61" hidden="1">{"via1",#N/A,TRUE,"general";"via2",#N/A,TRUE,"general";"via3",#N/A,TRUE,"general"}</definedName>
    <definedName name="mafdsf" localSheetId="62" hidden="1">{"via1",#N/A,TRUE,"general";"via2",#N/A,TRUE,"general";"via3",#N/A,TRUE,"general"}</definedName>
    <definedName name="mafdsf" hidden="1">{"via1",#N/A,TRUE,"general";"via2",#N/A,TRUE,"general";"via3",#N/A,TRUE,"general"}</definedName>
    <definedName name="mafdsf_1" localSheetId="3" hidden="1">{"via1",#N/A,TRUE,"general";"via2",#N/A,TRUE,"general";"via3",#N/A,TRUE,"general"}</definedName>
    <definedName name="mafdsf_1" localSheetId="61" hidden="1">{"via1",#N/A,TRUE,"general";"via2",#N/A,TRUE,"general";"via3",#N/A,TRUE,"general"}</definedName>
    <definedName name="mafdsf_1" localSheetId="62" hidden="1">{"via1",#N/A,TRUE,"general";"via2",#N/A,TRUE,"general";"via3",#N/A,TRUE,"general"}</definedName>
    <definedName name="mafdsf_1" hidden="1">{"via1",#N/A,TRUE,"general";"via2",#N/A,TRUE,"general";"via3",#N/A,TRUE,"general"}</definedName>
    <definedName name="Magnolio_1.50_m" localSheetId="21">#REF!</definedName>
    <definedName name="Magnolio_1.50_m">#REF!</definedName>
    <definedName name="MAGU">#REF!</definedName>
    <definedName name="Maint_Labour_Factor">#REF!</definedName>
    <definedName name="MaintManHours">#REF!</definedName>
    <definedName name="MAL">#REF!&lt;2.5</definedName>
    <definedName name="MALLA">#REF!</definedName>
    <definedName name="MALLA_ELECTROSOLDADA_5MM_0_15_X_0_15">#REF!</definedName>
    <definedName name="MALLA_ELECTROSOLDADA_5MM_0_25_X_0_25">#REF!</definedName>
    <definedName name="Malla_electrosoldada_Q_3.1" localSheetId="21">#REF!</definedName>
    <definedName name="Malla_electrosoldada_Q_3.1">#REF!</definedName>
    <definedName name="Malla_eslabonada" localSheetId="21">#REF!</definedName>
    <definedName name="Malla_eslabonada">#REF!</definedName>
    <definedName name="Malla_IMT_30_Cal_12_e_2mm" localSheetId="21">#REF!</definedName>
    <definedName name="Malla_IMT_30_Cal_12_e_2mm">#REF!</definedName>
    <definedName name="Malla_redoblon" localSheetId="61">#REF!</definedName>
    <definedName name="Malla_redoblon">#REF!</definedName>
    <definedName name="malla4mm">#REF!</definedName>
    <definedName name="MALLAS_ELECTROSOLDADAS">#REF!</definedName>
    <definedName name="Mallas_electrosoldadas_M___063" localSheetId="21">#REF!</definedName>
    <definedName name="Mallas_electrosoldadas_M___063">#REF!</definedName>
    <definedName name="MALO" localSheetId="61">#N/A</definedName>
    <definedName name="MALO" localSheetId="62">#N/A</definedName>
    <definedName name="MALO">#REF!&lt;2.5</definedName>
    <definedName name="MALO4006">#REF!</definedName>
    <definedName name="MALO4006A">#REF!</definedName>
    <definedName name="MALO40CN01">#REF!</definedName>
    <definedName name="MALO40CNA">#REF!</definedName>
    <definedName name="MALO40CNB">#REF!</definedName>
    <definedName name="MALO55CN01">#REF!</definedName>
    <definedName name="MALO55CN03">#REF!</definedName>
    <definedName name="MALO5607">#REF!</definedName>
    <definedName name="MALOAFIR5607">#REF!</definedName>
    <definedName name="mama" hidden="1">#REF!</definedName>
    <definedName name="MAMPOSTERIA" comment="MAMPOSTERIA">#REF!</definedName>
    <definedName name="MANGLE" localSheetId="61">#REF!</definedName>
    <definedName name="MANGLE" localSheetId="62">#REF!</definedName>
    <definedName name="MANGLE">#REF!</definedName>
    <definedName name="MANGUERA_CONEXION">#REF!</definedName>
    <definedName name="Manguera_Hidr._1_2">#REF!</definedName>
    <definedName name="Manguera_para_Agua_1_2" localSheetId="21">#REF!</definedName>
    <definedName name="Manguera_para_Agua_1_2">#REF!</definedName>
    <definedName name="Manguera_para_Niveles_3_8" localSheetId="21">#REF!</definedName>
    <definedName name="Manguera_para_Niveles_3_8">#REF!</definedName>
    <definedName name="manguera_pf_diám._1_2_pg">#REF!</definedName>
    <definedName name="Manning">#REF!</definedName>
    <definedName name="MANO">#REF!</definedName>
    <definedName name="Mano_de_obra" localSheetId="61">#REF!</definedName>
    <definedName name="Mano_de_obra" localSheetId="62">#REF!</definedName>
    <definedName name="MANO_DE_OBRA">#REF!</definedName>
    <definedName name="Mano_de_Obra_AA" localSheetId="21">#REF!</definedName>
    <definedName name="Mano_de_Obra_AA">#REF!</definedName>
    <definedName name="Mano_de_Obra_BB" localSheetId="21">#REF!</definedName>
    <definedName name="Mano_de_Obra_BB">#REF!</definedName>
    <definedName name="Mano_de_Obra_CC" localSheetId="21">#REF!</definedName>
    <definedName name="Mano_de_Obra_CC">#REF!</definedName>
    <definedName name="Mano_de_Obra_DD" localSheetId="21">#REF!</definedName>
    <definedName name="Mano_de_Obra_DD">#REF!</definedName>
    <definedName name="Mano_de_Oso_80_cm." localSheetId="21">#REF!</definedName>
    <definedName name="Mano_de_Oso_80_cm.">#REF!</definedName>
    <definedName name="MANO_OBRA" localSheetId="61">#REF!</definedName>
    <definedName name="MANO_OBRA">#REF!</definedName>
    <definedName name="MANOAA">#REF!</definedName>
    <definedName name="MANOBB">#REF!</definedName>
    <definedName name="MANOBRA">#REF!</definedName>
    <definedName name="MANOCC">#REF!</definedName>
    <definedName name="MANODD">#REF!</definedName>
    <definedName name="MANODEOBRA" localSheetId="61">#REF!</definedName>
    <definedName name="MANODEOBRA" localSheetId="62">#REF!</definedName>
    <definedName name="MANODEOBRA">#REF!</definedName>
    <definedName name="MANOEE">#REF!</definedName>
    <definedName name="manoobra" localSheetId="61">#REF!</definedName>
    <definedName name="manoobra">#REF!</definedName>
    <definedName name="MANPOSTERIA">#REF!</definedName>
    <definedName name="mantenimiento" localSheetId="61">#REF!</definedName>
    <definedName name="mantenimiento" localSheetId="62">#REF!</definedName>
    <definedName name="mantenimiento">#REF!</definedName>
    <definedName name="MANTO">#REF!</definedName>
    <definedName name="Manto_Fiber_GLass_600_XT" localSheetId="21">#REF!</definedName>
    <definedName name="Manto_Fiber_GLass_600_XT">#REF!</definedName>
    <definedName name="Manto_impermeabilizante">#REF!</definedName>
    <definedName name="MANUAL">#REF!</definedName>
    <definedName name="Manual_de_Operación_y_Mantenimiento" localSheetId="21">#REF!</definedName>
    <definedName name="Manual_de_Operación_y_Mantenimiento">#REF!</definedName>
    <definedName name="manuals">#REF!</definedName>
    <definedName name="manuals2">#REF!</definedName>
    <definedName name="manufactures_lead_time">#REF!</definedName>
    <definedName name="mao" localSheetId="3" hidden="1">{"TAB1",#N/A,TRUE,"GENERAL";"TAB2",#N/A,TRUE,"GENERAL";"TAB3",#N/A,TRUE,"GENERAL";"TAB4",#N/A,TRUE,"GENERAL";"TAB5",#N/A,TRUE,"GENERAL"}</definedName>
    <definedName name="mao" localSheetId="61" hidden="1">{"TAB1",#N/A,TRUE,"GENERAL";"TAB2",#N/A,TRUE,"GENERAL";"TAB3",#N/A,TRUE,"GENERAL";"TAB4",#N/A,TRUE,"GENERAL";"TAB5",#N/A,TRUE,"GENERAL"}</definedName>
    <definedName name="mao" localSheetId="62" hidden="1">{"TAB1",#N/A,TRUE,"GENERAL";"TAB2",#N/A,TRUE,"GENERAL";"TAB3",#N/A,TRUE,"GENERAL";"TAB4",#N/A,TRUE,"GENERAL";"TAB5",#N/A,TRUE,"GENERAL"}</definedName>
    <definedName name="mao" localSheetId="21">#REF!</definedName>
    <definedName name="mao" hidden="1">{"TAB1",#N/A,TRUE,"GENERAL";"TAB2",#N/A,TRUE,"GENERAL";"TAB3",#N/A,TRUE,"GENERAL";"TAB4",#N/A,TRUE,"GENERAL";"TAB5",#N/A,TRUE,"GENERAL"}</definedName>
    <definedName name="mao_1" localSheetId="3" hidden="1">{"TAB1",#N/A,TRUE,"GENERAL";"TAB2",#N/A,TRUE,"GENERAL";"TAB3",#N/A,TRUE,"GENERAL";"TAB4",#N/A,TRUE,"GENERAL";"TAB5",#N/A,TRUE,"GENERAL"}</definedName>
    <definedName name="mao_1" localSheetId="61" hidden="1">{"TAB1",#N/A,TRUE,"GENERAL";"TAB2",#N/A,TRUE,"GENERAL";"TAB3",#N/A,TRUE,"GENERAL";"TAB4",#N/A,TRUE,"GENERAL";"TAB5",#N/A,TRUE,"GENERAL"}</definedName>
    <definedName name="mao_1" localSheetId="62" hidden="1">{"TAB1",#N/A,TRUE,"GENERAL";"TAB2",#N/A,TRUE,"GENERAL";"TAB3",#N/A,TRUE,"GENERAL";"TAB4",#N/A,TRUE,"GENERAL";"TAB5",#N/A,TRUE,"GENERAL"}</definedName>
    <definedName name="mao_1" hidden="1">{"TAB1",#N/A,TRUE,"GENERAL";"TAB2",#N/A,TRUE,"GENERAL";"TAB3",#N/A,TRUE,"GENERAL";"TAB4",#N/A,TRUE,"GENERAL";"TAB5",#N/A,TRUE,"GENERAL"}</definedName>
    <definedName name="MaObr">#REF!</definedName>
    <definedName name="maow" localSheetId="3" hidden="1">{"via1",#N/A,TRUE,"general";"via2",#N/A,TRUE,"general";"via3",#N/A,TRUE,"general"}</definedName>
    <definedName name="maow" localSheetId="61" hidden="1">{"via1",#N/A,TRUE,"general";"via2",#N/A,TRUE,"general";"via3",#N/A,TRUE,"general"}</definedName>
    <definedName name="maow" localSheetId="62" hidden="1">{"via1",#N/A,TRUE,"general";"via2",#N/A,TRUE,"general";"via3",#N/A,TRUE,"general"}</definedName>
    <definedName name="maow" hidden="1">{"via1",#N/A,TRUE,"general";"via2",#N/A,TRUE,"general";"via3",#N/A,TRUE,"general"}</definedName>
    <definedName name="maow_1" localSheetId="3" hidden="1">{"via1",#N/A,TRUE,"general";"via2",#N/A,TRUE,"general";"via3",#N/A,TRUE,"general"}</definedName>
    <definedName name="maow_1" localSheetId="61" hidden="1">{"via1",#N/A,TRUE,"general";"via2",#N/A,TRUE,"general";"via3",#N/A,TRUE,"general"}</definedName>
    <definedName name="maow_1" localSheetId="62" hidden="1">{"via1",#N/A,TRUE,"general";"via2",#N/A,TRUE,"general";"via3",#N/A,TRUE,"general"}</definedName>
    <definedName name="maow_1" hidden="1">{"via1",#N/A,TRUE,"general";"via2",#N/A,TRUE,"general";"via3",#N/A,TRUE,"general"}</definedName>
    <definedName name="MAP" localSheetId="62">#REF!</definedName>
    <definedName name="MAP">#REF!</definedName>
    <definedName name="MAQ" localSheetId="61">#REF!</definedName>
    <definedName name="MAQ" localSheetId="62">#REF!</definedName>
    <definedName name="MAQ">#REF!</definedName>
    <definedName name="Maquina">#REF!</definedName>
    <definedName name="MAQUINAR" localSheetId="61">#REF!</definedName>
    <definedName name="MAQUINAR" localSheetId="62">#REF!</definedName>
    <definedName name="MAQUINAR">#REF!</definedName>
    <definedName name="Maquinaria" localSheetId="61">#REF!</definedName>
    <definedName name="Maquinaria" localSheetId="62">#REF!</definedName>
    <definedName name="MAQUINARIA">#REF!</definedName>
    <definedName name="MAQUINARIAMATRIZ">#REF!</definedName>
    <definedName name="MAQUINARIATOTAL" localSheetId="61">#REF!</definedName>
    <definedName name="MAQUINARIATOTAL" localSheetId="62">#REF!</definedName>
    <definedName name="MAQUINARIATOTAL">#REF!</definedName>
    <definedName name="MAR" localSheetId="61">#REF!</definedName>
    <definedName name="MAR" localSheetId="62">#REF!</definedName>
    <definedName name="mar">#REF!</definedName>
    <definedName name="Mar_C">#REF!</definedName>
    <definedName name="mar00">#REF!</definedName>
    <definedName name="MARABA">#REF!</definedName>
    <definedName name="MarAbr">#REF!</definedName>
    <definedName name="MARAVILLA" localSheetId="3" hidden="1">{"PRES REHAB ARM-PER POR ITEMS  KM A KM",#N/A,TRUE,"Rehabilitacion Arm-Per"}</definedName>
    <definedName name="MARAVILLA" hidden="1">{"PRES REHAB ARM-PER POR ITEMS  KM A KM",#N/A,TRUE,"Rehabilitacion Arm-Per"}</definedName>
    <definedName name="marc06">#REF!</definedName>
    <definedName name="MARCO">#REF!</definedName>
    <definedName name="Marco_en_Lamina_Cal._18_2.10x1.50_P_13" localSheetId="21">#REF!</definedName>
    <definedName name="Marco_en_Lamina_Cal._18_2.10x1.50_P_13">#REF!</definedName>
    <definedName name="Marco_en_Lamina_Cal._18_2.10x75_P_9" localSheetId="21">#REF!</definedName>
    <definedName name="Marco_en_Lamina_Cal._18_2.10x75_P_9">#REF!</definedName>
    <definedName name="Marco_en_Lamina_Cal._18_2.10x90_P_7" localSheetId="21">#REF!</definedName>
    <definedName name="Marco_en_Lamina_Cal._18_2.10x90_P_7">#REF!</definedName>
    <definedName name="Marco_en_Lamina_Cal._18_2.25x90_P_6" localSheetId="21">#REF!</definedName>
    <definedName name="Marco_en_Lamina_Cal._18_2.25x90_P_6">#REF!</definedName>
    <definedName name="Marco_en_Lamina_Cal._18_2.40x4.80__Corrediza__P_16" localSheetId="21">#REF!</definedName>
    <definedName name="Marco_en_Lamina_Cal._18_2.40x4.80__Corrediza__P_16">#REF!</definedName>
    <definedName name="MARCO_H">#REF!</definedName>
    <definedName name="Marco_madera_puerta__2_05x0_7" localSheetId="61">#REF!</definedName>
    <definedName name="Marco_madera_puerta__2_05x0_7">#REF!</definedName>
    <definedName name="Marco_madera_puerta__2_05x0_9">#REF!</definedName>
    <definedName name="Marco_madera_puerta__2_05x1_4">#REF!</definedName>
    <definedName name="Marco_metal_puerta__0_80x2_20">#REF!</definedName>
    <definedName name="Marco_para_Segueta" localSheetId="21">#REF!</definedName>
    <definedName name="Marco_para_Segueta">#REF!</definedName>
    <definedName name="Marco_tapa_caja_de_inspeccion_ORNAMENTACION." localSheetId="21">#REF!</definedName>
    <definedName name="Marco_tapa_caja_de_inspeccion_ORNAMENTACION.">#REF!</definedName>
    <definedName name="marcolegal">#REF!</definedName>
    <definedName name="MARCOS_EN_ALUMINIO">#REF!</definedName>
    <definedName name="Marcos_en_concreto_visto_para_ventana_de_correr_7.5_X_30_cm." localSheetId="21">#REF!</definedName>
    <definedName name="Marcos_en_concreto_visto_para_ventana_de_correr_7.5_X_30_cm.">#REF!</definedName>
    <definedName name="margen">#REF!</definedName>
    <definedName name="Margen_Equipos" localSheetId="21">#REF!</definedName>
    <definedName name="Margen_Equipos">#REF!</definedName>
    <definedName name="Margen_M.O." localSheetId="21">#REF!</definedName>
    <definedName name="Margen_M.O.">#REF!</definedName>
    <definedName name="Margen_Mat" localSheetId="21">#REF!</definedName>
    <definedName name="Margen_Mat">#REF!</definedName>
    <definedName name="MargenComercial" localSheetId="61">#REF!</definedName>
    <definedName name="MargenComercial">#REF!</definedName>
    <definedName name="MargenFinanciero">#REF!</definedName>
    <definedName name="MARIA">#REF!</definedName>
    <definedName name="marina">#REF!</definedName>
    <definedName name="MARINOCDMB1" localSheetId="61">#REF!</definedName>
    <definedName name="MARINOCDMB1">#REF!</definedName>
    <definedName name="MARINOCDMB2">#REF!</definedName>
    <definedName name="MARINOCDMB3">#REF!</definedName>
    <definedName name="MARINOMT1">#REF!</definedName>
    <definedName name="MARINOMT2">#REF!</definedName>
    <definedName name="MarkP" localSheetId="3"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MOL">#REF!</definedName>
    <definedName name="Marmolina" localSheetId="21">#REF!</definedName>
    <definedName name="MARMOLINA">#REF!</definedName>
    <definedName name="marol">#REF!</definedName>
    <definedName name="marol1">#REF!</definedName>
    <definedName name="Marquesinas_en_lamina_puntos_fijos" localSheetId="21">#REF!</definedName>
    <definedName name="Marquesinas_en_lamina_puntos_fijos">#REF!</definedName>
    <definedName name="MART">#REF!</definedName>
    <definedName name="MARTA" localSheetId="3">IF(AIU!_kjk6*__123Graph_B*AIU!_kjk6*AIU!_kjk6&gt;0,1,0)</definedName>
    <definedName name="MARTA">IF(_kjk6*__123Graph_B*[0]!_kjk6*[0]!_kjk6&gt;0,1,0)</definedName>
    <definedName name="MARTHA">#REF!</definedName>
    <definedName name="MARU">#REF!</definedName>
    <definedName name="MARULANDA">#REF!</definedName>
    <definedName name="MARYLUZ" localSheetId="3" hidden="1">{"PRES REHAB ARM-PER POR ITEMS  KM A KM",#N/A,TRUE,"Rehabilitacion Arm-Per"}</definedName>
    <definedName name="MARYLUZ" hidden="1">{"PRES REHAB ARM-PER POR ITEMS  KM A KM",#N/A,TRUE,"Rehabilitacion Arm-Per"}</definedName>
    <definedName name="MASA" hidden="1">#REF!,#REF!,#REF!,#REF!,#REF!,#REF!,#REF!,#REF!,#REF!,#REF!,#REF!,#REF!,#REF!,#REF!,#REF!,#REF!,#REF!,#REF!,#REF!</definedName>
    <definedName name="masor" localSheetId="3" hidden="1">{"via1",#N/A,TRUE,"general";"via2",#N/A,TRUE,"general";"via3",#N/A,TRUE,"general"}</definedName>
    <definedName name="masor" localSheetId="61" hidden="1">{"via1",#N/A,TRUE,"general";"via2",#N/A,TRUE,"general";"via3",#N/A,TRUE,"general"}</definedName>
    <definedName name="masor" localSheetId="62" hidden="1">{"via1",#N/A,TRUE,"general";"via2",#N/A,TRUE,"general";"via3",#N/A,TRUE,"general"}</definedName>
    <definedName name="masor" hidden="1">{"via1",#N/A,TRUE,"general";"via2",#N/A,TRUE,"general";"via3",#N/A,TRUE,"general"}</definedName>
    <definedName name="masor_1" localSheetId="3" hidden="1">{"via1",#N/A,TRUE,"general";"via2",#N/A,TRUE,"general";"via3",#N/A,TRUE,"general"}</definedName>
    <definedName name="masor_1" localSheetId="61" hidden="1">{"via1",#N/A,TRUE,"general";"via2",#N/A,TRUE,"general";"via3",#N/A,TRUE,"general"}</definedName>
    <definedName name="masor_1" localSheetId="62" hidden="1">{"via1",#N/A,TRUE,"general";"via2",#N/A,TRUE,"general";"via3",#N/A,TRUE,"general"}</definedName>
    <definedName name="masor_1" hidden="1">{"via1",#N/A,TRUE,"general";"via2",#N/A,TRUE,"general";"via3",#N/A,TRUE,"general"}</definedName>
    <definedName name="MastDetail">#REF!</definedName>
    <definedName name="MastHeading">#REF!</definedName>
    <definedName name="MAT">#REF!</definedName>
    <definedName name="MAT.">#REF!</definedName>
    <definedName name="mate" localSheetId="61">#REF!</definedName>
    <definedName name="mate" localSheetId="62">#REF!</definedName>
    <definedName name="MATE">#REF!</definedName>
    <definedName name="MATER" localSheetId="62">#REF!</definedName>
    <definedName name="MATER">#REF!</definedName>
    <definedName name="mater02">#REF!</definedName>
    <definedName name="MATER1">#REF!</definedName>
    <definedName name="MATERIAL">#REF!</definedName>
    <definedName name="MATERIAL_AMARILLO_SELECCIONADO">#REF!</definedName>
    <definedName name="MATERIAL_DE_RELLENO">#REF!</definedName>
    <definedName name="MATERIAL_FILTRANTE">#REF!</definedName>
    <definedName name="Material_seleccionado">#REF!</definedName>
    <definedName name="MATERIALES" localSheetId="61">#REF!</definedName>
    <definedName name="MATERIALES" localSheetId="62">#REF!</definedName>
    <definedName name="materiales">#REF!</definedName>
    <definedName name="MATERIALES.">#REF!</definedName>
    <definedName name="MATERIALES_2">#REF!</definedName>
    <definedName name="Materiales_Macro">#REF!</definedName>
    <definedName name="materiales1" localSheetId="61">#REF!</definedName>
    <definedName name="materiales1" localSheetId="62">#REF!</definedName>
    <definedName name="materiales1">#REF!</definedName>
    <definedName name="materiales2" localSheetId="61">#REF!</definedName>
    <definedName name="materiales2">#REF!</definedName>
    <definedName name="materialseleccionado">#REF!</definedName>
    <definedName name="MaterialTub">#REF!</definedName>
    <definedName name="Materie_prime">#REF!,#REF!</definedName>
    <definedName name="matgranular">#REF!</definedName>
    <definedName name="MATPR">#REF!</definedName>
    <definedName name="matriz" localSheetId="61">#REF!,#REF!</definedName>
    <definedName name="matriz" localSheetId="62">#REF!,#REF!</definedName>
    <definedName name="MATRIZ">#REF!</definedName>
    <definedName name="MATRIZ_DE_DATOS">#REF!</definedName>
    <definedName name="Matriz_economicas_mensuales">#REF!</definedName>
    <definedName name="MATRIZ2">#REF!</definedName>
    <definedName name="MATRIZ3">#REF!</definedName>
    <definedName name="MATRIZ5">#REF!</definedName>
    <definedName name="MATRIZAPU">#REF!</definedName>
    <definedName name="MATRIZRICS">#REF!</definedName>
    <definedName name="mats">#REF!</definedName>
    <definedName name="mats2">#REF!</definedName>
    <definedName name="Matss">#REF!</definedName>
    <definedName name="matss1">#REF!</definedName>
    <definedName name="MAX">#REF!</definedName>
    <definedName name="maxcosto">#REF!</definedName>
    <definedName name="maxdeficit">#REF!</definedName>
    <definedName name="Maximo">#REF!</definedName>
    <definedName name="MAY" localSheetId="61">#REF!</definedName>
    <definedName name="MAY" localSheetId="62">#REF!</definedName>
    <definedName name="MAY">#REF!</definedName>
    <definedName name="may00">#REF!</definedName>
    <definedName name="MayJun">#REF!</definedName>
    <definedName name="MayJun_C">#REF!</definedName>
    <definedName name="Mb">#REF!</definedName>
    <definedName name="MBAS" localSheetId="3" hidden="1">{"'ADV&amp;DP'!$A$4:$C$25"}</definedName>
    <definedName name="MBAS" hidden="1">{"'ADV&amp;DP'!$A$4:$C$25"}</definedName>
    <definedName name="mbs" localSheetId="3" hidden="1">{"'ADV&amp;DP'!$A$4:$C$25"}</definedName>
    <definedName name="mbs" hidden="1">{"'ADV&amp;DP'!$A$4:$C$25"}</definedName>
    <definedName name="MC4CM">#REF!</definedName>
    <definedName name="MCCs">#REF!</definedName>
    <definedName name="mck">#REF!</definedName>
    <definedName name="Mcotas">#REF!</definedName>
    <definedName name="md">#REF!</definedName>
    <definedName name="MDC">#REF!</definedName>
    <definedName name="mdd" localSheetId="3" hidden="1">{"via1",#N/A,TRUE,"general";"via2",#N/A,TRUE,"general";"via3",#N/A,TRUE,"general"}</definedName>
    <definedName name="mdd" localSheetId="61" hidden="1">{"via1",#N/A,TRUE,"general";"via2",#N/A,TRUE,"general";"via3",#N/A,TRUE,"general"}</definedName>
    <definedName name="mdd" localSheetId="62" hidden="1">{"via1",#N/A,TRUE,"general";"via2",#N/A,TRUE,"general";"via3",#N/A,TRUE,"general"}</definedName>
    <definedName name="mdd" hidden="1">{"via1",#N/A,TRUE,"general";"via2",#N/A,TRUE,"general";"via3",#N/A,TRUE,"general"}</definedName>
    <definedName name="mdd_1" localSheetId="3" hidden="1">{"via1",#N/A,TRUE,"general";"via2",#N/A,TRUE,"general";"via3",#N/A,TRUE,"general"}</definedName>
    <definedName name="mdd_1" localSheetId="61" hidden="1">{"via1",#N/A,TRUE,"general";"via2",#N/A,TRUE,"general";"via3",#N/A,TRUE,"general"}</definedName>
    <definedName name="mdd_1" localSheetId="62" hidden="1">{"via1",#N/A,TRUE,"general";"via2",#N/A,TRUE,"general";"via3",#N/A,TRUE,"general"}</definedName>
    <definedName name="mdd_1" hidden="1">{"via1",#N/A,TRUE,"general";"via2",#N/A,TRUE,"general";"via3",#N/A,TRUE,"general"}</definedName>
    <definedName name="MDEO">#N/A</definedName>
    <definedName name="MDFdiseño">#REF!</definedName>
    <definedName name="mdi">#REF!</definedName>
    <definedName name="MDO">#REF!</definedName>
    <definedName name="ME" localSheetId="61">#REF!</definedName>
    <definedName name="ME" localSheetId="62">#REF!</definedName>
    <definedName name="ME">#REF!</definedName>
    <definedName name="Mecheros_Bunsen" localSheetId="21">#REF!</definedName>
    <definedName name="Mecheros_Bunsen">#REF!</definedName>
    <definedName name="media">#REF!</definedName>
    <definedName name="MediaH">#REF!</definedName>
    <definedName name="mediah_reposo_comida">#REF!</definedName>
    <definedName name="MEDID">#REF!</definedName>
    <definedName name="MEDIDA" localSheetId="62">#REF!</definedName>
    <definedName name="MEDIDA">#REF!</definedName>
    <definedName name="Medidores__Domestico__2" localSheetId="21">#REF!</definedName>
    <definedName name="Medidores__Domestico__2">#REF!</definedName>
    <definedName name="Medidores__Incendio__1_1_2" localSheetId="21">#REF!</definedName>
    <definedName name="Medidores__Incendio__1_1_2">#REF!</definedName>
    <definedName name="medios">#REF!</definedName>
    <definedName name="MEDIOSRECEPCION">#REF!</definedName>
    <definedName name="meg" localSheetId="3" hidden="1">{"TAB1",#N/A,TRUE,"GENERAL";"TAB2",#N/A,TRUE,"GENERAL";"TAB3",#N/A,TRUE,"GENERAL";"TAB4",#N/A,TRUE,"GENERAL";"TAB5",#N/A,TRUE,"GENERAL"}</definedName>
    <definedName name="meg" localSheetId="61" hidden="1">{"TAB1",#N/A,TRUE,"GENERAL";"TAB2",#N/A,TRUE,"GENERAL";"TAB3",#N/A,TRUE,"GENERAL";"TAB4",#N/A,TRUE,"GENERAL";"TAB5",#N/A,TRUE,"GENERAL"}</definedName>
    <definedName name="meg" localSheetId="62" hidden="1">{"TAB1",#N/A,TRUE,"GENERAL";"TAB2",#N/A,TRUE,"GENERAL";"TAB3",#N/A,TRUE,"GENERAL";"TAB4",#N/A,TRUE,"GENERAL";"TAB5",#N/A,TRUE,"GENERAL"}</definedName>
    <definedName name="meg" hidden="1">{"TAB1",#N/A,TRUE,"GENERAL";"TAB2",#N/A,TRUE,"GENERAL";"TAB3",#N/A,TRUE,"GENERAL";"TAB4",#N/A,TRUE,"GENERAL";"TAB5",#N/A,TRUE,"GENERAL"}</definedName>
    <definedName name="meg_1" localSheetId="3" hidden="1">{"TAB1",#N/A,TRUE,"GENERAL";"TAB2",#N/A,TRUE,"GENERAL";"TAB3",#N/A,TRUE,"GENERAL";"TAB4",#N/A,TRUE,"GENERAL";"TAB5",#N/A,TRUE,"GENERAL"}</definedName>
    <definedName name="meg_1" localSheetId="61" hidden="1">{"TAB1",#N/A,TRUE,"GENERAL";"TAB2",#N/A,TRUE,"GENERAL";"TAB3",#N/A,TRUE,"GENERAL";"TAB4",#N/A,TRUE,"GENERAL";"TAB5",#N/A,TRUE,"GENERAL"}</definedName>
    <definedName name="meg_1" localSheetId="62" hidden="1">{"TAB1",#N/A,TRUE,"GENERAL";"TAB2",#N/A,TRUE,"GENERAL";"TAB3",#N/A,TRUE,"GENERAL";"TAB4",#N/A,TRUE,"GENERAL";"TAB5",#N/A,TRUE,"GENERAL"}</definedName>
    <definedName name="meg_1" hidden="1">{"TAB1",#N/A,TRUE,"GENERAL";"TAB2",#N/A,TRUE,"GENERAL";"TAB3",#N/A,TRUE,"GENERAL";"TAB4",#N/A,TRUE,"GENERAL";"TAB5",#N/A,TRUE,"GENERAL"}</definedName>
    <definedName name="MEJORA" localSheetId="61">#REF!</definedName>
    <definedName name="MEJORA" localSheetId="62">#REF!</definedName>
    <definedName name="MEJORA">#REF!</definedName>
    <definedName name="mejoramientosubrasante">#REF!</definedName>
    <definedName name="MEM">#REF!</definedName>
    <definedName name="MEMO">#REF!</definedName>
    <definedName name="MEMORIA3">#REF!</definedName>
    <definedName name="MEMORIAS">#REF!</definedName>
    <definedName name="memoru" hidden="1">#REF!</definedName>
    <definedName name="MENOR">#REF!</definedName>
    <definedName name="MENU_PRICIPAL">#REF!</definedName>
    <definedName name="MENU1">#REF!</definedName>
    <definedName name="MENU2">#REF!</definedName>
    <definedName name="MENU3">#REF!</definedName>
    <definedName name="MENU4">#REF!</definedName>
    <definedName name="MENU5">#REF!</definedName>
    <definedName name="MENU6">#REF!</definedName>
    <definedName name="MEÑA" localSheetId="61">#REF!</definedName>
    <definedName name="MEÑA">#REF!</definedName>
    <definedName name="MERARA">#REF!</definedName>
    <definedName name="merchandCostos">#REF!</definedName>
    <definedName name="Merchandisig">#REF!</definedName>
    <definedName name="MES">#REF!</definedName>
    <definedName name="Mes_de_Ensamblaje">#REF!</definedName>
    <definedName name="mesaflp">#REF!</definedName>
    <definedName name="mesalcn">#REF!</definedName>
    <definedName name="mesaZ">#REF!</definedName>
    <definedName name="MesCotiz">#REF!</definedName>
    <definedName name="MesCotizacion">#REF!</definedName>
    <definedName name="MESES">#REF!</definedName>
    <definedName name="MesesMora">#REF!</definedName>
    <definedName name="Meson_acero_inox.con_bandeja" localSheetId="61">#REF!</definedName>
    <definedName name="Meson_acero_inox.con_bandeja">#REF!</definedName>
    <definedName name="mesonacero">#REF!</definedName>
    <definedName name="mesonacero2">#REF!</definedName>
    <definedName name="mesonacero3">#REF!</definedName>
    <definedName name="mesonacero4">#REF!</definedName>
    <definedName name="mesonacero5">#REF!</definedName>
    <definedName name="Mesones_de_atención_en_granito_color_gris_jaspe." localSheetId="21">#REF!</definedName>
    <definedName name="Mesones_de_atención_en_granito_color_gris_jaspe.">#REF!</definedName>
    <definedName name="MESONGRANITO">#REF!</definedName>
    <definedName name="met_dep">#REF!</definedName>
    <definedName name="Meta1">#REF!</definedName>
    <definedName name="Meta2">#REF!</definedName>
    <definedName name="Meta3">#REF!</definedName>
    <definedName name="Metal_Deck_Cal_22" localSheetId="21">#REF!</definedName>
    <definedName name="Metal_Deck_Cal_22">#REF!</definedName>
    <definedName name="MetalsDetail">#REF!</definedName>
    <definedName name="MetalsFundsFlow">#REF!</definedName>
    <definedName name="MetalsFundsFlowHeading">#REF!</definedName>
    <definedName name="MetalsFundsFlowPA">#REF!</definedName>
    <definedName name="MetalsFundsFlowPAHeading">#REF!</definedName>
    <definedName name="MetalsHeading">#REF!</definedName>
    <definedName name="MetalsPostDetail">#REF!</definedName>
    <definedName name="MetalsPostHeading">#REF!</definedName>
    <definedName name="MetDetail">#REF!</definedName>
    <definedName name="MetElimDetail">#REF!</definedName>
    <definedName name="MetElimHeading">#REF!</definedName>
    <definedName name="MetHeading">#REF!</definedName>
    <definedName name="METORS_CUBICOS_OFICIALES" localSheetId="61">#REF!</definedName>
    <definedName name="METORS_CUBICOS_OFICIALES">#REF!</definedName>
    <definedName name="METROAGUA">#REF!</definedName>
    <definedName name="METROS_CUBICOS" localSheetId="61">#REF!</definedName>
    <definedName name="METROS_CUBICOS">#REF!</definedName>
    <definedName name="METROS_CUBICOS..." localSheetId="61">#REF!</definedName>
    <definedName name="METROS_CUBICOS...">#REF!</definedName>
    <definedName name="METROS_CUBICOS_COMERCIALES" localSheetId="61">#REF!</definedName>
    <definedName name="METROS_CUBICOS_COMERCIALES">#REF!</definedName>
    <definedName name="METROS_CUBICOS_INDUSTRIALES" localSheetId="61">#REF!</definedName>
    <definedName name="METROS_CUBICOS_INDUSTRIALES">#REF!</definedName>
    <definedName name="METROS_CUBICOS_OFICIALES" localSheetId="61">#REF!</definedName>
    <definedName name="METROS_CUBICOS_OFICIALES">#REF!</definedName>
    <definedName name="MetSumDetail">#REF!</definedName>
    <definedName name="MetSumHeading">#REF!</definedName>
    <definedName name="MEZ">#REF!</definedName>
    <definedName name="MEZCLA" localSheetId="61">#REF!</definedName>
    <definedName name="MEZCLA">#REF!</definedName>
    <definedName name="Mezcladora" localSheetId="61">#REF!</definedName>
    <definedName name="Mezcladora" localSheetId="62">#REF!</definedName>
    <definedName name="MEZCLADORA">#REF!</definedName>
    <definedName name="Mezcladora_Apolo_1__bulto" localSheetId="61">#REF!</definedName>
    <definedName name="Mezcladora_Apolo_1__bulto">#REF!</definedName>
    <definedName name="MEZCLADORA_DE_CONCRETO">#REF!</definedName>
    <definedName name="Mezcladora_trompo_a_gasolina__Inc._combustible">#REF!</definedName>
    <definedName name="mf" localSheetId="61">#REF!</definedName>
    <definedName name="mf" localSheetId="62">#REF!</definedName>
    <definedName name="mf">#REF!</definedName>
    <definedName name="mfgjrdt" localSheetId="3" hidden="1">{"TAB1",#N/A,TRUE,"GENERAL";"TAB2",#N/A,TRUE,"GENERAL";"TAB3",#N/A,TRUE,"GENERAL";"TAB4",#N/A,TRUE,"GENERAL";"TAB5",#N/A,TRUE,"GENERAL"}</definedName>
    <definedName name="mfgjrdt" localSheetId="61" hidden="1">{"TAB1",#N/A,TRUE,"GENERAL";"TAB2",#N/A,TRUE,"GENERAL";"TAB3",#N/A,TRUE,"GENERAL";"TAB4",#N/A,TRUE,"GENERAL";"TAB5",#N/A,TRUE,"GENERAL"}</definedName>
    <definedName name="mfgjrdt" localSheetId="62" hidden="1">{"TAB1",#N/A,TRUE,"GENERAL";"TAB2",#N/A,TRUE,"GENERAL";"TAB3",#N/A,TRUE,"GENERAL";"TAB4",#N/A,TRUE,"GENERAL";"TAB5",#N/A,TRUE,"GENERAL"}</definedName>
    <definedName name="mfgjrdt" hidden="1">{"TAB1",#N/A,TRUE,"GENERAL";"TAB2",#N/A,TRUE,"GENERAL";"TAB3",#N/A,TRUE,"GENERAL";"TAB4",#N/A,TRUE,"GENERAL";"TAB5",#N/A,TRUE,"GENERAL"}</definedName>
    <definedName name="mfgjrdt_1" localSheetId="3" hidden="1">{"TAB1",#N/A,TRUE,"GENERAL";"TAB2",#N/A,TRUE,"GENERAL";"TAB3",#N/A,TRUE,"GENERAL";"TAB4",#N/A,TRUE,"GENERAL";"TAB5",#N/A,TRUE,"GENERAL"}</definedName>
    <definedName name="mfgjrdt_1" localSheetId="61" hidden="1">{"TAB1",#N/A,TRUE,"GENERAL";"TAB2",#N/A,TRUE,"GENERAL";"TAB3",#N/A,TRUE,"GENERAL";"TAB4",#N/A,TRUE,"GENERAL";"TAB5",#N/A,TRUE,"GENERAL"}</definedName>
    <definedName name="mfgjrdt_1" localSheetId="62" hidden="1">{"TAB1",#N/A,TRUE,"GENERAL";"TAB2",#N/A,TRUE,"GENERAL";"TAB3",#N/A,TRUE,"GENERAL";"TAB4",#N/A,TRUE,"GENERAL";"TAB5",#N/A,TRUE,"GENERAL"}</definedName>
    <definedName name="mfgjrdt_1" hidden="1">{"TAB1",#N/A,TRUE,"GENERAL";"TAB2",#N/A,TRUE,"GENERAL";"TAB3",#N/A,TRUE,"GENERAL";"TAB4",#N/A,TRUE,"GENERAL";"TAB5",#N/A,TRUE,"GENERAL"}</definedName>
    <definedName name="MG_MO_AA">#REF!</definedName>
    <definedName name="mghm" localSheetId="3" hidden="1">{"via1",#N/A,TRUE,"general";"via2",#N/A,TRUE,"general";"via3",#N/A,TRUE,"general"}</definedName>
    <definedName name="mghm" localSheetId="61" hidden="1">{"via1",#N/A,TRUE,"general";"via2",#N/A,TRUE,"general";"via3",#N/A,TRUE,"general"}</definedName>
    <definedName name="mghm" localSheetId="62" hidden="1">{"via1",#N/A,TRUE,"general";"via2",#N/A,TRUE,"general";"via3",#N/A,TRUE,"general"}</definedName>
    <definedName name="mghm" hidden="1">{"via1",#N/A,TRUE,"general";"via2",#N/A,TRUE,"general";"via3",#N/A,TRUE,"general"}</definedName>
    <definedName name="mghm_1" localSheetId="3" hidden="1">{"via1",#N/A,TRUE,"general";"via2",#N/A,TRUE,"general";"via3",#N/A,TRUE,"general"}</definedName>
    <definedName name="mghm_1" localSheetId="61" hidden="1">{"via1",#N/A,TRUE,"general";"via2",#N/A,TRUE,"general";"via3",#N/A,TRUE,"general"}</definedName>
    <definedName name="mghm_1" localSheetId="62" hidden="1">{"via1",#N/A,TRUE,"general";"via2",#N/A,TRUE,"general";"via3",#N/A,TRUE,"general"}</definedName>
    <definedName name="mghm_1" hidden="1">{"via1",#N/A,TRUE,"general";"via2",#N/A,TRUE,"general";"via3",#N/A,TRUE,"general"}</definedName>
    <definedName name="MH_1">#REF!</definedName>
    <definedName name="MH_2">#REF!</definedName>
    <definedName name="MH_3">#REF!</definedName>
    <definedName name="MH_4">#REF!</definedName>
    <definedName name="MH_5">#REF!</definedName>
    <definedName name="mhg" localSheetId="62">#REF!</definedName>
    <definedName name="mhg">#REF!</definedName>
    <definedName name="mht" localSheetId="61">#REF!</definedName>
    <definedName name="mht" localSheetId="62">#REF!</definedName>
    <definedName name="mht">#REF!</definedName>
    <definedName name="mhy" localSheetId="61">#REF!</definedName>
    <definedName name="mhy" localSheetId="62">#REF!</definedName>
    <definedName name="mhy">#REF!</definedName>
    <definedName name="MI" localSheetId="61">#REF!,#REF!,#REF!,#REF!,#REF!,#REF!,#REF!</definedName>
    <definedName name="MI" localSheetId="62">#REF!,#REF!,#REF!,#REF!,#REF!,#REF!,#REF!</definedName>
    <definedName name="MI">#REF!,#REF!,#REF!,#REF!,#REF!,#REF!,#REF!</definedName>
    <definedName name="Mi_Salida">#REF!</definedName>
    <definedName name="Mi_Salida1">#REF!</definedName>
    <definedName name="MICR">#REF!</definedName>
    <definedName name="Micro?">#REF!</definedName>
    <definedName name="MIESCUDO" hidden="1">#REF!</definedName>
    <definedName name="mil">#REF!</definedName>
    <definedName name="Mill_Head_H2O.Total_Volume">#REF!</definedName>
    <definedName name="Mill_Screen_H2O.Total_Volume">#REF!</definedName>
    <definedName name="Mill_Weight">#REF!</definedName>
    <definedName name="min">#REF!</definedName>
    <definedName name="MIN_MAX_sma">#REF!</definedName>
    <definedName name="minbillps">#REF!</definedName>
    <definedName name="minbilltps">#REF!</definedName>
    <definedName name="minbillunif">#REF!</definedName>
    <definedName name="Mine_Equip_Hrs">#REF!</definedName>
    <definedName name="Mine_Equip_Hrs_MARC">#REF!</definedName>
    <definedName name="Mine_Equip_Hrs_Remaining">#REF!</definedName>
    <definedName name="Mineral" localSheetId="21">#REF!</definedName>
    <definedName name="Mineral">#REF!</definedName>
    <definedName name="MineUsed">#REF!</definedName>
    <definedName name="Mínimo" localSheetId="61">#REF!</definedName>
    <definedName name="Mínimo" localSheetId="62">#REF!</definedName>
    <definedName name="Mínimo">#REF!</definedName>
    <definedName name="Minutos">#REF!</definedName>
    <definedName name="MIO">#REF!</definedName>
    <definedName name="Misionales">#REF!</definedName>
    <definedName name="MiT">#REF!</definedName>
    <definedName name="MiTabla">#REF!</definedName>
    <definedName name="MiV">#REF!</definedName>
    <definedName name="MJ">#REF!</definedName>
    <definedName name="mjmj" localSheetId="3" hidden="1">{"via1",#N/A,TRUE,"general";"via2",#N/A,TRUE,"general";"via3",#N/A,TRUE,"general"}</definedName>
    <definedName name="mjmj" localSheetId="61" hidden="1">{"via1",#N/A,TRUE,"general";"via2",#N/A,TRUE,"general";"via3",#N/A,TRUE,"general"}</definedName>
    <definedName name="mjmj" localSheetId="62" hidden="1">{"via1",#N/A,TRUE,"general";"via2",#N/A,TRUE,"general";"via3",#N/A,TRUE,"general"}</definedName>
    <definedName name="mjmj" hidden="1">{"via1",#N/A,TRUE,"general";"via2",#N/A,TRUE,"general";"via3",#N/A,TRUE,"general"}</definedName>
    <definedName name="mjmj_1" localSheetId="3" hidden="1">{"via1",#N/A,TRUE,"general";"via2",#N/A,TRUE,"general";"via3",#N/A,TRUE,"general"}</definedName>
    <definedName name="mjmj_1" localSheetId="61" hidden="1">{"via1",#N/A,TRUE,"general";"via2",#N/A,TRUE,"general";"via3",#N/A,TRUE,"general"}</definedName>
    <definedName name="mjmj_1" localSheetId="62" hidden="1">{"via1",#N/A,TRUE,"general";"via2",#N/A,TRUE,"general";"via3",#N/A,TRUE,"general"}</definedName>
    <definedName name="mjmj_1" hidden="1">{"via1",#N/A,TRUE,"general";"via2",#N/A,TRUE,"general";"via3",#N/A,TRUE,"general"}</definedName>
    <definedName name="mjmjmn" localSheetId="3" hidden="1">{"via1",#N/A,TRUE,"general";"via2",#N/A,TRUE,"general";"via3",#N/A,TRUE,"general"}</definedName>
    <definedName name="mjmjmn" localSheetId="61" hidden="1">{"via1",#N/A,TRUE,"general";"via2",#N/A,TRUE,"general";"via3",#N/A,TRUE,"general"}</definedName>
    <definedName name="mjmjmn" localSheetId="62" hidden="1">{"via1",#N/A,TRUE,"general";"via2",#N/A,TRUE,"general";"via3",#N/A,TRUE,"general"}</definedName>
    <definedName name="mjmjmn" hidden="1">{"via1",#N/A,TRUE,"general";"via2",#N/A,TRUE,"general";"via3",#N/A,TRUE,"general"}</definedName>
    <definedName name="mjmjmn_1" localSheetId="3" hidden="1">{"via1",#N/A,TRUE,"general";"via2",#N/A,TRUE,"general";"via3",#N/A,TRUE,"general"}</definedName>
    <definedName name="mjmjmn_1" localSheetId="61" hidden="1">{"via1",#N/A,TRUE,"general";"via2",#N/A,TRUE,"general";"via3",#N/A,TRUE,"general"}</definedName>
    <definedName name="mjmjmn_1" localSheetId="62" hidden="1">{"via1",#N/A,TRUE,"general";"via2",#N/A,TRUE,"general";"via3",#N/A,TRUE,"general"}</definedName>
    <definedName name="mjmjmn_1" hidden="1">{"via1",#N/A,TRUE,"general";"via2",#N/A,TRUE,"general";"via3",#N/A,TRUE,"general"}</definedName>
    <definedName name="mjnhgkio" localSheetId="3" hidden="1">{"via1",#N/A,TRUE,"general";"via2",#N/A,TRUE,"general";"via3",#N/A,TRUE,"general"}</definedName>
    <definedName name="mjnhgkio" localSheetId="61" hidden="1">{"via1",#N/A,TRUE,"general";"via2",#N/A,TRUE,"general";"via3",#N/A,TRUE,"general"}</definedName>
    <definedName name="mjnhgkio" localSheetId="62" hidden="1">{"via1",#N/A,TRUE,"general";"via2",#N/A,TRUE,"general";"via3",#N/A,TRUE,"general"}</definedName>
    <definedName name="mjnhgkio" hidden="1">{"via1",#N/A,TRUE,"general";"via2",#N/A,TRUE,"general";"via3",#N/A,TRUE,"general"}</definedName>
    <definedName name="mjnhgkio_1" localSheetId="3" hidden="1">{"via1",#N/A,TRUE,"general";"via2",#N/A,TRUE,"general";"via3",#N/A,TRUE,"general"}</definedName>
    <definedName name="mjnhgkio_1" localSheetId="61" hidden="1">{"via1",#N/A,TRUE,"general";"via2",#N/A,TRUE,"general";"via3",#N/A,TRUE,"general"}</definedName>
    <definedName name="mjnhgkio_1" localSheetId="62" hidden="1">{"via1",#N/A,TRUE,"general";"via2",#N/A,TRUE,"general";"via3",#N/A,TRUE,"general"}</definedName>
    <definedName name="mjnhgkio_1" hidden="1">{"via1",#N/A,TRUE,"general";"via2",#N/A,TRUE,"general";"via3",#N/A,TRUE,"general"}</definedName>
    <definedName name="mju" localSheetId="62">#REF!</definedName>
    <definedName name="MJU">#REF!</definedName>
    <definedName name="MKK" localSheetId="3" hidden="1">{"'下期集計（10.27迄・速報値）'!$Q$16"}</definedName>
    <definedName name="MKK" hidden="1">{"'下期集計（10.27迄・速報値）'!$Q$16"}</definedName>
    <definedName name="mkljlk">#REF!</definedName>
    <definedName name="MKMK">#REF!</definedName>
    <definedName name="mku" localSheetId="61">#REF!</definedName>
    <definedName name="mku" localSheetId="62">#REF!</definedName>
    <definedName name="mku">#REF!</definedName>
    <definedName name="ML" localSheetId="61">#REF!,#REF!,#REF!,#REF!,#REF!,#REF!,#REF!</definedName>
    <definedName name="ML" localSheetId="62">#REF!,#REF!,#REF!,#REF!,#REF!,#REF!,#REF!</definedName>
    <definedName name="ML">#REF!,#REF!,#REF!,#REF!,#REF!,#REF!,#REF!</definedName>
    <definedName name="MM" localSheetId="61">#REF!</definedName>
    <definedName name="MM" localSheetId="62">#REF!</definedName>
    <definedName name="mm">#REF!</definedName>
    <definedName name="MMH">#REF!</definedName>
    <definedName name="MMHBS">#REF!</definedName>
    <definedName name="mmhcosts">#REF!</definedName>
    <definedName name="MMHJUN02">#REF!</definedName>
    <definedName name="mmhmarch2000">#REF!</definedName>
    <definedName name="MmIL">#REF!</definedName>
    <definedName name="mmjmjh" localSheetId="3" hidden="1">{"TAB1",#N/A,TRUE,"GENERAL";"TAB2",#N/A,TRUE,"GENERAL";"TAB3",#N/A,TRUE,"GENERAL";"TAB4",#N/A,TRUE,"GENERAL";"TAB5",#N/A,TRUE,"GENERAL"}</definedName>
    <definedName name="mmjmjh" localSheetId="61" hidden="1">{"TAB1",#N/A,TRUE,"GENERAL";"TAB2",#N/A,TRUE,"GENERAL";"TAB3",#N/A,TRUE,"GENERAL";"TAB4",#N/A,TRUE,"GENERAL";"TAB5",#N/A,TRUE,"GENERAL"}</definedName>
    <definedName name="mmjmjh" localSheetId="62" hidden="1">{"TAB1",#N/A,TRUE,"GENERAL";"TAB2",#N/A,TRUE,"GENERAL";"TAB3",#N/A,TRUE,"GENERAL";"TAB4",#N/A,TRUE,"GENERAL";"TAB5",#N/A,TRUE,"GENERAL"}</definedName>
    <definedName name="mmjmjh" hidden="1">{"TAB1",#N/A,TRUE,"GENERAL";"TAB2",#N/A,TRUE,"GENERAL";"TAB3",#N/A,TRUE,"GENERAL";"TAB4",#N/A,TRUE,"GENERAL";"TAB5",#N/A,TRUE,"GENERAL"}</definedName>
    <definedName name="mmjmjh_1" localSheetId="3" hidden="1">{"TAB1",#N/A,TRUE,"GENERAL";"TAB2",#N/A,TRUE,"GENERAL";"TAB3",#N/A,TRUE,"GENERAL";"TAB4",#N/A,TRUE,"GENERAL";"TAB5",#N/A,TRUE,"GENERAL"}</definedName>
    <definedName name="mmjmjh_1" localSheetId="61" hidden="1">{"TAB1",#N/A,TRUE,"GENERAL";"TAB2",#N/A,TRUE,"GENERAL";"TAB3",#N/A,TRUE,"GENERAL";"TAB4",#N/A,TRUE,"GENERAL";"TAB5",#N/A,TRUE,"GENERAL"}</definedName>
    <definedName name="mmjmjh_1" localSheetId="62" hidden="1">{"TAB1",#N/A,TRUE,"GENERAL";"TAB2",#N/A,TRUE,"GENERAL";"TAB3",#N/A,TRUE,"GENERAL";"TAB4",#N/A,TRUE,"GENERAL";"TAB5",#N/A,TRUE,"GENERAL"}</definedName>
    <definedName name="mmjmjh_1" hidden="1">{"TAB1",#N/A,TRUE,"GENERAL";"TAB2",#N/A,TRUE,"GENERAL";"TAB3",#N/A,TRUE,"GENERAL";"TAB4",#N/A,TRUE,"GENERAL";"TAB5",#N/A,TRUE,"GENERAL"}</definedName>
    <definedName name="MMJV">#REF!</definedName>
    <definedName name="mmm" localSheetId="3" hidden="1">{"TAB1",#N/A,TRUE,"GENERAL";"TAB2",#N/A,TRUE,"GENERAL";"TAB3",#N/A,TRUE,"GENERAL";"TAB4",#N/A,TRUE,"GENERAL";"TAB5",#N/A,TRUE,"GENERAL"}</definedName>
    <definedName name="mmm" localSheetId="61" hidden="1">{"TAB1",#N/A,TRUE,"GENERAL";"TAB2",#N/A,TRUE,"GENERAL";"TAB3",#N/A,TRUE,"GENERAL";"TAB4",#N/A,TRUE,"GENERAL";"TAB5",#N/A,TRUE,"GENERAL"}</definedName>
    <definedName name="mmm" localSheetId="62" hidden="1">{"TAB1",#N/A,TRUE,"GENERAL";"TAB2",#N/A,TRUE,"GENERAL";"TAB3",#N/A,TRUE,"GENERAL";"TAB4",#N/A,TRUE,"GENERAL";"TAB5",#N/A,TRUE,"GENERAL"}</definedName>
    <definedName name="mmm" hidden="1">{"TAB1",#N/A,TRUE,"GENERAL";"TAB2",#N/A,TRUE,"GENERAL";"TAB3",#N/A,TRUE,"GENERAL";"TAB4",#N/A,TRUE,"GENERAL";"TAB5",#N/A,TRUE,"GENERAL"}</definedName>
    <definedName name="mmm_1" localSheetId="3" hidden="1">{"TAB1",#N/A,TRUE,"GENERAL";"TAB2",#N/A,TRUE,"GENERAL";"TAB3",#N/A,TRUE,"GENERAL";"TAB4",#N/A,TRUE,"GENERAL";"TAB5",#N/A,TRUE,"GENERAL"}</definedName>
    <definedName name="mmm_1" localSheetId="61" hidden="1">{"TAB1",#N/A,TRUE,"GENERAL";"TAB2",#N/A,TRUE,"GENERAL";"TAB3",#N/A,TRUE,"GENERAL";"TAB4",#N/A,TRUE,"GENERAL";"TAB5",#N/A,TRUE,"GENERAL"}</definedName>
    <definedName name="mmm_1" localSheetId="62" hidden="1">{"TAB1",#N/A,TRUE,"GENERAL";"TAB2",#N/A,TRUE,"GENERAL";"TAB3",#N/A,TRUE,"GENERAL";"TAB4",#N/A,TRUE,"GENERAL";"TAB5",#N/A,TRUE,"GENERAL"}</definedName>
    <definedName name="mmm_1" hidden="1">{"TAB1",#N/A,TRUE,"GENERAL";"TAB2",#N/A,TRUE,"GENERAL";"TAB3",#N/A,TRUE,"GENERAL";"TAB4",#N/A,TRUE,"GENERAL";"TAB5",#N/A,TRUE,"GENERAL"}</definedName>
    <definedName name="mmmh" localSheetId="3" hidden="1">{"via1",#N/A,TRUE,"general";"via2",#N/A,TRUE,"general";"via3",#N/A,TRUE,"general"}</definedName>
    <definedName name="mmmh" localSheetId="61" hidden="1">{"via1",#N/A,TRUE,"general";"via2",#N/A,TRUE,"general";"via3",#N/A,TRUE,"general"}</definedName>
    <definedName name="mmmh" localSheetId="62" hidden="1">{"via1",#N/A,TRUE,"general";"via2",#N/A,TRUE,"general";"via3",#N/A,TRUE,"general"}</definedName>
    <definedName name="mmmh" hidden="1">{"via1",#N/A,TRUE,"general";"via2",#N/A,TRUE,"general";"via3",#N/A,TRUE,"general"}</definedName>
    <definedName name="mmmh_1" localSheetId="3" hidden="1">{"via1",#N/A,TRUE,"general";"via2",#N/A,TRUE,"general";"via3",#N/A,TRUE,"general"}</definedName>
    <definedName name="mmmh_1" localSheetId="61" hidden="1">{"via1",#N/A,TRUE,"general";"via2",#N/A,TRUE,"general";"via3",#N/A,TRUE,"general"}</definedName>
    <definedName name="mmmh_1" localSheetId="62" hidden="1">{"via1",#N/A,TRUE,"general";"via2",#N/A,TRUE,"general";"via3",#N/A,TRUE,"general"}</definedName>
    <definedName name="mmmh_1" hidden="1">{"via1",#N/A,TRUE,"general";"via2",#N/A,TRUE,"general";"via3",#N/A,TRUE,"general"}</definedName>
    <definedName name="mmmmmjyt" localSheetId="3" hidden="1">{"TAB1",#N/A,TRUE,"GENERAL";"TAB2",#N/A,TRUE,"GENERAL";"TAB3",#N/A,TRUE,"GENERAL";"TAB4",#N/A,TRUE,"GENERAL";"TAB5",#N/A,TRUE,"GENERAL"}</definedName>
    <definedName name="mmmmmjyt" localSheetId="61" hidden="1">{"TAB1",#N/A,TRUE,"GENERAL";"TAB2",#N/A,TRUE,"GENERAL";"TAB3",#N/A,TRUE,"GENERAL";"TAB4",#N/A,TRUE,"GENERAL";"TAB5",#N/A,TRUE,"GENERAL"}</definedName>
    <definedName name="mmmmmjyt" localSheetId="62" hidden="1">{"TAB1",#N/A,TRUE,"GENERAL";"TAB2",#N/A,TRUE,"GENERAL";"TAB3",#N/A,TRUE,"GENERAL";"TAB4",#N/A,TRUE,"GENERAL";"TAB5",#N/A,TRUE,"GENERAL"}</definedName>
    <definedName name="mmmmmjyt" hidden="1">{"TAB1",#N/A,TRUE,"GENERAL";"TAB2",#N/A,TRUE,"GENERAL";"TAB3",#N/A,TRUE,"GENERAL";"TAB4",#N/A,TRUE,"GENERAL";"TAB5",#N/A,TRUE,"GENERAL"}</definedName>
    <definedName name="mmmmmjyt_1" localSheetId="3" hidden="1">{"TAB1",#N/A,TRUE,"GENERAL";"TAB2",#N/A,TRUE,"GENERAL";"TAB3",#N/A,TRUE,"GENERAL";"TAB4",#N/A,TRUE,"GENERAL";"TAB5",#N/A,TRUE,"GENERAL"}</definedName>
    <definedName name="mmmmmjyt_1" localSheetId="61" hidden="1">{"TAB1",#N/A,TRUE,"GENERAL";"TAB2",#N/A,TRUE,"GENERAL";"TAB3",#N/A,TRUE,"GENERAL";"TAB4",#N/A,TRUE,"GENERAL";"TAB5",#N/A,TRUE,"GENERAL"}</definedName>
    <definedName name="mmmmmjyt_1" localSheetId="62" hidden="1">{"TAB1",#N/A,TRUE,"GENERAL";"TAB2",#N/A,TRUE,"GENERAL";"TAB3",#N/A,TRUE,"GENERAL";"TAB4",#N/A,TRUE,"GENERAL";"TAB5",#N/A,TRUE,"GENERAL"}</definedName>
    <definedName name="mmmmmjyt_1" hidden="1">{"TAB1",#N/A,TRUE,"GENERAL";"TAB2",#N/A,TRUE,"GENERAL";"TAB3",#N/A,TRUE,"GENERAL";"TAB4",#N/A,TRUE,"GENERAL";"TAB5",#N/A,TRUE,"GENERAL"}</definedName>
    <definedName name="MMMMMM">#REF!</definedName>
    <definedName name="mmmmmmg" localSheetId="3" hidden="1">{"via1",#N/A,TRUE,"general";"via2",#N/A,TRUE,"general";"via3",#N/A,TRUE,"general"}</definedName>
    <definedName name="mmmmmmg" localSheetId="61" hidden="1">{"via1",#N/A,TRUE,"general";"via2",#N/A,TRUE,"general";"via3",#N/A,TRUE,"general"}</definedName>
    <definedName name="mmmmmmg" localSheetId="62" hidden="1">{"via1",#N/A,TRUE,"general";"via2",#N/A,TRUE,"general";"via3",#N/A,TRUE,"general"}</definedName>
    <definedName name="mmmmmmg" hidden="1">{"via1",#N/A,TRUE,"general";"via2",#N/A,TRUE,"general";"via3",#N/A,TRUE,"general"}</definedName>
    <definedName name="mmmmmmg_1" localSheetId="3" hidden="1">{"via1",#N/A,TRUE,"general";"via2",#N/A,TRUE,"general";"via3",#N/A,TRUE,"general"}</definedName>
    <definedName name="mmmmmmg_1" localSheetId="61" hidden="1">{"via1",#N/A,TRUE,"general";"via2",#N/A,TRUE,"general";"via3",#N/A,TRUE,"general"}</definedName>
    <definedName name="mmmmmmg_1" localSheetId="62" hidden="1">{"via1",#N/A,TRUE,"general";"via2",#N/A,TRUE,"general";"via3",#N/A,TRUE,"general"}</definedName>
    <definedName name="mmmmmmg_1" hidden="1">{"via1",#N/A,TRUE,"general";"via2",#N/A,TRUE,"general";"via3",#N/A,TRUE,"general"}</definedName>
    <definedName name="mmmmmmmm">#REF!</definedName>
    <definedName name="Mmto" localSheetId="61">#REF!</definedName>
    <definedName name="Mmto">#REF!</definedName>
    <definedName name="MN" localSheetId="3" hidden="1">{"via1",#N/A,TRUE,"general";"via2",#N/A,TRUE,"general";"via3",#N/A,TRUE,"general"}</definedName>
    <definedName name="MN" localSheetId="61" hidden="1">{"via1",#N/A,TRUE,"general";"via2",#N/A,TRUE,"general";"via3",#N/A,TRUE,"general"}</definedName>
    <definedName name="MN" localSheetId="62" hidden="1">{"via1",#N/A,TRUE,"general";"via2",#N/A,TRUE,"general";"via3",#N/A,TRUE,"general"}</definedName>
    <definedName name="MN" hidden="1">{"via1",#N/A,TRUE,"general";"via2",#N/A,TRUE,"general";"via3",#N/A,TRUE,"general"}</definedName>
    <definedName name="MN_1" localSheetId="3" hidden="1">{"via1",#N/A,TRUE,"general";"via2",#N/A,TRUE,"general";"via3",#N/A,TRUE,"general"}</definedName>
    <definedName name="MN_1" localSheetId="61" hidden="1">{"via1",#N/A,TRUE,"general";"via2",#N/A,TRUE,"general";"via3",#N/A,TRUE,"general"}</definedName>
    <definedName name="MN_1" localSheetId="62" hidden="1">{"via1",#N/A,TRUE,"general";"via2",#N/A,TRUE,"general";"via3",#N/A,TRUE,"general"}</definedName>
    <definedName name="MN_1" hidden="1">{"via1",#N/A,TRUE,"general";"via2",#N/A,TRUE,"general";"via3",#N/A,TRUE,"general"}</definedName>
    <definedName name="MNO">#REF!</definedName>
    <definedName name="MO" localSheetId="61">#REF!</definedName>
    <definedName name="MO" localSheetId="62">#REF!</definedName>
    <definedName name="MO">#REF!</definedName>
    <definedName name="MO_2_OFICIALES">#REF!</definedName>
    <definedName name="MO_AYUDANTE">#REF!</definedName>
    <definedName name="MO_AYUDANTE_1">#REF!</definedName>
    <definedName name="MO_OFICIALES_2">#REF!</definedName>
    <definedName name="mo_oficiales_3">#REF!</definedName>
    <definedName name="MO_OFICIALES_LINIEROS">#REF!</definedName>
    <definedName name="MO120K">#REF!</definedName>
    <definedName name="MO240K">#REF!</definedName>
    <definedName name="MO280K">#REF!</definedName>
    <definedName name="MOA" localSheetId="3" hidden="1">{#N/A,#N/A,FALSE,"Hoja1";#N/A,#N/A,FALSE,"Hoja2"}</definedName>
    <definedName name="MOA" hidden="1">{#N/A,#N/A,FALSE,"Hoja1";#N/A,#N/A,FALSE,"Hoja2"}</definedName>
    <definedName name="MOBI">#REF!</definedName>
    <definedName name="mobil06">#REF!</definedName>
    <definedName name="MOBILE" localSheetId="3" hidden="1">{"'ADV&amp;DP'!$A$4:$C$25"}</definedName>
    <definedName name="MOBILE" hidden="1">{"'ADV&amp;DP'!$A$4:$C$25"}</definedName>
    <definedName name="MOBILIARIO_SEG_ELECTRON_ITEM">#REF!</definedName>
    <definedName name="mobiliario_urbano">#REF!</definedName>
    <definedName name="MOBILIARIOOFIC_ITEM">#REF!</definedName>
    <definedName name="MOBRA">#REF!</definedName>
    <definedName name="MOBRAS">#REF!</definedName>
    <definedName name="MOCARG">#REF!</definedName>
    <definedName name="MOD">#REF!</definedName>
    <definedName name="Modalità_rimborso">#REF!</definedName>
    <definedName name="MODIF">#REF!</definedName>
    <definedName name="MODIVejec" localSheetId="3" hidden="1">{#N/A,#N/A,FALSE,"Hoja1";#N/A,#N/A,FALSE,"Hoja2"}</definedName>
    <definedName name="MODIVejec" hidden="1">{#N/A,#N/A,FALSE,"Hoja1";#N/A,#N/A,FALSE,"Hoja2"}</definedName>
    <definedName name="ModLCN">#REF!</definedName>
    <definedName name="ModMicro">#REF!</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dulotecnico">#REF!</definedName>
    <definedName name="MOE" localSheetId="3" hidden="1">{#N/A,#N/A,FALSE,"Hoja1";#N/A,#N/A,FALSE,"Hoja2"}</definedName>
    <definedName name="MOE" hidden="1">{#N/A,#N/A,FALSE,"Hoja1";#N/A,#N/A,FALSE,"Hoja2"}</definedName>
    <definedName name="MOEL">#REF!</definedName>
    <definedName name="MOENC">#REF!</definedName>
    <definedName name="MOIHF">#REF!</definedName>
    <definedName name="MOIN">#REF!</definedName>
    <definedName name="MOMATECA">#REF!</definedName>
    <definedName name="MOME">#REF!</definedName>
    <definedName name="mon">#REF!</definedName>
    <definedName name="MONEDA">#REF!</definedName>
    <definedName name="MONETARY">#REF!</definedName>
    <definedName name="money">#REF!</definedName>
    <definedName name="MONGUI">#REF!</definedName>
    <definedName name="MONI" localSheetId="61">#REF!</definedName>
    <definedName name="MONI">#REF!</definedName>
    <definedName name="mono">#REF!</definedName>
    <definedName name="MONTAJE" localSheetId="61">#REF!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OC">#REF!</definedName>
    <definedName name="MOPRE">#REF!</definedName>
    <definedName name="MOR">#REF!</definedName>
    <definedName name="MOR1_4">#REF!</definedName>
    <definedName name="Mora">#REF!</definedName>
    <definedName name="MORON">#REF!</definedName>
    <definedName name="MORT_1_4">#REF!</definedName>
    <definedName name="MORTE12" localSheetId="61">#REF!</definedName>
    <definedName name="MORTE12" localSheetId="62">#REF!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_IMPERMEABILIZANTE1_3">#REF!</definedName>
    <definedName name="MORTER_JUNTAS_BORDILLO_PREFABRICADO">#REF!</definedName>
    <definedName name="MORTER1_1">#REF!</definedName>
    <definedName name="MORTER1_2">#REF!</definedName>
    <definedName name="MORTER1_3">#REF!</definedName>
    <definedName name="MORTER1_4">#REF!</definedName>
    <definedName name="MORTERO" localSheetId="61">#REF!</definedName>
    <definedName name="MORTERO" localSheetId="62">#REF!</definedName>
    <definedName name="mortero">#REF!</definedName>
    <definedName name="Mortero_1___3" localSheetId="21">#REF!</definedName>
    <definedName name="Mortero_1___3">#REF!</definedName>
    <definedName name="Mortero_1_3">#REF!</definedName>
    <definedName name="Mortero_1_3_impermeabilizado" localSheetId="21">#REF!</definedName>
    <definedName name="Mortero_1_3_impermeabilizado">#REF!</definedName>
    <definedName name="Mortero_1_4" localSheetId="21">#REF!</definedName>
    <definedName name="MORTERO_1_4">#REF!</definedName>
    <definedName name="Mortero_1_5">#REF!</definedName>
    <definedName name="MORTERO_1_6">#REF!</definedName>
    <definedName name="MORTERO_1_8" localSheetId="61">#REF!</definedName>
    <definedName name="MORTERO_1_8">#REF!</definedName>
    <definedName name="Mortero_a_granel_con_silo_puesto_en_obra__1_3_de_4000_P.S.I." localSheetId="21">#REF!</definedName>
    <definedName name="Mortero_a_granel_con_silo_puesto_en_obra__1_3_de_4000_P.S.I.">#REF!</definedName>
    <definedName name="Mortero_a_granel_con_silo_puesto_en_obra__1_4_de_3000_P.S.I." localSheetId="21">#REF!</definedName>
    <definedName name="Mortero_a_granel_con_silo_puesto_en_obra__1_4_de_3000_P.S.I.">#REF!</definedName>
    <definedName name="Mortero_a_granel_con_silo_puesto_en_obra__1_5_de_2000_P.S.I." localSheetId="21">#REF!</definedName>
    <definedName name="Mortero_a_granel_con_silo_puesto_en_obra__1_5_de_2000_P.S.I.">#REF!</definedName>
    <definedName name="MORTERO_DE_PEGA_JUNTAS_BORDILLO_PREFABRICADO">#REF!</definedName>
    <definedName name="MORTERO_IMPER">#REF!</definedName>
    <definedName name="Mortero_impermeabilizado_1_4" localSheetId="21">#REF!</definedName>
    <definedName name="Mortero_impermeabilizado_1_4">#REF!</definedName>
    <definedName name="mortero14" localSheetId="61">#REF!</definedName>
    <definedName name="mortero14" localSheetId="62">#REF!</definedName>
    <definedName name="mortero14">#REF!</definedName>
    <definedName name="mortero14imp">#REF!</definedName>
    <definedName name="mortero15">#REF!</definedName>
    <definedName name="MORTERO4" localSheetId="61">#REF!</definedName>
    <definedName name="MORTERO4">#REF!</definedName>
    <definedName name="MORTERO5">#REF!</definedName>
    <definedName name="morteropendiente">#REF!</definedName>
    <definedName name="MOTIV1">#REF!</definedName>
    <definedName name="MOTO">#REF!</definedName>
    <definedName name="MOTO3">#REF!</definedName>
    <definedName name="motobomba">#REF!</definedName>
    <definedName name="Motobomba_0_5_HP" localSheetId="61">#REF!</definedName>
    <definedName name="Motobomba_0_5_HP">#REF!</definedName>
    <definedName name="MOTON">#REF!</definedName>
    <definedName name="Motoniveladora_120_HP.">#REF!</definedName>
    <definedName name="Motoniveladora_Baukema_SHM_5">#REF!</definedName>
    <definedName name="Motoniveladora_Champion_710A">#REF!</definedName>
    <definedName name="MOTOP">#REF!</definedName>
    <definedName name="Motor">#REF!</definedName>
    <definedName name="motosierra">#REF!</definedName>
    <definedName name="MOV">#REF!</definedName>
    <definedName name="MOV_TIERRA_ITEM">#REF!</definedName>
    <definedName name="MOVIMIENTOS_DE_TIERRA">#REF!</definedName>
    <definedName name="MOVOL">#REF!</definedName>
    <definedName name="MP">#REF!</definedName>
    <definedName name="MP_Resp_MPT">#REF!</definedName>
    <definedName name="MP_Resp_PAGA">#REF!</definedName>
    <definedName name="mpaok">#REF!</definedName>
    <definedName name="mpdirint">#REF!</definedName>
    <definedName name="MPMDetail">#REF!</definedName>
    <definedName name="MPMHeading">#REF!</definedName>
    <definedName name="mPr">#REF!</definedName>
    <definedName name="mprelecon">#REF!</definedName>
    <definedName name="mpsclm">#REF!</definedName>
    <definedName name="mr" localSheetId="61">#REF!</definedName>
    <definedName name="mr" localSheetId="62">#REF!</definedName>
    <definedName name="mr">#REF!</definedName>
    <definedName name="MR_DESCRIPTION">#REF!</definedName>
    <definedName name="MRLART">#REF!</definedName>
    <definedName name="MRNumber">#REF!</definedName>
    <definedName name="MRO">#REF!</definedName>
    <definedName name="MRRfunded">#REF!</definedName>
    <definedName name="MRSUPDET">#REF!</definedName>
    <definedName name="MSMSMSMSMSMSMSMSM">#REF!</definedName>
    <definedName name="mt" localSheetId="3" hidden="1">{"TAB1",#N/A,TRUE,"GENERAL";"TAB2",#N/A,TRUE,"GENERAL";"TAB3",#N/A,TRUE,"GENERAL";"TAB4",#N/A,TRUE,"GENERAL";"TAB5",#N/A,TRUE,"GENERAL"}</definedName>
    <definedName name="mt" hidden="1">{"TAB1",#N/A,TRUE,"GENERAL";"TAB2",#N/A,TRUE,"GENERAL";"TAB3",#N/A,TRUE,"GENERAL";"TAB4",#N/A,TRUE,"GENERAL";"TAB5",#N/A,TRUE,"GENERAL"}</definedName>
    <definedName name="MT_Responsable">#REF!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otalizado">#REF!</definedName>
    <definedName name="Mtz_Avance">#REF!</definedName>
    <definedName name="MU" localSheetId="61">#REF!</definedName>
    <definedName name="MU" localSheetId="62">#REF!</definedName>
    <definedName name="MU">#REF!</definedName>
    <definedName name="MUEBLEINFTOT" localSheetId="61">#REF!</definedName>
    <definedName name="MUEBLEINFTOT">#REF!</definedName>
    <definedName name="MUEBLES_BAÑOS_ITEM">#REF!</definedName>
    <definedName name="MUEBLES_COC_ITEM">#REF!</definedName>
    <definedName name="MUEBLES_COC_VALOR">#REF!</definedName>
    <definedName name="MUEBLES_MADERA_FIJ_ITEM">#REF!</definedName>
    <definedName name="MUEBLES_Y_CARPINTERIA">#REF!</definedName>
    <definedName name="MUEST">#REF!</definedName>
    <definedName name="MuestNo">#REF!</definedName>
    <definedName name="muestra">#REF!</definedName>
    <definedName name="MuestraNo">#REF!</definedName>
    <definedName name="mult">#REF!</definedName>
    <definedName name="MULTIPLI">#REF!</definedName>
    <definedName name="muni1">#REF!</definedName>
    <definedName name="muni2">#REF!</definedName>
    <definedName name="muni3">#REF!</definedName>
    <definedName name="muni4">#REF!</definedName>
    <definedName name="muni5">#REF!</definedName>
    <definedName name="muni6">#REF!</definedName>
    <definedName name="muni7">#REF!</definedName>
    <definedName name="MUNIC">#REF!</definedName>
    <definedName name="MUNIC_PR">#REF!</definedName>
    <definedName name="MUNICIPIO">#REF!</definedName>
    <definedName name="MUNICIPIO5">#REF!</definedName>
    <definedName name="MUNICIPIO7">#REF!</definedName>
    <definedName name="Municipios">#REF!</definedName>
    <definedName name="municipios1">#REF!</definedName>
    <definedName name="muro">#REF!</definedName>
    <definedName name="muro.">#REF!</definedName>
    <definedName name="muro10">#REF!</definedName>
    <definedName name="muro25cm">#REF!</definedName>
    <definedName name="muro30cm">#REF!</definedName>
    <definedName name="murocon">#REF!</definedName>
    <definedName name="muroconcreto">#REF!</definedName>
    <definedName name="murocontencion">#REF!</definedName>
    <definedName name="MUROS">#REF!</definedName>
    <definedName name="MUROS_BLOQ_PLOMO_ITEM">#REF!</definedName>
    <definedName name="MUROS_BLOQ_PLOMO_VALOR">#REF!</definedName>
    <definedName name="MUROTRE">#REF!</definedName>
    <definedName name="MUROTRES">#REF!</definedName>
    <definedName name="MUROTRES.">#REF!</definedName>
    <definedName name="MuxBox">#REF!</definedName>
    <definedName name="Mv">#REF!</definedName>
    <definedName name="MXMXMXMXMXM">#REF!</definedName>
    <definedName name="MXSMAR">#REF!</definedName>
    <definedName name="MYC_DRYWALLITEM">#REF!,#REF!,#REF!</definedName>
    <definedName name="MYCIELOS_DRYWALLVALOR">#REF!</definedName>
    <definedName name="MYPUERTAS_MAD_ITEM">#REF!</definedName>
    <definedName name="MYPUERTAS_MET_ITEM">#REF!</definedName>
    <definedName name="MZ" localSheetId="61">#REF!</definedName>
    <definedName name="MZ" localSheetId="62">#REF!</definedName>
    <definedName name="MZ">#REF!</definedName>
    <definedName name="n" localSheetId="3" hidden="1">{"via1",#N/A,TRUE,"general";"via2",#N/A,TRUE,"general";"via3",#N/A,TRUE,"general"}</definedName>
    <definedName name="n" localSheetId="61" hidden="1">{"via1",#N/A,TRUE,"general";"via2",#N/A,TRUE,"general";"via3",#N/A,TRUE,"general"}</definedName>
    <definedName name="n" localSheetId="62" hidden="1">{"via1",#N/A,TRUE,"general";"via2",#N/A,TRUE,"general";"via3",#N/A,TRUE,"general"}</definedName>
    <definedName name="n" hidden="1">{"via1",#N/A,TRUE,"general";"via2",#N/A,TRUE,"general";"via3",#N/A,TRUE,"general"}</definedName>
    <definedName name="N._FUND.">#REF!</definedName>
    <definedName name="N__FUND_">#REF!</definedName>
    <definedName name="N__FUND____0">#REF!</definedName>
    <definedName name="N__FUND____1">#REF!</definedName>
    <definedName name="N__FUND____2">#REF!</definedName>
    <definedName name="n_1" localSheetId="3" hidden="1">{"via1",#N/A,TRUE,"general";"via2",#N/A,TRUE,"general";"via3",#N/A,TRUE,"general"}</definedName>
    <definedName name="n_1" localSheetId="61" hidden="1">{"via1",#N/A,TRUE,"general";"via2",#N/A,TRUE,"general";"via3",#N/A,TRUE,"general"}</definedName>
    <definedName name="n_1" localSheetId="62" hidden="1">{"via1",#N/A,TRUE,"general";"via2",#N/A,TRUE,"general";"via3",#N/A,TRUE,"general"}</definedName>
    <definedName name="n_1" hidden="1">{"via1",#N/A,TRUE,"general";"via2",#N/A,TRUE,"general";"via3",#N/A,TRUE,"general"}</definedName>
    <definedName name="N_VISITA" localSheetId="61">#REF!</definedName>
    <definedName name="N_VISITA">#REF!</definedName>
    <definedName name="N_VISITA_1" localSheetId="61">#REF!</definedName>
    <definedName name="N_VISITA_1">#REF!</definedName>
    <definedName name="N_VISITA_2">#REF!</definedName>
    <definedName name="N11.4">#REF!</definedName>
    <definedName name="N115KV">#REF!</definedName>
    <definedName name="N220V">#REF!</definedName>
    <definedName name="N34.5">#REF!</definedName>
    <definedName name="Na" localSheetId="62">#REF!</definedName>
    <definedName name="Na">#REF!</definedName>
    <definedName name="NAAS16">#REF!</definedName>
    <definedName name="Nada">#REF!</definedName>
    <definedName name="Nafta_2">#REF!</definedName>
    <definedName name="Nafta2">#REF!</definedName>
    <definedName name="Nafta3">#REF!</definedName>
    <definedName name="name">#REF!</definedName>
    <definedName name="nana">#REF!</definedName>
    <definedName name="NANCY_POLO">#REF!</definedName>
    <definedName name="NARIÑO">#REF!</definedName>
    <definedName name="NARIÑO2">#REF!</definedName>
    <definedName name="NAS">#N/A</definedName>
    <definedName name="NATURALEZA">#REF!</definedName>
    <definedName name="NAVAS" localSheetId="61">#REF!</definedName>
    <definedName name="NAVAS">#REF!</definedName>
    <definedName name="NAVAS1" localSheetId="61">#REF!</definedName>
    <definedName name="NAVAS1">#REF!</definedName>
    <definedName name="NAVAS15">#REF!</definedName>
    <definedName name="NAVAS2" localSheetId="61">#REF!</definedName>
    <definedName name="NAVAS2">#REF!</definedName>
    <definedName name="NAVAS3" localSheetId="61">#REF!</definedName>
    <definedName name="NAVAS3">#REF!</definedName>
    <definedName name="NAVAS4">#REF!</definedName>
    <definedName name="NAVAS5">#REF!</definedName>
    <definedName name="nb" localSheetId="61">#REF!</definedName>
    <definedName name="nb" localSheetId="62">#REF!</definedName>
    <definedName name="Nb">#REF!</definedName>
    <definedName name="nbnbv">#REF!</definedName>
    <definedName name="nbv" localSheetId="61">#REF!</definedName>
    <definedName name="nbv" localSheetId="62">#REF!</definedName>
    <definedName name="nbv">#REF!</definedName>
    <definedName name="nbvnv" localSheetId="3" hidden="1">{"via1",#N/A,TRUE,"general";"via2",#N/A,TRUE,"general";"via3",#N/A,TRUE,"general"}</definedName>
    <definedName name="nbvnv" localSheetId="61" hidden="1">{"via1",#N/A,TRUE,"general";"via2",#N/A,TRUE,"general";"via3",#N/A,TRUE,"general"}</definedName>
    <definedName name="nbvnv" localSheetId="62" hidden="1">{"via1",#N/A,TRUE,"general";"via2",#N/A,TRUE,"general";"via3",#N/A,TRUE,"general"}</definedName>
    <definedName name="nbvnv" hidden="1">{"via1",#N/A,TRUE,"general";"via2",#N/A,TRUE,"general";"via3",#N/A,TRUE,"general"}</definedName>
    <definedName name="nbvnv_1" localSheetId="3" hidden="1">{"via1",#N/A,TRUE,"general";"via2",#N/A,TRUE,"general";"via3",#N/A,TRUE,"general"}</definedName>
    <definedName name="nbvnv_1" localSheetId="61" hidden="1">{"via1",#N/A,TRUE,"general";"via2",#N/A,TRUE,"general";"via3",#N/A,TRUE,"general"}</definedName>
    <definedName name="nbvnv_1" localSheetId="62" hidden="1">{"via1",#N/A,TRUE,"general";"via2",#N/A,TRUE,"general";"via3",#N/A,TRUE,"general"}</definedName>
    <definedName name="nbvnv_1" hidden="1">{"via1",#N/A,TRUE,"general";"via2",#N/A,TRUE,"general";"via3",#N/A,TRUE,"general"}</definedName>
    <definedName name="Nc" localSheetId="61">#REF!</definedName>
    <definedName name="Nc" localSheetId="62">#REF!</definedName>
    <definedName name="Nc">#REF!</definedName>
    <definedName name="Nd">#REF!</definedName>
    <definedName name="NDHS" localSheetId="3" hidden="1">{"TAB1",#N/A,TRUE,"GENERAL";"TAB2",#N/A,TRUE,"GENERAL";"TAB3",#N/A,TRUE,"GENERAL";"TAB4",#N/A,TRUE,"GENERAL";"TAB5",#N/A,TRUE,"GENERAL"}</definedName>
    <definedName name="NDHS" localSheetId="61" hidden="1">{"TAB1",#N/A,TRUE,"GENERAL";"TAB2",#N/A,TRUE,"GENERAL";"TAB3",#N/A,TRUE,"GENERAL";"TAB4",#N/A,TRUE,"GENERAL";"TAB5",#N/A,TRUE,"GENERAL"}</definedName>
    <definedName name="NDHS" localSheetId="62" hidden="1">{"TAB1",#N/A,TRUE,"GENERAL";"TAB2",#N/A,TRUE,"GENERAL";"TAB3",#N/A,TRUE,"GENERAL";"TAB4",#N/A,TRUE,"GENERAL";"TAB5",#N/A,TRUE,"GENERAL"}</definedName>
    <definedName name="NDHS" hidden="1">{"TAB1",#N/A,TRUE,"GENERAL";"TAB2",#N/A,TRUE,"GENERAL";"TAB3",#N/A,TRUE,"GENERAL";"TAB4",#N/A,TRUE,"GENERAL";"TAB5",#N/A,TRUE,"GENERAL"}</definedName>
    <definedName name="NDHS_1" localSheetId="3" hidden="1">{"TAB1",#N/A,TRUE,"GENERAL";"TAB2",#N/A,TRUE,"GENERAL";"TAB3",#N/A,TRUE,"GENERAL";"TAB4",#N/A,TRUE,"GENERAL";"TAB5",#N/A,TRUE,"GENERAL"}</definedName>
    <definedName name="NDHS_1" localSheetId="61" hidden="1">{"TAB1",#N/A,TRUE,"GENERAL";"TAB2",#N/A,TRUE,"GENERAL";"TAB3",#N/A,TRUE,"GENERAL";"TAB4",#N/A,TRUE,"GENERAL";"TAB5",#N/A,TRUE,"GENERAL"}</definedName>
    <definedName name="NDHS_1" localSheetId="62" hidden="1">{"TAB1",#N/A,TRUE,"GENERAL";"TAB2",#N/A,TRUE,"GENERAL";"TAB3",#N/A,TRUE,"GENERAL";"TAB4",#N/A,TRUE,"GENERAL";"TAB5",#N/A,TRUE,"GENERAL"}</definedName>
    <definedName name="NDHS_1" hidden="1">{"TAB1",#N/A,TRUE,"GENERAL";"TAB2",#N/A,TRUE,"GENERAL";"TAB3",#N/A,TRUE,"GENERAL";"TAB4",#N/A,TRUE,"GENERAL";"TAB5",#N/A,TRUE,"GENERAL"}</definedName>
    <definedName name="ndto">#REF!</definedName>
    <definedName name="Ne" localSheetId="61">#REF!</definedName>
    <definedName name="Ne" localSheetId="62">#REF!</definedName>
    <definedName name="Ne">#REF!</definedName>
    <definedName name="nece.cab">#REF!</definedName>
    <definedName name="Necesidad_entorchado_Zonas">#REF!</definedName>
    <definedName name="NEGRO">#REF!</definedName>
    <definedName name="NEOLAI">#REF!</definedName>
    <definedName name="NES">#REF!</definedName>
    <definedName name="Nett_Rev_COL_Nom">#REF!</definedName>
    <definedName name="Nevera" localSheetId="21">#REF!</definedName>
    <definedName name="Nevera">#REF!</definedName>
    <definedName name="nf" localSheetId="3" hidden="1">{"TAB1",#N/A,TRUE,"GENERAL";"TAB2",#N/A,TRUE,"GENERAL";"TAB3",#N/A,TRUE,"GENERAL";"TAB4",#N/A,TRUE,"GENERAL";"TAB5",#N/A,TRUE,"GENERAL"}</definedName>
    <definedName name="nf" localSheetId="61" hidden="1">{"TAB1",#N/A,TRUE,"GENERAL";"TAB2",#N/A,TRUE,"GENERAL";"TAB3",#N/A,TRUE,"GENERAL";"TAB4",#N/A,TRUE,"GENERAL";"TAB5",#N/A,TRUE,"GENERAL"}</definedName>
    <definedName name="nf" localSheetId="62" hidden="1">{"TAB1",#N/A,TRUE,"GENERAL";"TAB2",#N/A,TRUE,"GENERAL";"TAB3",#N/A,TRUE,"GENERAL";"TAB4",#N/A,TRUE,"GENERAL";"TAB5",#N/A,TRUE,"GENERAL"}</definedName>
    <definedName name="nf" hidden="1">{"TAB1",#N/A,TRUE,"GENERAL";"TAB2",#N/A,TRUE,"GENERAL";"TAB3",#N/A,TRUE,"GENERAL";"TAB4",#N/A,TRUE,"GENERAL";"TAB5",#N/A,TRUE,"GENERAL"}</definedName>
    <definedName name="nf_1" localSheetId="3" hidden="1">{"TAB1",#N/A,TRUE,"GENERAL";"TAB2",#N/A,TRUE,"GENERAL";"TAB3",#N/A,TRUE,"GENERAL";"TAB4",#N/A,TRUE,"GENERAL";"TAB5",#N/A,TRUE,"GENERAL"}</definedName>
    <definedName name="nf_1" localSheetId="61" hidden="1">{"TAB1",#N/A,TRUE,"GENERAL";"TAB2",#N/A,TRUE,"GENERAL";"TAB3",#N/A,TRUE,"GENERAL";"TAB4",#N/A,TRUE,"GENERAL";"TAB5",#N/A,TRUE,"GENERAL"}</definedName>
    <definedName name="nf_1" localSheetId="62" hidden="1">{"TAB1",#N/A,TRUE,"GENERAL";"TAB2",#N/A,TRUE,"GENERAL";"TAB3",#N/A,TRUE,"GENERAL";"TAB4",#N/A,TRUE,"GENERAL";"TAB5",#N/A,TRUE,"GENERAL"}</definedName>
    <definedName name="nf_1" hidden="1">{"TAB1",#N/A,TRUE,"GENERAL";"TAB2",#N/A,TRUE,"GENERAL";"TAB3",#N/A,TRUE,"GENERAL";"TAB4",#N/A,TRUE,"GENERAL";"TAB5",#N/A,TRUE,"GENERAL"}</definedName>
    <definedName name="nfg" localSheetId="3" hidden="1">{"via1",#N/A,TRUE,"general";"via2",#N/A,TRUE,"general";"via3",#N/A,TRUE,"general"}</definedName>
    <definedName name="nfg" localSheetId="61" hidden="1">{"via1",#N/A,TRUE,"general";"via2",#N/A,TRUE,"general";"via3",#N/A,TRUE,"general"}</definedName>
    <definedName name="nfg" localSheetId="62" hidden="1">{"via1",#N/A,TRUE,"general";"via2",#N/A,TRUE,"general";"via3",#N/A,TRUE,"general"}</definedName>
    <definedName name="nfg" hidden="1">{"via1",#N/A,TRUE,"general";"via2",#N/A,TRUE,"general";"via3",#N/A,TRUE,"general"}</definedName>
    <definedName name="nfg_1" localSheetId="3" hidden="1">{"via1",#N/A,TRUE,"general";"via2",#N/A,TRUE,"general";"via3",#N/A,TRUE,"general"}</definedName>
    <definedName name="nfg_1" localSheetId="61" hidden="1">{"via1",#N/A,TRUE,"general";"via2",#N/A,TRUE,"general";"via3",#N/A,TRUE,"general"}</definedName>
    <definedName name="nfg_1" localSheetId="62" hidden="1">{"via1",#N/A,TRUE,"general";"via2",#N/A,TRUE,"general";"via3",#N/A,TRUE,"general"}</definedName>
    <definedName name="nfg_1" hidden="1">{"via1",#N/A,TRUE,"general";"via2",#N/A,TRUE,"general";"via3",#N/A,TRUE,"general"}</definedName>
    <definedName name="nfghfgh" localSheetId="61">#REF!</definedName>
    <definedName name="nfghfgh">#REF!</definedName>
    <definedName name="nfgn" localSheetId="3" hidden="1">{"via1",#N/A,TRUE,"general";"via2",#N/A,TRUE,"general";"via3",#N/A,TRUE,"general"}</definedName>
    <definedName name="nfgn" localSheetId="61" hidden="1">{"via1",#N/A,TRUE,"general";"via2",#N/A,TRUE,"general";"via3",#N/A,TRUE,"general"}</definedName>
    <definedName name="nfgn" localSheetId="62" hidden="1">{"via1",#N/A,TRUE,"general";"via2",#N/A,TRUE,"general";"via3",#N/A,TRUE,"general"}</definedName>
    <definedName name="nfgn" hidden="1">{"via1",#N/A,TRUE,"general";"via2",#N/A,TRUE,"general";"via3",#N/A,TRUE,"general"}</definedName>
    <definedName name="nfgn_1" localSheetId="3" hidden="1">{"via1",#N/A,TRUE,"general";"via2",#N/A,TRUE,"general";"via3",#N/A,TRUE,"general"}</definedName>
    <definedName name="nfgn_1" localSheetId="61" hidden="1">{"via1",#N/A,TRUE,"general";"via2",#N/A,TRUE,"general";"via3",#N/A,TRUE,"general"}</definedName>
    <definedName name="nfgn_1" localSheetId="62" hidden="1">{"via1",#N/A,TRUE,"general";"via2",#N/A,TRUE,"general";"via3",#N/A,TRUE,"general"}</definedName>
    <definedName name="nfgn_1" hidden="1">{"via1",#N/A,TRUE,"general";"via2",#N/A,TRUE,"general";"via3",#N/A,TRUE,"general"}</definedName>
    <definedName name="nfianzas">#REF!</definedName>
    <definedName name="NG" localSheetId="62">#REF!</definedName>
    <definedName name="ng">#REF!</definedName>
    <definedName name="ngdn" localSheetId="3" hidden="1">{"TAB1",#N/A,TRUE,"GENERAL";"TAB2",#N/A,TRUE,"GENERAL";"TAB3",#N/A,TRUE,"GENERAL";"TAB4",#N/A,TRUE,"GENERAL";"TAB5",#N/A,TRUE,"GENERAL"}</definedName>
    <definedName name="ngdn" localSheetId="61" hidden="1">{"TAB1",#N/A,TRUE,"GENERAL";"TAB2",#N/A,TRUE,"GENERAL";"TAB3",#N/A,TRUE,"GENERAL";"TAB4",#N/A,TRUE,"GENERAL";"TAB5",#N/A,TRUE,"GENERAL"}</definedName>
    <definedName name="ngdn" localSheetId="62" hidden="1">{"TAB1",#N/A,TRUE,"GENERAL";"TAB2",#N/A,TRUE,"GENERAL";"TAB3",#N/A,TRUE,"GENERAL";"TAB4",#N/A,TRUE,"GENERAL";"TAB5",#N/A,TRUE,"GENERAL"}</definedName>
    <definedName name="ngdn" hidden="1">{"TAB1",#N/A,TRUE,"GENERAL";"TAB2",#N/A,TRUE,"GENERAL";"TAB3",#N/A,TRUE,"GENERAL";"TAB4",#N/A,TRUE,"GENERAL";"TAB5",#N/A,TRUE,"GENERAL"}</definedName>
    <definedName name="ngdn_1" localSheetId="3" hidden="1">{"TAB1",#N/A,TRUE,"GENERAL";"TAB2",#N/A,TRUE,"GENERAL";"TAB3",#N/A,TRUE,"GENERAL";"TAB4",#N/A,TRUE,"GENERAL";"TAB5",#N/A,TRUE,"GENERAL"}</definedName>
    <definedName name="ngdn_1" localSheetId="61" hidden="1">{"TAB1",#N/A,TRUE,"GENERAL";"TAB2",#N/A,TRUE,"GENERAL";"TAB3",#N/A,TRUE,"GENERAL";"TAB4",#N/A,TRUE,"GENERAL";"TAB5",#N/A,TRUE,"GENERAL"}</definedName>
    <definedName name="ngdn_1" localSheetId="62" hidden="1">{"TAB1",#N/A,TRUE,"GENERAL";"TAB2",#N/A,TRUE,"GENERAL";"TAB3",#N/A,TRUE,"GENERAL";"TAB4",#N/A,TRUE,"GENERAL";"TAB5",#N/A,TRUE,"GENERAL"}</definedName>
    <definedName name="ngdn_1" hidden="1">{"TAB1",#N/A,TRUE,"GENERAL";"TAB2",#N/A,TRUE,"GENERAL";"TAB3",#N/A,TRUE,"GENERAL";"TAB4",#N/A,TRUE,"GENERAL";"TAB5",#N/A,TRUE,"GENERAL"}</definedName>
    <definedName name="NGF" localSheetId="3" hidden="1">{#N/A,#N/A,TRUE,"INGENIERIA";#N/A,#N/A,TRUE,"COMPRAS";#N/A,#N/A,TRUE,"DIRECCION";#N/A,#N/A,TRUE,"RESUMEN"}</definedName>
    <definedName name="NGF" hidden="1">{#N/A,#N/A,TRUE,"INGENIERIA";#N/A,#N/A,TRUE,"COMPRAS";#N/A,#N/A,TRUE,"DIRECCION";#N/A,#N/A,TRUE,"RESUMEN"}</definedName>
    <definedName name="ngfh" localSheetId="3" hidden="1">{"via1",#N/A,TRUE,"general";"via2",#N/A,TRUE,"general";"via3",#N/A,TRUE,"general"}</definedName>
    <definedName name="ngfh" localSheetId="61" hidden="1">{"via1",#N/A,TRUE,"general";"via2",#N/A,TRUE,"general";"via3",#N/A,TRUE,"general"}</definedName>
    <definedName name="ngfh" localSheetId="62" hidden="1">{"via1",#N/A,TRUE,"general";"via2",#N/A,TRUE,"general";"via3",#N/A,TRUE,"general"}</definedName>
    <definedName name="ngfh" hidden="1">{"via1",#N/A,TRUE,"general";"via2",#N/A,TRUE,"general";"via3",#N/A,TRUE,"general"}</definedName>
    <definedName name="ngfh_1" localSheetId="3" hidden="1">{"via1",#N/A,TRUE,"general";"via2",#N/A,TRUE,"general";"via3",#N/A,TRUE,"general"}</definedName>
    <definedName name="ngfh_1" localSheetId="61" hidden="1">{"via1",#N/A,TRUE,"general";"via2",#N/A,TRUE,"general";"via3",#N/A,TRUE,"general"}</definedName>
    <definedName name="ngfh_1" localSheetId="62" hidden="1">{"via1",#N/A,TRUE,"general";"via2",#N/A,TRUE,"general";"via3",#N/A,TRUE,"general"}</definedName>
    <definedName name="ngfh_1" hidden="1">{"via1",#N/A,TRUE,"general";"via2",#N/A,TRUE,"general";"via3",#N/A,TRUE,"general"}</definedName>
    <definedName name="NH">#REF!</definedName>
    <definedName name="NHG" localSheetId="62">#REF!</definedName>
    <definedName name="NHG">#REF!</definedName>
    <definedName name="NHHUUGGFSESESR" localSheetId="61">#REF!</definedName>
    <definedName name="NHHUUGGFSESESR">#REF!</definedName>
    <definedName name="nhn" localSheetId="3" hidden="1">{"via1",#N/A,TRUE,"general";"via2",#N/A,TRUE,"general";"via3",#N/A,TRUE,"general"}</definedName>
    <definedName name="nhn" localSheetId="61" hidden="1">{"via1",#N/A,TRUE,"general";"via2",#N/A,TRUE,"general";"via3",#N/A,TRUE,"general"}</definedName>
    <definedName name="nhn" localSheetId="62" hidden="1">{"via1",#N/A,TRUE,"general";"via2",#N/A,TRUE,"general";"via3",#N/A,TRUE,"general"}</definedName>
    <definedName name="nhn" hidden="1">{"via1",#N/A,TRUE,"general";"via2",#N/A,TRUE,"general";"via3",#N/A,TRUE,"general"}</definedName>
    <definedName name="nhn_1" localSheetId="3" hidden="1">{"via1",#N/A,TRUE,"general";"via2",#N/A,TRUE,"general";"via3",#N/A,TRUE,"general"}</definedName>
    <definedName name="nhn_1" localSheetId="61" hidden="1">{"via1",#N/A,TRUE,"general";"via2",#N/A,TRUE,"general";"via3",#N/A,TRUE,"general"}</definedName>
    <definedName name="nhn_1" localSheetId="62" hidden="1">{"via1",#N/A,TRUE,"general";"via2",#N/A,TRUE,"general";"via3",#N/A,TRUE,"general"}</definedName>
    <definedName name="nhn_1" hidden="1">{"via1",#N/A,TRUE,"general";"via2",#N/A,TRUE,"general";"via3",#N/A,TRUE,"general"}</definedName>
    <definedName name="nhncfgn" localSheetId="3" hidden="1">{"TAB1",#N/A,TRUE,"GENERAL";"TAB2",#N/A,TRUE,"GENERAL";"TAB3",#N/A,TRUE,"GENERAL";"TAB4",#N/A,TRUE,"GENERAL";"TAB5",#N/A,TRUE,"GENERAL"}</definedName>
    <definedName name="nhncfgn" localSheetId="61" hidden="1">{"TAB1",#N/A,TRUE,"GENERAL";"TAB2",#N/A,TRUE,"GENERAL";"TAB3",#N/A,TRUE,"GENERAL";"TAB4",#N/A,TRUE,"GENERAL";"TAB5",#N/A,TRUE,"GENERAL"}</definedName>
    <definedName name="nhncfgn" localSheetId="62" hidden="1">{"TAB1",#N/A,TRUE,"GENERAL";"TAB2",#N/A,TRUE,"GENERAL";"TAB3",#N/A,TRUE,"GENERAL";"TAB4",#N/A,TRUE,"GENERAL";"TAB5",#N/A,TRUE,"GENERAL"}</definedName>
    <definedName name="nhncfgn" hidden="1">{"TAB1",#N/A,TRUE,"GENERAL";"TAB2",#N/A,TRUE,"GENERAL";"TAB3",#N/A,TRUE,"GENERAL";"TAB4",#N/A,TRUE,"GENERAL";"TAB5",#N/A,TRUE,"GENERAL"}</definedName>
    <definedName name="nhncfgn_1" localSheetId="3" hidden="1">{"TAB1",#N/A,TRUE,"GENERAL";"TAB2",#N/A,TRUE,"GENERAL";"TAB3",#N/A,TRUE,"GENERAL";"TAB4",#N/A,TRUE,"GENERAL";"TAB5",#N/A,TRUE,"GENERAL"}</definedName>
    <definedName name="nhncfgn_1" localSheetId="61" hidden="1">{"TAB1",#N/A,TRUE,"GENERAL";"TAB2",#N/A,TRUE,"GENERAL";"TAB3",#N/A,TRUE,"GENERAL";"TAB4",#N/A,TRUE,"GENERAL";"TAB5",#N/A,TRUE,"GENERAL"}</definedName>
    <definedName name="nhncfgn_1" localSheetId="62" hidden="1">{"TAB1",#N/A,TRUE,"GENERAL";"TAB2",#N/A,TRUE,"GENERAL";"TAB3",#N/A,TRUE,"GENERAL";"TAB4",#N/A,TRUE,"GENERAL";"TAB5",#N/A,TRUE,"GENERAL"}</definedName>
    <definedName name="nhncfgn_1" hidden="1">{"TAB1",#N/A,TRUE,"GENERAL";"TAB2",#N/A,TRUE,"GENERAL";"TAB3",#N/A,TRUE,"GENERAL";"TAB4",#N/A,TRUE,"GENERAL";"TAB5",#N/A,TRUE,"GENERAL"}</definedName>
    <definedName name="nhndr" localSheetId="3" hidden="1">{"via1",#N/A,TRUE,"general";"via2",#N/A,TRUE,"general";"via3",#N/A,TRUE,"general"}</definedName>
    <definedName name="nhndr" localSheetId="61" hidden="1">{"via1",#N/A,TRUE,"general";"via2",#N/A,TRUE,"general";"via3",#N/A,TRUE,"general"}</definedName>
    <definedName name="nhndr" localSheetId="62" hidden="1">{"via1",#N/A,TRUE,"general";"via2",#N/A,TRUE,"general";"via3",#N/A,TRUE,"general"}</definedName>
    <definedName name="nhndr" hidden="1">{"via1",#N/A,TRUE,"general";"via2",#N/A,TRUE,"general";"via3",#N/A,TRUE,"general"}</definedName>
    <definedName name="nhndr_1" localSheetId="3" hidden="1">{"via1",#N/A,TRUE,"general";"via2",#N/A,TRUE,"general";"via3",#N/A,TRUE,"general"}</definedName>
    <definedName name="nhndr_1" localSheetId="61" hidden="1">{"via1",#N/A,TRUE,"general";"via2",#N/A,TRUE,"general";"via3",#N/A,TRUE,"general"}</definedName>
    <definedName name="nhndr_1" localSheetId="62" hidden="1">{"via1",#N/A,TRUE,"general";"via2",#N/A,TRUE,"general";"via3",#N/A,TRUE,"general"}</definedName>
    <definedName name="nhndr_1" hidden="1">{"via1",#N/A,TRUE,"general";"via2",#N/A,TRUE,"general";"via3",#N/A,TRUE,"general"}</definedName>
    <definedName name="NHNH" localSheetId="61">#REF!</definedName>
    <definedName name="NHNH">#REF!</definedName>
    <definedName name="NHWHWHDW" localSheetId="61">#REF!</definedName>
    <definedName name="NHWHWHDW">#REF!</definedName>
    <definedName name="NI">#REF!</definedName>
    <definedName name="nic_nis">#REF!</definedName>
    <definedName name="nif">#REF!</definedName>
    <definedName name="NIM_R">#REF!</definedName>
    <definedName name="NIM_S">#REF!</definedName>
    <definedName name="ninguno" localSheetId="62">#REF!</definedName>
    <definedName name="ninguno">#REF!</definedName>
    <definedName name="NINI">#REF!</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 localSheetId="21">#REF!</definedName>
    <definedName name="Niple_Pasamuros_en_Tuberia_y_Lamina_de_Acero_1">#REF!</definedName>
    <definedName name="Niple_Pasamuros_en_Tuberia_y_Lamina_de_Acero_1_1_2" localSheetId="21">#REF!</definedName>
    <definedName name="Niple_Pasamuros_en_Tuberia_y_Lamina_de_Acero_1_1_2">#REF!</definedName>
    <definedName name="Niple_Pasamuros_en_Tuberia_y_Lamina_de_Acero_12" localSheetId="21">#REF!</definedName>
    <definedName name="Niple_Pasamuros_en_Tuberia_y_Lamina_de_Acero_12">#REF!</definedName>
    <definedName name="Niple_Pasamuros_en_Tuberia_y_Lamina_de_Acero_14" localSheetId="21">#REF!</definedName>
    <definedName name="Niple_Pasamuros_en_Tuberia_y_Lamina_de_Acero_14">#REF!</definedName>
    <definedName name="Niple_Pasamuros_en_Tuberia_y_Lamina_de_Acero_2" localSheetId="21">#REF!</definedName>
    <definedName name="Niple_Pasamuros_en_Tuberia_y_Lamina_de_Acero_2">#REF!</definedName>
    <definedName name="Niple_Pasamuros_en_Tuberia_y_Lamina_de_Acero_3" localSheetId="21">#REF!</definedName>
    <definedName name="Niple_Pasamuros_en_Tuberia_y_Lamina_de_Acero_3">#REF!</definedName>
    <definedName name="Niqui">#REF!</definedName>
    <definedName name="Nit">#REF!</definedName>
    <definedName name="NIVEL">#REF!</definedName>
    <definedName name="Nivel1">#REF!</definedName>
    <definedName name="Nivel2">#REF!</definedName>
    <definedName name="Nivel3">#REF!</definedName>
    <definedName name="Nivel4">#REF!</definedName>
    <definedName name="NIVELES">#REF!</definedName>
    <definedName name="NJH" localSheetId="61">#REF!</definedName>
    <definedName name="NJH" localSheetId="62">#REF!</definedName>
    <definedName name="NJH">#REF!</definedName>
    <definedName name="nm" localSheetId="61">#REF!</definedName>
    <definedName name="nm" localSheetId="62">#REF!</definedName>
    <definedName name="nm">#REF!</definedName>
    <definedName name="Nmax">#REF!</definedName>
    <definedName name="nmdlf">#REF!</definedName>
    <definedName name="nmmmm" localSheetId="3" hidden="1">{"via1",#N/A,TRUE,"general";"via2",#N/A,TRUE,"general";"via3",#N/A,TRUE,"general"}</definedName>
    <definedName name="nmmmm" localSheetId="61" hidden="1">{"via1",#N/A,TRUE,"general";"via2",#N/A,TRUE,"general";"via3",#N/A,TRUE,"general"}</definedName>
    <definedName name="nmmmm" localSheetId="62" hidden="1">{"via1",#N/A,TRUE,"general";"via2",#N/A,TRUE,"general";"via3",#N/A,TRUE,"general"}</definedName>
    <definedName name="nmmmm" hidden="1">{"via1",#N/A,TRUE,"general";"via2",#N/A,TRUE,"general";"via3",#N/A,TRUE,"general"}</definedName>
    <definedName name="nmmmm_1" localSheetId="3" hidden="1">{"via1",#N/A,TRUE,"general";"via2",#N/A,TRUE,"general";"via3",#N/A,TRUE,"general"}</definedName>
    <definedName name="nmmmm_1" localSheetId="61" hidden="1">{"via1",#N/A,TRUE,"general";"via2",#N/A,TRUE,"general";"via3",#N/A,TRUE,"general"}</definedName>
    <definedName name="nmmmm_1" localSheetId="62" hidden="1">{"via1",#N/A,TRUE,"general";"via2",#N/A,TRUE,"general";"via3",#N/A,TRUE,"general"}</definedName>
    <definedName name="nmmmm_1" hidden="1">{"via1",#N/A,TRUE,"general";"via2",#N/A,TRUE,"general";"via3",#N/A,TRUE,"general"}</definedName>
    <definedName name="nmop">#REF!</definedName>
    <definedName name="NN" localSheetId="3" hidden="1">{"TAB1",#N/A,TRUE,"GENERAL";"TAB2",#N/A,TRUE,"GENERAL";"TAB3",#N/A,TRUE,"GENERAL";"TAB4",#N/A,TRUE,"GENERAL";"TAB5",#N/A,TRUE,"GENERAL"}</definedName>
    <definedName name="NN" localSheetId="61" hidden="1">{"TAB1",#N/A,TRUE,"GENERAL";"TAB2",#N/A,TRUE,"GENERAL";"TAB3",#N/A,TRUE,"GENERAL";"TAB4",#N/A,TRUE,"GENERAL";"TAB5",#N/A,TRUE,"GENERAL"}</definedName>
    <definedName name="NN" localSheetId="62" hidden="1">{"TAB1",#N/A,TRUE,"GENERAL";"TAB2",#N/A,TRUE,"GENERAL";"TAB3",#N/A,TRUE,"GENERAL";"TAB4",#N/A,TRUE,"GENERAL";"TAB5",#N/A,TRUE,"GENERAL"}</definedName>
    <definedName name="NN" hidden="1">{"TAB1",#N/A,TRUE,"GENERAL";"TAB2",#N/A,TRUE,"GENERAL";"TAB3",#N/A,TRUE,"GENERAL";"TAB4",#N/A,TRUE,"GENERAL";"TAB5",#N/A,TRUE,"GENERAL"}</definedName>
    <definedName name="NN_1" localSheetId="3" hidden="1">{"TAB1",#N/A,TRUE,"GENERAL";"TAB2",#N/A,TRUE,"GENERAL";"TAB3",#N/A,TRUE,"GENERAL";"TAB4",#N/A,TRUE,"GENERAL";"TAB5",#N/A,TRUE,"GENERAL"}</definedName>
    <definedName name="NN_1" localSheetId="61" hidden="1">{"TAB1",#N/A,TRUE,"GENERAL";"TAB2",#N/A,TRUE,"GENERAL";"TAB3",#N/A,TRUE,"GENERAL";"TAB4",#N/A,TRUE,"GENERAL";"TAB5",#N/A,TRUE,"GENERAL"}</definedName>
    <definedName name="NN_1" localSheetId="62" hidden="1">{"TAB1",#N/A,TRUE,"GENERAL";"TAB2",#N/A,TRUE,"GENERAL";"TAB3",#N/A,TRUE,"GENERAL";"TAB4",#N/A,TRUE,"GENERAL";"TAB5",#N/A,TRUE,"GENERAL"}</definedName>
    <definedName name="NN_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61" hidden="1">{"TAB1",#N/A,TRUE,"GENERAL";"TAB2",#N/A,TRUE,"GENERAL";"TAB3",#N/A,TRUE,"GENERAL";"TAB4",#N/A,TRUE,"GENERAL";"TAB5",#N/A,TRUE,"GENERAL"}</definedName>
    <definedName name="nndng" localSheetId="62" hidden="1">{"TAB1",#N/A,TRUE,"GENERAL";"TAB2",#N/A,TRUE,"GENERAL";"TAB3",#N/A,TRUE,"GENERAL";"TAB4",#N/A,TRUE,"GENERAL";"TAB5",#N/A,TRUE,"GENERAL"}</definedName>
    <definedName name="nndng" hidden="1">{"TAB1",#N/A,TRUE,"GENERAL";"TAB2",#N/A,TRUE,"GENERAL";"TAB3",#N/A,TRUE,"GENERAL";"TAB4",#N/A,TRUE,"GENERAL";"TAB5",#N/A,TRUE,"GENERAL"}</definedName>
    <definedName name="nndng_1" localSheetId="3" hidden="1">{"TAB1",#N/A,TRUE,"GENERAL";"TAB2",#N/A,TRUE,"GENERAL";"TAB3",#N/A,TRUE,"GENERAL";"TAB4",#N/A,TRUE,"GENERAL";"TAB5",#N/A,TRUE,"GENERAL"}</definedName>
    <definedName name="nndng_1" localSheetId="61" hidden="1">{"TAB1",#N/A,TRUE,"GENERAL";"TAB2",#N/A,TRUE,"GENERAL";"TAB3",#N/A,TRUE,"GENERAL";"TAB4",#N/A,TRUE,"GENERAL";"TAB5",#N/A,TRUE,"GENERAL"}</definedName>
    <definedName name="nndng_1" localSheetId="62" hidden="1">{"TAB1",#N/A,TRUE,"GENERAL";"TAB2",#N/A,TRUE,"GENERAL";"TAB3",#N/A,TRUE,"GENERAL";"TAB4",#N/A,TRUE,"GENERAL";"TAB5",#N/A,TRUE,"GENERAL"}</definedName>
    <definedName name="nndng_1" hidden="1">{"TAB1",#N/A,TRUE,"GENERAL";"TAB2",#N/A,TRUE,"GENERAL";"TAB3",#N/A,TRUE,"GENERAL";"TAB4",#N/A,TRUE,"GENERAL";"TAB5",#N/A,TRUE,"GENERAL"}</definedName>
    <definedName name="nnn" localSheetId="3" hidden="1">{"TAB1",#N/A,TRUE,"GENERAL";"TAB2",#N/A,TRUE,"GENERAL";"TAB3",#N/A,TRUE,"GENERAL";"TAB4",#N/A,TRUE,"GENERAL";"TAB5",#N/A,TRUE,"GENERAL"}</definedName>
    <definedName name="nnn" localSheetId="61" hidden="1">{"TAB1",#N/A,TRUE,"GENERAL";"TAB2",#N/A,TRUE,"GENERAL";"TAB3",#N/A,TRUE,"GENERAL";"TAB4",#N/A,TRUE,"GENERAL";"TAB5",#N/A,TRUE,"GENERAL"}</definedName>
    <definedName name="nnn" localSheetId="62" hidden="1">{"TAB1",#N/A,TRUE,"GENERAL";"TAB2",#N/A,TRUE,"GENERAL";"TAB3",#N/A,TRUE,"GENERAL";"TAB4",#N/A,TRUE,"GENERAL";"TAB5",#N/A,TRUE,"GENERAL"}</definedName>
    <definedName name="nnn" hidden="1">{"TAB1",#N/A,TRUE,"GENERAL";"TAB2",#N/A,TRUE,"GENERAL";"TAB3",#N/A,TRUE,"GENERAL";"TAB4",#N/A,TRUE,"GENERAL";"TAB5",#N/A,TRUE,"GENERAL"}</definedName>
    <definedName name="nnn_1" localSheetId="3" hidden="1">{"TAB1",#N/A,TRUE,"GENERAL";"TAB2",#N/A,TRUE,"GENERAL";"TAB3",#N/A,TRUE,"GENERAL";"TAB4",#N/A,TRUE,"GENERAL";"TAB5",#N/A,TRUE,"GENERAL"}</definedName>
    <definedName name="nnn_1" localSheetId="61" hidden="1">{"TAB1",#N/A,TRUE,"GENERAL";"TAB2",#N/A,TRUE,"GENERAL";"TAB3",#N/A,TRUE,"GENERAL";"TAB4",#N/A,TRUE,"GENERAL";"TAB5",#N/A,TRUE,"GENERAL"}</definedName>
    <definedName name="nnn_1" localSheetId="62" hidden="1">{"TAB1",#N/A,TRUE,"GENERAL";"TAB2",#N/A,TRUE,"GENERAL";"TAB3",#N/A,TRUE,"GENERAL";"TAB4",#N/A,TRUE,"GENERAL";"TAB5",#N/A,TRUE,"GENERAL"}</definedName>
    <definedName name="nnn_1" hidden="1">{"TAB1",#N/A,TRUE,"GENERAL";"TAB2",#N/A,TRUE,"GENERAL";"TAB3",#N/A,TRUE,"GENERAL";"TAB4",#N/A,TRUE,"GENERAL";"TAB5",#N/A,TRUE,"GENERAL"}</definedName>
    <definedName name="nnnhd" localSheetId="3" hidden="1">{"via1",#N/A,TRUE,"general";"via2",#N/A,TRUE,"general";"via3",#N/A,TRUE,"general"}</definedName>
    <definedName name="nnnhd" localSheetId="61" hidden="1">{"via1",#N/A,TRUE,"general";"via2",#N/A,TRUE,"general";"via3",#N/A,TRUE,"general"}</definedName>
    <definedName name="nnnhd" localSheetId="62" hidden="1">{"via1",#N/A,TRUE,"general";"via2",#N/A,TRUE,"general";"via3",#N/A,TRUE,"general"}</definedName>
    <definedName name="nnnhd" hidden="1">{"via1",#N/A,TRUE,"general";"via2",#N/A,TRUE,"general";"via3",#N/A,TRUE,"general"}</definedName>
    <definedName name="nnnhd_1" localSheetId="3" hidden="1">{"via1",#N/A,TRUE,"general";"via2",#N/A,TRUE,"general";"via3",#N/A,TRUE,"general"}</definedName>
    <definedName name="nnnhd_1" localSheetId="61" hidden="1">{"via1",#N/A,TRUE,"general";"via2",#N/A,TRUE,"general";"via3",#N/A,TRUE,"general"}</definedName>
    <definedName name="nnnhd_1" localSheetId="62" hidden="1">{"via1",#N/A,TRUE,"general";"via2",#N/A,TRUE,"general";"via3",#N/A,TRUE,"general"}</definedName>
    <definedName name="nnnhd_1" hidden="1">{"via1",#N/A,TRUE,"general";"via2",#N/A,TRUE,"general";"via3",#N/A,TRUE,"general"}</definedName>
    <definedName name="NNNN" localSheetId="61">#REF!</definedName>
    <definedName name="NNNN" localSheetId="62">#REF!</definedName>
    <definedName name="NNNN">#REF!</definedName>
    <definedName name="nnnnn" localSheetId="3" hidden="1">{"via1",#N/A,TRUE,"general";"via2",#N/A,TRUE,"general";"via3",#N/A,TRUE,"general"}</definedName>
    <definedName name="nnnnn" localSheetId="61" hidden="1">{"via1",#N/A,TRUE,"general";"via2",#N/A,TRUE,"general";"via3",#N/A,TRUE,"general"}</definedName>
    <definedName name="nnnnn" localSheetId="62" hidden="1">{"via1",#N/A,TRUE,"general";"via2",#N/A,TRUE,"general";"via3",#N/A,TRUE,"general"}</definedName>
    <definedName name="nnnnn" hidden="1">{"via1",#N/A,TRUE,"general";"via2",#N/A,TRUE,"general";"via3",#N/A,TRUE,"general"}</definedName>
    <definedName name="nnnnn_1" localSheetId="3" hidden="1">{"via1",#N/A,TRUE,"general";"via2",#N/A,TRUE,"general";"via3",#N/A,TRUE,"general"}</definedName>
    <definedName name="nnnnn_1" localSheetId="61" hidden="1">{"via1",#N/A,TRUE,"general";"via2",#N/A,TRUE,"general";"via3",#N/A,TRUE,"general"}</definedName>
    <definedName name="nnnnn_1" localSheetId="62" hidden="1">{"via1",#N/A,TRUE,"general";"via2",#N/A,TRUE,"general";"via3",#N/A,TRUE,"general"}</definedName>
    <definedName name="nnnnn_1" hidden="1">{"via1",#N/A,TRUE,"general";"via2",#N/A,TRUE,"general";"via3",#N/A,TRUE,"general"}</definedName>
    <definedName name="nnnnnd" localSheetId="3" hidden="1">{"TAB1",#N/A,TRUE,"GENERAL";"TAB2",#N/A,TRUE,"GENERAL";"TAB3",#N/A,TRUE,"GENERAL";"TAB4",#N/A,TRUE,"GENERAL";"TAB5",#N/A,TRUE,"GENERAL"}</definedName>
    <definedName name="nnnnnd" localSheetId="61" hidden="1">{"TAB1",#N/A,TRUE,"GENERAL";"TAB2",#N/A,TRUE,"GENERAL";"TAB3",#N/A,TRUE,"GENERAL";"TAB4",#N/A,TRUE,"GENERAL";"TAB5",#N/A,TRUE,"GENERAL"}</definedName>
    <definedName name="nnnnnd" localSheetId="62" hidden="1">{"TAB1",#N/A,TRUE,"GENERAL";"TAB2",#N/A,TRUE,"GENERAL";"TAB3",#N/A,TRUE,"GENERAL";"TAB4",#N/A,TRUE,"GENERAL";"TAB5",#N/A,TRUE,"GENERAL"}</definedName>
    <definedName name="nnnnnd" hidden="1">{"TAB1",#N/A,TRUE,"GENERAL";"TAB2",#N/A,TRUE,"GENERAL";"TAB3",#N/A,TRUE,"GENERAL";"TAB4",#N/A,TRUE,"GENERAL";"TAB5",#N/A,TRUE,"GENERAL"}</definedName>
    <definedName name="nnnnnd_1" localSheetId="3" hidden="1">{"TAB1",#N/A,TRUE,"GENERAL";"TAB2",#N/A,TRUE,"GENERAL";"TAB3",#N/A,TRUE,"GENERAL";"TAB4",#N/A,TRUE,"GENERAL";"TAB5",#N/A,TRUE,"GENERAL"}</definedName>
    <definedName name="nnnnnd_1" localSheetId="61" hidden="1">{"TAB1",#N/A,TRUE,"GENERAL";"TAB2",#N/A,TRUE,"GENERAL";"TAB3",#N/A,TRUE,"GENERAL";"TAB4",#N/A,TRUE,"GENERAL";"TAB5",#N/A,TRUE,"GENERAL"}</definedName>
    <definedName name="nnnnnd_1" localSheetId="62" hidden="1">{"TAB1",#N/A,TRUE,"GENERAL";"TAB2",#N/A,TRUE,"GENERAL";"TAB3",#N/A,TRUE,"GENERAL";"TAB4",#N/A,TRUE,"GENERAL";"TAB5",#N/A,TRUE,"GENERAL"}</definedName>
    <definedName name="nnnnnd_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61" hidden="1">{"TAB1",#N/A,TRUE,"GENERAL";"TAB2",#N/A,TRUE,"GENERAL";"TAB3",#N/A,TRUE,"GENERAL";"TAB4",#N/A,TRUE,"GENERAL";"TAB5",#N/A,TRUE,"GENERAL"}</definedName>
    <definedName name="nnnnnf" localSheetId="62" hidden="1">{"TAB1",#N/A,TRUE,"GENERAL";"TAB2",#N/A,TRUE,"GENERAL";"TAB3",#N/A,TRUE,"GENERAL";"TAB4",#N/A,TRUE,"GENERAL";"TAB5",#N/A,TRUE,"GENERAL"}</definedName>
    <definedName name="nnnnnf" hidden="1">{"TAB1",#N/A,TRUE,"GENERAL";"TAB2",#N/A,TRUE,"GENERAL";"TAB3",#N/A,TRUE,"GENERAL";"TAB4",#N/A,TRUE,"GENERAL";"TAB5",#N/A,TRUE,"GENERAL"}</definedName>
    <definedName name="nnnnnf_1" localSheetId="3" hidden="1">{"TAB1",#N/A,TRUE,"GENERAL";"TAB2",#N/A,TRUE,"GENERAL";"TAB3",#N/A,TRUE,"GENERAL";"TAB4",#N/A,TRUE,"GENERAL";"TAB5",#N/A,TRUE,"GENERAL"}</definedName>
    <definedName name="nnnnnf_1" localSheetId="61" hidden="1">{"TAB1",#N/A,TRUE,"GENERAL";"TAB2",#N/A,TRUE,"GENERAL";"TAB3",#N/A,TRUE,"GENERAL";"TAB4",#N/A,TRUE,"GENERAL";"TAB5",#N/A,TRUE,"GENERAL"}</definedName>
    <definedName name="nnnnnf_1" localSheetId="62" hidden="1">{"TAB1",#N/A,TRUE,"GENERAL";"TAB2",#N/A,TRUE,"GENERAL";"TAB3",#N/A,TRUE,"GENERAL";"TAB4",#N/A,TRUE,"GENERAL";"TAB5",#N/A,TRUE,"GENERAL"}</definedName>
    <definedName name="nnnnnf_1" hidden="1">{"TAB1",#N/A,TRUE,"GENERAL";"TAB2",#N/A,TRUE,"GENERAL";"TAB3",#N/A,TRUE,"GENERAL";"TAB4",#N/A,TRUE,"GENERAL";"TAB5",#N/A,TRUE,"GENERAL"}</definedName>
    <definedName name="nnnnnh" localSheetId="3" hidden="1">{"via1",#N/A,TRUE,"general";"via2",#N/A,TRUE,"general";"via3",#N/A,TRUE,"general"}</definedName>
    <definedName name="nnnnnh" localSheetId="61" hidden="1">{"via1",#N/A,TRUE,"general";"via2",#N/A,TRUE,"general";"via3",#N/A,TRUE,"general"}</definedName>
    <definedName name="nnnnnh" localSheetId="62" hidden="1">{"via1",#N/A,TRUE,"general";"via2",#N/A,TRUE,"general";"via3",#N/A,TRUE,"general"}</definedName>
    <definedName name="nnnnnh" hidden="1">{"via1",#N/A,TRUE,"general";"via2",#N/A,TRUE,"general";"via3",#N/A,TRUE,"general"}</definedName>
    <definedName name="nnnnnh_1" localSheetId="3" hidden="1">{"via1",#N/A,TRUE,"general";"via2",#N/A,TRUE,"general";"via3",#N/A,TRUE,"general"}</definedName>
    <definedName name="nnnnnh_1" localSheetId="61" hidden="1">{"via1",#N/A,TRUE,"general";"via2",#N/A,TRUE,"general";"via3",#N/A,TRUE,"general"}</definedName>
    <definedName name="nnnnnh_1" localSheetId="62" hidden="1">{"via1",#N/A,TRUE,"general";"via2",#N/A,TRUE,"general";"via3",#N/A,TRUE,"general"}</definedName>
    <definedName name="nnnnnh_1" hidden="1">{"via1",#N/A,TRUE,"general";"via2",#N/A,TRUE,"general";"via3",#N/A,TRUE,"general"}</definedName>
    <definedName name="NNNNNHHH" hidden="1">#REF!</definedName>
    <definedName name="nnnnnn">#REF!</definedName>
    <definedName name="nnnnno">#REF!</definedName>
    <definedName name="NO">#N/A</definedName>
    <definedName name="No.">#REF!</definedName>
    <definedName name="No._de_ordenes">#REF!</definedName>
    <definedName name="No._Dibujos">#REF!</definedName>
    <definedName name="No._TABS">#REF!</definedName>
    <definedName name="No._tanques">#REF!</definedName>
    <definedName name="No.APMd">#REF!</definedName>
    <definedName name="No.APMs">#REF!</definedName>
    <definedName name="No.Bornas_CFs">#REF!</definedName>
    <definedName name="No.Bornas_ST">#REF!</definedName>
    <definedName name="No.Bornas_TC">#REF!</definedName>
    <definedName name="No.copias">#REF!</definedName>
    <definedName name="No.estSCAN">#REF!</definedName>
    <definedName name="No.MicroTDC">#REF!</definedName>
    <definedName name="No.Rieles">#REF!</definedName>
    <definedName name="NO_10">#NAME?</definedName>
    <definedName name="NO_3">#NAME?</definedName>
    <definedName name="NO_4">#NAME?</definedName>
    <definedName name="NO_5">#NAME?</definedName>
    <definedName name="NO_6">#NAME?</definedName>
    <definedName name="NO_7">#NAME?</definedName>
    <definedName name="NO_8">#NAME?</definedName>
    <definedName name="NO_9">#NAME?</definedName>
    <definedName name="No_desarrolladas">#REF!,#REF!,#REF!,#REF!</definedName>
    <definedName name="NOA_4">#REF!</definedName>
    <definedName name="NOA_7">#REF!</definedName>
    <definedName name="Nocal2m"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des">#REF!</definedName>
    <definedName name="NoFacturable" localSheetId="61">#REF!</definedName>
    <definedName name="NoFacturable" localSheetId="62">#REF!</definedName>
    <definedName name="NoFacturable">#REF!</definedName>
    <definedName name="Nom_Mpio1">#REF!</definedName>
    <definedName name="Nom_proy1">#REF!</definedName>
    <definedName name="Nom_Resp_PAGA">#REF!</definedName>
    <definedName name="Nom_Resp_PMT">#REF!</definedName>
    <definedName name="NOM1.1">#REF!</definedName>
    <definedName name="NOMB5">#REF!</definedName>
    <definedName name="NOMBE22">#REF!</definedName>
    <definedName name="NOMBRE" localSheetId="61">#REF!</definedName>
    <definedName name="NOMBRE">#REF!</definedName>
    <definedName name="Nombre_APU">#REF!</definedName>
    <definedName name="NOMBRE_FUNCIONARIO">#REF!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O">#REF!</definedName>
    <definedName name="NoMuestra">#REF!</definedName>
    <definedName name="NoRepAtEnd">#REF!</definedName>
    <definedName name="Norte">#REF!</definedName>
    <definedName name="NORTECDMB1">#REF!</definedName>
    <definedName name="NORTECDMB2">#REF!</definedName>
    <definedName name="NORTEMT1">#REF!</definedName>
    <definedName name="NORTEMT2">#REF!</definedName>
    <definedName name="North_sales">#REF!</definedName>
    <definedName name="NOTARIA">#REF!</definedName>
    <definedName name="NOTAS">#REF!</definedName>
    <definedName name="notes">#REF!</definedName>
    <definedName name="NOV" localSheetId="62">#REF!</definedName>
    <definedName name="NOV">#REF!</definedName>
    <definedName name="nov00">#REF!</definedName>
    <definedName name="NovDic">#REF!</definedName>
    <definedName name="NOVENTA">#REF!,#REF!</definedName>
    <definedName name="NOXE">#REF!</definedName>
    <definedName name="np">#REF!</definedName>
    <definedName name="NPAGE">#REF!</definedName>
    <definedName name="nr" localSheetId="61">#REF!</definedName>
    <definedName name="nr" localSheetId="62">#REF!</definedName>
    <definedName name="nr">#REF!</definedName>
    <definedName name="NroCODIGO">#REF!</definedName>
    <definedName name="NSEM">#REF!</definedName>
    <definedName name="nt" localSheetId="62">#REF!</definedName>
    <definedName name="nt">#REF!</definedName>
    <definedName name="NTAET">#REF!</definedName>
    <definedName name="NTAUL">#REF!</definedName>
    <definedName name="NTCORE">#REF!</definedName>
    <definedName name="NTDS">#REF!</definedName>
    <definedName name="ntdsre">#REF!</definedName>
    <definedName name="NTDVRS">#REF!</definedName>
    <definedName name="NTOS">#REF!</definedName>
    <definedName name="NTRO">#REF!</definedName>
    <definedName name="NTRUN">#REF!</definedName>
    <definedName name="ntrune">#REF!</definedName>
    <definedName name="ntsvrpe">#REF!</definedName>
    <definedName name="NUCLEO">#REF!</definedName>
    <definedName name="NUCNUM">#REF!</definedName>
    <definedName name="Nudo_2725">#REF!</definedName>
    <definedName name="NUEVO" localSheetId="62">#REF!</definedName>
    <definedName name="NUEVO">#REF!</definedName>
    <definedName name="NÚM">#REF!</definedName>
    <definedName name="Num_Pmt_Per_Year" localSheetId="62">#REF!</definedName>
    <definedName name="Num_Pmt_Per_Year" localSheetId="21">#REF!</definedName>
    <definedName name="Num_Pmt_Per_Year">#REF!</definedName>
    <definedName name="Num_shares">#REF!</definedName>
    <definedName name="Number_of_Payments" localSheetId="61">#N/A</definedName>
    <definedName name="Number_of_Payments" localSheetId="62">MATCH(0.01,[0]!____________MAT31,-1)+1</definedName>
    <definedName name="Number_of_Payments" localSheetId="21">MATCH(0.01,'MEM ELECTRICOS'!End_Bal,-1)+1</definedName>
    <definedName name="Number_of_Payments">#N/A</definedName>
    <definedName name="Number_of_Payments_1">#N/A</definedName>
    <definedName name="Number_of_Payments_2">#N/A</definedName>
    <definedName name="NUMCHECK">AND(ISNUMBER(#REF!),ISNUMBER(#REF!),ISNUMBER(#REF!),ISNUMBER(#REF!))</definedName>
    <definedName name="NUMERO">#REF!</definedName>
    <definedName name="NÚMERO">#REF!</definedName>
    <definedName name="NUNI" localSheetId="61">#REF!</definedName>
    <definedName name="NUNI" localSheetId="62">#REF!</definedName>
    <definedName name="NUNI">#REF!</definedName>
    <definedName name="NVOCD">#REF!</definedName>
    <definedName name="nxn" localSheetId="3" hidden="1">{"via1",#N/A,TRUE,"general";"via2",#N/A,TRUE,"general";"via3",#N/A,TRUE,"general"}</definedName>
    <definedName name="nxn" localSheetId="61" hidden="1">{"via1",#N/A,TRUE,"general";"via2",#N/A,TRUE,"general";"via3",#N/A,TRUE,"general"}</definedName>
    <definedName name="nxn" localSheetId="62" hidden="1">{"via1",#N/A,TRUE,"general";"via2",#N/A,TRUE,"general";"via3",#N/A,TRUE,"general"}</definedName>
    <definedName name="nxn" hidden="1">{"via1",#N/A,TRUE,"general";"via2",#N/A,TRUE,"general";"via3",#N/A,TRUE,"general"}</definedName>
    <definedName name="nxn_1" localSheetId="3" hidden="1">{"via1",#N/A,TRUE,"general";"via2",#N/A,TRUE,"general";"via3",#N/A,TRUE,"general"}</definedName>
    <definedName name="nxn_1" localSheetId="61" hidden="1">{"via1",#N/A,TRUE,"general";"via2",#N/A,TRUE,"general";"via3",#N/A,TRUE,"general"}</definedName>
    <definedName name="nxn_1" localSheetId="62" hidden="1">{"via1",#N/A,TRUE,"general";"via2",#N/A,TRUE,"general";"via3",#N/A,TRUE,"general"}</definedName>
    <definedName name="nxn_1" hidden="1">{"via1",#N/A,TRUE,"general";"via2",#N/A,TRUE,"general";"via3",#N/A,TRUE,"general"}</definedName>
    <definedName name="ñ">#REF!</definedName>
    <definedName name="ñl" localSheetId="62">#REF!</definedName>
    <definedName name="ñl">#REF!</definedName>
    <definedName name="ñlo" localSheetId="3" hidden="1">{#N/A,#N/A,TRUE,"A"}</definedName>
    <definedName name="ñlo" hidden="1">{#N/A,#N/A,TRUE,"A"}</definedName>
    <definedName name="ÑLOP00">#REF!</definedName>
    <definedName name="ÑÑ" localSheetId="62">#REF!</definedName>
    <definedName name="ññ">#REF!</definedName>
    <definedName name="ÑÑÑ">#REF!</definedName>
    <definedName name="ÑÑÑ_1">NA()</definedName>
    <definedName name="ÑÑÑ_10">NA()</definedName>
    <definedName name="ÑÑÑ_11">NA()</definedName>
    <definedName name="ÑÑÑ_12">NA()</definedName>
    <definedName name="ÑÑÑ_2">NA()</definedName>
    <definedName name="ÑÑÑ_3">NA()</definedName>
    <definedName name="ÑÑÑ_4">NA()</definedName>
    <definedName name="ÑÑÑ_5">NA()</definedName>
    <definedName name="ÑÑÑ_6">NA()</definedName>
    <definedName name="ÑÑÑ_7">NA()</definedName>
    <definedName name="ÑÑÑ_8">NA()</definedName>
    <definedName name="ÑÑÑ_9">NA()</definedName>
    <definedName name="ÑÑÑÑ">#REF!</definedName>
    <definedName name="ñññññññññññññññññññ">#REF!</definedName>
    <definedName name="ñññññññññññññññññññññññññññññññññññññññññññññññññññññññññ">#REF!</definedName>
    <definedName name="ñññññññññññññññññññññññññññññññññññññññññññññññññññññññññññññññññññññ">#REF!</definedName>
    <definedName name="ÑÑÑOOOOOOOO" localSheetId="61">#REF!</definedName>
    <definedName name="ÑÑÑOOOOOOOO">#REF!</definedName>
    <definedName name="ñññposoroto">#REF!</definedName>
    <definedName name="ñok" localSheetId="61">#REF!</definedName>
    <definedName name="ñok" localSheetId="62">#REF!</definedName>
    <definedName name="ñok">#REF!</definedName>
    <definedName name="ñp" localSheetId="61">#REF!</definedName>
    <definedName name="ñp" localSheetId="62">#REF!</definedName>
    <definedName name="ñp">#REF!</definedName>
    <definedName name="ñpl"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3" hidden="1">{"via1",#N/A,TRUE,"general";"via2",#N/A,TRUE,"general";"via3",#N/A,TRUE,"general"}</definedName>
    <definedName name="ñpñpñ" localSheetId="61" hidden="1">{"via1",#N/A,TRUE,"general";"via2",#N/A,TRUE,"general";"via3",#N/A,TRUE,"general"}</definedName>
    <definedName name="ñpñpñ" localSheetId="62" hidden="1">{"via1",#N/A,TRUE,"general";"via2",#N/A,TRUE,"general";"via3",#N/A,TRUE,"general"}</definedName>
    <definedName name="ñpñpñ" hidden="1">{"via1",#N/A,TRUE,"general";"via2",#N/A,TRUE,"general";"via3",#N/A,TRUE,"general"}</definedName>
    <definedName name="ñpñpñ_1" localSheetId="3" hidden="1">{"via1",#N/A,TRUE,"general";"via2",#N/A,TRUE,"general";"via3",#N/A,TRUE,"general"}</definedName>
    <definedName name="ñpñpñ_1" localSheetId="61" hidden="1">{"via1",#N/A,TRUE,"general";"via2",#N/A,TRUE,"general";"via3",#N/A,TRUE,"general"}</definedName>
    <definedName name="ñpñpñ_1" localSheetId="62" hidden="1">{"via1",#N/A,TRUE,"general";"via2",#N/A,TRUE,"general";"via3",#N/A,TRUE,"general"}</definedName>
    <definedName name="ñpñpñ_1" hidden="1">{"via1",#N/A,TRUE,"general";"via2",#N/A,TRUE,"general";"via3",#N/A,TRUE,"general"}</definedName>
    <definedName name="ñpo" localSheetId="62">#REF!</definedName>
    <definedName name="ñpo">#REF!</definedName>
    <definedName name="O" localSheetId="61">#REF!</definedName>
    <definedName name="O" localSheetId="62">#REF!</definedName>
    <definedName name="O">#REF!</definedName>
    <definedName name="º1">#REF!</definedName>
    <definedName name="O1001A">#REF!</definedName>
    <definedName name="O101A">#REF!</definedName>
    <definedName name="O1101A">#REF!</definedName>
    <definedName name="O201A">#REF!</definedName>
    <definedName name="O202A">#REF!</definedName>
    <definedName name="O301A">#REF!</definedName>
    <definedName name="O302A">#REF!</definedName>
    <definedName name="O303P">#REF!</definedName>
    <definedName name="O303S">#REF!</definedName>
    <definedName name="O304P">#REF!</definedName>
    <definedName name="O304S">#REF!</definedName>
    <definedName name="O3057422">#REF!</definedName>
    <definedName name="O401P">#REF!</definedName>
    <definedName name="O401S">#REF!</definedName>
    <definedName name="O501P">#REF!</definedName>
    <definedName name="O501S">#REF!</definedName>
    <definedName name="O601P">#REF!</definedName>
    <definedName name="O601S">#REF!</definedName>
    <definedName name="O602P">#REF!</definedName>
    <definedName name="O602S">#REF!</definedName>
    <definedName name="O603P">#REF!</definedName>
    <definedName name="O603S">#REF!</definedName>
    <definedName name="O604P">#REF!</definedName>
    <definedName name="O604S">#REF!</definedName>
    <definedName name="O701P">#REF!</definedName>
    <definedName name="O701S">#REF!</definedName>
    <definedName name="O702A">#REF!</definedName>
    <definedName name="O703P">#REF!</definedName>
    <definedName name="O703S">#REF!</definedName>
    <definedName name="O704P">#REF!</definedName>
    <definedName name="O704S">#REF!</definedName>
    <definedName name="O801A">#REF!</definedName>
    <definedName name="O802P">#REF!</definedName>
    <definedName name="O802S">#REF!</definedName>
    <definedName name="o9o9" localSheetId="3" hidden="1">{"via1",#N/A,TRUE,"general";"via2",#N/A,TRUE,"general";"via3",#N/A,TRUE,"general"}</definedName>
    <definedName name="o9o9" localSheetId="61" hidden="1">{"via1",#N/A,TRUE,"general";"via2",#N/A,TRUE,"general";"via3",#N/A,TRUE,"general"}</definedName>
    <definedName name="o9o9" localSheetId="62" hidden="1">{"via1",#N/A,TRUE,"general";"via2",#N/A,TRUE,"general";"via3",#N/A,TRUE,"general"}</definedName>
    <definedName name="o9o9" hidden="1">{"via1",#N/A,TRUE,"general";"via2",#N/A,TRUE,"general";"via3",#N/A,TRUE,"general"}</definedName>
    <definedName name="o9o9_1" localSheetId="3" hidden="1">{"via1",#N/A,TRUE,"general";"via2",#N/A,TRUE,"general";"via3",#N/A,TRUE,"general"}</definedName>
    <definedName name="o9o9_1" localSheetId="61" hidden="1">{"via1",#N/A,TRUE,"general";"via2",#N/A,TRUE,"general";"via3",#N/A,TRUE,"general"}</definedName>
    <definedName name="o9o9_1" localSheetId="62" hidden="1">{"via1",#N/A,TRUE,"general";"via2",#N/A,TRUE,"general";"via3",#N/A,TRUE,"general"}</definedName>
    <definedName name="o9o9_1" hidden="1">{"via1",#N/A,TRUE,"general";"via2",#N/A,TRUE,"general";"via3",#N/A,TRUE,"general"}</definedName>
    <definedName name="OBJ">#REF!</definedName>
    <definedName name="OBJETIVO" localSheetId="61">#REF!</definedName>
    <definedName name="OBJETIVO">#REF!</definedName>
    <definedName name="OBJETIVO_1" localSheetId="61">#REF!</definedName>
    <definedName name="OBJETIVO_1">#REF!</definedName>
    <definedName name="OBJETIVO_2">#REF!</definedName>
    <definedName name="OBJETIVO_4">#REF!</definedName>
    <definedName name="ObjetivoProyecto">#REF!</definedName>
    <definedName name="OBJETO">#REF!</definedName>
    <definedName name="OBJETO.CONTRATO" localSheetId="21">[3]VARIABLES!$C$8</definedName>
    <definedName name="OBJETO.CONTRATO">#REF!</definedName>
    <definedName name="OBRA" localSheetId="61">#REF!</definedName>
    <definedName name="OBRA" localSheetId="62">#REF!</definedName>
    <definedName name="Obra">#REF!</definedName>
    <definedName name="obras" hidden="1">#REF!</definedName>
    <definedName name="obras_complementarias">#REF!</definedName>
    <definedName name="OBRAS_VARIAS">#REF!</definedName>
    <definedName name="obras1" localSheetId="3">DATE(YEAR(#REF!),MONTH(#REF!)+[0]!ACCESORIOS_PARA_TANQUE_ALMACENAMIENTO_2000_LTS,DAY(#REF!))</definedName>
    <definedName name="obras1">DATE(YEAR(#REF!),MONTH(#REF!)+[0]!ACCESORIOS_PARA_TANQUE_ALMACENAMIENTO_2000_LTS,DAY(#REF!))</definedName>
    <definedName name="obras11" hidden="1">#REF!</definedName>
    <definedName name="obras111" localSheetId="3">DATE(YEAR(#REF!),MONTH(#REF!)+[0]!ACCESORIOS_PARA_TANQUE_ALMACENAMIENTO_2000_LTS,DAY(#REF!))</definedName>
    <definedName name="obras111">DATE(YEAR(#REF!),MONTH(#REF!)+[0]!ACCESORIOS_PARA_TANQUE_ALMACENAMIENTO_2000_LTS,DAY(#REF!))</definedName>
    <definedName name="OBRERO">#REF!</definedName>
    <definedName name="OBS_Data_Col" hidden="1">#REF!</definedName>
    <definedName name="OBSERV">#REF!</definedName>
    <definedName name="OBSERVACION">#REF!</definedName>
    <definedName name="observaciones">#REF!</definedName>
    <definedName name="OC">#REF!</definedName>
    <definedName name="ocase">#REF!</definedName>
    <definedName name="OCD">#REF!</definedName>
    <definedName name="OCD1_1">#REF!</definedName>
    <definedName name="OCD1_1_1">#REF!</definedName>
    <definedName name="OCEquipData">#REF!</definedName>
    <definedName name="OCHENTA">#REF!,#REF!</definedName>
    <definedName name="OCI">#REF!</definedName>
    <definedName name="OCI1_1">#REF!</definedName>
    <definedName name="OCI1_1_1">#REF!</definedName>
    <definedName name="OCT" localSheetId="62">#REF!</definedName>
    <definedName name="OCT">#REF!</definedName>
    <definedName name="oct00">#REF!</definedName>
    <definedName name="octavoH">#REF!</definedName>
    <definedName name="OCTUBRE" localSheetId="3"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3" hidden="1">{#N/A,#N/A,FALSE,"Aging Summary";#N/A,#N/A,FALSE,"Ratio Analysis";#N/A,#N/A,FALSE,"Test 120 Day Accts";#N/A,#N/A,FALSE,"Tickmarks"}</definedName>
    <definedName name="oera" hidden="1">{#N/A,#N/A,FALSE,"Aging Summary";#N/A,#N/A,FALSE,"Ratio Analysis";#N/A,#N/A,FALSE,"Test 120 Day Accts";#N/A,#N/A,FALSE,"Tickmarks"}</definedName>
    <definedName name="OF" localSheetId="61">#REF!</definedName>
    <definedName name="OF" localSheetId="62">#REF!</definedName>
    <definedName name="OF">#REF!</definedName>
    <definedName name="OFERTA">#REF!</definedName>
    <definedName name="Off_High_Cov">#REF!</definedName>
    <definedName name="OFFER">#REF!</definedName>
    <definedName name="OFFICE_ENTITY">#REF!</definedName>
    <definedName name="OFI">#REF!</definedName>
    <definedName name="OFICI">#REF!</definedName>
    <definedName name="Oficial" localSheetId="61">#REF!</definedName>
    <definedName name="Oficial" localSheetId="62">#REF!</definedName>
    <definedName name="Oficial" localSheetId="21">#REF!</definedName>
    <definedName name="OFICIAL">#REF!</definedName>
    <definedName name="OficialHR">#REF!</definedName>
    <definedName name="Oficina" localSheetId="61">#REF!</definedName>
    <definedName name="Oficina" localSheetId="62">#REF!</definedName>
    <definedName name="Oficina">#REF!</definedName>
    <definedName name="OFICINAS">#REF!</definedName>
    <definedName name="OFICINAS1">#REF!</definedName>
    <definedName name="Oficios_Varios">#REF!</definedName>
    <definedName name="ofyaydnt">#REF!</definedName>
    <definedName name="OHaulCostOutput">#REF!</definedName>
    <definedName name="oi" localSheetId="3" hidden="1">{#N/A,#N/A,TRUE,"A"}</definedName>
    <definedName name="oi" hidden="1">{#N/A,#N/A,TRUE,"A"}</definedName>
    <definedName name="oiret" localSheetId="3" hidden="1">{"TAB1",#N/A,TRUE,"GENERAL";"TAB2",#N/A,TRUE,"GENERAL";"TAB3",#N/A,TRUE,"GENERAL";"TAB4",#N/A,TRUE,"GENERAL";"TAB5",#N/A,TRUE,"GENERAL"}</definedName>
    <definedName name="oiret" localSheetId="61" hidden="1">{"TAB1",#N/A,TRUE,"GENERAL";"TAB2",#N/A,TRUE,"GENERAL";"TAB3",#N/A,TRUE,"GENERAL";"TAB4",#N/A,TRUE,"GENERAL";"TAB5",#N/A,TRUE,"GENERAL"}</definedName>
    <definedName name="oiret" localSheetId="62" hidden="1">{"TAB1",#N/A,TRUE,"GENERAL";"TAB2",#N/A,TRUE,"GENERAL";"TAB3",#N/A,TRUE,"GENERAL";"TAB4",#N/A,TRUE,"GENERAL";"TAB5",#N/A,TRUE,"GENERAL"}</definedName>
    <definedName name="oiret" hidden="1">{"TAB1",#N/A,TRUE,"GENERAL";"TAB2",#N/A,TRUE,"GENERAL";"TAB3",#N/A,TRUE,"GENERAL";"TAB4",#N/A,TRUE,"GENERAL";"TAB5",#N/A,TRUE,"GENERAL"}</definedName>
    <definedName name="oiret_1" localSheetId="3" hidden="1">{"TAB1",#N/A,TRUE,"GENERAL";"TAB2",#N/A,TRUE,"GENERAL";"TAB3",#N/A,TRUE,"GENERAL";"TAB4",#N/A,TRUE,"GENERAL";"TAB5",#N/A,TRUE,"GENERAL"}</definedName>
    <definedName name="oiret_1" localSheetId="61" hidden="1">{"TAB1",#N/A,TRUE,"GENERAL";"TAB2",#N/A,TRUE,"GENERAL";"TAB3",#N/A,TRUE,"GENERAL";"TAB4",#N/A,TRUE,"GENERAL";"TAB5",#N/A,TRUE,"GENERAL"}</definedName>
    <definedName name="oiret_1" localSheetId="62" hidden="1">{"TAB1",#N/A,TRUE,"GENERAL";"TAB2",#N/A,TRUE,"GENERAL";"TAB3",#N/A,TRUE,"GENERAL";"TAB4",#N/A,TRUE,"GENERAL";"TAB5",#N/A,TRUE,"GENERAL"}</definedName>
    <definedName name="oiret_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61" hidden="1">{"TAB1",#N/A,TRUE,"GENERAL";"TAB2",#N/A,TRUE,"GENERAL";"TAB3",#N/A,TRUE,"GENERAL";"TAB4",#N/A,TRUE,"GENERAL";"TAB5",#N/A,TRUE,"GENERAL"}</definedName>
    <definedName name="oirgrth" localSheetId="62" hidden="1">{"TAB1",#N/A,TRUE,"GENERAL";"TAB2",#N/A,TRUE,"GENERAL";"TAB3",#N/A,TRUE,"GENERAL";"TAB4",#N/A,TRUE,"GENERAL";"TAB5",#N/A,TRUE,"GENERAL"}</definedName>
    <definedName name="oirgrth" hidden="1">{"TAB1",#N/A,TRUE,"GENERAL";"TAB2",#N/A,TRUE,"GENERAL";"TAB3",#N/A,TRUE,"GENERAL";"TAB4",#N/A,TRUE,"GENERAL";"TAB5",#N/A,TRUE,"GENERAL"}</definedName>
    <definedName name="oirgrth_1" localSheetId="3" hidden="1">{"TAB1",#N/A,TRUE,"GENERAL";"TAB2",#N/A,TRUE,"GENERAL";"TAB3",#N/A,TRUE,"GENERAL";"TAB4",#N/A,TRUE,"GENERAL";"TAB5",#N/A,TRUE,"GENERAL"}</definedName>
    <definedName name="oirgrth_1" localSheetId="61" hidden="1">{"TAB1",#N/A,TRUE,"GENERAL";"TAB2",#N/A,TRUE,"GENERAL";"TAB3",#N/A,TRUE,"GENERAL";"TAB4",#N/A,TRUE,"GENERAL";"TAB5",#N/A,TRUE,"GENERAL"}</definedName>
    <definedName name="oirgrth_1" localSheetId="62" hidden="1">{"TAB1",#N/A,TRUE,"GENERAL";"TAB2",#N/A,TRUE,"GENERAL";"TAB3",#N/A,TRUE,"GENERAL";"TAB4",#N/A,TRUE,"GENERAL";"TAB5",#N/A,TRUE,"GENERAL"}</definedName>
    <definedName name="oirgrth_1" hidden="1">{"TAB1",#N/A,TRUE,"GENERAL";"TAB2",#N/A,TRUE,"GENERAL";"TAB3",#N/A,TRUE,"GENERAL";"TAB4",#N/A,TRUE,"GENERAL";"TAB5",#N/A,TRUE,"GENERAL"}</definedName>
    <definedName name="OIUOIU" localSheetId="3" hidden="1">{"via1",#N/A,TRUE,"general";"via2",#N/A,TRUE,"general";"via3",#N/A,TRUE,"general"}</definedName>
    <definedName name="OIUOIU" localSheetId="61" hidden="1">{"via1",#N/A,TRUE,"general";"via2",#N/A,TRUE,"general";"via3",#N/A,TRUE,"general"}</definedName>
    <definedName name="OIUOIU" localSheetId="62" hidden="1">{"via1",#N/A,TRUE,"general";"via2",#N/A,TRUE,"general";"via3",#N/A,TRUE,"general"}</definedName>
    <definedName name="OIUOIU" hidden="1">{"via1",#N/A,TRUE,"general";"via2",#N/A,TRUE,"general";"via3",#N/A,TRUE,"general"}</definedName>
    <definedName name="OIUOIU_1" localSheetId="3" hidden="1">{"via1",#N/A,TRUE,"general";"via2",#N/A,TRUE,"general";"via3",#N/A,TRUE,"general"}</definedName>
    <definedName name="OIUOIU_1" localSheetId="61" hidden="1">{"via1",#N/A,TRUE,"general";"via2",#N/A,TRUE,"general";"via3",#N/A,TRUE,"general"}</definedName>
    <definedName name="OIUOIU_1" localSheetId="62" hidden="1">{"via1",#N/A,TRUE,"general";"via2",#N/A,TRUE,"general";"via3",#N/A,TRUE,"general"}</definedName>
    <definedName name="OIUOIU_1" hidden="1">{"via1",#N/A,TRUE,"general";"via2",#N/A,TRUE,"general";"via3",#N/A,TRUE,"general"}</definedName>
    <definedName name="OIUYUGJ">#REF!</definedName>
    <definedName name="OJJIJIJIIJJIO">#N/A</definedName>
    <definedName name="ojjj">#N/A</definedName>
    <definedName name="OJO" localSheetId="61">#REF!</definedName>
    <definedName name="OJO">#REF!</definedName>
    <definedName name="ojooo">#REF!</definedName>
    <definedName name="ojuojoijojoijdlf">#REF!</definedName>
    <definedName name="ok" localSheetId="61">#N/A</definedName>
    <definedName name="ok" localSheetId="62">#N/A</definedName>
    <definedName name="OK">#REF!</definedName>
    <definedName name="ol">#REF!</definedName>
    <definedName name="OLE_LINK1">#REF!</definedName>
    <definedName name="OLE_LINK1_6">#REF!</definedName>
    <definedName name="OLE_LINK2_6">#REF!</definedName>
    <definedName name="om">#REF!</definedName>
    <definedName name="OMAR" localSheetId="61">#REF!</definedName>
    <definedName name="OMAR">#REF!</definedName>
    <definedName name="OMP_escalator">#REF!</definedName>
    <definedName name="OMP_Selected_Year">#REF!</definedName>
    <definedName name="ON">#REF!</definedName>
    <definedName name="OnceThru">0</definedName>
    <definedName name="OÑ">#REF!</definedName>
    <definedName name="OO" localSheetId="61">#REF!</definedName>
    <definedName name="oo">#REF!</definedName>
    <definedName name="OOMMOOMM">#REF!</definedName>
    <definedName name="ooo" localSheetId="3" hidden="1">{"via1",#N/A,TRUE,"general";"via2",#N/A,TRUE,"general";"via3",#N/A,TRUE,"general"}</definedName>
    <definedName name="OOO" localSheetId="61">#REF!</definedName>
    <definedName name="OOO" localSheetId="62">#REF!</definedName>
    <definedName name="ooo" hidden="1">{"via1",#N/A,TRUE,"general";"via2",#N/A,TRUE,"general";"via3",#N/A,TRUE,"general"}</definedName>
    <definedName name="ooo_1" localSheetId="3" hidden="1">{"via1",#N/A,TRUE,"general";"via2",#N/A,TRUE,"general";"via3",#N/A,TRUE,"general"}</definedName>
    <definedName name="ooo_1" localSheetId="61" hidden="1">{"via1",#N/A,TRUE,"general";"via2",#N/A,TRUE,"general";"via3",#N/A,TRUE,"general"}</definedName>
    <definedName name="ooo_1" localSheetId="62" hidden="1">{"via1",#N/A,TRUE,"general";"via2",#N/A,TRUE,"general";"via3",#N/A,TRUE,"general"}</definedName>
    <definedName name="ooo_1" hidden="1">{"via1",#N/A,TRUE,"general";"via2",#N/A,TRUE,"general";"via3",#N/A,TRUE,"general"}</definedName>
    <definedName name="oooiiiiiiiiiiiiiyyyyyyyyyyyyyy" localSheetId="61">#REF!</definedName>
    <definedName name="oooiiiiiiiiiiiiiyyyyyyyyyyyyyy">#REF!</definedName>
    <definedName name="OOOOALLALLAIIIIA" localSheetId="61">#REF!</definedName>
    <definedName name="OOOOALLALLAIIIIA">#REF!</definedName>
    <definedName name="ooooiii" localSheetId="3" hidden="1">{"TAB1",#N/A,TRUE,"GENERAL";"TAB2",#N/A,TRUE,"GENERAL";"TAB3",#N/A,TRUE,"GENERAL";"TAB4",#N/A,TRUE,"GENERAL";"TAB5",#N/A,TRUE,"GENERAL"}</definedName>
    <definedName name="ooooiii" localSheetId="61" hidden="1">{"TAB1",#N/A,TRUE,"GENERAL";"TAB2",#N/A,TRUE,"GENERAL";"TAB3",#N/A,TRUE,"GENERAL";"TAB4",#N/A,TRUE,"GENERAL";"TAB5",#N/A,TRUE,"GENERAL"}</definedName>
    <definedName name="ooooiii" localSheetId="62" hidden="1">{"TAB1",#N/A,TRUE,"GENERAL";"TAB2",#N/A,TRUE,"GENERAL";"TAB3",#N/A,TRUE,"GENERAL";"TAB4",#N/A,TRUE,"GENERAL";"TAB5",#N/A,TRUE,"GENERAL"}</definedName>
    <definedName name="ooooiii" hidden="1">{"TAB1",#N/A,TRUE,"GENERAL";"TAB2",#N/A,TRUE,"GENERAL";"TAB3",#N/A,TRUE,"GENERAL";"TAB4",#N/A,TRUE,"GENERAL";"TAB5",#N/A,TRUE,"GENERAL"}</definedName>
    <definedName name="ooooiii_1" localSheetId="3" hidden="1">{"TAB1",#N/A,TRUE,"GENERAL";"TAB2",#N/A,TRUE,"GENERAL";"TAB3",#N/A,TRUE,"GENERAL";"TAB4",#N/A,TRUE,"GENERAL";"TAB5",#N/A,TRUE,"GENERAL"}</definedName>
    <definedName name="ooooiii_1" localSheetId="61" hidden="1">{"TAB1",#N/A,TRUE,"GENERAL";"TAB2",#N/A,TRUE,"GENERAL";"TAB3",#N/A,TRUE,"GENERAL";"TAB4",#N/A,TRUE,"GENERAL";"TAB5",#N/A,TRUE,"GENERAL"}</definedName>
    <definedName name="ooooiii_1" localSheetId="62" hidden="1">{"TAB1",#N/A,TRUE,"GENERAL";"TAB2",#N/A,TRUE,"GENERAL";"TAB3",#N/A,TRUE,"GENERAL";"TAB4",#N/A,TRUE,"GENERAL";"TAB5",#N/A,TRUE,"GENERAL"}</definedName>
    <definedName name="ooooiii_1" hidden="1">{"TAB1",#N/A,TRUE,"GENERAL";"TAB2",#N/A,TRUE,"GENERAL";"TAB3",#N/A,TRUE,"GENERAL";"TAB4",#N/A,TRUE,"GENERAL";"TAB5",#N/A,TRUE,"GENERAL"}</definedName>
    <definedName name="OOOOO" hidden="1">#REF!</definedName>
    <definedName name="OOOOOAAALALAKKA" localSheetId="61">#REF!</definedName>
    <definedName name="OOOOOAAALALAKKA">#REF!</definedName>
    <definedName name="OOOOOOAKAKKAKAKA" localSheetId="61">#REF!</definedName>
    <definedName name="OOOOOOAKAKKAKAKA">#REF!</definedName>
    <definedName name="oooooookkkkkkkkkkkkkuuuuuuuuuuuuuuuyyyyyyyyyyyyy" localSheetId="61">#REF!</definedName>
    <definedName name="oooooookkkkkkkkkkkkkuuuuuuuuuuuuuuuyyyyyyyyyyyyy">#REF!</definedName>
    <definedName name="ooooooooo">#REF!</definedName>
    <definedName name="oooooooooo">#REF!</definedName>
    <definedName name="ooooooooooooooo" localSheetId="61">#REF!</definedName>
    <definedName name="ooooooooooooooo">#REF!</definedName>
    <definedName name="OOOOOOOOOOOOOOOOOOOOOOOOOOOOOOOOOOOOOOOOOOOOOOOOOOOOOOOOOOOOOOOOOOOOOOOOOOOOOO">#REF!</definedName>
    <definedName name="ooooooooooooouuuuuuuuuuuu" localSheetId="61">#REF!</definedName>
    <definedName name="ooooooooooooouuuuuuuuuuuu">#REF!</definedName>
    <definedName name="OOOOOOOOPPP">#REF!</definedName>
    <definedName name="oooos" localSheetId="3" hidden="1">{"via1",#N/A,TRUE,"general";"via2",#N/A,TRUE,"general";"via3",#N/A,TRUE,"general"}</definedName>
    <definedName name="oooos" localSheetId="61" hidden="1">{"via1",#N/A,TRUE,"general";"via2",#N/A,TRUE,"general";"via3",#N/A,TRUE,"general"}</definedName>
    <definedName name="oooos" localSheetId="62" hidden="1">{"via1",#N/A,TRUE,"general";"via2",#N/A,TRUE,"general";"via3",#N/A,TRUE,"general"}</definedName>
    <definedName name="oooos" hidden="1">{"via1",#N/A,TRUE,"general";"via2",#N/A,TRUE,"general";"via3",#N/A,TRUE,"general"}</definedName>
    <definedName name="oooos_1" localSheetId="3" hidden="1">{"via1",#N/A,TRUE,"general";"via2",#N/A,TRUE,"general";"via3",#N/A,TRUE,"general"}</definedName>
    <definedName name="oooos_1" localSheetId="61" hidden="1">{"via1",#N/A,TRUE,"general";"via2",#N/A,TRUE,"general";"via3",#N/A,TRUE,"general"}</definedName>
    <definedName name="oooos_1" localSheetId="62" hidden="1">{"via1",#N/A,TRUE,"general";"via2",#N/A,TRUE,"general";"via3",#N/A,TRUE,"general"}</definedName>
    <definedName name="oooos_1" hidden="1">{"via1",#N/A,TRUE,"general";"via2",#N/A,TRUE,"general";"via3",#N/A,TRUE,"general"}</definedName>
    <definedName name="ooouuuygfrdefrg658" localSheetId="61">#REF!</definedName>
    <definedName name="ooouuuygfrdefrg658">#REF!</definedName>
    <definedName name="OP" localSheetId="61">[0]!CHAZOS_EXPANSIVO_5_8_X_2_1_2+'INSUMOS &amp; EQUIPOS'!_____EQP10</definedName>
    <definedName name="OP" localSheetId="62">[0]!CHAZOS_EXPANSIVO_5_8_X_2_1_2+'INSUMOS &amp; EQUIPOS'!_____EQP10</definedName>
    <definedName name="op">#REF!</definedName>
    <definedName name="opcion">#REF!</definedName>
    <definedName name="OPCION_DESEM">#REF!</definedName>
    <definedName name="OPCION3">#REF!</definedName>
    <definedName name="Open_Price">#REF!</definedName>
    <definedName name="Openingpb" hidden="1">#REF!</definedName>
    <definedName name="OpEquip">#REF!</definedName>
    <definedName name="Operario">#REF!</definedName>
    <definedName name="OpexFac">#REF!</definedName>
    <definedName name="OPRTUNIDADES" localSheetId="61">#REF!</definedName>
    <definedName name="OPRTUNIDADES">#REF!</definedName>
    <definedName name="OPRTUNIDADES_1">#REF!</definedName>
    <definedName name="OPRTUNIDADES_2">#REF!</definedName>
    <definedName name="optcount">#REF!</definedName>
    <definedName name="optcountstart">#REF!</definedName>
    <definedName name="Option">#REF!</definedName>
    <definedName name="options">#REF!</definedName>
    <definedName name="optsonly">#REF!</definedName>
    <definedName name="OR">#REF!</definedName>
    <definedName name="ORDEN" localSheetId="61">#REF!</definedName>
    <definedName name="ORDEN">#REF!</definedName>
    <definedName name="ORDENAR">#REF!</definedName>
    <definedName name="Order_Type">#REF!</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 localSheetId="21">#REF!</definedName>
    <definedName name="Organizador_de_Cables_de_Puenteo">#REF!</definedName>
    <definedName name="ORIGEN">#REF!</definedName>
    <definedName name="OrigenConsultoria" localSheetId="61">#REF!</definedName>
    <definedName name="OrigenConsultoria" localSheetId="62">#REF!</definedName>
    <definedName name="OrigenConsultoria">#REF!</definedName>
    <definedName name="OrigenObra">#REF!</definedName>
    <definedName name="ORIGINAL" localSheetId="3"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Mediano_Ref._08860" localSheetId="21">#REF!</definedName>
    <definedName name="Orinal_Mediano_Ref._08860">#REF!</definedName>
    <definedName name="ORINALES">#REF!</definedName>
    <definedName name="ORO" localSheetId="62">#REF!</definedName>
    <definedName name="ORO">#REF!</definedName>
    <definedName name="OROZCO" hidden="1">#REF!</definedName>
    <definedName name="os" localSheetId="61">#REF!</definedName>
    <definedName name="os" localSheetId="62">#REF!</definedName>
    <definedName name="os">#REF!</definedName>
    <definedName name="OSCAR">#REF!</definedName>
    <definedName name="OTERO">#REF!</definedName>
    <definedName name="OtherCosts">#REF!</definedName>
    <definedName name="OTOS_PARAMETROS">#REF!</definedName>
    <definedName name="OTR">#REF!</definedName>
    <definedName name="otra">#REF!</definedName>
    <definedName name="OTRO">#REF!</definedName>
    <definedName name="otro2">#REF!</definedName>
    <definedName name="otros" localSheetId="61">#REF!</definedName>
    <definedName name="otros" localSheetId="62">#REF!</definedName>
    <definedName name="otros">#REF!</definedName>
    <definedName name="OTROS_2">#REF!</definedName>
    <definedName name="Otros_Equipos">#REF!</definedName>
    <definedName name="Otros_Materiales">#REF!</definedName>
    <definedName name="Otros_Módulos">#REF!</definedName>
    <definedName name="OTROS1">#REF!</definedName>
    <definedName name="OtrosCargos_Total">#REF!</definedName>
    <definedName name="OtrosServicios" localSheetId="61">#REF!</definedName>
    <definedName name="OtrosServicios">#REF!</definedName>
    <definedName name="OtrosServiciosCostos">#REF!</definedName>
    <definedName name="OU_1">#REF!</definedName>
    <definedName name="OU_2">#REF!</definedName>
    <definedName name="OU_3">#REF!</definedName>
    <definedName name="OU_4">#REF!</definedName>
    <definedName name="OU_5">#REF!</definedName>
    <definedName name="ØuRn1v">#REF!</definedName>
    <definedName name="ØuRn2v">#REF!</definedName>
    <definedName name="OUT">#REF!</definedName>
    <definedName name="OVER">#REF!</definedName>
    <definedName name="OWNER" hidden="1">#REF!</definedName>
    <definedName name="p" localSheetId="61">#REF!</definedName>
    <definedName name="p" localSheetId="62">#REF!</definedName>
    <definedName name="P">#REF!</definedName>
    <definedName name="P.Assumptions">#REF!</definedName>
    <definedName name="P.Backup">#REF!</definedName>
    <definedName name="P.BalanceSheet">#REF!</definedName>
    <definedName name="P.Base">#REF!</definedName>
    <definedName name="p.BS" hidden="1">#REF!</definedName>
    <definedName name="p.BSAssumptions" hidden="1">#REF!</definedName>
    <definedName name="p.CapStructure" hidden="1">#REF!</definedName>
    <definedName name="p.CashFlow" hidden="1">#REF!</definedName>
    <definedName name="P.CloseBalSheet">#REF!</definedName>
    <definedName name="P.ControlPanel">#REF!</definedName>
    <definedName name="p.Cover" hidden="1">#REF!</definedName>
    <definedName name="P.Debt">#REF!</definedName>
    <definedName name="p.Depreciation" hidden="1">#REF!</definedName>
    <definedName name="p.Executive" hidden="1">#REF!</definedName>
    <definedName name="p.FactSheet" hidden="1">#REF!</definedName>
    <definedName name="P.IncomeStmt">#REF!</definedName>
    <definedName name="P.Inputs">#REF!</definedName>
    <definedName name="P.IntRates">#REF!</definedName>
    <definedName name="p.IS" hidden="1">#REF!</definedName>
    <definedName name="p.ISAssumptions" hidden="1">#REF!</definedName>
    <definedName name="P.martillo">#REF!</definedName>
    <definedName name="p.OpeningBS" hidden="1">#REF!</definedName>
    <definedName name="p.ratio">#REF!</definedName>
    <definedName name="P.retiro">#REF!</definedName>
    <definedName name="P.Returns">#REF!</definedName>
    <definedName name="p.TaxCalculation" hidden="1">#REF!</definedName>
    <definedName name="P_0001">#REF!</definedName>
    <definedName name="P_0002">#REF!</definedName>
    <definedName name="P_0003">#REF!</definedName>
    <definedName name="P_0004">#REF!</definedName>
    <definedName name="P_0005">#REF!</definedName>
    <definedName name="P_0006">#REF!</definedName>
    <definedName name="P_0007">#REF!</definedName>
    <definedName name="P_0008">#REF!</definedName>
    <definedName name="P_0009">#REF!</definedName>
    <definedName name="P_0010">#REF!</definedName>
    <definedName name="P_0011">#REF!</definedName>
    <definedName name="P_0012">#REF!</definedName>
    <definedName name="P_0013">#REF!</definedName>
    <definedName name="P_0014">#REF!</definedName>
    <definedName name="P_0015">#REF!</definedName>
    <definedName name="P_0016">#REF!</definedName>
    <definedName name="P_0017">#REF!</definedName>
    <definedName name="P_0018">#REF!</definedName>
    <definedName name="P_0019">#REF!</definedName>
    <definedName name="P_0020">#REF!</definedName>
    <definedName name="P_0021">#REF!</definedName>
    <definedName name="P_0022">#REF!</definedName>
    <definedName name="P_0023">#REF!</definedName>
    <definedName name="P_0024">#REF!</definedName>
    <definedName name="P_0025">#REF!</definedName>
    <definedName name="P_0026">#REF!</definedName>
    <definedName name="P_0027">#REF!</definedName>
    <definedName name="P_0028">#REF!</definedName>
    <definedName name="P_0029">#REF!</definedName>
    <definedName name="P_0030">#REF!</definedName>
    <definedName name="P_0031">#REF!</definedName>
    <definedName name="P_0032">#REF!</definedName>
    <definedName name="P_0033">#REF!</definedName>
    <definedName name="P_0034">#REF!</definedName>
    <definedName name="P_0035">#REF!</definedName>
    <definedName name="P_0036">#REF!</definedName>
    <definedName name="P_0037">#REF!</definedName>
    <definedName name="P_0038">#REF!</definedName>
    <definedName name="P_0039">#REF!</definedName>
    <definedName name="P_0040">#REF!</definedName>
    <definedName name="P_0041">#REF!</definedName>
    <definedName name="P_0042">#REF!</definedName>
    <definedName name="P_0043">#REF!</definedName>
    <definedName name="P_0044">#REF!</definedName>
    <definedName name="P_0045">#REF!</definedName>
    <definedName name="P_0046">#REF!</definedName>
    <definedName name="P_0047">#REF!</definedName>
    <definedName name="P_0048">#REF!</definedName>
    <definedName name="P_0049">#REF!</definedName>
    <definedName name="P_0050">#REF!</definedName>
    <definedName name="P_0051">#REF!</definedName>
    <definedName name="P_0052">#REF!</definedName>
    <definedName name="P_0053">#REF!</definedName>
    <definedName name="P_0054">#REF!</definedName>
    <definedName name="P_0055">#REF!</definedName>
    <definedName name="P_0056">#REF!</definedName>
    <definedName name="P_0057">#REF!</definedName>
    <definedName name="P_0058">#REF!</definedName>
    <definedName name="P_0059">#REF!</definedName>
    <definedName name="P_0060">#REF!</definedName>
    <definedName name="P_0061">#REF!</definedName>
    <definedName name="P_0062">#REF!</definedName>
    <definedName name="P_0063">#REF!</definedName>
    <definedName name="P_0064">#REF!</definedName>
    <definedName name="P_0065">#REF!</definedName>
    <definedName name="P_0066">#REF!</definedName>
    <definedName name="P_0067">#REF!</definedName>
    <definedName name="P_0068">#REF!</definedName>
    <definedName name="P_0069">#REF!</definedName>
    <definedName name="P_0070">#REF!</definedName>
    <definedName name="P_0071">#REF!</definedName>
    <definedName name="P_0072">#REF!</definedName>
    <definedName name="P_0073">#REF!</definedName>
    <definedName name="P_0074">#REF!</definedName>
    <definedName name="P_0075">#REF!</definedName>
    <definedName name="P_0076">#REF!</definedName>
    <definedName name="P_0077">#REF!</definedName>
    <definedName name="P_0078">#REF!</definedName>
    <definedName name="P_0079">#REF!</definedName>
    <definedName name="P_0080">#REF!</definedName>
    <definedName name="P_0081">#REF!</definedName>
    <definedName name="P_0082">#REF!</definedName>
    <definedName name="P_0083">#REF!</definedName>
    <definedName name="P_0084">#REF!</definedName>
    <definedName name="P_0085">#REF!</definedName>
    <definedName name="P_0086">#REF!</definedName>
    <definedName name="P_0087">#REF!</definedName>
    <definedName name="P_0088">#REF!</definedName>
    <definedName name="P_0089">#REF!</definedName>
    <definedName name="P_0090">#REF!</definedName>
    <definedName name="P_0091">#REF!</definedName>
    <definedName name="P_0092">#REF!</definedName>
    <definedName name="P_0093">#REF!</definedName>
    <definedName name="P_0094">#REF!</definedName>
    <definedName name="P_0095">#REF!</definedName>
    <definedName name="P_0096">#REF!</definedName>
    <definedName name="P_0097">#REF!</definedName>
    <definedName name="P_0098">#REF!</definedName>
    <definedName name="P_0099">#REF!</definedName>
    <definedName name="P_0100">#REF!</definedName>
    <definedName name="P_0101">#REF!</definedName>
    <definedName name="P_0102">#REF!</definedName>
    <definedName name="P_0103">#REF!</definedName>
    <definedName name="P_0104">#REF!</definedName>
    <definedName name="P_0105">#REF!</definedName>
    <definedName name="P_0106">#REF!</definedName>
    <definedName name="P_0107">#REF!</definedName>
    <definedName name="P_0108">#REF!</definedName>
    <definedName name="P_0109">#REF!</definedName>
    <definedName name="P_0110">#REF!</definedName>
    <definedName name="P_0111">#REF!</definedName>
    <definedName name="P_0112">#REF!</definedName>
    <definedName name="P_0113">#REF!</definedName>
    <definedName name="P_0114">#REF!</definedName>
    <definedName name="P_0115">#REF!</definedName>
    <definedName name="P_0116">#REF!</definedName>
    <definedName name="P_0117">#REF!</definedName>
    <definedName name="P_0118">#REF!</definedName>
    <definedName name="P_0119">#REF!</definedName>
    <definedName name="P_0120">#REF!</definedName>
    <definedName name="P_0121">#REF!</definedName>
    <definedName name="P_0122">#REF!</definedName>
    <definedName name="P_0123">#REF!</definedName>
    <definedName name="P_0124">#REF!</definedName>
    <definedName name="P_0125">#REF!</definedName>
    <definedName name="P_0126">#REF!</definedName>
    <definedName name="P_0127">#REF!</definedName>
    <definedName name="P_0128">#REF!</definedName>
    <definedName name="P_0129">#REF!</definedName>
    <definedName name="P_0130">#REF!</definedName>
    <definedName name="P_0131">#REF!</definedName>
    <definedName name="P_0132">#REF!</definedName>
    <definedName name="P_0133">#REF!</definedName>
    <definedName name="P_0134">#REF!</definedName>
    <definedName name="P_0135">#REF!</definedName>
    <definedName name="P_0136">#REF!</definedName>
    <definedName name="P_0137">#REF!</definedName>
    <definedName name="P_0138">#REF!</definedName>
    <definedName name="P_0139">#REF!</definedName>
    <definedName name="P_0140">#REF!</definedName>
    <definedName name="P_0141">#REF!</definedName>
    <definedName name="P_0142">#REF!</definedName>
    <definedName name="P_0143">#REF!</definedName>
    <definedName name="P_0144">#REF!</definedName>
    <definedName name="P_0145">#REF!</definedName>
    <definedName name="P_0146">#REF!</definedName>
    <definedName name="P_0147">#REF!</definedName>
    <definedName name="P_0148">#REF!</definedName>
    <definedName name="P_0149">#REF!</definedName>
    <definedName name="P_0150">#REF!</definedName>
    <definedName name="P_0151">#REF!</definedName>
    <definedName name="P_0152">#REF!</definedName>
    <definedName name="P_0153">#REF!</definedName>
    <definedName name="P_0154">#REF!</definedName>
    <definedName name="P_0155">#REF!</definedName>
    <definedName name="P_0156">#REF!</definedName>
    <definedName name="P_0157">#REF!</definedName>
    <definedName name="P_0158">#REF!</definedName>
    <definedName name="P_0159">#REF!</definedName>
    <definedName name="P_0160">#REF!</definedName>
    <definedName name="P_0161">#REF!</definedName>
    <definedName name="P_0162">#REF!</definedName>
    <definedName name="P_0163">#REF!</definedName>
    <definedName name="P_0164">#REF!</definedName>
    <definedName name="P_0165">#REF!</definedName>
    <definedName name="P_0166">#REF!</definedName>
    <definedName name="P_0167">#REF!</definedName>
    <definedName name="P_0168">#REF!</definedName>
    <definedName name="P_0169">#REF!</definedName>
    <definedName name="P_0170">#REF!</definedName>
    <definedName name="P_0171">#REF!</definedName>
    <definedName name="P_0172">#REF!</definedName>
    <definedName name="P_0173">#REF!</definedName>
    <definedName name="P_0174">#REF!</definedName>
    <definedName name="P_0175">#REF!</definedName>
    <definedName name="P_0176">#REF!</definedName>
    <definedName name="P_0177">#REF!</definedName>
    <definedName name="P_0178">#REF!</definedName>
    <definedName name="P_0179">#REF!</definedName>
    <definedName name="P_0180">#REF!</definedName>
    <definedName name="P_0181">#REF!</definedName>
    <definedName name="P_0183">#REF!</definedName>
    <definedName name="P_0185">#REF!</definedName>
    <definedName name="P_0187">#REF!</definedName>
    <definedName name="P_0189">#REF!</definedName>
    <definedName name="P_0190">#REF!</definedName>
    <definedName name="P_0191">#REF!</definedName>
    <definedName name="P_0192">#REF!</definedName>
    <definedName name="P_0193">#REF!</definedName>
    <definedName name="P_0194">#REF!</definedName>
    <definedName name="P_0196">#REF!</definedName>
    <definedName name="P_0197">#REF!</definedName>
    <definedName name="P_0198">#REF!</definedName>
    <definedName name="P_0199">#REF!</definedName>
    <definedName name="P_0200">#REF!</definedName>
    <definedName name="P_0201">#REF!</definedName>
    <definedName name="P_0202">#REF!</definedName>
    <definedName name="P_0203">#REF!</definedName>
    <definedName name="P_0204">#REF!</definedName>
    <definedName name="P_0205">#REF!</definedName>
    <definedName name="P_0206">#REF!</definedName>
    <definedName name="P_0207">#REF!</definedName>
    <definedName name="P_0208">#REF!</definedName>
    <definedName name="P_0209">#REF!</definedName>
    <definedName name="P_0210">#REF!</definedName>
    <definedName name="P_0211">#REF!</definedName>
    <definedName name="P_0212">#REF!</definedName>
    <definedName name="P_0213">#REF!</definedName>
    <definedName name="P_0214">#REF!</definedName>
    <definedName name="P_0215">#REF!</definedName>
    <definedName name="P_0216">#REF!</definedName>
    <definedName name="P_0217">#REF!</definedName>
    <definedName name="P_0218">#REF!</definedName>
    <definedName name="P_0219">#REF!</definedName>
    <definedName name="P_0220">#REF!</definedName>
    <definedName name="P_0221">#REF!</definedName>
    <definedName name="P_0222">#REF!</definedName>
    <definedName name="P_0223">#REF!</definedName>
    <definedName name="P_0224">#REF!</definedName>
    <definedName name="P_0225">#REF!</definedName>
    <definedName name="P_0226">#REF!</definedName>
    <definedName name="P_0227">#REF!</definedName>
    <definedName name="P_0228">#REF!</definedName>
    <definedName name="P_0229">#REF!</definedName>
    <definedName name="P_0230">#REF!</definedName>
    <definedName name="P_0231">#REF!</definedName>
    <definedName name="P_0232">#REF!</definedName>
    <definedName name="P_0233">#REF!</definedName>
    <definedName name="P_0234">#REF!</definedName>
    <definedName name="P_0235">#REF!</definedName>
    <definedName name="P_0236">#REF!</definedName>
    <definedName name="P_0237">#REF!</definedName>
    <definedName name="P_0238">#REF!</definedName>
    <definedName name="P_0239">#REF!</definedName>
    <definedName name="P_0240">#REF!</definedName>
    <definedName name="P_0241">#REF!</definedName>
    <definedName name="P_0242">#REF!</definedName>
    <definedName name="P_0243">#REF!</definedName>
    <definedName name="P_0244">#REF!</definedName>
    <definedName name="P_0245">#REF!</definedName>
    <definedName name="P_0246">#REF!</definedName>
    <definedName name="P_0247">#REF!</definedName>
    <definedName name="P_0248">#REF!</definedName>
    <definedName name="P_0249">#REF!</definedName>
    <definedName name="P_0250">#REF!</definedName>
    <definedName name="P_0251">#REF!</definedName>
    <definedName name="P_0252">#REF!</definedName>
    <definedName name="P_0253">#REF!</definedName>
    <definedName name="P_0254">#REF!</definedName>
    <definedName name="P_0255">#REF!</definedName>
    <definedName name="P_0256">#REF!</definedName>
    <definedName name="P_0257">#REF!</definedName>
    <definedName name="P_0258">#REF!</definedName>
    <definedName name="P_0259">#REF!</definedName>
    <definedName name="P_0260">#REF!</definedName>
    <definedName name="P_0261">#REF!</definedName>
    <definedName name="P_0262">#REF!</definedName>
    <definedName name="P_0263">#REF!</definedName>
    <definedName name="P_0264">#REF!</definedName>
    <definedName name="P_0265">#REF!</definedName>
    <definedName name="P_0266">#REF!</definedName>
    <definedName name="P_0267">#REF!</definedName>
    <definedName name="P_0268">#REF!</definedName>
    <definedName name="P_0269">#REF!</definedName>
    <definedName name="P_0270">#REF!</definedName>
    <definedName name="P_1">#N/A</definedName>
    <definedName name="P_1___2.7x4.55___Plano_de_Detalle_No._A_170" localSheetId="21">#REF!</definedName>
    <definedName name="P_1___2.7x4.55___Plano_de_Detalle_No._A_170">#REF!</definedName>
    <definedName name="P_2" localSheetId="61">#REF!</definedName>
    <definedName name="P_2">#REF!</definedName>
    <definedName name="P_2___2.7x4.8___Plano_de_Detalle_No._A_170" localSheetId="21">#REF!</definedName>
    <definedName name="P_2___2.7x4.8___Plano_de_Detalle_No._A_170">#REF!</definedName>
    <definedName name="P_2´___2.2x4.8___Plano_de_Detalle_No._A_171" localSheetId="21">#REF!</definedName>
    <definedName name="P_2´___2.2x4.8___Plano_de_Detalle_No._A_171">#REF!</definedName>
    <definedName name="P_3___2.7x1.05___Plano_de_Detalle_No._A_170" localSheetId="21">#REF!</definedName>
    <definedName name="P_3___2.7x1.05___Plano_de_Detalle_No._A_170">#REF!</definedName>
    <definedName name="P_4___2.7x1.5___Plano_de_Detalle_No._A_170" localSheetId="21">#REF!</definedName>
    <definedName name="P_4___2.7x1.5___Plano_de_Detalle_No._A_170">#REF!</definedName>
    <definedName name="P_5___2.7x4.2___Plano_de_Detalle_No._A_171" localSheetId="21">#REF!</definedName>
    <definedName name="P_5___2.7x4.2___Plano_de_Detalle_No._A_171">#REF!</definedName>
    <definedName name="P_7´___2.7x0.9___Plano_de_Detalle_No._A_172" localSheetId="21">#REF!</definedName>
    <definedName name="P_7´___2.7x0.9___Plano_de_Detalle_No._A_172">#REF!</definedName>
    <definedName name="p_aui">#REF!</definedName>
    <definedName name="P_B">#REF!</definedName>
    <definedName name="P_CONTADOR">#REF!</definedName>
    <definedName name="p_directo">#REF!</definedName>
    <definedName name="p_gente">#REF!</definedName>
    <definedName name="p_maes">#REF!</definedName>
    <definedName name="p_obre">#REF!</definedName>
    <definedName name="p_ofi">#REF!</definedName>
    <definedName name="p_presta">#REF!</definedName>
    <definedName name="p_presta1">#REF!</definedName>
    <definedName name="p_presu">#REF!</definedName>
    <definedName name="P_R">#REF!</definedName>
    <definedName name="p_trans">#REF!</definedName>
    <definedName name="p_unitario">#REF!</definedName>
    <definedName name="P_Yacimiento">#REF!</definedName>
    <definedName name="p0p0" localSheetId="3" hidden="1">{"via1",#N/A,TRUE,"general";"via2",#N/A,TRUE,"general";"via3",#N/A,TRUE,"general"}</definedName>
    <definedName name="p0p0" localSheetId="61" hidden="1">{"via1",#N/A,TRUE,"general";"via2",#N/A,TRUE,"general";"via3",#N/A,TRUE,"general"}</definedName>
    <definedName name="p0p0" localSheetId="62" hidden="1">{"via1",#N/A,TRUE,"general";"via2",#N/A,TRUE,"general";"via3",#N/A,TRUE,"general"}</definedName>
    <definedName name="p0p0" hidden="1">{"via1",#N/A,TRUE,"general";"via2",#N/A,TRUE,"general";"via3",#N/A,TRUE,"general"}</definedName>
    <definedName name="p0p0_1" localSheetId="3" hidden="1">{"via1",#N/A,TRUE,"general";"via2",#N/A,TRUE,"general";"via3",#N/A,TRUE,"general"}</definedName>
    <definedName name="p0p0_1" localSheetId="61" hidden="1">{"via1",#N/A,TRUE,"general";"via2",#N/A,TRUE,"general";"via3",#N/A,TRUE,"general"}</definedName>
    <definedName name="p0p0_1" localSheetId="62" hidden="1">{"via1",#N/A,TRUE,"general";"via2",#N/A,TRUE,"general";"via3",#N/A,TRUE,"general"}</definedName>
    <definedName name="p0p0_1" hidden="1">{"via1",#N/A,TRUE,"general";"via2",#N/A,TRUE,"general";"via3",#N/A,TRUE,"general"}</definedName>
    <definedName name="P150X240">#REF!</definedName>
    <definedName name="P80X200">#REF!</definedName>
    <definedName name="P90X200">#REF!</definedName>
    <definedName name="PA" localSheetId="61">#REF!</definedName>
    <definedName name="PA" localSheetId="62">#REF!</definedName>
    <definedName name="Pa">#REF!</definedName>
    <definedName name="PA14X">#REF!</definedName>
    <definedName name="Pabmeril_Pliego_9_x11" localSheetId="21">#REF!</definedName>
    <definedName name="Pabmeril_Pliego_9_x11">#REF!</definedName>
    <definedName name="Paec1" localSheetId="61">#REF!</definedName>
    <definedName name="Paec1">#REF!</definedName>
    <definedName name="Paec2" localSheetId="61">#REF!</definedName>
    <definedName name="Paec2">#REF!</definedName>
    <definedName name="Paec3">#REF!</definedName>
    <definedName name="paelnque">#REF!</definedName>
    <definedName name="PAG">#N/A</definedName>
    <definedName name="Pagam_per_anno">#REF!</definedName>
    <definedName name="Page" localSheetId="61">#REF!</definedName>
    <definedName name="Page">#REF!</definedName>
    <definedName name="Page____1____of____2">#REF!</definedName>
    <definedName name="PagoFinanciero">#REF!</definedName>
    <definedName name="pagos">#REF!</definedName>
    <definedName name="paige">#REF!</definedName>
    <definedName name="PAJARITA">#REF!</definedName>
    <definedName name="Palas" localSheetId="21">#REF!</definedName>
    <definedName name="Palas">#REF!</definedName>
    <definedName name="palenque">#REF!</definedName>
    <definedName name="palmira">#REF!</definedName>
    <definedName name="PANEL">#REF!</definedName>
    <definedName name="Panel_RIS">#REF!</definedName>
    <definedName name="Panel_Ronan">#REF!</definedName>
    <definedName name="PANEL_SOLARITEM">#REF!</definedName>
    <definedName name="PANELES_SISTEMA_SOLAR">#REF!</definedName>
    <definedName name="pañet">#REF!</definedName>
    <definedName name="PAÑETE">#REF!</definedName>
    <definedName name="Pañete_bajo_placa">#REF!</definedName>
    <definedName name="Pañete_pulido">#REF!</definedName>
    <definedName name="PAPA">#REF!</definedName>
    <definedName name="PAPEL">#REF!</definedName>
    <definedName name="Papelera_AI_Ref._CA_08R" localSheetId="21">#REF!</definedName>
    <definedName name="Papelera_AI_Ref._CA_08R">#REF!</definedName>
    <definedName name="paperbks">#REF!</definedName>
    <definedName name="PAPSO_INTERVENTORÍA">#REF!</definedName>
    <definedName name="PAPSO_OBRA">#REF!</definedName>
    <definedName name="PARAFINA">#REF!</definedName>
    <definedName name="PARAL">#REF!</definedName>
    <definedName name="PARAL_6">#REF!</definedName>
    <definedName name="Paral_Telescópico_2_2_m" localSheetId="21">#REF!</definedName>
    <definedName name="Paral_Telescópico_2_2_m">#REF!</definedName>
    <definedName name="Paral_Telescópico_2_4" localSheetId="21">#REF!</definedName>
    <definedName name="Paral_Telescópico_2_4">#REF!</definedName>
    <definedName name="Parales_estrcuturales_para_presiana_Luxalon" localSheetId="21">#REF!</definedName>
    <definedName name="Parales_estrcuturales_para_presiana_Luxalon">#REF!</definedName>
    <definedName name="Parametro_Peso">#REF!</definedName>
    <definedName name="PARAMETROS" localSheetId="62">#REF!</definedName>
    <definedName name="PARAMETROS">#REF!</definedName>
    <definedName name="Pararayos_Ionizante__Incluye_Bajante_y_Pozo_de_Tierra" localSheetId="21">#REF!</definedName>
    <definedName name="Pararayos_Ionizante__Incluye_Bajante_y_Pozo_de_Tierra">#REF!</definedName>
    <definedName name="Pared_en_Dry_Wall_E.10_CM" localSheetId="21">#REF!</definedName>
    <definedName name="Pared_en_Dry_Wall_E.10_CM">#REF!</definedName>
    <definedName name="Pared_en_sistema_dray_wall_e_0.15" localSheetId="21">#REF!</definedName>
    <definedName name="Pared_en_sistema_dray_wall_e_0.15">#REF!</definedName>
    <definedName name="Pares_MCond">#REF!</definedName>
    <definedName name="PAROUE_CENTENARIO_MUNICIPIO_DE_TAURAMENA">#REF!</definedName>
    <definedName name="PARQUE">#REF!</definedName>
    <definedName name="parshllñ">#REF!</definedName>
    <definedName name="part">#REF!</definedName>
    <definedName name="PART_PROD_USUARIO" localSheetId="61">#REF!</definedName>
    <definedName name="PART_PROD_USUARIO">#REF!</definedName>
    <definedName name="Partecipazioni">#REF!</definedName>
    <definedName name="particulares1" localSheetId="3" hidden="1">{#N/A,#N/A,FALSE,"Aging Summary";#N/A,#N/A,FALSE,"Ratio Analysis";#N/A,#N/A,FALSE,"Test 120 Day Accts";#N/A,#N/A,FALSE,"Tickmarks"}</definedName>
    <definedName name="particulares1" hidden="1">{#N/A,#N/A,FALSE,"Aging Summary";#N/A,#N/A,FALSE,"Ratio Analysis";#N/A,#N/A,FALSE,"Test 120 Day Accts";#N/A,#N/A,FALSE,"Tickmarks"}</definedName>
    <definedName name="PASADOR__METALICO">#REF!</definedName>
    <definedName name="pasamanos" localSheetId="62">#REF!</definedName>
    <definedName name="pasamanos">#REF!</definedName>
    <definedName name="pasamuro">#REF!</definedName>
    <definedName name="PASAMURO_B_x_EL_L_0.25_Z_0.125_M">#REF!</definedName>
    <definedName name="PASO" localSheetId="3" hidden="1">{#N/A,#N/A,TRUE,"INGENIERIA";#N/A,#N/A,TRUE,"COMPRAS";#N/A,#N/A,TRUE,"DIRECCION";#N/A,#N/A,TRUE,"RESUMEN"}</definedName>
    <definedName name="PASO" localSheetId="61" hidden="1">{#N/A,#N/A,TRUE,"INGENIERIA";#N/A,#N/A,TRUE,"COMPRAS";#N/A,#N/A,TRUE,"DIRECCION";#N/A,#N/A,TRUE,"RESUMEN"}</definedName>
    <definedName name="PASO" localSheetId="62" hidden="1">{#N/A,#N/A,TRUE,"INGENIERIA";#N/A,#N/A,TRUE,"COMPRAS";#N/A,#N/A,TRUE,"DIRECCION";#N/A,#N/A,TRUE,"RESUMEN"}</definedName>
    <definedName name="PASO" hidden="1">{#N/A,#N/A,TRUE,"INGENIERIA";#N/A,#N/A,TRUE,"COMPRAS";#N/A,#N/A,TRUE,"DIRECCION";#N/A,#N/A,TRUE,"RESUMEN"}</definedName>
    <definedName name="Pasos_escalera_nariz__L__especial_de_Moore_o_similar__tono_coral" localSheetId="21">#REF!</definedName>
    <definedName name="Pasos_escalera_nariz__L__especial_de_Moore_o_similar__tono_coral">#REF!</definedName>
    <definedName name="PASS" localSheetId="3" hidden="1">{#N/A,#N/A,TRUE,"INGENIERIA";#N/A,#N/A,TRUE,"COMPRAS";#N/A,#N/A,TRUE,"DIRECCION";#N/A,#N/A,TRUE,"RESUMEN"}</definedName>
    <definedName name="PASS" localSheetId="61" hidden="1">{#N/A,#N/A,TRUE,"INGENIERIA";#N/A,#N/A,TRUE,"COMPRAS";#N/A,#N/A,TRUE,"DIRECCION";#N/A,#N/A,TRUE,"RESUMEN"}</definedName>
    <definedName name="PASS" localSheetId="62"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_Panel_de_16_Puertos_RJ_45_Cat._5E" localSheetId="21">#REF!</definedName>
    <definedName name="Patch_Panel_de_16_Puertos_RJ_45_Cat._5E">#REF!</definedName>
    <definedName name="Patch_Panel_de_32_Puertos_RJ_45_Cat._5E" localSheetId="21">#REF!</definedName>
    <definedName name="Patch_Panel_de_32_Puertos_RJ_45_Cat._5E">#REF!</definedName>
    <definedName name="patch8" localSheetId="62">#REF!</definedName>
    <definedName name="patch8">#REF!</definedName>
    <definedName name="PATIOS">#REF!</definedName>
    <definedName name="pav">#REF!</definedName>
    <definedName name="PAVA">#REF!</definedName>
    <definedName name="PAVIMENTO" localSheetId="62">#REF!</definedName>
    <definedName name="pavimento">#REF!</definedName>
    <definedName name="pavimentoart">#REF!</definedName>
    <definedName name="Pay_Date" localSheetId="62">#REF!</definedName>
    <definedName name="Pay_Date" localSheetId="21">#REF!</definedName>
    <definedName name="Pay_Date">#REF!</definedName>
    <definedName name="Pay_Num" localSheetId="21">#REF!</definedName>
    <definedName name="Pay_Num">#REF!</definedName>
    <definedName name="Payment_Date" localSheetId="3">DATE(YEAR(AIU!_kjk6),MONTH(AIU!_kjk6)+[0]!ACCESORIOS_PARA_TANQUE_ALMACENAMIENTO_2000_LTS,DAY(AIU!_kjk6))</definedName>
    <definedName name="Payment_Date" localSheetId="61">DATE(YEAR([0]!_kjk6),MONTH([0]!_kjk6)+[0]!ACCESORIOS_PARA_TANQUE_ALMACENAMIENTO_2000_LTS,DAY([0]!_kjk6))</definedName>
    <definedName name="Payment_Date" localSheetId="62">DATE(YEAR([0]!_kjk6),MONTH([0]!_kjk6)+[0]!ACCESORIOS_PARA_TANQUE_ALMACENAMIENTO_2000_LTS,DAY([0]!_kjk6))</definedName>
    <definedName name="Payment_Date" localSheetId="21">DATE(YEAR('MEM ELECTRICOS'!Loan_Start),MONTH('MEM ELECTRICOS'!Loan_Start)+Payment_Number,DAY('MEM ELECTRICOS'!Loan_Start))</definedName>
    <definedName name="Payment_Date">DATE(YEAR([0]!_kjk6),MONTH([0]!_kjk6)+[0]!ACCESORIOS_PARA_TANQUE_ALMACENAMIENTO_2000_LTS,DAY([0]!_kjk6))</definedName>
    <definedName name="Payment_Date_1">#N/A</definedName>
    <definedName name="Payment_Date_2">#N/A</definedName>
    <definedName name="Payment_Date1" localSheetId="3">DATE(YEAR(#REF!),MONTH(#REF!)+[0]!ACCESORIOS_PARA_TANQUE_ALMACENAMIENTO_2000_LTS,DAY(#REF!))</definedName>
    <definedName name="Payment_Date1">DATE(YEAR(#REF!),MONTH(#REF!)+[0]!ACCESORIOS_PARA_TANQUE_ALMACENAMIENTO_2000_LTS,DAY(#REF!))</definedName>
    <definedName name="Payment_Needed">"Pago necesario"</definedName>
    <definedName name="payment_terms">#REF!</definedName>
    <definedName name="PAZ">#REF!</definedName>
    <definedName name="PB" localSheetId="61">#REF!</definedName>
    <definedName name="PB" localSheetId="62">#REF!</definedName>
    <definedName name="Pb">#REF!</definedName>
    <definedName name="Pc">#REF!</definedName>
    <definedName name="Pcaca">#REF!</definedName>
    <definedName name="PCE">#REF!</definedName>
    <definedName name="Pcent">#REF!</definedName>
    <definedName name="pcnm">#REF!</definedName>
    <definedName name="PCV">#REF!</definedName>
    <definedName name="Pd" localSheetId="62">#REF!</definedName>
    <definedName name="Pd">#REF!</definedName>
    <definedName name="PE" localSheetId="61">#REF!</definedName>
    <definedName name="PE" localSheetId="62">#REF!</definedName>
    <definedName name="Pe">#REF!</definedName>
    <definedName name="pedestal">#REF!</definedName>
    <definedName name="Pedestal_40x50x70">#REF!</definedName>
    <definedName name="PEDESTAL_TUBO__DE_ACERO_GALVANIZADO">#REF!</definedName>
    <definedName name="PEDR">#REF!</definedName>
    <definedName name="pedro">#REF!</definedName>
    <definedName name="Pega_plus">#REF!</definedName>
    <definedName name="Pegacor" localSheetId="21">#REF!</definedName>
    <definedName name="Pegacor">#REF!</definedName>
    <definedName name="PEGANTE" localSheetId="61">#REF!</definedName>
    <definedName name="PEGANTE">#REF!</definedName>
    <definedName name="Pegante_Colbón" localSheetId="21">#REF!</definedName>
    <definedName name="Pegante_Colbón">#REF!</definedName>
    <definedName name="PEGANTE_P.V.C">#REF!</definedName>
    <definedName name="PEGANTE_PARA_ENCHAPES">#REF!</definedName>
    <definedName name="Pegante_PVC" localSheetId="61">#REF!</definedName>
    <definedName name="Pegante_PVC">#REF!</definedName>
    <definedName name="PEGCO">#REF!</definedName>
    <definedName name="PELAYAB1">#REF!</definedName>
    <definedName name="PELAYAB2">#REF!</definedName>
    <definedName name="pend">#REF!</definedName>
    <definedName name="pendiente" hidden="1">#N/A</definedName>
    <definedName name="PENSILVANIA">#REF!</definedName>
    <definedName name="PEPE">#N/A</definedName>
    <definedName name="PER_PAV">#REF!</definedName>
    <definedName name="Pér1" localSheetId="61">#REF!</definedName>
    <definedName name="Pér1">#REF!</definedName>
    <definedName name="PERA" localSheetId="62">#REF!</definedName>
    <definedName name="PERA">#REF!</definedName>
    <definedName name="PERALTA" localSheetId="61">#REF!</definedName>
    <definedName name="PERALTA">#REF!</definedName>
    <definedName name="Percha_en_AI_Doble_Ref._FB_5502" localSheetId="21">#REF!</definedName>
    <definedName name="Percha_en_AI_Doble_Ref._FB_5502">#REF!</definedName>
    <definedName name="perDate">#REF!</definedName>
    <definedName name="Perf_97">#REF!</definedName>
    <definedName name="Perf_98">#REF!</definedName>
    <definedName name="Perf_99">#REF!</definedName>
    <definedName name="perfil">#REF!</definedName>
    <definedName name="Perfil_16_6">#REF!</definedName>
    <definedName name="PERFIL_DEL_TRAMO" localSheetId="61">#REF!</definedName>
    <definedName name="PERFIL_DEL_TRAMO">#REF!</definedName>
    <definedName name="PERFIL_PHR_160X60X2">#REF!</definedName>
    <definedName name="PERFIL_PHR_220X80X3_0">#REF!</definedName>
    <definedName name="perfil305">#REF!</definedName>
    <definedName name="PERFILCKG">#REF!</definedName>
    <definedName name="PERGOLA" localSheetId="61">#REF!</definedName>
    <definedName name="PERGOLA">#REF!</definedName>
    <definedName name="PERIOD">#REF!</definedName>
    <definedName name="PeriodInc">#REF!</definedName>
    <definedName name="Periodo">#REF!</definedName>
    <definedName name="Periodo_Diseño">#REF!</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#REF!</definedName>
    <definedName name="Periodod2">#REF!</definedName>
    <definedName name="PeriodoPago">#REF!</definedName>
    <definedName name="PeriodoRepago">#REF!</definedName>
    <definedName name="PeriodoRepagoCCP">#REF!</definedName>
    <definedName name="PERIODOS.SMML">#REF!</definedName>
    <definedName name="PERIODS.SMML">#REF!</definedName>
    <definedName name="perLabel">#REF!</definedName>
    <definedName name="PERNO">#REF!</definedName>
    <definedName name="PERNO_5_8_X_38_cm">#REF!</definedName>
    <definedName name="PERRD">#REF!</definedName>
    <definedName name="Persianas_Luxalon_Cortasol_84RLSL5" localSheetId="21">#REF!</definedName>
    <definedName name="Persianas_Luxalon_Cortasol_84RLSL5">#REF!</definedName>
    <definedName name="Personal">#REF!</definedName>
    <definedName name="Personal_Macro" localSheetId="61">#REF!</definedName>
    <definedName name="Personal_Macro" localSheetId="62">#REF!</definedName>
    <definedName name="Personal_Macro">#REF!</definedName>
    <definedName name="PERSONALBUSQMATRIZ">#REF!</definedName>
    <definedName name="PERSONALMATRIZ">#REF!</definedName>
    <definedName name="PersonalProfesional" localSheetId="61">#REF!</definedName>
    <definedName name="PersonalProfesional" localSheetId="62">#REF!</definedName>
    <definedName name="PersonalProfesional">#REF!</definedName>
    <definedName name="PERSONALTABLA1.1.1">#REF!</definedName>
    <definedName name="PERSONALTABLA1.2">#REF!</definedName>
    <definedName name="PERSONALTABLA1.3">#REF!</definedName>
    <definedName name="PersonalTecnico">#REF!</definedName>
    <definedName name="PERSONAS">#REF!</definedName>
    <definedName name="PERT" localSheetId="61">#REF!</definedName>
    <definedName name="PERT" localSheetId="62">#REF!</definedName>
    <definedName name="PERT">#REF!</definedName>
    <definedName name="PERYR">#REF!</definedName>
    <definedName name="PESO" localSheetId="61">#REF!</definedName>
    <definedName name="PESO" localSheetId="62">#REF!</definedName>
    <definedName name="peso">#REF!</definedName>
    <definedName name="PESO14.2" localSheetId="61">#REF!</definedName>
    <definedName name="PESO14.2" localSheetId="62">#REF!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ESOS">#REF!</definedName>
    <definedName name="PetSumDetail">#REF!</definedName>
    <definedName name="PetSumHeading">#REF!</definedName>
    <definedName name="PetTotalDetail">#REF!</definedName>
    <definedName name="PetTotalHeading">#REF!</definedName>
    <definedName name="PF">#REF!</definedName>
    <definedName name="PFF">#REF!</definedName>
    <definedName name="PFFF">#REF!</definedName>
    <definedName name="PFPRICE">#REF!</definedName>
    <definedName name="PFPRICE2">#REF!</definedName>
    <definedName name="pg">#REF!</definedName>
    <definedName name="Pgra">#REF!</definedName>
    <definedName name="phd">#REF!</definedName>
    <definedName name="phdbks">#REF!</definedName>
    <definedName name="phddocs">#REF!</definedName>
    <definedName name="phddocup">#REF!</definedName>
    <definedName name="phdr110">#REF!</definedName>
    <definedName name="phdr110aem">#REF!</definedName>
    <definedName name="phdr110svr">#REF!</definedName>
    <definedName name="phdtphhist">#REF!</definedName>
    <definedName name="phdtpshist">#REF!</definedName>
    <definedName name="phed">#REF!</definedName>
    <definedName name="phen">#REF!</definedName>
    <definedName name="pi">#REF!</definedName>
    <definedName name="PIA" hidden="1">#REF!</definedName>
    <definedName name="PianoCompleto">#REF!</definedName>
    <definedName name="PIE4A6">#REF!</definedName>
    <definedName name="PIECR">#REF!</definedName>
    <definedName name="PIEDR">#REF!</definedName>
    <definedName name="PIEDRA">#REF!</definedName>
    <definedName name="PIEDRA_CHINA">#REF!</definedName>
    <definedName name="Piedra_Media_Zonga" localSheetId="21">#REF!</definedName>
    <definedName name="Piedra_Media_Zonga">#REF!</definedName>
    <definedName name="PILOTE" localSheetId="61">#REF!</definedName>
    <definedName name="PILOTE">#REF!</definedName>
    <definedName name="PILOTE_1">NA()</definedName>
    <definedName name="PILOTE_10">NA()</definedName>
    <definedName name="PILOTE_11">NA()</definedName>
    <definedName name="PILOTE_12">NA()</definedName>
    <definedName name="PILOTE_2">NA()</definedName>
    <definedName name="PILOTE_3">NA()</definedName>
    <definedName name="PILOTE_4">NA()</definedName>
    <definedName name="PILOTE_5">NA()</definedName>
    <definedName name="PILOTE_6">NA()</definedName>
    <definedName name="PILOTE_7">NA()</definedName>
    <definedName name="PILOTE_8">NA()</definedName>
    <definedName name="PILOTE_9">NA()</definedName>
    <definedName name="PINBAR">#REF!</definedName>
    <definedName name="PINBLA">#REF!</definedName>
    <definedName name="Pindis">#REF!</definedName>
    <definedName name="pinos2">#REF!</definedName>
    <definedName name="pint">#REF!</definedName>
    <definedName name="PINT_EXT_ITEM">#REF!</definedName>
    <definedName name="Pintor">#REF!</definedName>
    <definedName name="pintubobaranda">#REF!</definedName>
    <definedName name="pintura">#REF!</definedName>
    <definedName name="Pintura_A_504_2_capas">#REF!</definedName>
    <definedName name="PINTURA_ANTICORROSIVA">#REF!</definedName>
    <definedName name="Pintura_base_aceite" localSheetId="61">#REF!</definedName>
    <definedName name="Pintura_base_aceite">#REF!</definedName>
    <definedName name="Pintura_blanca_para_trafico" localSheetId="21">#REF!</definedName>
    <definedName name="Pintura_blanca_para_trafico">#REF!</definedName>
    <definedName name="Pintura_electrostática" localSheetId="21">#REF!</definedName>
    <definedName name="Pintura_electrostática">#REF!</definedName>
    <definedName name="PINTURA_ESMALTE">#REF!</definedName>
    <definedName name="Pintura_exteriores">#REF!</definedName>
    <definedName name="pintura_sintetica">#REF!</definedName>
    <definedName name="pinturas">#REF!</definedName>
    <definedName name="pinturatipo1">#REF!</definedName>
    <definedName name="pinturavinilo">#REF!</definedName>
    <definedName name="pintyura">#REF!</definedName>
    <definedName name="PIP">#REF!</definedName>
    <definedName name="PIPE_1">#REF!</definedName>
    <definedName name="PIPE_2">#REF!</definedName>
    <definedName name="PIPE_3">#REF!</definedName>
    <definedName name="PIPE_4">#REF!</definedName>
    <definedName name="PIPE_5">#REF!</definedName>
    <definedName name="PIPPO">#REF!</definedName>
    <definedName name="PIR">#REF!</definedName>
    <definedName name="PIS">#REF!</definedName>
    <definedName name="Piscinas">#REF!</definedName>
    <definedName name="piso">#REF!</definedName>
    <definedName name="Piso_baldosa_cemento">#REF!</definedName>
    <definedName name="Piso_olimpia_base_20___20" localSheetId="21">#REF!</definedName>
    <definedName name="Piso_olimpia_base_20___20">#REF!</definedName>
    <definedName name="pisoarenilla">#REF!</definedName>
    <definedName name="pisogeotextil">#REF!</definedName>
    <definedName name="pisomortero">#REF!</definedName>
    <definedName name="pisooncretolav">#REF!</definedName>
    <definedName name="pisopulido">#REF!</definedName>
    <definedName name="Pisos" localSheetId="21">#REF!</definedName>
    <definedName name="PISOS">#REF!</definedName>
    <definedName name="PISOS_CONC_ESP_PUBL_VALOR">#REF!,#REF!,#REF!,#REF!,#REF!</definedName>
    <definedName name="PISOS_CONC_GRAN_ITEM">#REF!,#REF!,#REF!</definedName>
    <definedName name="PISOS_CONC_GRAN_VALOR">#REF!,#REF!</definedName>
    <definedName name="PISOTABLON">#REF!</definedName>
    <definedName name="pisovinilo">#REF!</definedName>
    <definedName name="piu" localSheetId="3" hidden="1">{#N/A,#N/A,TRUE,"A"}</definedName>
    <definedName name="piu" hidden="1">{#N/A,#N/A,TRUE,"A"}</definedName>
    <definedName name="PIU_AI">#REF!</definedName>
    <definedName name="PIU_DI">#REF!</definedName>
    <definedName name="PIU_PI">#REF!</definedName>
    <definedName name="PIU_TC">#REF!</definedName>
    <definedName name="PJ501XXXXX">#REF!</definedName>
    <definedName name="pk">#REF!</definedName>
    <definedName name="PKHK" localSheetId="3" hidden="1">{"TAB1",#N/A,TRUE,"GENERAL";"TAB2",#N/A,TRUE,"GENERAL";"TAB3",#N/A,TRUE,"GENERAL";"TAB4",#N/A,TRUE,"GENERAL";"TAB5",#N/A,TRUE,"GENERAL"}</definedName>
    <definedName name="PKHK" localSheetId="61" hidden="1">{"TAB1",#N/A,TRUE,"GENERAL";"TAB2",#N/A,TRUE,"GENERAL";"TAB3",#N/A,TRUE,"GENERAL";"TAB4",#N/A,TRUE,"GENERAL";"TAB5",#N/A,TRUE,"GENERAL"}</definedName>
    <definedName name="PKHK" localSheetId="62" hidden="1">{"TAB1",#N/A,TRUE,"GENERAL";"TAB2",#N/A,TRUE,"GENERAL";"TAB3",#N/A,TRUE,"GENERAL";"TAB4",#N/A,TRUE,"GENERAL";"TAB5",#N/A,TRUE,"GENERAL"}</definedName>
    <definedName name="PKHK" hidden="1">{"TAB1",#N/A,TRUE,"GENERAL";"TAB2",#N/A,TRUE,"GENERAL";"TAB3",#N/A,TRUE,"GENERAL";"TAB4",#N/A,TRUE,"GENERAL";"TAB5",#N/A,TRUE,"GENERAL"}</definedName>
    <definedName name="PKHK_1" localSheetId="3" hidden="1">{"TAB1",#N/A,TRUE,"GENERAL";"TAB2",#N/A,TRUE,"GENERAL";"TAB3",#N/A,TRUE,"GENERAL";"TAB4",#N/A,TRUE,"GENERAL";"TAB5",#N/A,TRUE,"GENERAL"}</definedName>
    <definedName name="PKHK_1" localSheetId="61" hidden="1">{"TAB1",#N/A,TRUE,"GENERAL";"TAB2",#N/A,TRUE,"GENERAL";"TAB3",#N/A,TRUE,"GENERAL";"TAB4",#N/A,TRUE,"GENERAL";"TAB5",#N/A,TRUE,"GENERAL"}</definedName>
    <definedName name="PKHK_1" localSheetId="62" hidden="1">{"TAB1",#N/A,TRUE,"GENERAL";"TAB2",#N/A,TRUE,"GENERAL";"TAB3",#N/A,TRUE,"GENERAL";"TAB4",#N/A,TRUE,"GENERAL";"TAB5",#N/A,TRUE,"GENERAL"}</definedName>
    <definedName name="PKHK_1" hidden="1">{"TAB1",#N/A,TRUE,"GENERAL";"TAB2",#N/A,TRUE,"GENERAL";"TAB3",#N/A,TRUE,"GENERAL";"TAB4",#N/A,TRUE,"GENERAL";"TAB5",#N/A,TRUE,"GENERAL"}</definedName>
    <definedName name="pkj" localSheetId="3" hidden="1">{"TAB1",#N/A,TRUE,"GENERAL";"TAB2",#N/A,TRUE,"GENERAL";"TAB3",#N/A,TRUE,"GENERAL";"TAB4",#N/A,TRUE,"GENERAL";"TAB5",#N/A,TRUE,"GENERAL"}</definedName>
    <definedName name="pkj" localSheetId="61" hidden="1">{"TAB1",#N/A,TRUE,"GENERAL";"TAB2",#N/A,TRUE,"GENERAL";"TAB3",#N/A,TRUE,"GENERAL";"TAB4",#N/A,TRUE,"GENERAL";"TAB5",#N/A,TRUE,"GENERAL"}</definedName>
    <definedName name="pkj" localSheetId="62" hidden="1">{"TAB1",#N/A,TRUE,"GENERAL";"TAB2",#N/A,TRUE,"GENERAL";"TAB3",#N/A,TRUE,"GENERAL";"TAB4",#N/A,TRUE,"GENERAL";"TAB5",#N/A,TRUE,"GENERAL"}</definedName>
    <definedName name="pkj" hidden="1">{"TAB1",#N/A,TRUE,"GENERAL";"TAB2",#N/A,TRUE,"GENERAL";"TAB3",#N/A,TRUE,"GENERAL";"TAB4",#N/A,TRUE,"GENERAL";"TAB5",#N/A,TRUE,"GENERAL"}</definedName>
    <definedName name="pkj_1" localSheetId="3" hidden="1">{"TAB1",#N/A,TRUE,"GENERAL";"TAB2",#N/A,TRUE,"GENERAL";"TAB3",#N/A,TRUE,"GENERAL";"TAB4",#N/A,TRUE,"GENERAL";"TAB5",#N/A,TRUE,"GENERAL"}</definedName>
    <definedName name="pkj_1" localSheetId="61" hidden="1">{"TAB1",#N/A,TRUE,"GENERAL";"TAB2",#N/A,TRUE,"GENERAL";"TAB3",#N/A,TRUE,"GENERAL";"TAB4",#N/A,TRUE,"GENERAL";"TAB5",#N/A,TRUE,"GENERAL"}</definedName>
    <definedName name="pkj_1" localSheetId="62" hidden="1">{"TAB1",#N/A,TRUE,"GENERAL";"TAB2",#N/A,TRUE,"GENERAL";"TAB3",#N/A,TRUE,"GENERAL";"TAB4",#N/A,TRUE,"GENERAL";"TAB5",#N/A,TRUE,"GENERAL"}</definedName>
    <definedName name="pkj_1" hidden="1">{"TAB1",#N/A,TRUE,"GENERAL";"TAB2",#N/A,TRUE,"GENERAL";"TAB3",#N/A,TRUE,"GENERAL";"TAB4",#N/A,TRUE,"GENERAL";"TAB5",#N/A,TRUE,"GENERAL"}</definedName>
    <definedName name="pkwsem">#REF!</definedName>
    <definedName name="PL" localSheetId="61">#REF!</definedName>
    <definedName name="PL" localSheetId="62">#REF!</definedName>
    <definedName name="PL">#REF!</definedName>
    <definedName name="PL_1.1">#REF!</definedName>
    <definedName name="PL_10.1">#REF!</definedName>
    <definedName name="PL_11.1">#REF!</definedName>
    <definedName name="PL_12.1">#REF!</definedName>
    <definedName name="PL_13.1">#REF!</definedName>
    <definedName name="PL_14.1">#REF!</definedName>
    <definedName name="PL_15.1">#REF!</definedName>
    <definedName name="PL_16.1">#REF!</definedName>
    <definedName name="PL_17.1">#REF!</definedName>
    <definedName name="PL_18.1">#REF!</definedName>
    <definedName name="PL_19.1">#REF!</definedName>
    <definedName name="PL_2.1">#REF!</definedName>
    <definedName name="PL_20.1">#REF!</definedName>
    <definedName name="PL_21.1">#REF!</definedName>
    <definedName name="PL_22.1">#REF!</definedName>
    <definedName name="PL_23.1">#REF!</definedName>
    <definedName name="PL_24.1">#REF!</definedName>
    <definedName name="PL_25.1">#REF!</definedName>
    <definedName name="PL_26.1">#REF!</definedName>
    <definedName name="PL_27.1">#REF!</definedName>
    <definedName name="PL_28.1">#REF!</definedName>
    <definedName name="PL_29.1">#REF!</definedName>
    <definedName name="PL_3.1">#REF!</definedName>
    <definedName name="PL_30.1">#REF!</definedName>
    <definedName name="PL_31.1">#REF!</definedName>
    <definedName name="PL_32.1">#REF!</definedName>
    <definedName name="PL_33.1">#REF!</definedName>
    <definedName name="PL_34.1">#REF!</definedName>
    <definedName name="PL_35.1">#REF!</definedName>
    <definedName name="PL_36.1">#REF!</definedName>
    <definedName name="PL_37.1">#REF!</definedName>
    <definedName name="PL_38.1">#REF!</definedName>
    <definedName name="PL_39.1">#REF!</definedName>
    <definedName name="PL_4.1">#REF!</definedName>
    <definedName name="PL_40.1">#REF!</definedName>
    <definedName name="PL_41.1">#REF!</definedName>
    <definedName name="PL_42.1">#REF!</definedName>
    <definedName name="PL_43.1">#REF!</definedName>
    <definedName name="PL_44.1">#REF!</definedName>
    <definedName name="PL_45.1">#REF!</definedName>
    <definedName name="PL_46.1">#REF!</definedName>
    <definedName name="PL_47.1">#REF!</definedName>
    <definedName name="PL_48.1">#REF!</definedName>
    <definedName name="PL_49.1">#REF!</definedName>
    <definedName name="PL_5.1">#REF!</definedName>
    <definedName name="PL_50.1">#REF!</definedName>
    <definedName name="PL_51.1">#REF!</definedName>
    <definedName name="PL_52.1">#REF!</definedName>
    <definedName name="PL_53.1">#REF!</definedName>
    <definedName name="PL_54.1">#REF!</definedName>
    <definedName name="PL_55.1">#REF!</definedName>
    <definedName name="PL_56.1">#REF!</definedName>
    <definedName name="PL_57.1">#REF!</definedName>
    <definedName name="PL_58.1">#REF!</definedName>
    <definedName name="PL_59.1">#REF!</definedName>
    <definedName name="PL_6.1">#REF!</definedName>
    <definedName name="PL_60.1">#REF!</definedName>
    <definedName name="PL_61.1">#REF!</definedName>
    <definedName name="PL_62.1">#REF!</definedName>
    <definedName name="PL_63.1">#REF!</definedName>
    <definedName name="PL_64.1">#REF!</definedName>
    <definedName name="PL_65.1">#REF!</definedName>
    <definedName name="PL_66.1">#REF!</definedName>
    <definedName name="PL_67.1">#REF!</definedName>
    <definedName name="PL_68.1">#REF!</definedName>
    <definedName name="PL_69.1">#REF!</definedName>
    <definedName name="PL_7.1">#REF!</definedName>
    <definedName name="PL_70.1">#REF!</definedName>
    <definedName name="PL_71.1">#REF!</definedName>
    <definedName name="PL_72.1">#REF!</definedName>
    <definedName name="PL_73.1">#REF!</definedName>
    <definedName name="PL_74.1">#REF!</definedName>
    <definedName name="PL_75.1">#REF!</definedName>
    <definedName name="PL_76.1">#REF!</definedName>
    <definedName name="PL_77.1">#REF!</definedName>
    <definedName name="PL_78.1">#REF!</definedName>
    <definedName name="PL_79.1">#REF!</definedName>
    <definedName name="PL_8.1">#REF!</definedName>
    <definedName name="PL_80.1">#REF!</definedName>
    <definedName name="PL_9.1">#REF!</definedName>
    <definedName name="Placa_e35">#REF!</definedName>
    <definedName name="PLACAENTREPISO" localSheetId="61">#REF!</definedName>
    <definedName name="PLACAENTREPISO">#REF!</definedName>
    <definedName name="PLACAMESON">#REF!</definedName>
    <definedName name="Placas_.9x.9_Azul_labrador">#REF!</definedName>
    <definedName name="PLAD" localSheetId="3" hidden="1">{"TAB1",#N/A,TRUE,"GENERAL";"TAB2",#N/A,TRUE,"GENERAL";"TAB3",#N/A,TRUE,"GENERAL";"TAB4",#N/A,TRUE,"GENERAL";"TAB5",#N/A,TRUE,"GENERAL"}</definedName>
    <definedName name="PLAD" localSheetId="61" hidden="1">{"TAB1",#N/A,TRUE,"GENERAL";"TAB2",#N/A,TRUE,"GENERAL";"TAB3",#N/A,TRUE,"GENERAL";"TAB4",#N/A,TRUE,"GENERAL";"TAB5",#N/A,TRUE,"GENERAL"}</definedName>
    <definedName name="PLAD" localSheetId="62" hidden="1">{"TAB1",#N/A,TRUE,"GENERAL";"TAB2",#N/A,TRUE,"GENERAL";"TAB3",#N/A,TRUE,"GENERAL";"TAB4",#N/A,TRUE,"GENERAL";"TAB5",#N/A,TRUE,"GENERAL"}</definedName>
    <definedName name="PLAD" hidden="1">{"TAB1",#N/A,TRUE,"GENERAL";"TAB2",#N/A,TRUE,"GENERAL";"TAB3",#N/A,TRUE,"GENERAL";"TAB4",#N/A,TRUE,"GENERAL";"TAB5",#N/A,TRUE,"GENERAL"}</definedName>
    <definedName name="PLAD_1" localSheetId="3" hidden="1">{"TAB1",#N/A,TRUE,"GENERAL";"TAB2",#N/A,TRUE,"GENERAL";"TAB3",#N/A,TRUE,"GENERAL";"TAB4",#N/A,TRUE,"GENERAL";"TAB5",#N/A,TRUE,"GENERAL"}</definedName>
    <definedName name="PLAD_1" localSheetId="61" hidden="1">{"TAB1",#N/A,TRUE,"GENERAL";"TAB2",#N/A,TRUE,"GENERAL";"TAB3",#N/A,TRUE,"GENERAL";"TAB4",#N/A,TRUE,"GENERAL";"TAB5",#N/A,TRUE,"GENERAL"}</definedName>
    <definedName name="PLAD_1" localSheetId="62" hidden="1">{"TAB1",#N/A,TRUE,"GENERAL";"TAB2",#N/A,TRUE,"GENERAL";"TAB3",#N/A,TRUE,"GENERAL";"TAB4",#N/A,TRUE,"GENERAL";"TAB5",#N/A,TRUE,"GENERAL"}</definedName>
    <definedName name="PLAD_1" hidden="1">{"TAB1",#N/A,TRUE,"GENERAL";"TAB2",#N/A,TRUE,"GENERAL";"TAB3",#N/A,TRUE,"GENERAL";"TAB4",#N/A,TRUE,"GENERAL";"TAB5",#N/A,TRUE,"GENERAL"}</definedName>
    <definedName name="PLAELE">#REF!</definedName>
    <definedName name="Plafon" localSheetId="61">#REF!</definedName>
    <definedName name="Plafon" localSheetId="62">#REF!</definedName>
    <definedName name="PLAFON">#REF!</definedName>
    <definedName name="PLAN" localSheetId="61">#REF!</definedName>
    <definedName name="PLAN" localSheetId="62">#REF!</definedName>
    <definedName name="PLAN">#REF!</definedName>
    <definedName name="PLAN_DE_INVERSION" localSheetId="61">#REF!</definedName>
    <definedName name="PLAN_DE_INVERSION">#REF!</definedName>
    <definedName name="PLAN_DE_INVERSION1">#REF!</definedName>
    <definedName name="PLAN_DE_INVERSIONES" localSheetId="61">#REF!</definedName>
    <definedName name="PLAN_DE_INVERSIONES">#REF!</definedName>
    <definedName name="Plan_Vallejo_Sens">#REF!</definedName>
    <definedName name="PLAN123">#REF!</definedName>
    <definedName name="Plancha" localSheetId="21">#REF!</definedName>
    <definedName name="Plancha">#REF!</definedName>
    <definedName name="Planchón_Ordinario_3_M" localSheetId="21">#REF!</definedName>
    <definedName name="Planchón_Ordinario_3_M">#REF!</definedName>
    <definedName name="PLANEACION" localSheetId="61">#REF!</definedName>
    <definedName name="PLANEACION" localSheetId="62">#REF!</definedName>
    <definedName name="PLANEACION">#REF!</definedName>
    <definedName name="plano">#REF!</definedName>
    <definedName name="Planos?">#REF!</definedName>
    <definedName name="Planos_Record" localSheetId="21">#REF!</definedName>
    <definedName name="Planos_Record">#REF!</definedName>
    <definedName name="PLANT7">#REF!</definedName>
    <definedName name="planta">#REF!</definedName>
    <definedName name="Planta_Electrica__Diesel_Gasolina">#REF!</definedName>
    <definedName name="Planta_Telefonica_Digital_de_10_Lineas_Troncales_20_Extensiones_y_5_Directos" localSheetId="21">#REF!</definedName>
    <definedName name="Planta_Telefonica_Digital_de_10_Lineas_Troncales_20_Extensiones_y_5_Directos">#REF!</definedName>
    <definedName name="PLANTASALCANTARILLADO1.1">#REF!</definedName>
    <definedName name="PLANTASALCANTARILLADOTABLA1.7">#REF!</definedName>
    <definedName name="PLANTASTRATAMIENTOTABLA5.1">#REF!</definedName>
    <definedName name="PLANTASTRATAMIENTOTABLA5.2">#REF!</definedName>
    <definedName name="Plantilla_concreto">#REF!</definedName>
    <definedName name="PlanVallejo">#REF!</definedName>
    <definedName name="Plaquetas_en_concreto_0_40_x_0_40_tipo_IDU" localSheetId="21">#REF!</definedName>
    <definedName name="Plaquetas_en_concreto_0_40_x_0_40_tipo_IDU">#REF!</definedName>
    <definedName name="PLAST">#REF!</definedName>
    <definedName name="plastocrete">#REF!</definedName>
    <definedName name="Plastocreto_DM__concreto" localSheetId="61">#REF!</definedName>
    <definedName name="Plastocreto_DM__concreto">#REF!</definedName>
    <definedName name="PLASTROCRETE_DM">#REF!</definedName>
    <definedName name="PLATINA_DE_COBRE_DE_3__1_4__60CM">#REF!</definedName>
    <definedName name="Platina_hierro_1_2__x_1_8" localSheetId="21">#REF!</definedName>
    <definedName name="Platina_hierro_1_2__x_1_8">#REF!</definedName>
    <definedName name="PLATINA_PORTACORREA_TIPO_E_1_8">#REF!</definedName>
    <definedName name="Platinas">#REF!</definedName>
    <definedName name="Plaz">#REF!</definedName>
    <definedName name="Plazo" localSheetId="61">#REF!</definedName>
    <definedName name="Plazo" localSheetId="62">#REF!</definedName>
    <definedName name="Plazo">#REF!</definedName>
    <definedName name="PLAZO_CL">#REF!</definedName>
    <definedName name="PLAZO_CON">#REF!</definedName>
    <definedName name="PLAZO_TOTAL">#REF!</definedName>
    <definedName name="PLAZOADICIONAL">#REF!</definedName>
    <definedName name="PlazoAIU" localSheetId="62">#REF!</definedName>
    <definedName name="PlazoAIU">#REF!</definedName>
    <definedName name="plazoc">#REF!</definedName>
    <definedName name="PlazoEnMeses" localSheetId="62">#REF!</definedName>
    <definedName name="PlazoEnMeses">#REF!</definedName>
    <definedName name="PLAZOINICIAL">#REF!</definedName>
    <definedName name="PLCG_R">#REF!</definedName>
    <definedName name="PLCG_S">#REF!</definedName>
    <definedName name="Plegable">#REF!</definedName>
    <definedName name="plo" localSheetId="3" hidden="1">{#N/A,#N/A,TRUE,"A"}</definedName>
    <definedName name="plo" hidden="1">{#N/A,#N/A,TRUE,"A"}</definedName>
    <definedName name="PLOMERO">#REF!</definedName>
    <definedName name="PLPLUNN" localSheetId="3" hidden="1">{"TAB1",#N/A,TRUE,"GENERAL";"TAB2",#N/A,TRUE,"GENERAL";"TAB3",#N/A,TRUE,"GENERAL";"TAB4",#N/A,TRUE,"GENERAL";"TAB5",#N/A,TRUE,"GENERAL"}</definedName>
    <definedName name="PLPLUNN" localSheetId="61" hidden="1">{"TAB1",#N/A,TRUE,"GENERAL";"TAB2",#N/A,TRUE,"GENERAL";"TAB3",#N/A,TRUE,"GENERAL";"TAB4",#N/A,TRUE,"GENERAL";"TAB5",#N/A,TRUE,"GENERAL"}</definedName>
    <definedName name="PLPLUNN" localSheetId="62" hidden="1">{"TAB1",#N/A,TRUE,"GENERAL";"TAB2",#N/A,TRUE,"GENERAL";"TAB3",#N/A,TRUE,"GENERAL";"TAB4",#N/A,TRUE,"GENERAL";"TAB5",#N/A,TRUE,"GENERAL"}</definedName>
    <definedName name="PLPLUNN" hidden="1">{"TAB1",#N/A,TRUE,"GENERAL";"TAB2",#N/A,TRUE,"GENERAL";"TAB3",#N/A,TRUE,"GENERAL";"TAB4",#N/A,TRUE,"GENERAL";"TAB5",#N/A,TRUE,"GENERAL"}</definedName>
    <definedName name="PLPLUNN_1" localSheetId="3" hidden="1">{"TAB1",#N/A,TRUE,"GENERAL";"TAB2",#N/A,TRUE,"GENERAL";"TAB3",#N/A,TRUE,"GENERAL";"TAB4",#N/A,TRUE,"GENERAL";"TAB5",#N/A,TRUE,"GENERAL"}</definedName>
    <definedName name="PLPLUNN_1" localSheetId="61" hidden="1">{"TAB1",#N/A,TRUE,"GENERAL";"TAB2",#N/A,TRUE,"GENERAL";"TAB3",#N/A,TRUE,"GENERAL";"TAB4",#N/A,TRUE,"GENERAL";"TAB5",#N/A,TRUE,"GENERAL"}</definedName>
    <definedName name="PLPLUNN_1" localSheetId="62" hidden="1">{"TAB1",#N/A,TRUE,"GENERAL";"TAB2",#N/A,TRUE,"GENERAL";"TAB3",#N/A,TRUE,"GENERAL";"TAB4",#N/A,TRUE,"GENERAL";"TAB5",#N/A,TRUE,"GENERAL"}</definedName>
    <definedName name="PLPLUNN_1" hidden="1">{"TAB1",#N/A,TRUE,"GENERAL";"TAB2",#N/A,TRUE,"GENERAL";"TAB3",#N/A,TRUE,"GENERAL";"TAB4",#N/A,TRUE,"GENERAL";"TAB5",#N/A,TRUE,"GENERAL"}</definedName>
    <definedName name="PLU_1201">#REF!</definedName>
    <definedName name="PLUG" hidden="1">#REF!</definedName>
    <definedName name="Pluma_de_250_Kg." localSheetId="61">#REF!</definedName>
    <definedName name="Pluma_de_250_Kg.">#REF!</definedName>
    <definedName name="PMA">#REF!</definedName>
    <definedName name="PMAAJJAJAJA">#REF!</definedName>
    <definedName name="PMP">#REF!</definedName>
    <definedName name="PMT">#REF!</definedName>
    <definedName name="pnp">#REF!</definedName>
    <definedName name="pntll">#REF!</definedName>
    <definedName name="pñ" localSheetId="61">#REF!</definedName>
    <definedName name="pñ">#REF!</definedName>
    <definedName name="po" localSheetId="61">#REF!</definedName>
    <definedName name="po">#REF!</definedName>
    <definedName name="Poblacion">#REF!</definedName>
    <definedName name="poblado">#REF!</definedName>
    <definedName name="POBRE">#REF!</definedName>
    <definedName name="Poceta_acero_inox.">#REF!</definedName>
    <definedName name="Poceta_en_acero_inoxidable_tipo_SOCODA" localSheetId="21">#REF!</definedName>
    <definedName name="Poceta_en_acero_inoxidable_tipo_SOCODA">#REF!</definedName>
    <definedName name="POCETA_PARA_LAVA_TAPRERO_EN_GRANNITO">#REF!</definedName>
    <definedName name="POCETAS">#REF!</definedName>
    <definedName name="Pocetas_en_granito_lavado_blanco_Huila_grano_1." localSheetId="21">#REF!</definedName>
    <definedName name="Pocetas_en_granito_lavado_blanco_Huila_grano_1.">#REF!</definedName>
    <definedName name="poi" localSheetId="61">#REF!</definedName>
    <definedName name="poi" localSheetId="62">#REF!</definedName>
    <definedName name="poi">#REF!</definedName>
    <definedName name="POIL">#REF!</definedName>
    <definedName name="POIPOZOS">#REF!</definedName>
    <definedName name="POIUP" localSheetId="3" hidden="1">{"via1",#N/A,TRUE,"general";"via2",#N/A,TRUE,"general";"via3",#N/A,TRUE,"general"}</definedName>
    <definedName name="POIUP" localSheetId="61" hidden="1">{"via1",#N/A,TRUE,"general";"via2",#N/A,TRUE,"general";"via3",#N/A,TRUE,"general"}</definedName>
    <definedName name="POIUP" localSheetId="62" hidden="1">{"via1",#N/A,TRUE,"general";"via2",#N/A,TRUE,"general";"via3",#N/A,TRUE,"general"}</definedName>
    <definedName name="POIUP" hidden="1">{"via1",#N/A,TRUE,"general";"via2",#N/A,TRUE,"general";"via3",#N/A,TRUE,"general"}</definedName>
    <definedName name="POIUP_1" localSheetId="3" hidden="1">{"via1",#N/A,TRUE,"general";"via2",#N/A,TRUE,"general";"via3",#N/A,TRUE,"general"}</definedName>
    <definedName name="POIUP_1" localSheetId="61" hidden="1">{"via1",#N/A,TRUE,"general";"via2",#N/A,TRUE,"general";"via3",#N/A,TRUE,"general"}</definedName>
    <definedName name="POIUP_1" localSheetId="62" hidden="1">{"via1",#N/A,TRUE,"general";"via2",#N/A,TRUE,"general";"via3",#N/A,TRUE,"general"}</definedName>
    <definedName name="POIUP_1" hidden="1">{"via1",#N/A,TRUE,"general";"via2",#N/A,TRUE,"general";"via3",#N/A,TRUE,"general"}</definedName>
    <definedName name="POL" localSheetId="3" hidden="1">{#N/A,#N/A,FALSE,"Hoja1";#N/A,#N/A,FALSE,"Hoja2"}</definedName>
    <definedName name="POL" hidden="1">{#N/A,#N/A,FALSE,"Hoja1";#N/A,#N/A,FALSE,"Hoja2"}</definedName>
    <definedName name="polee">#REF!</definedName>
    <definedName name="poli">#REF!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za_anticipo">#REF!</definedName>
    <definedName name="Poliza_cump.">#REF!</definedName>
    <definedName name="Poliza_Estab.">#REF!</definedName>
    <definedName name="Poliza_RCE">#REF!</definedName>
    <definedName name="Poliza_Salarios">#REF!</definedName>
    <definedName name="Polynomial">#REF!</definedName>
    <definedName name="PoMede">#REF!</definedName>
    <definedName name="POO" localSheetId="62">#REF!</definedName>
    <definedName name="POO">#REF!</definedName>
    <definedName name="popop" localSheetId="3" hidden="1">{"via1",#N/A,TRUE,"general";"via2",#N/A,TRUE,"general";"via3",#N/A,TRUE,"general"}</definedName>
    <definedName name="popop" localSheetId="61" hidden="1">{"via1",#N/A,TRUE,"general";"via2",#N/A,TRUE,"general";"via3",#N/A,TRUE,"general"}</definedName>
    <definedName name="popop" localSheetId="62" hidden="1">{"via1",#N/A,TRUE,"general";"via2",#N/A,TRUE,"general";"via3",#N/A,TRUE,"general"}</definedName>
    <definedName name="popop" hidden="1">{"via1",#N/A,TRUE,"general";"via2",#N/A,TRUE,"general";"via3",#N/A,TRUE,"general"}</definedName>
    <definedName name="popop_1" localSheetId="3" hidden="1">{"via1",#N/A,TRUE,"general";"via2",#N/A,TRUE,"general";"via3",#N/A,TRUE,"general"}</definedName>
    <definedName name="popop_1" localSheetId="61" hidden="1">{"via1",#N/A,TRUE,"general";"via2",#N/A,TRUE,"general";"via3",#N/A,TRUE,"general"}</definedName>
    <definedName name="popop_1" localSheetId="62" hidden="1">{"via1",#N/A,TRUE,"general";"via2",#N/A,TRUE,"general";"via3",#N/A,TRUE,"general"}</definedName>
    <definedName name="popop_1" hidden="1">{"via1",#N/A,TRUE,"general";"via2",#N/A,TRUE,"general";"via3",#N/A,TRUE,"general"}</definedName>
    <definedName name="popp" localSheetId="3" hidden="1">{"via1",#N/A,TRUE,"general";"via2",#N/A,TRUE,"general";"via3",#N/A,TRUE,"general"}</definedName>
    <definedName name="popp" localSheetId="61" hidden="1">{"via1",#N/A,TRUE,"general";"via2",#N/A,TRUE,"general";"via3",#N/A,TRUE,"general"}</definedName>
    <definedName name="popp" localSheetId="62" hidden="1">{"via1",#N/A,TRUE,"general";"via2",#N/A,TRUE,"general";"via3",#N/A,TRUE,"general"}</definedName>
    <definedName name="popp" hidden="1">{"via1",#N/A,TRUE,"general";"via2",#N/A,TRUE,"general";"via3",#N/A,TRUE,"general"}</definedName>
    <definedName name="popp_1" localSheetId="3" hidden="1">{"via1",#N/A,TRUE,"general";"via2",#N/A,TRUE,"general";"via3",#N/A,TRUE,"general"}</definedName>
    <definedName name="popp_1" localSheetId="61" hidden="1">{"via1",#N/A,TRUE,"general";"via2",#N/A,TRUE,"general";"via3",#N/A,TRUE,"general"}</definedName>
    <definedName name="popp_1" localSheetId="62" hidden="1">{"via1",#N/A,TRUE,"general";"via2",#N/A,TRUE,"general";"via3",#N/A,TRUE,"general"}</definedName>
    <definedName name="popp_1" hidden="1">{"via1",#N/A,TRUE,"general";"via2",#N/A,TRUE,"general";"via3",#N/A,TRUE,"general"}</definedName>
    <definedName name="popu">#REF!</definedName>
    <definedName name="popvds" localSheetId="3" hidden="1">{"TAB1",#N/A,TRUE,"GENERAL";"TAB2",#N/A,TRUE,"GENERAL";"TAB3",#N/A,TRUE,"GENERAL";"TAB4",#N/A,TRUE,"GENERAL";"TAB5",#N/A,TRUE,"GENERAL"}</definedName>
    <definedName name="popvds" localSheetId="61" hidden="1">{"TAB1",#N/A,TRUE,"GENERAL";"TAB2",#N/A,TRUE,"GENERAL";"TAB3",#N/A,TRUE,"GENERAL";"TAB4",#N/A,TRUE,"GENERAL";"TAB5",#N/A,TRUE,"GENERAL"}</definedName>
    <definedName name="popvds" localSheetId="62" hidden="1">{"TAB1",#N/A,TRUE,"GENERAL";"TAB2",#N/A,TRUE,"GENERAL";"TAB3",#N/A,TRUE,"GENERAL";"TAB4",#N/A,TRUE,"GENERAL";"TAB5",#N/A,TRUE,"GENERAL"}</definedName>
    <definedName name="popvds" hidden="1">{"TAB1",#N/A,TRUE,"GENERAL";"TAB2",#N/A,TRUE,"GENERAL";"TAB3",#N/A,TRUE,"GENERAL";"TAB4",#N/A,TRUE,"GENERAL";"TAB5",#N/A,TRUE,"GENERAL"}</definedName>
    <definedName name="popvds_1" localSheetId="3" hidden="1">{"TAB1",#N/A,TRUE,"GENERAL";"TAB2",#N/A,TRUE,"GENERAL";"TAB3",#N/A,TRUE,"GENERAL";"TAB4",#N/A,TRUE,"GENERAL";"TAB5",#N/A,TRUE,"GENERAL"}</definedName>
    <definedName name="popvds_1" localSheetId="61" hidden="1">{"TAB1",#N/A,TRUE,"GENERAL";"TAB2",#N/A,TRUE,"GENERAL";"TAB3",#N/A,TRUE,"GENERAL";"TAB4",#N/A,TRUE,"GENERAL";"TAB5",#N/A,TRUE,"GENERAL"}</definedName>
    <definedName name="popvds_1" localSheetId="62" hidden="1">{"TAB1",#N/A,TRUE,"GENERAL";"TAB2",#N/A,TRUE,"GENERAL";"TAB3",#N/A,TRUE,"GENERAL";"TAB4",#N/A,TRUE,"GENERAL";"TAB5",#N/A,TRUE,"GENERAL"}</definedName>
    <definedName name="popvds_1" hidden="1">{"TAB1",#N/A,TRUE,"GENERAL";"TAB2",#N/A,TRUE,"GENERAL";"TAB3",#N/A,TRUE,"GENERAL";"TAB4",#N/A,TRUE,"GENERAL";"TAB5",#N/A,TRUE,"GENERAL"}</definedName>
    <definedName name="porc">#REF!</definedName>
    <definedName name="PorcAdicCostoLlantasCliente" localSheetId="61">#REF!</definedName>
    <definedName name="PorcAdicCostoLlantasCliente">#REF!</definedName>
    <definedName name="PorcAdicCostoMtto">#REF!</definedName>
    <definedName name="PorcCostosOcultos">#REF!</definedName>
    <definedName name="PORCE" localSheetId="61">#REF!</definedName>
    <definedName name="PORCE" localSheetId="62">#REF!</definedName>
    <definedName name="PORCE">#REF!</definedName>
    <definedName name="Porcelanato_Gris_Dolphin_Ref." localSheetId="21">#REF!</definedName>
    <definedName name="Porcelanato_Gris_Dolphin_Ref.">#REF!</definedName>
    <definedName name="Porcentaje">#REF!</definedName>
    <definedName name="Porcentaje_de_AE">#REF!</definedName>
    <definedName name="Porcentaje_Retrabajo">#REF!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 localSheetId="21">#REF!</definedName>
    <definedName name="Porta_candado_simple_3_.">#REF!</definedName>
    <definedName name="Porta_Papel_Doble_con_Tapa_Ref._B_288" localSheetId="21">#REF!</definedName>
    <definedName name="Porta_Papel_Doble_con_Tapa_Ref._B_288">#REF!</definedName>
    <definedName name="PORTACANDADO">#REF!</definedName>
    <definedName name="PORTADA2">#REF!</definedName>
    <definedName name="PorTasaImpoPagoImptoRenta" localSheetId="61">#REF!</definedName>
    <definedName name="PorTasaImpoPagoImptoRenta">#REF!</definedName>
    <definedName name="PorTasaMensualDesctarVPN">#REF!</definedName>
    <definedName name="PorTasaSeguro">#REF!</definedName>
    <definedName name="PorTasaSgro">#REF!</definedName>
    <definedName name="PORTNMALLA">#REF!</definedName>
    <definedName name="PORTOTAL">#REF!</definedName>
    <definedName name="PorUtilidadDesctoCompra">#REF!</definedName>
    <definedName name="PorUtilidadFinanciera">#REF!</definedName>
    <definedName name="POSI">#REF!</definedName>
    <definedName name="POSICION_PRESUP">#REF!</definedName>
    <definedName name="POSICIONES">#REF!</definedName>
    <definedName name="Poste_en_angulo_de_2_2_1_4_de_3_5m_para_señal">#REF!</definedName>
    <definedName name="POSTE5.5">#REF!</definedName>
    <definedName name="pouig" localSheetId="3" hidden="1">{"via1",#N/A,TRUE,"general";"via2",#N/A,TRUE,"general";"via3",#N/A,TRUE,"general"}</definedName>
    <definedName name="pouig" localSheetId="61" hidden="1">{"via1",#N/A,TRUE,"general";"via2",#N/A,TRUE,"general";"via3",#N/A,TRUE,"general"}</definedName>
    <definedName name="pouig" localSheetId="62" hidden="1">{"via1",#N/A,TRUE,"general";"via2",#N/A,TRUE,"general";"via3",#N/A,TRUE,"general"}</definedName>
    <definedName name="pouig" hidden="1">{"via1",#N/A,TRUE,"general";"via2",#N/A,TRUE,"general";"via3",#N/A,TRUE,"general"}</definedName>
    <definedName name="pouig_1" localSheetId="3" hidden="1">{"via1",#N/A,TRUE,"general";"via2",#N/A,TRUE,"general";"via3",#N/A,TRUE,"general"}</definedName>
    <definedName name="pouig_1" localSheetId="61" hidden="1">{"via1",#N/A,TRUE,"general";"via2",#N/A,TRUE,"general";"via3",#N/A,TRUE,"general"}</definedName>
    <definedName name="pouig_1" localSheetId="62" hidden="1">{"via1",#N/A,TRUE,"general";"via2",#N/A,TRUE,"general";"via3",#N/A,TRUE,"general"}</definedName>
    <definedName name="pouig_1" hidden="1">{"via1",#N/A,TRUE,"general";"via2",#N/A,TRUE,"general";"via3",#N/A,TRUE,"general"}</definedName>
    <definedName name="POYOS" localSheetId="61">#REF!</definedName>
    <definedName name="POYOS">#REF!</definedName>
    <definedName name="POZ">#REF!</definedName>
    <definedName name="POZO">#REF!</definedName>
    <definedName name="POZO1.2">#REF!</definedName>
    <definedName name="POZOS">#REF!</definedName>
    <definedName name="POZOS_CAJAS_SUM_ITEM">#REF!</definedName>
    <definedName name="POZOSACTUAL">#REF!</definedName>
    <definedName name="pozosconduccion">#REF!</definedName>
    <definedName name="pp" localSheetId="62">#REF!</definedName>
    <definedName name="pp">#REF!</definedName>
    <definedName name="PP_OO" localSheetId="3">IF(ISERROR(V_U),"",V_U)</definedName>
    <definedName name="PP_OO" localSheetId="58">IF(ISERROR(V_U),"",V_U)</definedName>
    <definedName name="PP_OO" localSheetId="59">IF(ISERROR(V_U),"",V_U)</definedName>
    <definedName name="PP_OO" localSheetId="12">IF(ISERROR(V_U),"",V_U)</definedName>
    <definedName name="PP_OO" localSheetId="19">IF(ISERROR(V_U),"",V_U)</definedName>
    <definedName name="PP_OO" localSheetId="20">IF(ISERROR(V_U),"",V_U)</definedName>
    <definedName name="PP_OO" localSheetId="22">IF(ISERROR(V_U),"",V_U)</definedName>
    <definedName name="PP_OO" localSheetId="23">IF(ISERROR(V_U),"",V_U)</definedName>
    <definedName name="PP_OO" localSheetId="24">IF(ISERROR(V_U),"",V_U)</definedName>
    <definedName name="PP_OO" localSheetId="25">IF(ISERROR(V_U),"",V_U)</definedName>
    <definedName name="PP_OO" localSheetId="26">IF(ISERROR(V_U),"",V_U)</definedName>
    <definedName name="PP_OO" localSheetId="27">IF(ISERROR(V_U),"",V_U)</definedName>
    <definedName name="PP_OO" localSheetId="28">IF(ISERROR(V_U),"",V_U)</definedName>
    <definedName name="PP_OO" localSheetId="29">IF(ISERROR(V_U),"",V_U)</definedName>
    <definedName name="PP_OO" localSheetId="30">IF(ISERROR(V_U),"",V_U)</definedName>
    <definedName name="PP_OO" localSheetId="31">IF(ISERROR(V_U),"",V_U)</definedName>
    <definedName name="PP_OO" localSheetId="32">IF(ISERROR(V_U),"",V_U)</definedName>
    <definedName name="PP_OO" localSheetId="33">IF(ISERROR(V_U),"",V_U)</definedName>
    <definedName name="PP_OO" localSheetId="42">IF(ISERROR(V_U),"",V_U)</definedName>
    <definedName name="PP_OO" localSheetId="72">IF(ISERROR(V_U),"",V_U)</definedName>
    <definedName name="PP_OO" localSheetId="43">IF(ISERROR(V_U),"",V_U)</definedName>
    <definedName name="PP_OO" localSheetId="44">IF(ISERROR(V_U),"",V_U)</definedName>
    <definedName name="PP_OO" localSheetId="34">IF(ISERROR(V_U),"",V_U)</definedName>
    <definedName name="PP_OO" localSheetId="35">IF(ISERROR(V_U),"",V_U)</definedName>
    <definedName name="PP_OO" localSheetId="36">IF(ISERROR(V_U),"",V_U)</definedName>
    <definedName name="PP_OO" localSheetId="37">IF(ISERROR(V_U),"",V_U)</definedName>
    <definedName name="PP_OO" localSheetId="38">IF(ISERROR(V_U),"",V_U)</definedName>
    <definedName name="PP_OO" localSheetId="39">IF(ISERROR(V_U),"",V_U)</definedName>
    <definedName name="PP_OO" localSheetId="40">IF(ISERROR(V_U),"",V_U)</definedName>
    <definedName name="PP_OO" localSheetId="41">IF(ISERROR(V_U),"",V_U)</definedName>
    <definedName name="PP_OO" localSheetId="45">IF(ISERROR(V_U),"",V_U)</definedName>
    <definedName name="PP_OO" localSheetId="54">IF(ISERROR(V_U),"",V_U)</definedName>
    <definedName name="PP_OO" localSheetId="55">IF(ISERROR(V_U),"",V_U)</definedName>
    <definedName name="PP_OO" localSheetId="56">IF(ISERROR(V_U),"",V_U)</definedName>
    <definedName name="PP_OO" localSheetId="57">IF(ISERROR(V_U),"",V_U)</definedName>
    <definedName name="PP_OO" localSheetId="46">IF(ISERROR(V_U),"",V_U)</definedName>
    <definedName name="PP_OO" localSheetId="47">IF(ISERROR(V_U),"",V_U)</definedName>
    <definedName name="PP_OO" localSheetId="48">IF(ISERROR(V_U),"",V_U)</definedName>
    <definedName name="PP_OO" localSheetId="49">IF(ISERROR(V_U),"",V_U)</definedName>
    <definedName name="PP_OO" localSheetId="50">IF(ISERROR(V_U),"",V_U)</definedName>
    <definedName name="PP_OO" localSheetId="51">IF(ISERROR(V_U),"",V_U)</definedName>
    <definedName name="PP_OO" localSheetId="52">IF(ISERROR(V_U),"",V_U)</definedName>
    <definedName name="PP_OO" localSheetId="53">IF(ISERROR(V_U),"",V_U)</definedName>
    <definedName name="PP_OO" localSheetId="6">IF(ISERROR(V_U),"",V_U)</definedName>
    <definedName name="PP_OO" localSheetId="8">IF(ISERROR(V_U),"",V_U)</definedName>
    <definedName name="PP_OO" localSheetId="10">IF(ISERROR(V_U),"",V_U)</definedName>
    <definedName name="PP_OO" localSheetId="13">IF(ISERROR(V_U),"",V_U)</definedName>
    <definedName name="PP_OO" localSheetId="14">IF(ISERROR(V_U),"",V_U)</definedName>
    <definedName name="PP_OO" localSheetId="15">IF(ISERROR(V_U),"",V_U)</definedName>
    <definedName name="PP_OO" localSheetId="16">IF(ISERROR(V_U),"",V_U)</definedName>
    <definedName name="PP_OO" localSheetId="17">IF(ISERROR(V_U),"",V_U)</definedName>
    <definedName name="PP_OO" localSheetId="60">IF(ISERROR(V_U),"",V_U)</definedName>
    <definedName name="PP_OO" localSheetId="9">IF(ISERROR(V_U),"",V_U)</definedName>
    <definedName name="PP_OO" localSheetId="11">IF(ISERROR(V_U),"",V_U)</definedName>
    <definedName name="PP_OO" localSheetId="18">IF(ISERROR(V_U),"",V_U)</definedName>
    <definedName name="PP_OO" localSheetId="1">IF(ISERROR(V_U),"",V_U)</definedName>
    <definedName name="PP_OO">IF(ISERROR(V_U),"",V_U)</definedName>
    <definedName name="PPAPAPPALALALAKKSJDJ">#REF!</definedName>
    <definedName name="ppo">#REF!</definedName>
    <definedName name="ppp">#REF!</definedName>
    <definedName name="PPPP" localSheetId="3" hidden="1">{#N/A,#N/A,FALSE,"orthoflow";#N/A,#N/A,FALSE,"Miscelaneos";#N/A,#N/A,FALSE,"Instrumentacio";#N/A,#N/A,FALSE,"Electrico";#N/A,#N/A,FALSE,"Valv. Seguridad"}</definedName>
    <definedName name="PPPP" localSheetId="61">#REF!</definedName>
    <definedName name="PPPP" localSheetId="62">#REF!</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localSheetId="61" hidden="1">{"via1",#N/A,TRUE,"general";"via2",#N/A,TRUE,"general";"via3",#N/A,TRUE,"general"}</definedName>
    <definedName name="ppppp9" localSheetId="62" hidden="1">{"via1",#N/A,TRUE,"general";"via2",#N/A,TRUE,"general";"via3",#N/A,TRUE,"general"}</definedName>
    <definedName name="ppppp9" hidden="1">{"via1",#N/A,TRUE,"general";"via2",#N/A,TRUE,"general";"via3",#N/A,TRUE,"general"}</definedName>
    <definedName name="ppppp9_1" localSheetId="3" hidden="1">{"via1",#N/A,TRUE,"general";"via2",#N/A,TRUE,"general";"via3",#N/A,TRUE,"general"}</definedName>
    <definedName name="ppppp9_1" localSheetId="61" hidden="1">{"via1",#N/A,TRUE,"general";"via2",#N/A,TRUE,"general";"via3",#N/A,TRUE,"general"}</definedName>
    <definedName name="ppppp9_1" localSheetId="62" hidden="1">{"via1",#N/A,TRUE,"general";"via2",#N/A,TRUE,"general";"via3",#N/A,TRUE,"general"}</definedName>
    <definedName name="ppppp9_1" hidden="1">{"via1",#N/A,TRUE,"general";"via2",#N/A,TRUE,"general";"via3",#N/A,TRUE,"general"}</definedName>
    <definedName name="pppppd" localSheetId="3" hidden="1">{"TAB1",#N/A,TRUE,"GENERAL";"TAB2",#N/A,TRUE,"GENERAL";"TAB3",#N/A,TRUE,"GENERAL";"TAB4",#N/A,TRUE,"GENERAL";"TAB5",#N/A,TRUE,"GENERAL"}</definedName>
    <definedName name="pppppd" localSheetId="61" hidden="1">{"TAB1",#N/A,TRUE,"GENERAL";"TAB2",#N/A,TRUE,"GENERAL";"TAB3",#N/A,TRUE,"GENERAL";"TAB4",#N/A,TRUE,"GENERAL";"TAB5",#N/A,TRUE,"GENERAL"}</definedName>
    <definedName name="pppppd" localSheetId="62" hidden="1">{"TAB1",#N/A,TRUE,"GENERAL";"TAB2",#N/A,TRUE,"GENERAL";"TAB3",#N/A,TRUE,"GENERAL";"TAB4",#N/A,TRUE,"GENERAL";"TAB5",#N/A,TRUE,"GENERAL"}</definedName>
    <definedName name="pppppd" hidden="1">{"TAB1",#N/A,TRUE,"GENERAL";"TAB2",#N/A,TRUE,"GENERAL";"TAB3",#N/A,TRUE,"GENERAL";"TAB4",#N/A,TRUE,"GENERAL";"TAB5",#N/A,TRUE,"GENERAL"}</definedName>
    <definedName name="pppppd_1" localSheetId="3" hidden="1">{"TAB1",#N/A,TRUE,"GENERAL";"TAB2",#N/A,TRUE,"GENERAL";"TAB3",#N/A,TRUE,"GENERAL";"TAB4",#N/A,TRUE,"GENERAL";"TAB5",#N/A,TRUE,"GENERAL"}</definedName>
    <definedName name="pppppd_1" localSheetId="61" hidden="1">{"TAB1",#N/A,TRUE,"GENERAL";"TAB2",#N/A,TRUE,"GENERAL";"TAB3",#N/A,TRUE,"GENERAL";"TAB4",#N/A,TRUE,"GENERAL";"TAB5",#N/A,TRUE,"GENERAL"}</definedName>
    <definedName name="pppppd_1" localSheetId="62" hidden="1">{"TAB1",#N/A,TRUE,"GENERAL";"TAB2",#N/A,TRUE,"GENERAL";"TAB3",#N/A,TRUE,"GENERAL";"TAB4",#N/A,TRUE,"GENERAL";"TAB5",#N/A,TRUE,"GENERAL"}</definedName>
    <definedName name="pppppd_1" hidden="1">{"TAB1",#N/A,TRUE,"GENERAL";"TAB2",#N/A,TRUE,"GENERAL";"TAB3",#N/A,TRUE,"GENERAL";"TAB4",#N/A,TRUE,"GENERAL";"TAB5",#N/A,TRUE,"GENERAL"}</definedName>
    <definedName name="pppppp">#REF!</definedName>
    <definedName name="pppppppppppp">#REF!</definedName>
    <definedName name="PPPPPPPPPPPPEE">#REF!</definedName>
    <definedName name="PPPPPPPPPPPPPPPPPPP">#REF!</definedName>
    <definedName name="pppppppppppppppppppppppp">#REF!</definedName>
    <definedName name="PPTO">#REF!</definedName>
    <definedName name="PPTO.ACTUAL">#REF!</definedName>
    <definedName name="PPtoNorte">#REF!</definedName>
    <definedName name="pqroj" localSheetId="3" hidden="1">{"via1",#N/A,TRUE,"general";"via2",#N/A,TRUE,"general";"via3",#N/A,TRUE,"general"}</definedName>
    <definedName name="pqroj" localSheetId="61" hidden="1">{"via1",#N/A,TRUE,"general";"via2",#N/A,TRUE,"general";"via3",#N/A,TRUE,"general"}</definedName>
    <definedName name="pqroj" localSheetId="62" hidden="1">{"via1",#N/A,TRUE,"general";"via2",#N/A,TRUE,"general";"via3",#N/A,TRUE,"general"}</definedName>
    <definedName name="pqroj" hidden="1">{"via1",#N/A,TRUE,"general";"via2",#N/A,TRUE,"general";"via3",#N/A,TRUE,"general"}</definedName>
    <definedName name="pqroj_1" localSheetId="3" hidden="1">{"via1",#N/A,TRUE,"general";"via2",#N/A,TRUE,"general";"via3",#N/A,TRUE,"general"}</definedName>
    <definedName name="pqroj_1" localSheetId="61" hidden="1">{"via1",#N/A,TRUE,"general";"via2",#N/A,TRUE,"general";"via3",#N/A,TRUE,"general"}</definedName>
    <definedName name="pqroj_1" localSheetId="62" hidden="1">{"via1",#N/A,TRUE,"general";"via2",#N/A,TRUE,"general";"via3",#N/A,TRUE,"general"}</definedName>
    <definedName name="pqroj_1" hidden="1">{"via1",#N/A,TRUE,"general";"via2",#N/A,TRUE,"general";"via3",#N/A,TRUE,"general"}</definedName>
    <definedName name="Pr">#REF!</definedName>
    <definedName name="PRE">#REF!</definedName>
    <definedName name="pream1">#REF!</definedName>
    <definedName name="pream2">#REF!</definedName>
    <definedName name="PRECEQUI">#REF!</definedName>
    <definedName name="PRECIO" localSheetId="61">#REF!</definedName>
    <definedName name="PRECIO" localSheetId="62">#REF!</definedName>
    <definedName name="Precio">#REF!</definedName>
    <definedName name="precio2">#REF!</definedName>
    <definedName name="PRECIOS" localSheetId="61">#REF!</definedName>
    <definedName name="PrecioS">#REF!</definedName>
    <definedName name="PreciosBase">#REF!</definedName>
    <definedName name="PreciosMP">#REF!</definedName>
    <definedName name="preciosunitarios">#REF!</definedName>
    <definedName name="predominante">#REF!</definedName>
    <definedName name="predominante1">#REF!</definedName>
    <definedName name="predominante2">#REF!</definedName>
    <definedName name="predominante3">#REF!</definedName>
    <definedName name="predominante4">#REF!</definedName>
    <definedName name="PREE">#REF!</definedName>
    <definedName name="PREELIMINAR">#REF!</definedName>
    <definedName name="Pref_Space">#REF!</definedName>
    <definedName name="Prefabricado_de_concreto._Culata" localSheetId="61">#REF!</definedName>
    <definedName name="Prefabricado_de_concreto._Culata">#REF!</definedName>
    <definedName name="Prefabricados">#REF!</definedName>
    <definedName name="PREISO">#REF!</definedName>
    <definedName name="PREL">#REF!</definedName>
    <definedName name="PRELIM_ITEM">#REF!</definedName>
    <definedName name="PRELIMINAR" localSheetId="62">#REF!</definedName>
    <definedName name="PRELIMINAR">#REF!</definedName>
    <definedName name="PRELIMINARES">#REF!</definedName>
    <definedName name="preliminares1">#REF!</definedName>
    <definedName name="prepago">#REF!</definedName>
    <definedName name="PRES">#REF!</definedName>
    <definedName name="PRES.AGRI">#REF!</definedName>
    <definedName name="PresentationNormalA4">#REF!</definedName>
    <definedName name="PRESIOS">#REF!</definedName>
    <definedName name="PRESIPISTO">#REF!</definedName>
    <definedName name="PRESS">#REF!</definedName>
    <definedName name="PREST" localSheetId="62">#REF!</definedName>
    <definedName name="PREST">#REF!</definedName>
    <definedName name="presta">#REF!</definedName>
    <definedName name="PRESTAC.">1.15</definedName>
    <definedName name="Prestacion_obra">#REF!</definedName>
    <definedName name="PRESTACIONES">#REF!</definedName>
    <definedName name="Prestaciones_1">#REF!</definedName>
    <definedName name="Prestaciones_2">#REF!</definedName>
    <definedName name="Prestaciones_sociales" localSheetId="61">#N/A</definedName>
    <definedName name="Prestaciones_sociales" localSheetId="62">#N/A</definedName>
    <definedName name="PRESTACIONES_SOCIALES">#REF!</definedName>
    <definedName name="PrestacionesSeguridadOtros" localSheetId="61">#REF!</definedName>
    <definedName name="PrestacionesSeguridadOtros" localSheetId="62">#REF!</definedName>
    <definedName name="PrestacionesSeguridadOtros">#REF!</definedName>
    <definedName name="PrestacionesSeguridadOtrosFMMin" localSheetId="21">#REF!</definedName>
    <definedName name="PrestacionesSeguridadOtrosFMMin">#REF!</definedName>
    <definedName name="PRESTAMOS_CLTE">#REF!</definedName>
    <definedName name="PRESTAMOS_CONS.">#REF!</definedName>
    <definedName name="PRESTOTAL">#REF!</definedName>
    <definedName name="presu">#REF!</definedName>
    <definedName name="PresuDerivGuatDef" localSheetId="3" hidden="1">{"via1",#N/A,TRUE,"general";"via2",#N/A,TRUE,"general";"via3",#N/A,TRUE,"general"}</definedName>
    <definedName name="PresuDerivGuatDef" hidden="1">{"via1",#N/A,TRUE,"general";"via2",#N/A,TRUE,"general";"via3",#N/A,TRUE,"general"}</definedName>
    <definedName name="presup">#REF!</definedName>
    <definedName name="PresuPresaDef" localSheetId="3" hidden="1">{"via1",#N/A,TRUE,"general";"via2",#N/A,TRUE,"general";"via3",#N/A,TRUE,"general"}</definedName>
    <definedName name="PresuPresaDef" hidden="1">{"via1",#N/A,TRUE,"general";"via2",#N/A,TRUE,"general";"via3",#N/A,TRUE,"general"}</definedName>
    <definedName name="Presupuest">#REF!</definedName>
    <definedName name="PRESUPUESTADO" localSheetId="62">#REF!</definedName>
    <definedName name="PRESUPUESTADO">#REF!</definedName>
    <definedName name="presupuesto">#REF!</definedName>
    <definedName name="presupuesto..">#REF!</definedName>
    <definedName name="Presupuesto_Cultural" comment="Presupuesto Cultural">#REF!</definedName>
    <definedName name="presupuesto11">#REF!</definedName>
    <definedName name="presupuesto3">#REF!,#REF!</definedName>
    <definedName name="presupuestocementerio">#REF!</definedName>
    <definedName name="PresupuestoCentrocomuntario">#REF!</definedName>
    <definedName name="presupuestopavimento">#REF!</definedName>
    <definedName name="PResupuestos">#REF!</definedName>
    <definedName name="pRETIRO">#REF!</definedName>
    <definedName name="PREUGA">#REF!</definedName>
    <definedName name="PrevFleet">#REF!</definedName>
    <definedName name="prices">#REF!</definedName>
    <definedName name="PRICES_FIRM">#REF!</definedName>
    <definedName name="PricingHomeCell">#REF!</definedName>
    <definedName name="PRIMER" localSheetId="3" hidden="1">{"via1",#N/A,TRUE,"general";"via2",#N/A,TRUE,"general";"via3",#N/A,TRUE,"general"}</definedName>
    <definedName name="PRIMER" localSheetId="61" hidden="1">{"via1",#N/A,TRUE,"general";"via2",#N/A,TRUE,"general";"via3",#N/A,TRUE,"general"}</definedName>
    <definedName name="PRIMER" localSheetId="62" hidden="1">{"via1",#N/A,TRUE,"general";"via2",#N/A,TRUE,"general";"via3",#N/A,TRUE,"general"}</definedName>
    <definedName name="PRIMER" hidden="1">{"via1",#N/A,TRUE,"general";"via2",#N/A,TRUE,"general";"via3",#N/A,TRUE,"general"}</definedName>
    <definedName name="PRIMER_1" localSheetId="3" hidden="1">{"via1",#N/A,TRUE,"general";"via2",#N/A,TRUE,"general";"via3",#N/A,TRUE,"general"}</definedName>
    <definedName name="PRIMER_1" localSheetId="61" hidden="1">{"via1",#N/A,TRUE,"general";"via2",#N/A,TRUE,"general";"via3",#N/A,TRUE,"general"}</definedName>
    <definedName name="PRIMER_1" localSheetId="62" hidden="1">{"via1",#N/A,TRUE,"general";"via2",#N/A,TRUE,"general";"via3",#N/A,TRUE,"general"}</definedName>
    <definedName name="PRIMER_1" hidden="1">{"via1",#N/A,TRUE,"general";"via2",#N/A,TRUE,"general";"via3",#N/A,TRUE,"general"}</definedName>
    <definedName name="PRIMERO">#REF!</definedName>
    <definedName name="PRIMET" localSheetId="3" hidden="1">{"TAB1",#N/A,TRUE,"GENERAL";"TAB2",#N/A,TRUE,"GENERAL";"TAB3",#N/A,TRUE,"GENERAL";"TAB4",#N/A,TRUE,"GENERAL";"TAB5",#N/A,TRUE,"GENERAL"}</definedName>
    <definedName name="PRIMET" localSheetId="61" hidden="1">{"TAB1",#N/A,TRUE,"GENERAL";"TAB2",#N/A,TRUE,"GENERAL";"TAB3",#N/A,TRUE,"GENERAL";"TAB4",#N/A,TRUE,"GENERAL";"TAB5",#N/A,TRUE,"GENERAL"}</definedName>
    <definedName name="PRIMET" localSheetId="62" hidden="1">{"TAB1",#N/A,TRUE,"GENERAL";"TAB2",#N/A,TRUE,"GENERAL";"TAB3",#N/A,TRUE,"GENERAL";"TAB4",#N/A,TRUE,"GENERAL";"TAB5",#N/A,TRUE,"GENERAL"}</definedName>
    <definedName name="PRIMET" hidden="1">{"TAB1",#N/A,TRUE,"GENERAL";"TAB2",#N/A,TRUE,"GENERAL";"TAB3",#N/A,TRUE,"GENERAL";"TAB4",#N/A,TRUE,"GENERAL";"TAB5",#N/A,TRUE,"GENERAL"}</definedName>
    <definedName name="PRIMET_1" localSheetId="3" hidden="1">{"TAB1",#N/A,TRUE,"GENERAL";"TAB2",#N/A,TRUE,"GENERAL";"TAB3",#N/A,TRUE,"GENERAL";"TAB4",#N/A,TRUE,"GENERAL";"TAB5",#N/A,TRUE,"GENERAL"}</definedName>
    <definedName name="PRIMET_1" localSheetId="61" hidden="1">{"TAB1",#N/A,TRUE,"GENERAL";"TAB2",#N/A,TRUE,"GENERAL";"TAB3",#N/A,TRUE,"GENERAL";"TAB4",#N/A,TRUE,"GENERAL";"TAB5",#N/A,TRUE,"GENERAL"}</definedName>
    <definedName name="PRIMET_1" localSheetId="62" hidden="1">{"TAB1",#N/A,TRUE,"GENERAL";"TAB2",#N/A,TRUE,"GENERAL";"TAB3",#N/A,TRUE,"GENERAL";"TAB4",#N/A,TRUE,"GENERAL";"TAB5",#N/A,TRUE,"GENERAL"}</definedName>
    <definedName name="PRIMET_1" hidden="1">{"TAB1",#N/A,TRUE,"GENERAL";"TAB2",#N/A,TRUE,"GENERAL";"TAB3",#N/A,TRUE,"GENERAL";"TAB4",#N/A,TRUE,"GENERAL";"TAB5",#N/A,TRUE,"GENERAL"}</definedName>
    <definedName name="Princ" localSheetId="61">#REF!</definedName>
    <definedName name="Princ" localSheetId="62">#REF!</definedName>
    <definedName name="Princ" localSheetId="21">#REF!</definedName>
    <definedName name="Princ">#REF!</definedName>
    <definedName name="PRInf">#REF!</definedName>
    <definedName name="PRINT_AREA">#N/A</definedName>
    <definedName name="PRINT_AREA_MI" localSheetId="61">#N/A</definedName>
    <definedName name="PRINT_AREA_MI" localSheetId="62">#N/A</definedName>
    <definedName name="Print_Area_MI">#REF!</definedName>
    <definedName name="Print_Area_Reset" localSheetId="61">#N/A</definedName>
    <definedName name="Print_Area_Reset" localSheetId="62">#N/A</definedName>
    <definedName name="Print_Area_Reset" localSheetId="21">OFFSET('MEM ELECTRICOS'!Full_Print,0,0,[0]!Last_Row)</definedName>
    <definedName name="Print_Area_Reset">#N/A</definedName>
    <definedName name="Print_Area_Reset_1">#N/A</definedName>
    <definedName name="Print_Area_Reset_2">#N/A</definedName>
    <definedName name="PRINT_TITLES">#N/A</definedName>
    <definedName name="PRINT_TITLES_MI" localSheetId="61">#REF!</definedName>
    <definedName name="PRINT_TITLES_MI" localSheetId="62">#REF!</definedName>
    <definedName name="PRINT_TITLES_MI">#N/A</definedName>
    <definedName name="Print_Titles2">#N/A</definedName>
    <definedName name="PRINT1">#REF!</definedName>
    <definedName name="PRINT2">#REF!</definedName>
    <definedName name="printarea">#N/A</definedName>
    <definedName name="PrintEnd" hidden="1">#REF!</definedName>
    <definedName name="PrintStart" hidden="1">#REF!</definedName>
    <definedName name="PrintTitle">#REF!</definedName>
    <definedName name="printtitles">#N/A</definedName>
    <definedName name="Prioridad">#REF!</definedName>
    <definedName name="PRIVADO">#REF!</definedName>
    <definedName name="prn">#REF!</definedName>
    <definedName name="prnf">#REF!</definedName>
    <definedName name="ProbRange">0</definedName>
    <definedName name="ProbRangeMit">0</definedName>
    <definedName name="PROC">#REF!</definedName>
    <definedName name="Proc_LM_R">#REF!</definedName>
    <definedName name="Proc_LM_S">#REF!</definedName>
    <definedName name="Proc_Red">#REF!</definedName>
    <definedName name="Proc_Sing">#REF!</definedName>
    <definedName name="PROCEDIM_SELECC">#REF!</definedName>
    <definedName name="PROCESO">#REF!</definedName>
    <definedName name="prod">#REF!</definedName>
    <definedName name="prod1">#REF!</definedName>
    <definedName name="prod98">#REF!</definedName>
    <definedName name="prodcal">#REF!</definedName>
    <definedName name="proddsfdhgasd">#REF!</definedName>
    <definedName name="prodeco">#REF!</definedName>
    <definedName name="prodhati">#REF!</definedName>
    <definedName name="Producción">#REF!</definedName>
    <definedName name="PRODUCCION_MES">#REF!</definedName>
    <definedName name="PRODUCCIONACTUAL">#REF!</definedName>
    <definedName name="PRODUCTCARB">#REF!</definedName>
    <definedName name="PRODUCTEST">#REF!</definedName>
    <definedName name="PRODUCTO">#REF!</definedName>
    <definedName name="prof">#REF!</definedName>
    <definedName name="profbatea">#REF!</definedName>
    <definedName name="Profesional" localSheetId="61">#REF!</definedName>
    <definedName name="Profesional" localSheetId="62">#REF!</definedName>
    <definedName name="Profesional">#REF!</definedName>
    <definedName name="Profesional_SISO">#REF!</definedName>
    <definedName name="PrOfic" localSheetId="61">#REF!</definedName>
    <definedName name="PrOfic" localSheetId="62">#REF!</definedName>
    <definedName name="PrOfic">#REF!</definedName>
    <definedName name="profit_margin">#REF!</definedName>
    <definedName name="Profundidad">#REF!</definedName>
    <definedName name="PROG" hidden="1">#REF!</definedName>
    <definedName name="PROGDES">#REF!</definedName>
    <definedName name="PROGRAMA" localSheetId="61">#REF!</definedName>
    <definedName name="PROGRAMA" localSheetId="62">#REF!</definedName>
    <definedName name="Programa">#REF!</definedName>
    <definedName name="programainv">#N/A</definedName>
    <definedName name="programainv_10">#NAME?</definedName>
    <definedName name="programainv_3">#NAME?</definedName>
    <definedName name="programainv_4">#NAME?</definedName>
    <definedName name="programainv_5">#NAME?</definedName>
    <definedName name="programainv_6">#NAME?</definedName>
    <definedName name="programainv_7">#NAME?</definedName>
    <definedName name="programainv_8">#NAME?</definedName>
    <definedName name="programainv_9">#NAME?</definedName>
    <definedName name="Project">#REF!</definedName>
    <definedName name="PROJECT_CURRENCY">#REF!</definedName>
    <definedName name="Project_Name">#REF!</definedName>
    <definedName name="Project_name_1">#REF!</definedName>
    <definedName name="Project_name_2">#REF!</definedName>
    <definedName name="PROMOTE">#REF!</definedName>
    <definedName name="PROP" localSheetId="61">#REF!</definedName>
    <definedName name="PROP" localSheetId="62">#REF!</definedName>
    <definedName name="PROP">#REF!</definedName>
    <definedName name="PROPONE">#REF!</definedName>
    <definedName name="Proponente">#REF!</definedName>
    <definedName name="propuente">#REF!</definedName>
    <definedName name="PROPUESTA">#REF!</definedName>
    <definedName name="PRORRATA">#REF!</definedName>
    <definedName name="PROSTI">#REF!</definedName>
    <definedName name="Prov" localSheetId="62">#REF!</definedName>
    <definedName name="PROV">#REF!</definedName>
    <definedName name="Proventi_Finanziari">#REF!</definedName>
    <definedName name="Proventi_Straordinari">#REF!</definedName>
    <definedName name="Proventi_Vari">#REF!</definedName>
    <definedName name="PROY">#REF!</definedName>
    <definedName name="PROYEC">#REF!</definedName>
    <definedName name="PROYECCION">#REF!</definedName>
    <definedName name="PROYECCIONDEMANDATABLA1">#REF!</definedName>
    <definedName name="PROYECTO" localSheetId="61">#REF!</definedName>
    <definedName name="PROYECTO" localSheetId="62">#REF!</definedName>
    <definedName name="PROYECTO">#REF!</definedName>
    <definedName name="PROYECTO__OBRAS_VARIAS_EN_LA_ESCUELA_CONTRAINCENDIO">#REF!</definedName>
    <definedName name="PROYECTOS">#REF!</definedName>
    <definedName name="prq">#REF!</definedName>
    <definedName name="PRUEBA" localSheetId="61">#REF!</definedName>
    <definedName name="PRUEBA" localSheetId="62">#REF!</definedName>
    <definedName name="PRUEBA">#REF!</definedName>
    <definedName name="prueba1" localSheetId="61">#REF!</definedName>
    <definedName name="prueba1" localSheetId="62">#REF!</definedName>
    <definedName name="prueba1">#REF!</definedName>
    <definedName name="PRUEBA2">#REF!</definedName>
    <definedName name="PRUEBAS" localSheetId="61">#REF!</definedName>
    <definedName name="PRUEBAS">#REF!</definedName>
    <definedName name="ps">#REF!</definedName>
    <definedName name="Psaca">#REF!</definedName>
    <definedName name="psaddel">#REF!</definedName>
    <definedName name="PSADDEL1">#REF!</definedName>
    <definedName name="psbaselist">#REF!</definedName>
    <definedName name="psbaseopts">#REF!</definedName>
    <definedName name="PSBS">#REF!</definedName>
    <definedName name="psbscc">#REF!</definedName>
    <definedName name="psbval">#REF!</definedName>
    <definedName name="PSc">#REF!</definedName>
    <definedName name="PSCA">#REF!</definedName>
    <definedName name="pscheck">#REF!</definedName>
    <definedName name="PSCI">#REF!</definedName>
    <definedName name="PSCN">#REF!</definedName>
    <definedName name="psconv1">#REF!</definedName>
    <definedName name="psconv2">#REF!</definedName>
    <definedName name="psdocp">#REF!</definedName>
    <definedName name="PSELD">#REF!</definedName>
    <definedName name="Psent">#REF!</definedName>
    <definedName name="pshchw">#REF!</definedName>
    <definedName name="pshcsw">#REF!</definedName>
    <definedName name="pslist">#REF!</definedName>
    <definedName name="psma">#REF!</definedName>
    <definedName name="PSMANUALS">#REF!</definedName>
    <definedName name="PSMEDIA">#REF!</definedName>
    <definedName name="PSOCIAL">#REF!</definedName>
    <definedName name="psopts">#REF!</definedName>
    <definedName name="pspurdocs">#REF!</definedName>
    <definedName name="pssera">#REF!</definedName>
    <definedName name="pssh">#REF!</definedName>
    <definedName name="PSSR">#REF!</definedName>
    <definedName name="PSSS">#REF!</definedName>
    <definedName name="psstdlist">#REF!</definedName>
    <definedName name="psstdopts">#REF!</definedName>
    <definedName name="pssval">#REF!</definedName>
    <definedName name="PST">#REF!</definedName>
    <definedName name="pstot">#REF!</definedName>
    <definedName name="PSTRESS_RELIEVI">#REF!</definedName>
    <definedName name="PSUNCLASS">#REF!</definedName>
    <definedName name="psupdset">#REF!</definedName>
    <definedName name="psupgset">#REF!</definedName>
    <definedName name="psupprset">#REF!</definedName>
    <definedName name="PTA">#REF!</definedName>
    <definedName name="PTAR" localSheetId="3"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ie">#REF!</definedName>
    <definedName name="ptmtlcbñ">#REF!</definedName>
    <definedName name="ptope" localSheetId="3" hidden="1">{"TAB1",#N/A,TRUE,"GENERAL";"TAB2",#N/A,TRUE,"GENERAL";"TAB3",#N/A,TRUE,"GENERAL";"TAB4",#N/A,TRUE,"GENERAL";"TAB5",#N/A,TRUE,"GENERAL"}</definedName>
    <definedName name="ptope" localSheetId="61" hidden="1">{"TAB1",#N/A,TRUE,"GENERAL";"TAB2",#N/A,TRUE,"GENERAL";"TAB3",#N/A,TRUE,"GENERAL";"TAB4",#N/A,TRUE,"GENERAL";"TAB5",#N/A,TRUE,"GENERAL"}</definedName>
    <definedName name="ptope" localSheetId="62" hidden="1">{"TAB1",#N/A,TRUE,"GENERAL";"TAB2",#N/A,TRUE,"GENERAL";"TAB3",#N/A,TRUE,"GENERAL";"TAB4",#N/A,TRUE,"GENERAL";"TAB5",#N/A,TRUE,"GENERAL"}</definedName>
    <definedName name="ptope" hidden="1">{"TAB1",#N/A,TRUE,"GENERAL";"TAB2",#N/A,TRUE,"GENERAL";"TAB3",#N/A,TRUE,"GENERAL";"TAB4",#N/A,TRUE,"GENERAL";"TAB5",#N/A,TRUE,"GENERAL"}</definedName>
    <definedName name="ptope_1" localSheetId="3" hidden="1">{"TAB1",#N/A,TRUE,"GENERAL";"TAB2",#N/A,TRUE,"GENERAL";"TAB3",#N/A,TRUE,"GENERAL";"TAB4",#N/A,TRUE,"GENERAL";"TAB5",#N/A,TRUE,"GENERAL"}</definedName>
    <definedName name="ptope_1" localSheetId="61" hidden="1">{"TAB1",#N/A,TRUE,"GENERAL";"TAB2",#N/A,TRUE,"GENERAL";"TAB3",#N/A,TRUE,"GENERAL";"TAB4",#N/A,TRUE,"GENERAL";"TAB5",#N/A,TRUE,"GENERAL"}</definedName>
    <definedName name="ptope_1" localSheetId="62" hidden="1">{"TAB1",#N/A,TRUE,"GENERAL";"TAB2",#N/A,TRUE,"GENERAL";"TAB3",#N/A,TRUE,"GENERAL";"TAB4",#N/A,TRUE,"GENERAL";"TAB5",#N/A,TRUE,"GENERAL"}</definedName>
    <definedName name="ptope_1" hidden="1">{"TAB1",#N/A,TRUE,"GENERAL";"TAB2",#N/A,TRUE,"GENERAL";"TAB3",#N/A,TRUE,"GENERAL";"TAB4",#N/A,TRUE,"GENERAL";"TAB5",#N/A,TRUE,"GENERAL"}</definedName>
    <definedName name="ptopes" localSheetId="3" hidden="1">{"via1",#N/A,TRUE,"general";"via2",#N/A,TRUE,"general";"via3",#N/A,TRUE,"general"}</definedName>
    <definedName name="ptopes" localSheetId="61" hidden="1">{"via1",#N/A,TRUE,"general";"via2",#N/A,TRUE,"general";"via3",#N/A,TRUE,"general"}</definedName>
    <definedName name="ptopes" localSheetId="62" hidden="1">{"via1",#N/A,TRUE,"general";"via2",#N/A,TRUE,"general";"via3",#N/A,TRUE,"general"}</definedName>
    <definedName name="ptopes" hidden="1">{"via1",#N/A,TRUE,"general";"via2",#N/A,TRUE,"general";"via3",#N/A,TRUE,"general"}</definedName>
    <definedName name="ptopes_1" localSheetId="3" hidden="1">{"via1",#N/A,TRUE,"general";"via2",#N/A,TRUE,"general";"via3",#N/A,TRUE,"general"}</definedName>
    <definedName name="ptopes_1" localSheetId="61" hidden="1">{"via1",#N/A,TRUE,"general";"via2",#N/A,TRUE,"general";"via3",#N/A,TRUE,"general"}</definedName>
    <definedName name="ptopes_1" localSheetId="62" hidden="1">{"via1",#N/A,TRUE,"general";"via2",#N/A,TRUE,"general";"via3",#N/A,TRUE,"general"}</definedName>
    <definedName name="ptopes_1" hidden="1">{"via1",#N/A,TRUE,"general";"via2",#N/A,TRUE,"general";"via3",#N/A,TRUE,"general"}</definedName>
    <definedName name="PTOPLUVIAL">#REF!</definedName>
    <definedName name="PTSB" localSheetId="3" hidden="1">{"'Highlights'!$A$1:$M$123"}</definedName>
    <definedName name="PTSB" hidden="1">{"'Highlights'!$A$1:$M$123"}</definedName>
    <definedName name="PTT" localSheetId="3" hidden="1">{#N/A,#N/A,TRUE,"INGENIERIA";#N/A,#N/A,TRUE,"COMPRAS";#N/A,#N/A,TRUE,"DIRECCION";#N/A,#N/A,TRUE,"RESUMEN"}</definedName>
    <definedName name="PTT" hidden="1">{#N/A,#N/A,TRUE,"INGENIERIA";#N/A,#N/A,TRUE,"COMPRAS";#N/A,#N/A,TRUE,"DIRECCION";#N/A,#N/A,TRUE,"RESUMEN"}</definedName>
    <definedName name="PTTTT" localSheetId="3" hidden="1">{#N/A,#N/A,TRUE,"INGENIERIA";#N/A,#N/A,TRUE,"COMPRAS";#N/A,#N/A,TRUE,"DIRECCION";#N/A,#N/A,TRUE,"RESUMEN"}</definedName>
    <definedName name="PTTTT" localSheetId="61" hidden="1">{#N/A,#N/A,TRUE,"INGENIERIA";#N/A,#N/A,TRUE,"COMPRAS";#N/A,#N/A,TRUE,"DIRECCION";#N/A,#N/A,TRUE,"RESUMEN"}</definedName>
    <definedName name="PTTTT" localSheetId="62" hidden="1">{#N/A,#N/A,TRUE,"INGENIERIA";#N/A,#N/A,TRUE,"COMPRAS";#N/A,#N/A,TRUE,"DIRECCION";#N/A,#N/A,TRUE,"RESUMEN"}</definedName>
    <definedName name="PTTTT" hidden="1">{#N/A,#N/A,TRUE,"INGENIERIA";#N/A,#N/A,TRUE,"COMPRAS";#N/A,#N/A,TRUE,"DIRECCION";#N/A,#N/A,TRUE,"RESUMEN"}</definedName>
    <definedName name="Puentes_metalicos_Según_Diseño" localSheetId="21">#REF!</definedName>
    <definedName name="Puentes_metalicos_Según_Diseño">#REF!</definedName>
    <definedName name="Puerta">#REF!</definedName>
    <definedName name="Puerta_2_05x0_90m._alma_de_plomo">#REF!</definedName>
    <definedName name="PUERTA_BAÑO_EN_ALUMINIO_0._7X2.1">#REF!</definedName>
    <definedName name="Puerta_en_Lamina_Cal._18_2.10x60__Incluye_marco_y_Rejilla__P_10" localSheetId="21">#REF!</definedName>
    <definedName name="Puerta_en_Lamina_Cal._18_2.10x60__Incluye_marco_y_Rejilla__P_10">#REF!</definedName>
    <definedName name="Puerta_en_Lamina_Cal._18_2.10x75__Incluye_marco_y_Rejilla__P_8" localSheetId="21">#REF!</definedName>
    <definedName name="Puerta_en_Lamina_Cal._18_2.10x75__Incluye_marco_y_Rejilla__P_8">#REF!</definedName>
    <definedName name="Puerta_en_Lamina_Cal._18_2.10x90__Incluye_marco_y_Rejilla__P_6´" localSheetId="21">#REF!</definedName>
    <definedName name="Puerta_en_Lamina_Cal._18_2.10x90__Incluye_marco_y_Rejilla__P_6´">#REF!</definedName>
    <definedName name="Puerta_en_Lamina_Cal._18_2.70x1.50__Incluye_marco_y_Rejilla__2_Hojas_P_12" localSheetId="21">#REF!</definedName>
    <definedName name="Puerta_en_Lamina_Cal._18_2.70x1.50__Incluye_marco_y_Rejilla__2_Hojas_P_12">#REF!</definedName>
    <definedName name="PUERTA_EN_LAMINA_CAL_18_0_6X2_10">#REF!</definedName>
    <definedName name="PUERTA_EN_LAMINA_CAL_18_1_55X2.10">#REF!</definedName>
    <definedName name="PUERTA_EN_LAMINA_CAL_18_1_6X2.2">#REF!</definedName>
    <definedName name="PUERTA_EN_LAMINA_METALICA_0_65X1_80">#REF!</definedName>
    <definedName name="PUERTA_EN_LAMINA_METALICA_CAL_18_1_0_X_2_10">#REF!</definedName>
    <definedName name="Puerta_entamborada_2_05x0_7" localSheetId="61">#REF!</definedName>
    <definedName name="Puerta_entamborada_2_05x0_7">#REF!</definedName>
    <definedName name="Puerta_entamborada_2_05x0_8">#REF!</definedName>
    <definedName name="Puerta_entamborada_2_05x1_4">#REF!</definedName>
    <definedName name="Puerta_entamborada_2_20x0_8">#REF!</definedName>
    <definedName name="Puerta_entamborada_2_20x0_9">#REF!</definedName>
    <definedName name="Puerta_marco_y_hoja" localSheetId="21">#REF!</definedName>
    <definedName name="Puerta_marco_y_hoja">#REF!</definedName>
    <definedName name="Puerta_ventana_ppal_alumin._anodis.">#REF!</definedName>
    <definedName name="PUERTA2">#REF!</definedName>
    <definedName name="puertalam">#REF!</definedName>
    <definedName name="PUERTALUMTOT">#REF!</definedName>
    <definedName name="PUERTAMADETOT">#REF!</definedName>
    <definedName name="PuertaMetalica2">#REF!</definedName>
    <definedName name="puertas">#REF!</definedName>
    <definedName name="PUERTAS_A">#REF!</definedName>
    <definedName name="PUERTAS_B">#REF!</definedName>
    <definedName name="PUERTAS_C">#REF!</definedName>
    <definedName name="PUERTAS_ESP_ITEM">#REF!</definedName>
    <definedName name="puertas_metalicas">#REF!</definedName>
    <definedName name="PUERTAS_VIDRIERAS_VENTANAS_CARPINTERIA">#REF!</definedName>
    <definedName name="PuertasMetalicas">#REF!</definedName>
    <definedName name="PUERTMADECERRAT">#REF!</definedName>
    <definedName name="Puesta_a_Tierra_Subestacion_Según_N._CODENSA_CTS_523_2" localSheetId="21">#REF!</definedName>
    <definedName name="Puesta_a_Tierra_Subestacion_Según_N._CODENSA_CTS_523_2">#REF!</definedName>
    <definedName name="Puesta_a_Tierra_T_GEN_3__3_Varillas_CW_5_8_x2.44_m" localSheetId="21">#REF!</definedName>
    <definedName name="Puesta_a_Tierra_T_GEN_3__3_Varillas_CW_5_8_x2.44_m">#REF!</definedName>
    <definedName name="PUESTOS">#REF!</definedName>
    <definedName name="PUL" localSheetId="3" hidden="1">{#N/A,#N/A,FALSE,"Hoja1";#N/A,#N/A,FALSE,"Hoja2"}</definedName>
    <definedName name="PUL" hidden="1">{#N/A,#N/A,FALSE,"Hoja1";#N/A,#N/A,FALSE,"Hoja2"}</definedName>
    <definedName name="Pulida_pisos_en_granito" localSheetId="21">#REF!</definedName>
    <definedName name="Pulida_pisos_en_granito">#REF!</definedName>
    <definedName name="Pulidora">#REF!</definedName>
    <definedName name="Pulidorapisos">#REF!</definedName>
    <definedName name="PullCords">#REF!</definedName>
    <definedName name="Pulsador_para_timbre_P_C" localSheetId="61">#REF!</definedName>
    <definedName name="Pulsador_para_timbre_P_C">#REF!</definedName>
    <definedName name="Pulsadores">#REF!</definedName>
    <definedName name="PUNT">#REF!</definedName>
    <definedName name="Punteros" localSheetId="21">#REF!</definedName>
    <definedName name="Punteros">#REF!</definedName>
    <definedName name="PUNTI">#REF!</definedName>
    <definedName name="PUNTILLA" localSheetId="62">#REF!</definedName>
    <definedName name="PUNTILLA">#REF!</definedName>
    <definedName name="PUNTILLA_2">#REF!</definedName>
    <definedName name="PUNTILLA_3">#REF!</definedName>
    <definedName name="Puntilla_acerada_1.5" localSheetId="21">#REF!</definedName>
    <definedName name="Puntilla_acerada_1.5">#REF!</definedName>
    <definedName name="PUNTILLA_C_C_1_PAQ_500_GRS_____Lib">#REF!</definedName>
    <definedName name="PUNTILLA_C_C_2_PAQ_500_GRS_____Lib">#REF!</definedName>
    <definedName name="Puntilla_con_Cabeza_1" localSheetId="21">#REF!</definedName>
    <definedName name="Puntilla_con_Cabeza_1">#REF!</definedName>
    <definedName name="Puntilla_con_Cabeza_2" localSheetId="21">#REF!</definedName>
    <definedName name="Puntilla_con_Cabeza_2">#REF!</definedName>
    <definedName name="Puntilla_sin_Cabeza_1" localSheetId="21">#REF!</definedName>
    <definedName name="Puntilla_sin_Cabeza_1">#REF!</definedName>
    <definedName name="Punto" localSheetId="61">#REF!</definedName>
    <definedName name="Punto">#REF!</definedName>
    <definedName name="Punto_hidráulico">#REF!</definedName>
    <definedName name="Punto_sanitario_2">#REF!</definedName>
    <definedName name="Punto_sanitario_4">#REF!</definedName>
    <definedName name="punto1">#REF!</definedName>
    <definedName name="PUNTOHIDRA">#REF!</definedName>
    <definedName name="PUNTOSANIT">#REF!</definedName>
    <definedName name="PuntosRentabilidad">#REF!</definedName>
    <definedName name="Purchase">#REF!</definedName>
    <definedName name="Purchase_Price">#REF!</definedName>
    <definedName name="purdocs">#REF!</definedName>
    <definedName name="PUT">#REF!</definedName>
    <definedName name="PUTUMAYO">#REF!</definedName>
    <definedName name="PUY">#REF!</definedName>
    <definedName name="PV_1___2.15x2.25___Plano_de_Detalle_No._A_168" localSheetId="21">#REF!</definedName>
    <definedName name="PV_1___2.15x2.25___Plano_de_Detalle_No._A_168">#REF!</definedName>
    <definedName name="PV_2___2.15x2.1___Plano_de_Detalle_No._A_168" localSheetId="21">#REF!</definedName>
    <definedName name="PV_2___2.15x2.1___Plano_de_Detalle_No._A_168">#REF!</definedName>
    <definedName name="PV_2´___2.15x2.175___Plano_de_Detalle_No._A_168" localSheetId="21">#REF!</definedName>
    <definedName name="PV_2´___2.15x2.175___Plano_de_Detalle_No._A_168">#REF!</definedName>
    <definedName name="PV_3___2.7x2.25___Plano_de_Detalle_No._A_168" localSheetId="21">#REF!</definedName>
    <definedName name="PV_3___2.7x2.25___Plano_de_Detalle_No._A_168">#REF!</definedName>
    <definedName name="PV_4___2.7x6.6___Plano_de_Detalle_No._A_168" localSheetId="21">#REF!</definedName>
    <definedName name="PV_4___2.7x6.6___Plano_de_Detalle_No._A_168">#REF!</definedName>
    <definedName name="PV_5___2.7x6.75___Plano_de_Detalle_No._A_169" localSheetId="21">#REF!</definedName>
    <definedName name="PV_5___2.7x6.75___Plano_de_Detalle_No._A_169">#REF!</definedName>
    <definedName name="PVIDRIERAS_ITEM">#REF!</definedName>
    <definedName name="PW">#REF!</definedName>
    <definedName name="Pwf">#REF!</definedName>
    <definedName name="Pwf_actual">#REF!</definedName>
    <definedName name="Pwf_i">#REF!</definedName>
    <definedName name="Pwf_min">#REF!</definedName>
    <definedName name="Pwfd">#REF!</definedName>
    <definedName name="pwoefù" localSheetId="3"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Pws_sys">#REF!</definedName>
    <definedName name="PYG">#REF!</definedName>
    <definedName name="Q" localSheetId="62">#REF!</definedName>
    <definedName name="Q">#REF!</definedName>
    <definedName name="q_1" localSheetId="3" hidden="1">{"via1",#N/A,TRUE,"general";"via2",#N/A,TRUE,"general";"via3",#N/A,TRUE,"general"}</definedName>
    <definedName name="q_1" localSheetId="61" hidden="1">{"via1",#N/A,TRUE,"general";"via2",#N/A,TRUE,"general";"via3",#N/A,TRUE,"general"}</definedName>
    <definedName name="q_1" localSheetId="62" hidden="1">{"via1",#N/A,TRUE,"general";"via2",#N/A,TRUE,"general";"via3",#N/A,TRUE,"general"}</definedName>
    <definedName name="q_1" hidden="1">{"via1",#N/A,TRUE,"general";"via2",#N/A,TRUE,"general";"via3",#N/A,TRUE,"general"}</definedName>
    <definedName name="Q_actual">#REF!</definedName>
    <definedName name="Q_BRUTO">#REF!</definedName>
    <definedName name="q_V">#REF!</definedName>
    <definedName name="q1q1q" localSheetId="3" hidden="1">{"via1",#N/A,TRUE,"general";"via2",#N/A,TRUE,"general";"via3",#N/A,TRUE,"general"}</definedName>
    <definedName name="q1q1q" localSheetId="61" hidden="1">{"via1",#N/A,TRUE,"general";"via2",#N/A,TRUE,"general";"via3",#N/A,TRUE,"general"}</definedName>
    <definedName name="q1q1q" localSheetId="62" hidden="1">{"via1",#N/A,TRUE,"general";"via2",#N/A,TRUE,"general";"via3",#N/A,TRUE,"general"}</definedName>
    <definedName name="q1q1q" hidden="1">{"via1",#N/A,TRUE,"general";"via2",#N/A,TRUE,"general";"via3",#N/A,TRUE,"general"}</definedName>
    <definedName name="q1q1q_1" localSheetId="3" hidden="1">{"via1",#N/A,TRUE,"general";"via2",#N/A,TRUE,"general";"via3",#N/A,TRUE,"general"}</definedName>
    <definedName name="q1q1q_1" localSheetId="61" hidden="1">{"via1",#N/A,TRUE,"general";"via2",#N/A,TRUE,"general";"via3",#N/A,TRUE,"general"}</definedName>
    <definedName name="q1q1q_1" localSheetId="62" hidden="1">{"via1",#N/A,TRUE,"general";"via2",#N/A,TRUE,"general";"via3",#N/A,TRUE,"general"}</definedName>
    <definedName name="q1q1q_1" hidden="1">{"via1",#N/A,TRUE,"general";"via2",#N/A,TRUE,"general";"via3",#N/A,TRUE,"general"}</definedName>
    <definedName name="Q2Fcst" localSheetId="3" hidden="1">{#N/A,#N/A,FALSE,"TOTFINAL";#N/A,#N/A,FALSE,"FINPLAN";#N/A,#N/A,FALSE,"TOTMOTADJ";#N/A,#N/A,FALSE,"tieEQ";#N/A,#N/A,FALSE,"G";#N/A,#N/A,FALSE,"ELIMS";#N/A,#N/A,FALSE,"NEXTEL ADJ";#N/A,#N/A,FALSE,"MIMS";#N/A,#N/A,FALSE,"LMPS";#N/A,#N/A,FALSE,"CNSS";#N/A,#N/A,FALSE,"CSS";#N/A,#N/A,FALSE,"MCG";#N/A,#N/A,FALSE,"AECS";#N/A,#N/A,FALSE,"SPS";#N/A,#N/A,FALSE,"CORP"}</definedName>
    <definedName name="Q2Fcst" hidden="1">{#N/A,#N/A,FALSE,"TOTFINAL";#N/A,#N/A,FALSE,"FINPLAN";#N/A,#N/A,FALSE,"TOTMOTADJ";#N/A,#N/A,FALSE,"tieEQ";#N/A,#N/A,FALSE,"G";#N/A,#N/A,FALSE,"ELIMS";#N/A,#N/A,FALSE,"NEXTEL ADJ";#N/A,#N/A,FALSE,"MIMS";#N/A,#N/A,FALSE,"LMPS";#N/A,#N/A,FALSE,"CNSS";#N/A,#N/A,FALSE,"CSS";#N/A,#N/A,FALSE,"MCG";#N/A,#N/A,FALSE,"AECS";#N/A,#N/A,FALSE,"SPS";#N/A,#N/A,FALSE,"CORP"}</definedName>
    <definedName name="QAAERRTYU" hidden="1">#REF!</definedName>
    <definedName name="qaedtguj" localSheetId="3" hidden="1">{"via1",#N/A,TRUE,"general";"via2",#N/A,TRUE,"general";"via3",#N/A,TRUE,"general"}</definedName>
    <definedName name="qaedtguj" localSheetId="61" hidden="1">{"via1",#N/A,TRUE,"general";"via2",#N/A,TRUE,"general";"via3",#N/A,TRUE,"general"}</definedName>
    <definedName name="qaedtguj" localSheetId="62" hidden="1">{"via1",#N/A,TRUE,"general";"via2",#N/A,TRUE,"general";"via3",#N/A,TRUE,"general"}</definedName>
    <definedName name="qaedtguj" hidden="1">{"via1",#N/A,TRUE,"general";"via2",#N/A,TRUE,"general";"via3",#N/A,TRUE,"general"}</definedName>
    <definedName name="qaedtguj_1" localSheetId="3" hidden="1">{"via1",#N/A,TRUE,"general";"via2",#N/A,TRUE,"general";"via3",#N/A,TRUE,"general"}</definedName>
    <definedName name="qaedtguj_1" localSheetId="61" hidden="1">{"via1",#N/A,TRUE,"general";"via2",#N/A,TRUE,"general";"via3",#N/A,TRUE,"general"}</definedName>
    <definedName name="qaedtguj_1" localSheetId="62" hidden="1">{"via1",#N/A,TRUE,"general";"via2",#N/A,TRUE,"general";"via3",#N/A,TRUE,"general"}</definedName>
    <definedName name="qaedtguj_1" hidden="1">{"via1",#N/A,TRUE,"general";"via2",#N/A,TRUE,"general";"via3",#N/A,TRUE,"general"}</definedName>
    <definedName name="qaqaw">#REF!</definedName>
    <definedName name="QAQSWS" localSheetId="3" hidden="1">{"via1",#N/A,TRUE,"general";"via2",#N/A,TRUE,"general";"via3",#N/A,TRUE,"general"}</definedName>
    <definedName name="QAQSWS" localSheetId="61" hidden="1">{"via1",#N/A,TRUE,"general";"via2",#N/A,TRUE,"general";"via3",#N/A,TRUE,"general"}</definedName>
    <definedName name="QAQSWS" localSheetId="62" hidden="1">{"via1",#N/A,TRUE,"general";"via2",#N/A,TRUE,"general";"via3",#N/A,TRUE,"general"}</definedName>
    <definedName name="QAQSWS" hidden="1">{"via1",#N/A,TRUE,"general";"via2",#N/A,TRUE,"general";"via3",#N/A,TRUE,"general"}</definedName>
    <definedName name="QAQSWS_1" localSheetId="3" hidden="1">{"via1",#N/A,TRUE,"general";"via2",#N/A,TRUE,"general";"via3",#N/A,TRUE,"general"}</definedName>
    <definedName name="QAQSWS_1" localSheetId="61" hidden="1">{"via1",#N/A,TRUE,"general";"via2",#N/A,TRUE,"general";"via3",#N/A,TRUE,"general"}</definedName>
    <definedName name="QAQSWS_1" localSheetId="62" hidden="1">{"via1",#N/A,TRUE,"general";"via2",#N/A,TRUE,"general";"via3",#N/A,TRUE,"general"}</definedName>
    <definedName name="QAQSWS_1" hidden="1">{"via1",#N/A,TRUE,"general";"via2",#N/A,TRUE,"general";"via3",#N/A,TRUE,"general"}</definedName>
    <definedName name="qaqwwxcr" localSheetId="3" hidden="1">{"via1",#N/A,TRUE,"general";"via2",#N/A,TRUE,"general";"via3",#N/A,TRUE,"general"}</definedName>
    <definedName name="qaqwwxcr" localSheetId="61" hidden="1">{"via1",#N/A,TRUE,"general";"via2",#N/A,TRUE,"general";"via3",#N/A,TRUE,"general"}</definedName>
    <definedName name="qaqwwxcr" localSheetId="62" hidden="1">{"via1",#N/A,TRUE,"general";"via2",#N/A,TRUE,"general";"via3",#N/A,TRUE,"general"}</definedName>
    <definedName name="qaqwwxcr" hidden="1">{"via1",#N/A,TRUE,"general";"via2",#N/A,TRUE,"general";"via3",#N/A,TRUE,"general"}</definedName>
    <definedName name="qaqwwxcr_1" localSheetId="3" hidden="1">{"via1",#N/A,TRUE,"general";"via2",#N/A,TRUE,"general";"via3",#N/A,TRUE,"general"}</definedName>
    <definedName name="qaqwwxcr_1" localSheetId="61" hidden="1">{"via1",#N/A,TRUE,"general";"via2",#N/A,TRUE,"general";"via3",#N/A,TRUE,"general"}</definedName>
    <definedName name="qaqwwxcr_1" localSheetId="62" hidden="1">{"via1",#N/A,TRUE,"general";"via2",#N/A,TRUE,"general";"via3",#N/A,TRUE,"general"}</definedName>
    <definedName name="qaqwwxcr_1" hidden="1">{"via1",#N/A,TRUE,"general";"via2",#N/A,TRUE,"general";"via3",#N/A,TRUE,"general"}</definedName>
    <definedName name="qaz">#REF!</definedName>
    <definedName name="qdefqfqwreqwerqw">#REF!</definedName>
    <definedName name="qdqwe" localSheetId="61">#REF!</definedName>
    <definedName name="qdqwe">#REF!</definedName>
    <definedName name="qdxcfvgbhn_dxfcgh">#REF!</definedName>
    <definedName name="QE">#REF!</definedName>
    <definedName name="QE_TE">#REF!</definedName>
    <definedName name="qedcd" localSheetId="3" hidden="1">{"via1",#N/A,TRUE,"general";"via2",#N/A,TRUE,"general";"via3",#N/A,TRUE,"general"}</definedName>
    <definedName name="qedcd" localSheetId="61" hidden="1">{"via1",#N/A,TRUE,"general";"via2",#N/A,TRUE,"general";"via3",#N/A,TRUE,"general"}</definedName>
    <definedName name="qedcd" localSheetId="62" hidden="1">{"via1",#N/A,TRUE,"general";"via2",#N/A,TRUE,"general";"via3",#N/A,TRUE,"general"}</definedName>
    <definedName name="qedcd" hidden="1">{"via1",#N/A,TRUE,"general";"via2",#N/A,TRUE,"general";"via3",#N/A,TRUE,"general"}</definedName>
    <definedName name="qedcd_1" localSheetId="3" hidden="1">{"via1",#N/A,TRUE,"general";"via2",#N/A,TRUE,"general";"via3",#N/A,TRUE,"general"}</definedName>
    <definedName name="qedcd_1" localSheetId="61" hidden="1">{"via1",#N/A,TRUE,"general";"via2",#N/A,TRUE,"general";"via3",#N/A,TRUE,"general"}</definedName>
    <definedName name="qedcd_1" localSheetId="62" hidden="1">{"via1",#N/A,TRUE,"general";"via2",#N/A,TRUE,"general";"via3",#N/A,TRUE,"general"}</definedName>
    <definedName name="qedcd_1" hidden="1">{"via1",#N/A,TRUE,"general";"via2",#N/A,TRUE,"general";"via3",#N/A,TRUE,"general"}</definedName>
    <definedName name="qeqewe" localSheetId="3" hidden="1">{"TAB1",#N/A,TRUE,"GENERAL";"TAB2",#N/A,TRUE,"GENERAL";"TAB3",#N/A,TRUE,"GENERAL";"TAB4",#N/A,TRUE,"GENERAL";"TAB5",#N/A,TRUE,"GENERAL"}</definedName>
    <definedName name="qeqewe" localSheetId="61" hidden="1">{"TAB1",#N/A,TRUE,"GENERAL";"TAB2",#N/A,TRUE,"GENERAL";"TAB3",#N/A,TRUE,"GENERAL";"TAB4",#N/A,TRUE,"GENERAL";"TAB5",#N/A,TRUE,"GENERAL"}</definedName>
    <definedName name="qeqewe" localSheetId="62" hidden="1">{"TAB1",#N/A,TRUE,"GENERAL";"TAB2",#N/A,TRUE,"GENERAL";"TAB3",#N/A,TRUE,"GENERAL";"TAB4",#N/A,TRUE,"GENERAL";"TAB5",#N/A,TRUE,"GENERAL"}</definedName>
    <definedName name="qeqewe" hidden="1">{"TAB1",#N/A,TRUE,"GENERAL";"TAB2",#N/A,TRUE,"GENERAL";"TAB3",#N/A,TRUE,"GENERAL";"TAB4",#N/A,TRUE,"GENERAL";"TAB5",#N/A,TRUE,"GENERAL"}</definedName>
    <definedName name="qeqewe_1" localSheetId="3" hidden="1">{"TAB1",#N/A,TRUE,"GENERAL";"TAB2",#N/A,TRUE,"GENERAL";"TAB3",#N/A,TRUE,"GENERAL";"TAB4",#N/A,TRUE,"GENERAL";"TAB5",#N/A,TRUE,"GENERAL"}</definedName>
    <definedName name="qeqewe_1" localSheetId="61" hidden="1">{"TAB1",#N/A,TRUE,"GENERAL";"TAB2",#N/A,TRUE,"GENERAL";"TAB3",#N/A,TRUE,"GENERAL";"TAB4",#N/A,TRUE,"GENERAL";"TAB5",#N/A,TRUE,"GENERAL"}</definedName>
    <definedName name="qeqewe_1" localSheetId="62" hidden="1">{"TAB1",#N/A,TRUE,"GENERAL";"TAB2",#N/A,TRUE,"GENERAL";"TAB3",#N/A,TRUE,"GENERAL";"TAB4",#N/A,TRUE,"GENERAL";"TAB5",#N/A,TRUE,"GENERAL"}</definedName>
    <definedName name="qeqewe_1" hidden="1">{"TAB1",#N/A,TRUE,"GENERAL";"TAB2",#N/A,TRUE,"GENERAL";"TAB3",#N/A,TRUE,"GENERAL";"TAB4",#N/A,TRUE,"GENERAL";"TAB5",#N/A,TRUE,"GENERAL"}</definedName>
    <definedName name="QEWEQ" localSheetId="61">#REF!</definedName>
    <definedName name="QEWEQ">#REF!</definedName>
    <definedName name="qewj" localSheetId="3" hidden="1">{"via1",#N/A,TRUE,"general";"via2",#N/A,TRUE,"general";"via3",#N/A,TRUE,"general"}</definedName>
    <definedName name="qewj" localSheetId="61" hidden="1">{"via1",#N/A,TRUE,"general";"via2",#N/A,TRUE,"general";"via3",#N/A,TRUE,"general"}</definedName>
    <definedName name="qewj" localSheetId="62" hidden="1">{"via1",#N/A,TRUE,"general";"via2",#N/A,TRUE,"general";"via3",#N/A,TRUE,"general"}</definedName>
    <definedName name="qewj" hidden="1">{"via1",#N/A,TRUE,"general";"via2",#N/A,TRUE,"general";"via3",#N/A,TRUE,"general"}</definedName>
    <definedName name="qewj_1" localSheetId="3" hidden="1">{"via1",#N/A,TRUE,"general";"via2",#N/A,TRUE,"general";"via3",#N/A,TRUE,"general"}</definedName>
    <definedName name="qewj_1" localSheetId="61" hidden="1">{"via1",#N/A,TRUE,"general";"via2",#N/A,TRUE,"general";"via3",#N/A,TRUE,"general"}</definedName>
    <definedName name="qewj_1" localSheetId="62" hidden="1">{"via1",#N/A,TRUE,"general";"via2",#N/A,TRUE,"general";"via3",#N/A,TRUE,"general"}</definedName>
    <definedName name="qewj_1" hidden="1">{"via1",#N/A,TRUE,"general";"via2",#N/A,TRUE,"general";"via3",#N/A,TRUE,"general"}</definedName>
    <definedName name="QI">#REF!</definedName>
    <definedName name="QI_TI">#REF!</definedName>
    <definedName name="qm">#REF!</definedName>
    <definedName name="Qmax">#REF!</definedName>
    <definedName name="qmaxdesarenador">#REF!</definedName>
    <definedName name="QMAXDIARIO">#REF!</definedName>
    <definedName name="Qmed">#REF!</definedName>
    <definedName name="QMIN">#REF!</definedName>
    <definedName name="qmindesarenador">#REF!</definedName>
    <definedName name="QN">#REF!</definedName>
    <definedName name="QN_QI">#REF!</definedName>
    <definedName name="QNS">#REF!</definedName>
    <definedName name="QPROM">#REF!</definedName>
    <definedName name="QQ" localSheetId="62">#REF!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 localSheetId="61">#REF!</definedName>
    <definedName name="QQQQQQQQQQQQQQ">#REF!</definedName>
    <definedName name="qqqqqqqqqqqqqqqq">#REF!</definedName>
    <definedName name="qqqqqqqqqqqqqqqqqqqq">#REF!</definedName>
    <definedName name="qqqqqqqqqqqqqqqqqqqqqqqqqwwwwwwwwww">#REF!</definedName>
    <definedName name="qqqqqw" localSheetId="3" hidden="1">{"via1",#N/A,TRUE,"general";"via2",#N/A,TRUE,"general";"via3",#N/A,TRUE,"general"}</definedName>
    <definedName name="qqqqqw" localSheetId="61" hidden="1">{"via1",#N/A,TRUE,"general";"via2",#N/A,TRUE,"general";"via3",#N/A,TRUE,"general"}</definedName>
    <definedName name="qqqqqw" localSheetId="62" hidden="1">{"via1",#N/A,TRUE,"general";"via2",#N/A,TRUE,"general";"via3",#N/A,TRUE,"general"}</definedName>
    <definedName name="qqqqqw" hidden="1">{"via1",#N/A,TRUE,"general";"via2",#N/A,TRUE,"general";"via3",#N/A,TRUE,"general"}</definedName>
    <definedName name="qqqqqw_1" localSheetId="3" hidden="1">{"via1",#N/A,TRUE,"general";"via2",#N/A,TRUE,"general";"via3",#N/A,TRUE,"general"}</definedName>
    <definedName name="qqqqqw_1" localSheetId="61" hidden="1">{"via1",#N/A,TRUE,"general";"via2",#N/A,TRUE,"general";"via3",#N/A,TRUE,"general"}</definedName>
    <definedName name="qqqqqw_1" localSheetId="62" hidden="1">{"via1",#N/A,TRUE,"general";"via2",#N/A,TRUE,"general";"via3",#N/A,TRUE,"general"}</definedName>
    <definedName name="qqqqqw_1" hidden="1">{"via1",#N/A,TRUE,"general";"via2",#N/A,TRUE,"general";"via3",#N/A,TRUE,"general"}</definedName>
    <definedName name="qqqqzzzzzzzzzzz">#REF!</definedName>
    <definedName name="QRS">#REF!</definedName>
    <definedName name="qrt" localSheetId="3" hidden="1">{"Acueducto",#N/A,FALSE,"Base"}</definedName>
    <definedName name="qrt" hidden="1">{"Acueducto",#N/A,FALSE,"Base"}</definedName>
    <definedName name="QS">#REF!</definedName>
    <definedName name="qsqw">#REF!</definedName>
    <definedName name="qswqdecdwe">#REF!</definedName>
    <definedName name="Qt">#REF!</definedName>
    <definedName name="QTIES">#REF!</definedName>
    <definedName name="QTY">#REF!</definedName>
    <definedName name="Quality_PvT">#REF!</definedName>
    <definedName name="QualityF">#REF!</definedName>
    <definedName name="quantity">#REF!</definedName>
    <definedName name="QUEBRADA_BOLONIA___FASE_II">#REF!</definedName>
    <definedName name="QUIMICOSTABLA1.3.1">#REF!</definedName>
    <definedName name="Quincenas" localSheetId="3">{"";"diez";"once";"doce";"trece";"catorce";"quince"}&amp;" "</definedName>
    <definedName name="Quincenas">{"";"diez";"once";"doce";"trece";"catorce";"quince"}&amp;" "</definedName>
    <definedName name="QUOTATE">#REF!</definedName>
    <definedName name="qw" localSheetId="3" hidden="1">{"via1",#N/A,TRUE,"general";"via2",#N/A,TRUE,"general";"via3",#N/A,TRUE,"general"}</definedName>
    <definedName name="qw" localSheetId="61" hidden="1">{"via1",#N/A,TRUE,"general";"via2",#N/A,TRUE,"general";"via3",#N/A,TRUE,"general"}</definedName>
    <definedName name="qw" localSheetId="62" hidden="1">{"via1",#N/A,TRUE,"general";"via2",#N/A,TRUE,"general";"via3",#N/A,TRUE,"general"}</definedName>
    <definedName name="qw" hidden="1">{"via1",#N/A,TRUE,"general";"via2",#N/A,TRUE,"general";"via3",#N/A,TRUE,"general"}</definedName>
    <definedName name="qw_1" localSheetId="3" hidden="1">{"via1",#N/A,TRUE,"general";"via2",#N/A,TRUE,"general";"via3",#N/A,TRUE,"general"}</definedName>
    <definedName name="qw_1" localSheetId="61" hidden="1">{"via1",#N/A,TRUE,"general";"via2",#N/A,TRUE,"general";"via3",#N/A,TRUE,"general"}</definedName>
    <definedName name="qw_1" localSheetId="62" hidden="1">{"via1",#N/A,TRUE,"general";"via2",#N/A,TRUE,"general";"via3",#N/A,TRUE,"general"}</definedName>
    <definedName name="qw_1" hidden="1">{"via1",#N/A,TRUE,"general";"via2",#N/A,TRUE,"general";"via3",#N/A,TRUE,"general"}</definedName>
    <definedName name="QW3R2OEKPAS">#REF!</definedName>
    <definedName name="qwdas2" localSheetId="3" hidden="1">{"via1",#N/A,TRUE,"general";"via2",#N/A,TRUE,"general";"via3",#N/A,TRUE,"general"}</definedName>
    <definedName name="qwdas2" localSheetId="61" hidden="1">{"via1",#N/A,TRUE,"general";"via2",#N/A,TRUE,"general";"via3",#N/A,TRUE,"general"}</definedName>
    <definedName name="qwdas2" localSheetId="62" hidden="1">{"via1",#N/A,TRUE,"general";"via2",#N/A,TRUE,"general";"via3",#N/A,TRUE,"general"}</definedName>
    <definedName name="qwdas2" hidden="1">{"via1",#N/A,TRUE,"general";"via2",#N/A,TRUE,"general";"via3",#N/A,TRUE,"general"}</definedName>
    <definedName name="qwdas2_1" localSheetId="3" hidden="1">{"via1",#N/A,TRUE,"general";"via2",#N/A,TRUE,"general";"via3",#N/A,TRUE,"general"}</definedName>
    <definedName name="qwdas2_1" localSheetId="61" hidden="1">{"via1",#N/A,TRUE,"general";"via2",#N/A,TRUE,"general";"via3",#N/A,TRUE,"general"}</definedName>
    <definedName name="qwdas2_1" localSheetId="62" hidden="1">{"via1",#N/A,TRUE,"general";"via2",#N/A,TRUE,"general";"via3",#N/A,TRUE,"general"}</definedName>
    <definedName name="qwdas2_1" hidden="1">{"via1",#N/A,TRUE,"general";"via2",#N/A,TRUE,"general";"via3",#N/A,TRUE,"general"}</definedName>
    <definedName name="QWE" localSheetId="61" hidden="1">#REF!</definedName>
    <definedName name="QWE" localSheetId="62" hidden="1">#REF!</definedName>
    <definedName name="QWE">#REF!</definedName>
    <definedName name="QWEDSA">#REF!</definedName>
    <definedName name="QWEEF" localSheetId="3">IF(ISERROR(V_U),"",V_U)</definedName>
    <definedName name="QWEEF" localSheetId="58">IF(ISERROR(V_U),"",V_U)</definedName>
    <definedName name="QWEEF" localSheetId="59">IF(ISERROR(V_U),"",V_U)</definedName>
    <definedName name="QWEEF" localSheetId="12">IF(ISERROR(V_U),"",V_U)</definedName>
    <definedName name="QWEEF" localSheetId="19">IF(ISERROR(V_U),"",V_U)</definedName>
    <definedName name="QWEEF" localSheetId="20">IF(ISERROR(V_U),"",V_U)</definedName>
    <definedName name="QWEEF" localSheetId="22">IF(ISERROR(V_U),"",V_U)</definedName>
    <definedName name="QWEEF" localSheetId="23">IF(ISERROR(V_U),"",V_U)</definedName>
    <definedName name="QWEEF" localSheetId="24">IF(ISERROR(V_U),"",V_U)</definedName>
    <definedName name="QWEEF" localSheetId="25">IF(ISERROR(V_U),"",V_U)</definedName>
    <definedName name="QWEEF" localSheetId="26">IF(ISERROR(V_U),"",V_U)</definedName>
    <definedName name="QWEEF" localSheetId="27">IF(ISERROR(V_U),"",V_U)</definedName>
    <definedName name="QWEEF" localSheetId="28">IF(ISERROR(V_U),"",V_U)</definedName>
    <definedName name="QWEEF" localSheetId="29">IF(ISERROR(V_U),"",V_U)</definedName>
    <definedName name="QWEEF" localSheetId="30">IF(ISERROR(V_U),"",V_U)</definedName>
    <definedName name="QWEEF" localSheetId="31">IF(ISERROR(V_U),"",V_U)</definedName>
    <definedName name="QWEEF" localSheetId="32">IF(ISERROR(V_U),"",V_U)</definedName>
    <definedName name="QWEEF" localSheetId="33">IF(ISERROR(V_U),"",V_U)</definedName>
    <definedName name="QWEEF" localSheetId="42">IF(ISERROR(V_U),"",V_U)</definedName>
    <definedName name="QWEEF" localSheetId="72">IF(ISERROR(V_U),"",V_U)</definedName>
    <definedName name="QWEEF" localSheetId="43">IF(ISERROR(V_U),"",V_U)</definedName>
    <definedName name="QWEEF" localSheetId="44">IF(ISERROR(V_U),"",V_U)</definedName>
    <definedName name="QWEEF" localSheetId="34">IF(ISERROR(V_U),"",V_U)</definedName>
    <definedName name="QWEEF" localSheetId="35">IF(ISERROR(V_U),"",V_U)</definedName>
    <definedName name="QWEEF" localSheetId="36">IF(ISERROR(V_U),"",V_U)</definedName>
    <definedName name="QWEEF" localSheetId="37">IF(ISERROR(V_U),"",V_U)</definedName>
    <definedName name="QWEEF" localSheetId="38">IF(ISERROR(V_U),"",V_U)</definedName>
    <definedName name="QWEEF" localSheetId="39">IF(ISERROR(V_U),"",V_U)</definedName>
    <definedName name="QWEEF" localSheetId="40">IF(ISERROR(V_U),"",V_U)</definedName>
    <definedName name="QWEEF" localSheetId="41">IF(ISERROR(V_U),"",V_U)</definedName>
    <definedName name="QWEEF" localSheetId="45">IF(ISERROR(V_U),"",V_U)</definedName>
    <definedName name="QWEEF" localSheetId="54">IF(ISERROR(V_U),"",V_U)</definedName>
    <definedName name="QWEEF" localSheetId="55">IF(ISERROR(V_U),"",V_U)</definedName>
    <definedName name="QWEEF" localSheetId="56">IF(ISERROR(V_U),"",V_U)</definedName>
    <definedName name="QWEEF" localSheetId="57">IF(ISERROR(V_U),"",V_U)</definedName>
    <definedName name="QWEEF" localSheetId="46">IF(ISERROR(V_U),"",V_U)</definedName>
    <definedName name="QWEEF" localSheetId="47">IF(ISERROR(V_U),"",V_U)</definedName>
    <definedName name="QWEEF" localSheetId="48">IF(ISERROR(V_U),"",V_U)</definedName>
    <definedName name="QWEEF" localSheetId="49">IF(ISERROR(V_U),"",V_U)</definedName>
    <definedName name="QWEEF" localSheetId="50">IF(ISERROR(V_U),"",V_U)</definedName>
    <definedName name="QWEEF" localSheetId="51">IF(ISERROR(V_U),"",V_U)</definedName>
    <definedName name="QWEEF" localSheetId="52">IF(ISERROR(V_U),"",V_U)</definedName>
    <definedName name="QWEEF" localSheetId="53">IF(ISERROR(V_U),"",V_U)</definedName>
    <definedName name="QWEEF" localSheetId="6">IF(ISERROR(V_U),"",V_U)</definedName>
    <definedName name="QWEEF" localSheetId="8">IF(ISERROR(V_U),"",V_U)</definedName>
    <definedName name="QWEEF" localSheetId="10">IF(ISERROR(V_U),"",V_U)</definedName>
    <definedName name="QWEEF" localSheetId="13">IF(ISERROR(V_U),"",V_U)</definedName>
    <definedName name="QWEEF" localSheetId="14">IF(ISERROR(V_U),"",V_U)</definedName>
    <definedName name="QWEEF" localSheetId="15">IF(ISERROR(V_U),"",V_U)</definedName>
    <definedName name="QWEEF" localSheetId="16">IF(ISERROR(V_U),"",V_U)</definedName>
    <definedName name="QWEEF" localSheetId="17">IF(ISERROR(V_U),"",V_U)</definedName>
    <definedName name="QWEEF" localSheetId="60">IF(ISERROR(V_U),"",V_U)</definedName>
    <definedName name="QWEEF" localSheetId="9">IF(ISERROR(V_U),"",V_U)</definedName>
    <definedName name="QWEEF" localSheetId="11">IF(ISERROR(V_U),"",V_U)</definedName>
    <definedName name="QWEEF" localSheetId="18">IF(ISERROR(V_U),"",V_U)</definedName>
    <definedName name="QWEEF" localSheetId="1">IF(ISERROR(V_U),"",V_U)</definedName>
    <definedName name="QWEEF">IF(ISERROR(V_U),"",V_U)</definedName>
    <definedName name="QWEQ_2">#REF!</definedName>
    <definedName name="qweqe" localSheetId="3" hidden="1">{"TAB1",#N/A,TRUE,"GENERAL";"TAB2",#N/A,TRUE,"GENERAL";"TAB3",#N/A,TRUE,"GENERAL";"TAB4",#N/A,TRUE,"GENERAL";"TAB5",#N/A,TRUE,"GENERAL"}</definedName>
    <definedName name="qweqe" localSheetId="61" hidden="1">{"TAB1",#N/A,TRUE,"GENERAL";"TAB2",#N/A,TRUE,"GENERAL";"TAB3",#N/A,TRUE,"GENERAL";"TAB4",#N/A,TRUE,"GENERAL";"TAB5",#N/A,TRUE,"GENERAL"}</definedName>
    <definedName name="qweqe" localSheetId="62" hidden="1">{"TAB1",#N/A,TRUE,"GENERAL";"TAB2",#N/A,TRUE,"GENERAL";"TAB3",#N/A,TRUE,"GENERAL";"TAB4",#N/A,TRUE,"GENERAL";"TAB5",#N/A,TRUE,"GENERAL"}</definedName>
    <definedName name="qweqe" hidden="1">{"TAB1",#N/A,TRUE,"GENERAL";"TAB2",#N/A,TRUE,"GENERAL";"TAB3",#N/A,TRUE,"GENERAL";"TAB4",#N/A,TRUE,"GENERAL";"TAB5",#N/A,TRUE,"GENERAL"}</definedName>
    <definedName name="qweqe_1" localSheetId="3" hidden="1">{"TAB1",#N/A,TRUE,"GENERAL";"TAB2",#N/A,TRUE,"GENERAL";"TAB3",#N/A,TRUE,"GENERAL";"TAB4",#N/A,TRUE,"GENERAL";"TAB5",#N/A,TRUE,"GENERAL"}</definedName>
    <definedName name="qweqe_1" localSheetId="61" hidden="1">{"TAB1",#N/A,TRUE,"GENERAL";"TAB2",#N/A,TRUE,"GENERAL";"TAB3",#N/A,TRUE,"GENERAL";"TAB4",#N/A,TRUE,"GENERAL";"TAB5",#N/A,TRUE,"GENERAL"}</definedName>
    <definedName name="qweqe_1" localSheetId="62" hidden="1">{"TAB1",#N/A,TRUE,"GENERAL";"TAB2",#N/A,TRUE,"GENERAL";"TAB3",#N/A,TRUE,"GENERAL";"TAB4",#N/A,TRUE,"GENERAL";"TAB5",#N/A,TRUE,"GENERAL"}</definedName>
    <definedName name="qweqe_1" hidden="1">{"TAB1",#N/A,TRUE,"GENERAL";"TAB2",#N/A,TRUE,"GENERAL";"TAB3",#N/A,TRUE,"GENERAL";"TAB4",#N/A,TRUE,"GENERAL";"TAB5",#N/A,TRUE,"GENERAL"}</definedName>
    <definedName name="qwerdsaxcvbn">#REF!</definedName>
    <definedName name="QWERTY">#N/A</definedName>
    <definedName name="qwesadxczvbgf">#REF!</definedName>
    <definedName name="qwewertet" localSheetId="3" hidden="1">{#N/A,#N/A,TRUE,"1842CWN0"}</definedName>
    <definedName name="qwewertet" hidden="1">{#N/A,#N/A,TRUE,"1842CWN0"}</definedName>
    <definedName name="QWEWEWE">#N/A</definedName>
    <definedName name="qwg" localSheetId="3" hidden="1">{"Acueducto",#N/A,FALSE,"Base"}</definedName>
    <definedName name="qwg" hidden="1">{"Acueducto",#N/A,FALSE,"Base"}</definedName>
    <definedName name="qwqer">#N/A</definedName>
    <definedName name="qwqw">#REF!</definedName>
    <definedName name="qwqwas">#REF!</definedName>
    <definedName name="qwqwqwj" localSheetId="3" hidden="1">{"TAB1",#N/A,TRUE,"GENERAL";"TAB2",#N/A,TRUE,"GENERAL";"TAB3",#N/A,TRUE,"GENERAL";"TAB4",#N/A,TRUE,"GENERAL";"TAB5",#N/A,TRUE,"GENERAL"}</definedName>
    <definedName name="qwqwqwj" localSheetId="61" hidden="1">{"TAB1",#N/A,TRUE,"GENERAL";"TAB2",#N/A,TRUE,"GENERAL";"TAB3",#N/A,TRUE,"GENERAL";"TAB4",#N/A,TRUE,"GENERAL";"TAB5",#N/A,TRUE,"GENERAL"}</definedName>
    <definedName name="qwqwqwj" localSheetId="62" hidden="1">{"TAB1",#N/A,TRUE,"GENERAL";"TAB2",#N/A,TRUE,"GENERAL";"TAB3",#N/A,TRUE,"GENERAL";"TAB4",#N/A,TRUE,"GENERAL";"TAB5",#N/A,TRUE,"GENERAL"}</definedName>
    <definedName name="qwqwqwj" hidden="1">{"TAB1",#N/A,TRUE,"GENERAL";"TAB2",#N/A,TRUE,"GENERAL";"TAB3",#N/A,TRUE,"GENERAL";"TAB4",#N/A,TRUE,"GENERAL";"TAB5",#N/A,TRUE,"GENERAL"}</definedName>
    <definedName name="qwqwqwj_1" localSheetId="3" hidden="1">{"TAB1",#N/A,TRUE,"GENERAL";"TAB2",#N/A,TRUE,"GENERAL";"TAB3",#N/A,TRUE,"GENERAL";"TAB4",#N/A,TRUE,"GENERAL";"TAB5",#N/A,TRUE,"GENERAL"}</definedName>
    <definedName name="qwqwqwj_1" localSheetId="61" hidden="1">{"TAB1",#N/A,TRUE,"GENERAL";"TAB2",#N/A,TRUE,"GENERAL";"TAB3",#N/A,TRUE,"GENERAL";"TAB4",#N/A,TRUE,"GENERAL";"TAB5",#N/A,TRUE,"GENERAL"}</definedName>
    <definedName name="qwqwqwj_1" localSheetId="62" hidden="1">{"TAB1",#N/A,TRUE,"GENERAL";"TAB2",#N/A,TRUE,"GENERAL";"TAB3",#N/A,TRUE,"GENERAL";"TAB4",#N/A,TRUE,"GENERAL";"TAB5",#N/A,TRUE,"GENERAL"}</definedName>
    <definedName name="qwqwqwj_1" hidden="1">{"TAB1",#N/A,TRUE,"GENERAL";"TAB2",#N/A,TRUE,"GENERAL";"TAB3",#N/A,TRUE,"GENERAL";"TAB4",#N/A,TRUE,"GENERAL";"TAB5",#N/A,TRUE,"GENERAL"}</definedName>
    <definedName name="qwr">#REF!</definedName>
    <definedName name="qww">#REF!</definedName>
    <definedName name="qx" localSheetId="3" hidden="1">{#N/A,#N/A,FALSE,"masez (10)";#N/A,#N/A,FALSE,"masez (7)";#N/A,#N/A,FALSE,"masez (6)";#N/A,#N/A,FALSE,"masez (5)";#N/A,#N/A,FALSE,"masez (4)";#N/A,#N/A,FALSE,"masez (3)";#N/A,#N/A,FALSE,"masez (2)";#N/A,#N/A,FALSE,"GME";#N/A,#N/A,FALSE,"masez"}</definedName>
    <definedName name="qx" hidden="1">{#N/A,#N/A,FALSE,"masez (10)";#N/A,#N/A,FALSE,"masez (7)";#N/A,#N/A,FALSE,"masez (6)";#N/A,#N/A,FALSE,"masez (5)";#N/A,#N/A,FALSE,"masez (4)";#N/A,#N/A,FALSE,"masez (3)";#N/A,#N/A,FALSE,"masez (2)";#N/A,#N/A,FALSE,"GME";#N/A,#N/A,FALSE,"masez"}</definedName>
    <definedName name="R._SECO">#REF!</definedName>
    <definedName name="R.1" localSheetId="61">#REF!</definedName>
    <definedName name="R.1" localSheetId="62">#REF!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A">#N/A</definedName>
    <definedName name="R_c">#REF!</definedName>
    <definedName name="R_U" localSheetId="3">IF(LG=2,IF(SCQ=0,"",SCQ/2),"")</definedName>
    <definedName name="R_U">IF(LG=2,IF(SCQ=0,"",SCQ/2),"")</definedName>
    <definedName name="Ra">#REF!</definedName>
    <definedName name="radianes">#REF!</definedName>
    <definedName name="radios">#REF!</definedName>
    <definedName name="rajon">#REF!</definedName>
    <definedName name="Rajón">#REF!</definedName>
    <definedName name="Rajón_de_piedra_del_municipio">#REF!</definedName>
    <definedName name="RAMERA">#REF!</definedName>
    <definedName name="rampa">#REF!</definedName>
    <definedName name="RAN">#REF!</definedName>
    <definedName name="range1">#REF!</definedName>
    <definedName name="range2">#REF!</definedName>
    <definedName name="range3">#REF!</definedName>
    <definedName name="rango">#REF!</definedName>
    <definedName name="RANGO_FECHA">#REF!</definedName>
    <definedName name="Rango_presupuesto">#REF!</definedName>
    <definedName name="RANGO2">#REF!</definedName>
    <definedName name="RANGO3">#REF!</definedName>
    <definedName name="rangofin">#REF!,#REF!</definedName>
    <definedName name="RangoItAlf">#REF!</definedName>
    <definedName name="ＲＡＲＯＡ" localSheetId="3" hidden="1">{"'下期集計（10.27迄・速報値）'!$Q$16"}</definedName>
    <definedName name="ＲＡＲＯＡ" hidden="1">{"'下期集計（10.27迄・速報値）'!$Q$16"}</definedName>
    <definedName name="rata">#REF!</definedName>
    <definedName name="rate">#REF!</definedName>
    <definedName name="Rate1">#REF!</definedName>
    <definedName name="rate2">#REF!</definedName>
    <definedName name="rateinput">#REF!</definedName>
    <definedName name="Rates">#REF!</definedName>
    <definedName name="ratio">#REF!</definedName>
    <definedName name="raza">#REF!</definedName>
    <definedName name="raza1">#REF!</definedName>
    <definedName name="raza2">#REF!</definedName>
    <definedName name="RAZONSOCIAL">#REF!</definedName>
    <definedName name="Rb" localSheetId="62">#REF!</definedName>
    <definedName name="Rb">#REF!</definedName>
    <definedName name="RCC">#REF!</definedName>
    <definedName name="Rd" localSheetId="62">#REF!</definedName>
    <definedName name="RD">#REF!</definedName>
    <definedName name="RD_CP">#REF!</definedName>
    <definedName name="RD_CP_VL">#REF!</definedName>
    <definedName name="RDJ">#REF!</definedName>
    <definedName name="RDN" localSheetId="61">#REF!</definedName>
    <definedName name="RDN" localSheetId="62">#REF!</definedName>
    <definedName name="RDN">#REF!</definedName>
    <definedName name="rdq">#REF!</definedName>
    <definedName name="rds" localSheetId="62">#REF!</definedName>
    <definedName name="rds">#REF!</definedName>
    <definedName name="re" localSheetId="62">#REF!</definedName>
    <definedName name="Re">#REF!</definedName>
    <definedName name="RE_1" localSheetId="3">#N/A</definedName>
    <definedName name="RE_1" localSheetId="61">#NAME?+'INSUMOS &amp; EQUIPOS'!_____EQP10</definedName>
    <definedName name="RE_1" localSheetId="62">#NAME?+'INSUMOS &amp; EQUIPOS'!_____EQP10</definedName>
    <definedName name="RE_1">#NAME?+'INSUMOS &amp; EQUIPOS'!_____EQP10</definedName>
    <definedName name="RE_2" localSheetId="3">#N/A</definedName>
    <definedName name="RE_2" localSheetId="61">#NAME?+'INSUMOS &amp; EQUIPOS'!_____EQP10</definedName>
    <definedName name="RE_2" localSheetId="62">#NAME?+'INSUMOS &amp; EQUIPOS'!_____EQP10</definedName>
    <definedName name="RE_2">#NAME?+'INSUMOS &amp; EQUIPOS'!_____EQP10</definedName>
    <definedName name="RE4NTA">#REF!</definedName>
    <definedName name="Reactores">#REF!</definedName>
    <definedName name="REAJUSTE">#REF!</definedName>
    <definedName name="Reajuste1">#REF!</definedName>
    <definedName name="Reajuste2">#REF!</definedName>
    <definedName name="Reajuste3">#REF!</definedName>
    <definedName name="Reajuste4">#REF!</definedName>
    <definedName name="REAJUSTES">#REF!</definedName>
    <definedName name="rec">#REF!</definedName>
    <definedName name="Recall_2">#REF!</definedName>
    <definedName name="Recall_3">#REF!</definedName>
    <definedName name="recaptrig">#REF!</definedName>
    <definedName name="recebo">#REF!</definedName>
    <definedName name="Recebo_común" localSheetId="21">#REF!</definedName>
    <definedName name="Recebo_común">#REF!</definedName>
    <definedName name="RECEBO_EN_CANTERA">#REF!</definedName>
    <definedName name="Recorder">#REF!</definedName>
    <definedName name="RECUBRIM_ESP_ITEM">#REF!</definedName>
    <definedName name="recubrimientomuroverde">#REF!</definedName>
    <definedName name="Recurso">#REF!</definedName>
    <definedName name="RECURSOS" localSheetId="61">#REF!</definedName>
    <definedName name="RECURSOS" localSheetId="62">#REF!</definedName>
    <definedName name="recursos">#REF!</definedName>
    <definedName name="recursos_general">#REF!</definedName>
    <definedName name="RED">#REF!</definedName>
    <definedName name="redes" localSheetId="3" hidden="1">{"Acueducto",#N/A,FALSE,"Base"}</definedName>
    <definedName name="redes" hidden="1">{"Acueducto",#N/A,FALSE,"Base"}</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OBLON" localSheetId="61">#REF!</definedName>
    <definedName name="REDOBLON">#REF!</definedName>
    <definedName name="Redondeo_Para_factores">#REF!</definedName>
    <definedName name="REDUCCION_3__x_2">#REF!</definedName>
    <definedName name="REDUCCION_4__x_3">#REF!</definedName>
    <definedName name="Reducer">#REF!</definedName>
    <definedName name="Reemplazo">#REF!</definedName>
    <definedName name="REERE">#REF!</definedName>
    <definedName name="reett" localSheetId="3" hidden="1">{#N/A,#N/A,FALSE,"masez (10)";#N/A,#N/A,FALSE,"masez (7)";#N/A,#N/A,FALSE,"masez (6)";#N/A,#N/A,FALSE,"masez (5)";#N/A,#N/A,FALSE,"masez (4)";#N/A,#N/A,FALSE,"masez (3)";#N/A,#N/A,FALSE,"masez (2)";#N/A,#N/A,FALSE,"GME";#N/A,#N/A,FALSE,"masez"}</definedName>
    <definedName name="reett" hidden="1">{#N/A,#N/A,FALSE,"masez (10)";#N/A,#N/A,FALSE,"masez (7)";#N/A,#N/A,FALSE,"masez (6)";#N/A,#N/A,FALSE,"masez (5)";#N/A,#N/A,FALSE,"masez (4)";#N/A,#N/A,FALSE,"masez (3)";#N/A,#N/A,FALSE,"masez (2)";#N/A,#N/A,FALSE,"GME";#N/A,#N/A,FALSE,"masez"}</definedName>
    <definedName name="REF">#REF!</definedName>
    <definedName name="REFERENCIAPROYECTOS">#REF!</definedName>
    <definedName name="REFMAR">#REF!</definedName>
    <definedName name="REG">#REF!</definedName>
    <definedName name="REGBT">#N/A</definedName>
    <definedName name="rege" localSheetId="3" hidden="1">{"TAB1",#N/A,TRUE,"GENERAL";"TAB2",#N/A,TRUE,"GENERAL";"TAB3",#N/A,TRUE,"GENERAL";"TAB4",#N/A,TRUE,"GENERAL";"TAB5",#N/A,TRUE,"GENERAL"}</definedName>
    <definedName name="rege" localSheetId="61" hidden="1">{"TAB1",#N/A,TRUE,"GENERAL";"TAB2",#N/A,TRUE,"GENERAL";"TAB3",#N/A,TRUE,"GENERAL";"TAB4",#N/A,TRUE,"GENERAL";"TAB5",#N/A,TRUE,"GENERAL"}</definedName>
    <definedName name="rege" localSheetId="62" hidden="1">{"TAB1",#N/A,TRUE,"GENERAL";"TAB2",#N/A,TRUE,"GENERAL";"TAB3",#N/A,TRUE,"GENERAL";"TAB4",#N/A,TRUE,"GENERAL";"TAB5",#N/A,TRUE,"GENERAL"}</definedName>
    <definedName name="rege" hidden="1">{"TAB1",#N/A,TRUE,"GENERAL";"TAB2",#N/A,TRUE,"GENERAL";"TAB3",#N/A,TRUE,"GENERAL";"TAB4",#N/A,TRUE,"GENERAL";"TAB5",#N/A,TRUE,"GENERAL"}</definedName>
    <definedName name="rege_1" localSheetId="3" hidden="1">{"TAB1",#N/A,TRUE,"GENERAL";"TAB2",#N/A,TRUE,"GENERAL";"TAB3",#N/A,TRUE,"GENERAL";"TAB4",#N/A,TRUE,"GENERAL";"TAB5",#N/A,TRUE,"GENERAL"}</definedName>
    <definedName name="rege_1" localSheetId="61" hidden="1">{"TAB1",#N/A,TRUE,"GENERAL";"TAB2",#N/A,TRUE,"GENERAL";"TAB3",#N/A,TRUE,"GENERAL";"TAB4",#N/A,TRUE,"GENERAL";"TAB5",#N/A,TRUE,"GENERAL"}</definedName>
    <definedName name="rege_1" localSheetId="62" hidden="1">{"TAB1",#N/A,TRUE,"GENERAL";"TAB2",#N/A,TRUE,"GENERAL";"TAB3",#N/A,TRUE,"GENERAL";"TAB4",#N/A,TRUE,"GENERAL";"TAB5",#N/A,TRUE,"GENERAL"}</definedName>
    <definedName name="rege_1" hidden="1">{"TAB1",#N/A,TRUE,"GENERAL";"TAB2",#N/A,TRUE,"GENERAL";"TAB3",#N/A,TRUE,"GENERAL";"TAB4",#N/A,TRUE,"GENERAL";"TAB5",#N/A,TRUE,"GENERAL"}</definedName>
    <definedName name="REGIMEN_CONTRAT">#REF!</definedName>
    <definedName name="regional" localSheetId="61">#REF!</definedName>
    <definedName name="regional" localSheetId="62">#REF!</definedName>
    <definedName name="REGIONAL">#REF!</definedName>
    <definedName name="regiones" localSheetId="61">#REF!</definedName>
    <definedName name="regiones">#REF!</definedName>
    <definedName name="REGISTRO" localSheetId="62">#REF!</definedName>
    <definedName name="REGISTRO">#REF!</definedName>
    <definedName name="Registro_50x50">#REF!</definedName>
    <definedName name="registro_aparatos" localSheetId="21">#REF!</definedName>
    <definedName name="registro_aparatos">#REF!</definedName>
    <definedName name="Registro_Toya_3_4" localSheetId="21">#REF!</definedName>
    <definedName name="Registro_Toya_3_4">#REF!</definedName>
    <definedName name="RegistroCoordinador">#REF!</definedName>
    <definedName name="regla">#REF!</definedName>
    <definedName name="REGRESA" localSheetId="61">#REF!</definedName>
    <definedName name="REGRESA">#REF!</definedName>
    <definedName name="regresd" localSheetId="3" hidden="1">{"TAB1",#N/A,TRUE,"GENERAL";"TAB2",#N/A,TRUE,"GENERAL";"TAB3",#N/A,TRUE,"GENERAL";"TAB4",#N/A,TRUE,"GENERAL";"TAB5",#N/A,TRUE,"GENERAL"}</definedName>
    <definedName name="regresd" localSheetId="61" hidden="1">{"TAB1",#N/A,TRUE,"GENERAL";"TAB2",#N/A,TRUE,"GENERAL";"TAB3",#N/A,TRUE,"GENERAL";"TAB4",#N/A,TRUE,"GENERAL";"TAB5",#N/A,TRUE,"GENERAL"}</definedName>
    <definedName name="regresd" localSheetId="62" hidden="1">{"TAB1",#N/A,TRUE,"GENERAL";"TAB2",#N/A,TRUE,"GENERAL";"TAB3",#N/A,TRUE,"GENERAL";"TAB4",#N/A,TRUE,"GENERAL";"TAB5",#N/A,TRUE,"GENERAL"}</definedName>
    <definedName name="regresd" hidden="1">{"TAB1",#N/A,TRUE,"GENERAL";"TAB2",#N/A,TRUE,"GENERAL";"TAB3",#N/A,TRUE,"GENERAL";"TAB4",#N/A,TRUE,"GENERAL";"TAB5",#N/A,TRUE,"GENERAL"}</definedName>
    <definedName name="regresd_1" localSheetId="3" hidden="1">{"TAB1",#N/A,TRUE,"GENERAL";"TAB2",#N/A,TRUE,"GENERAL";"TAB3",#N/A,TRUE,"GENERAL";"TAB4",#N/A,TRUE,"GENERAL";"TAB5",#N/A,TRUE,"GENERAL"}</definedName>
    <definedName name="regresd_1" localSheetId="61" hidden="1">{"TAB1",#N/A,TRUE,"GENERAL";"TAB2",#N/A,TRUE,"GENERAL";"TAB3",#N/A,TRUE,"GENERAL";"TAB4",#N/A,TRUE,"GENERAL";"TAB5",#N/A,TRUE,"GENERAL"}</definedName>
    <definedName name="regresd_1" localSheetId="62" hidden="1">{"TAB1",#N/A,TRUE,"GENERAL";"TAB2",#N/A,TRUE,"GENERAL";"TAB3",#N/A,TRUE,"GENERAL";"TAB4",#N/A,TRUE,"GENERAL";"TAB5",#N/A,TRUE,"GENERAL"}</definedName>
    <definedName name="regresd_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61" hidden="1">{"TAB1",#N/A,TRUE,"GENERAL";"TAB2",#N/A,TRUE,"GENERAL";"TAB3",#N/A,TRUE,"GENERAL";"TAB4",#N/A,TRUE,"GENERAL";"TAB5",#N/A,TRUE,"GENERAL"}</definedName>
    <definedName name="regthio" localSheetId="62" hidden="1">{"TAB1",#N/A,TRUE,"GENERAL";"TAB2",#N/A,TRUE,"GENERAL";"TAB3",#N/A,TRUE,"GENERAL";"TAB4",#N/A,TRUE,"GENERAL";"TAB5",#N/A,TRUE,"GENERAL"}</definedName>
    <definedName name="regthio" hidden="1">{"TAB1",#N/A,TRUE,"GENERAL";"TAB2",#N/A,TRUE,"GENERAL";"TAB3",#N/A,TRUE,"GENERAL";"TAB4",#N/A,TRUE,"GENERAL";"TAB5",#N/A,TRUE,"GENERAL"}</definedName>
    <definedName name="regthio_1" localSheetId="3" hidden="1">{"TAB1",#N/A,TRUE,"GENERAL";"TAB2",#N/A,TRUE,"GENERAL";"TAB3",#N/A,TRUE,"GENERAL";"TAB4",#N/A,TRUE,"GENERAL";"TAB5",#N/A,TRUE,"GENERAL"}</definedName>
    <definedName name="regthio_1" localSheetId="61" hidden="1">{"TAB1",#N/A,TRUE,"GENERAL";"TAB2",#N/A,TRUE,"GENERAL";"TAB3",#N/A,TRUE,"GENERAL";"TAB4",#N/A,TRUE,"GENERAL";"TAB5",#N/A,TRUE,"GENERAL"}</definedName>
    <definedName name="regthio_1" localSheetId="62" hidden="1">{"TAB1",#N/A,TRUE,"GENERAL";"TAB2",#N/A,TRUE,"GENERAL";"TAB3",#N/A,TRUE,"GENERAL";"TAB4",#N/A,TRUE,"GENERAL";"TAB5",#N/A,TRUE,"GENERAL"}</definedName>
    <definedName name="regthio_1" hidden="1">{"TAB1",#N/A,TRUE,"GENERAL";"TAB2",#N/A,TRUE,"GENERAL";"TAB3",#N/A,TRUE,"GENERAL";"TAB4",#N/A,TRUE,"GENERAL";"TAB5",#N/A,TRUE,"GENERAL"}</definedName>
    <definedName name="Regulador_Trifasico_de_1_KVA" localSheetId="21">#REF!</definedName>
    <definedName name="Regulador_Trifasico_de_1_KVA">#REF!</definedName>
    <definedName name="Regulador_Trifasico_de_20_KVA" localSheetId="21">#REF!</definedName>
    <definedName name="Regulador_Trifasico_de_20_KVA">#REF!</definedName>
    <definedName name="Regulador_Trifasico_de_9_KVA" localSheetId="21">#REF!</definedName>
    <definedName name="Regulador_Trifasico_de_9_KVA">#REF!</definedName>
    <definedName name="REGULAR" localSheetId="61">#N/A</definedName>
    <definedName name="REGULAR" localSheetId="62">#N/A</definedName>
    <definedName name="REGULAR">#REF!&gt;2.5</definedName>
    <definedName name="REGULAR4006">#REF!</definedName>
    <definedName name="REGULAR4006A">#REF!</definedName>
    <definedName name="REGULAR40CN01">#REF!</definedName>
    <definedName name="REGULAR40CNA">#REF!</definedName>
    <definedName name="REGULAR40CNB">#REF!</definedName>
    <definedName name="REGULAR55CN01">#REF!</definedName>
    <definedName name="REGULAR55CN03">#REF!</definedName>
    <definedName name="REGULAR5607">#REF!</definedName>
    <definedName name="REGULARAFIR5607">#REF!</definedName>
    <definedName name="REICIO">#N/A</definedName>
    <definedName name="REICIO_10">#NAME?</definedName>
    <definedName name="REICIO_3">#NAME?</definedName>
    <definedName name="REICIO_4">#NAME?</definedName>
    <definedName name="REICIO_5">#NAME?</definedName>
    <definedName name="REICIO_6">#NAME?</definedName>
    <definedName name="REICIO_7">#NAME?</definedName>
    <definedName name="REICIO_8">#NAME?</definedName>
    <definedName name="REICIO_9">#NAME?</definedName>
    <definedName name="Reimbursement">"Reembolso"</definedName>
    <definedName name="reinicio">#N/A</definedName>
    <definedName name="reinicio_10">#NAME?</definedName>
    <definedName name="reinicio_3">#NAME?</definedName>
    <definedName name="reinicio_4">#NAME?</definedName>
    <definedName name="reinicio_5">#NAME?</definedName>
    <definedName name="reinicio_6">#NAME?</definedName>
    <definedName name="reinicio_7">#NAME?</definedName>
    <definedName name="reinicio_8">#NAME?</definedName>
    <definedName name="reinicio_9">#NAME?</definedName>
    <definedName name="REJHE" localSheetId="3" hidden="1">{"via1",#N/A,TRUE,"general";"via2",#N/A,TRUE,"general";"via3",#N/A,TRUE,"general"}</definedName>
    <definedName name="REJHE" localSheetId="61" hidden="1">{"via1",#N/A,TRUE,"general";"via2",#N/A,TRUE,"general";"via3",#N/A,TRUE,"general"}</definedName>
    <definedName name="REJHE" localSheetId="62" hidden="1">{"via1",#N/A,TRUE,"general";"via2",#N/A,TRUE,"general";"via3",#N/A,TRUE,"general"}</definedName>
    <definedName name="REJHE" hidden="1">{"via1",#N/A,TRUE,"general";"via2",#N/A,TRUE,"general";"via3",#N/A,TRUE,"general"}</definedName>
    <definedName name="REJHE_1" localSheetId="3" hidden="1">{"via1",#N/A,TRUE,"general";"via2",#N/A,TRUE,"general";"via3",#N/A,TRUE,"general"}</definedName>
    <definedName name="REJHE_1" localSheetId="61" hidden="1">{"via1",#N/A,TRUE,"general";"via2",#N/A,TRUE,"general";"via3",#N/A,TRUE,"general"}</definedName>
    <definedName name="REJHE_1" localSheetId="62" hidden="1">{"via1",#N/A,TRUE,"general";"via2",#N/A,TRUE,"general";"via3",#N/A,TRUE,"general"}</definedName>
    <definedName name="REJHE_1" hidden="1">{"via1",#N/A,TRUE,"general";"via2",#N/A,TRUE,"general";"via3",#N/A,TRUE,"general"}</definedName>
    <definedName name="REJILLA">#REF!</definedName>
    <definedName name="Rejilla_Piso_2" localSheetId="61">#REF!</definedName>
    <definedName name="Rejilla_Piso_2">#REF!</definedName>
    <definedName name="Rejilla_Piso_3">#REF!</definedName>
    <definedName name="REJILLA_SIFON_DE_3">#REF!</definedName>
    <definedName name="Rejilla_sifón_S_4.5_x_3.5" localSheetId="21">#REF!</definedName>
    <definedName name="Rejilla_sifón_S_4.5_x_3.5">#REF!</definedName>
    <definedName name="Rejilla_sosco" localSheetId="21">#REF!</definedName>
    <definedName name="Rejilla_sosco">#REF!</definedName>
    <definedName name="Rejillas_prefabricadas_baños_y_circulaciones_0_10___0_15" localSheetId="21">#REF!</definedName>
    <definedName name="Rejillas_prefabricadas_baños_y_circulaciones_0_10___0_15">#REF!</definedName>
    <definedName name="REJISOS2TOT" localSheetId="61">#REF!</definedName>
    <definedName name="REJISOS2TOT">#REF!</definedName>
    <definedName name="RELACION">#REF!</definedName>
    <definedName name="RELACUION">#REF!</definedName>
    <definedName name="relecon">#REF!</definedName>
    <definedName name="Relés">#REF!</definedName>
    <definedName name="rell">#REF!</definedName>
    <definedName name="relle">#REF!</definedName>
    <definedName name="relleno">#REF!</definedName>
    <definedName name="RELLENO_SELECCIONADO__INCL._SUMINISTRO_Y_COMPACTACION._">#REF!</definedName>
    <definedName name="Rellenoajus" localSheetId="61">#REF!</definedName>
    <definedName name="Rellenoajus">#REF!</definedName>
    <definedName name="rellenoajust" localSheetId="61">#REF!</definedName>
    <definedName name="rellenoajust">#REF!</definedName>
    <definedName name="RELLENOALUV" localSheetId="61">#REF!</definedName>
    <definedName name="RELLENOALUV">#REF!</definedName>
    <definedName name="rellenos">#REF!</definedName>
    <definedName name="RELLG">#REF!</definedName>
    <definedName name="RELLSELECC">#REF!</definedName>
    <definedName name="rellsitu">#REF!</definedName>
    <definedName name="remanentes">#REF!,#REF!,#REF!,#REF!</definedName>
    <definedName name="REMATE" localSheetId="61">#REF!</definedName>
    <definedName name="REMATE">#REF!</definedName>
    <definedName name="Remate_y_o_bordillo_cubiertas_0_10___0_20" localSheetId="21">#REF!</definedName>
    <definedName name="Remate_y_o_bordillo_cubiertas_0_10___0_20">#REF!</definedName>
    <definedName name="Remates_Laterales_y_Superiores_en_Aluzinc" localSheetId="21">#REF!</definedName>
    <definedName name="Remates_Laterales_y_Superiores_en_Aluzinc">#REF!</definedName>
    <definedName name="Remates_sillares_ventanas" localSheetId="21">#REF!</definedName>
    <definedName name="Remates_sillares_ventanas">#REF!</definedName>
    <definedName name="remb">#REF!</definedName>
    <definedName name="RENATO" localSheetId="3" hidden="1">{#N/A,#N/A,FALSE,"masez (10)";#N/A,#N/A,FALSE,"masez (7)";#N/A,#N/A,FALSE,"masez (6)";#N/A,#N/A,FALSE,"masez (5)";#N/A,#N/A,FALSE,"masez (4)";#N/A,#N/A,FALSE,"masez (3)";#N/A,#N/A,FALSE,"masez (2)";#N/A,#N/A,FALSE,"GME";#N/A,#N/A,FALSE,"masez"}</definedName>
    <definedName name="RENATO" hidden="1">{#N/A,#N/A,FALSE,"masez (10)";#N/A,#N/A,FALSE,"masez (7)";#N/A,#N/A,FALSE,"masez (6)";#N/A,#N/A,FALSE,"masez (5)";#N/A,#N/A,FALSE,"masez (4)";#N/A,#N/A,FALSE,"masez (3)";#N/A,#N/A,FALSE,"masez (2)";#N/A,#N/A,FALSE,"GME";#N/A,#N/A,FALSE,"masez"}</definedName>
    <definedName name="rendimiento">#REF!</definedName>
    <definedName name="RENDIMIENTO____CARGA">#REF!</definedName>
    <definedName name="RENDIMIENTO_CDT">#REF!</definedName>
    <definedName name="RENT">#REF!</definedName>
    <definedName name="RENTABILIDAD">#REF!</definedName>
    <definedName name="REP.CONTRATANTE" localSheetId="21">[3]VARIABLES!$C$11</definedName>
    <definedName name="REP.CONTRATANTE">#REF!</definedName>
    <definedName name="REP.CONTRATISTA" localSheetId="21">[3]VARIABLES!$C$10</definedName>
    <definedName name="REP.CONTRATISTA">#REF!</definedName>
    <definedName name="REP.PAV">#REF!</definedName>
    <definedName name="reparacion4">#REF!</definedName>
    <definedName name="Reparaciones_en_PVC_A.LL._2" localSheetId="21">#REF!</definedName>
    <definedName name="Reparaciones_en_PVC_A.LL._2">#REF!</definedName>
    <definedName name="Reparaciones_en_PVC_A.LL._3" localSheetId="21">#REF!</definedName>
    <definedName name="Reparaciones_en_PVC_A.LL._3">#REF!</definedName>
    <definedName name="Reparaciones_en_PVC_A.LL._4" localSheetId="21">#REF!</definedName>
    <definedName name="Reparaciones_en_PVC_A.LL._4">#REF!</definedName>
    <definedName name="Reparaciones_en_PVC_P_1" localSheetId="21">#REF!</definedName>
    <definedName name="Reparaciones_en_PVC_P_1">#REF!</definedName>
    <definedName name="Reparaciones_en_PVC_P_1_1_2" localSheetId="21">#REF!</definedName>
    <definedName name="Reparaciones_en_PVC_P_1_1_2">#REF!</definedName>
    <definedName name="Reparaciones_en_PVC_P_1_1_4" localSheetId="21">#REF!</definedName>
    <definedName name="Reparaciones_en_PVC_P_1_1_4">#REF!</definedName>
    <definedName name="Reparaciones_en_PVC_P_1_2" localSheetId="21">#REF!</definedName>
    <definedName name="Reparaciones_en_PVC_P_1_2">#REF!</definedName>
    <definedName name="Reparaciones_en_PVC_P_3_4" localSheetId="21">#REF!</definedName>
    <definedName name="Reparaciones_en_PVC_P_3_4">#REF!</definedName>
    <definedName name="Reparaciones_en_PVC_S_2" localSheetId="21">#REF!</definedName>
    <definedName name="Reparaciones_en_PVC_S_2">#REF!</definedName>
    <definedName name="Reparaciones_en_PVC_S_3" localSheetId="21">#REF!</definedName>
    <definedName name="Reparaciones_en_PVC_S_3">#REF!</definedName>
    <definedName name="Reparaciones_en_PVC_S_4" localSheetId="21">#REF!</definedName>
    <definedName name="Reparaciones_en_PVC_S_4">#REF!</definedName>
    <definedName name="REPASO">#REF!</definedName>
    <definedName name="REPAY">#REF!</definedName>
    <definedName name="repello">#REF!</definedName>
    <definedName name="Repetido">#REF!</definedName>
    <definedName name="Repisa_Ordinario" localSheetId="21">#REF!</definedName>
    <definedName name="Repisa_Ordinario">#REF!</definedName>
    <definedName name="replanteo">#REF!</definedName>
    <definedName name="REPOSICIONACU">#REF!</definedName>
    <definedName name="REPOSICIONACUREDES">#REF!</definedName>
    <definedName name="REPOSICIONALC">#REF!</definedName>
    <definedName name="REPOSICIONALCREDES">#REF!</definedName>
    <definedName name="Reprelegal">#REF!</definedName>
    <definedName name="REPRESENTANTE" localSheetId="61">#REF!</definedName>
    <definedName name="REPRESENTANTE">#REF!</definedName>
    <definedName name="REPRESENTANTE_1">#REF!</definedName>
    <definedName name="REPRESENTANTE_2">#REF!</definedName>
    <definedName name="REPROGRAMACION">#REF!</definedName>
    <definedName name="REPXXX">#REF!</definedName>
    <definedName name="req">#REF!</definedName>
    <definedName name="Requerimiento">#REF!</definedName>
    <definedName name="Requerimientos">#REF!</definedName>
    <definedName name="Required_Delivery">#REF!</definedName>
    <definedName name="REQUISITOS">#REF!</definedName>
    <definedName name="REQUISITOS_1">#REF!</definedName>
    <definedName name="REQUISITOS_2">#REF!</definedName>
    <definedName name="rer" localSheetId="3" hidden="1">{"via1",#N/A,TRUE,"general";"via2",#N/A,TRUE,"general";"via3",#N/A,TRUE,"general"}</definedName>
    <definedName name="rer" localSheetId="61" hidden="1">{"via1",#N/A,TRUE,"general";"via2",#N/A,TRUE,"general";"via3",#N/A,TRUE,"general"}</definedName>
    <definedName name="rer" localSheetId="62" hidden="1">{"via1",#N/A,TRUE,"general";"via2",#N/A,TRUE,"general";"via3",#N/A,TRUE,"general"}</definedName>
    <definedName name="rer" hidden="1">{"via1",#N/A,TRUE,"general";"via2",#N/A,TRUE,"general";"via3",#N/A,TRUE,"general"}</definedName>
    <definedName name="rer_1" localSheetId="3" hidden="1">{"via1",#N/A,TRUE,"general";"via2",#N/A,TRUE,"general";"via3",#N/A,TRUE,"general"}</definedName>
    <definedName name="rer_1" localSheetId="61" hidden="1">{"via1",#N/A,TRUE,"general";"via2",#N/A,TRUE,"general";"via3",#N/A,TRUE,"general"}</definedName>
    <definedName name="rer_1" localSheetId="62" hidden="1">{"via1",#N/A,TRUE,"general";"via2",#N/A,TRUE,"general";"via3",#N/A,TRUE,"general"}</definedName>
    <definedName name="rer_1" hidden="1">{"via1",#N/A,TRUE,"general";"via2",#N/A,TRUE,"general";"via3",#N/A,TRUE,"general"}</definedName>
    <definedName name="rererw" localSheetId="3" hidden="1">{"TAB1",#N/A,TRUE,"GENERAL";"TAB2",#N/A,TRUE,"GENERAL";"TAB3",#N/A,TRUE,"GENERAL";"TAB4",#N/A,TRUE,"GENERAL";"TAB5",#N/A,TRUE,"GENERAL"}</definedName>
    <definedName name="rererw" localSheetId="61" hidden="1">{"TAB1",#N/A,TRUE,"GENERAL";"TAB2",#N/A,TRUE,"GENERAL";"TAB3",#N/A,TRUE,"GENERAL";"TAB4",#N/A,TRUE,"GENERAL";"TAB5",#N/A,TRUE,"GENERAL"}</definedName>
    <definedName name="rererw" localSheetId="62" hidden="1">{"TAB1",#N/A,TRUE,"GENERAL";"TAB2",#N/A,TRUE,"GENERAL";"TAB3",#N/A,TRUE,"GENERAL";"TAB4",#N/A,TRUE,"GENERAL";"TAB5",#N/A,TRUE,"GENERAL"}</definedName>
    <definedName name="rererw" hidden="1">{"TAB1",#N/A,TRUE,"GENERAL";"TAB2",#N/A,TRUE,"GENERAL";"TAB3",#N/A,TRUE,"GENERAL";"TAB4",#N/A,TRUE,"GENERAL";"TAB5",#N/A,TRUE,"GENERAL"}</definedName>
    <definedName name="rererw_1" localSheetId="3" hidden="1">{"TAB1",#N/A,TRUE,"GENERAL";"TAB2",#N/A,TRUE,"GENERAL";"TAB3",#N/A,TRUE,"GENERAL";"TAB4",#N/A,TRUE,"GENERAL";"TAB5",#N/A,TRUE,"GENERAL"}</definedName>
    <definedName name="rererw_1" localSheetId="61" hidden="1">{"TAB1",#N/A,TRUE,"GENERAL";"TAB2",#N/A,TRUE,"GENERAL";"TAB3",#N/A,TRUE,"GENERAL";"TAB4",#N/A,TRUE,"GENERAL";"TAB5",#N/A,TRUE,"GENERAL"}</definedName>
    <definedName name="rererw_1" localSheetId="62" hidden="1">{"TAB1",#N/A,TRUE,"GENERAL";"TAB2",#N/A,TRUE,"GENERAL";"TAB3",#N/A,TRUE,"GENERAL";"TAB4",#N/A,TRUE,"GENERAL";"TAB5",#N/A,TRUE,"GENERAL"}</definedName>
    <definedName name="rererw_1" hidden="1">{"TAB1",#N/A,TRUE,"GENERAL";"TAB2",#N/A,TRUE,"GENERAL";"TAB3",#N/A,TRUE,"GENERAL";"TAB4",#N/A,TRUE,"GENERAL";"TAB5",#N/A,TRUE,"GENERAL"}</definedName>
    <definedName name="rerg" localSheetId="3" hidden="1">{"TAB1",#N/A,TRUE,"GENERAL";"TAB2",#N/A,TRUE,"GENERAL";"TAB3",#N/A,TRUE,"GENERAL";"TAB4",#N/A,TRUE,"GENERAL";"TAB5",#N/A,TRUE,"GENERAL"}</definedName>
    <definedName name="rerg" localSheetId="61" hidden="1">{"TAB1",#N/A,TRUE,"GENERAL";"TAB2",#N/A,TRUE,"GENERAL";"TAB3",#N/A,TRUE,"GENERAL";"TAB4",#N/A,TRUE,"GENERAL";"TAB5",#N/A,TRUE,"GENERAL"}</definedName>
    <definedName name="rerg" localSheetId="62" hidden="1">{"TAB1",#N/A,TRUE,"GENERAL";"TAB2",#N/A,TRUE,"GENERAL";"TAB3",#N/A,TRUE,"GENERAL";"TAB4",#N/A,TRUE,"GENERAL";"TAB5",#N/A,TRUE,"GENERAL"}</definedName>
    <definedName name="rerg" hidden="1">{"TAB1",#N/A,TRUE,"GENERAL";"TAB2",#N/A,TRUE,"GENERAL";"TAB3",#N/A,TRUE,"GENERAL";"TAB4",#N/A,TRUE,"GENERAL";"TAB5",#N/A,TRUE,"GENERAL"}</definedName>
    <definedName name="rerg_1" localSheetId="3" hidden="1">{"TAB1",#N/A,TRUE,"GENERAL";"TAB2",#N/A,TRUE,"GENERAL";"TAB3",#N/A,TRUE,"GENERAL";"TAB4",#N/A,TRUE,"GENERAL";"TAB5",#N/A,TRUE,"GENERAL"}</definedName>
    <definedName name="rerg_1" localSheetId="61" hidden="1">{"TAB1",#N/A,TRUE,"GENERAL";"TAB2",#N/A,TRUE,"GENERAL";"TAB3",#N/A,TRUE,"GENERAL";"TAB4",#N/A,TRUE,"GENERAL";"TAB5",#N/A,TRUE,"GENERAL"}</definedName>
    <definedName name="rerg_1" localSheetId="62" hidden="1">{"TAB1",#N/A,TRUE,"GENERAL";"TAB2",#N/A,TRUE,"GENERAL";"TAB3",#N/A,TRUE,"GENERAL";"TAB4",#N/A,TRUE,"GENERAL";"TAB5",#N/A,TRUE,"GENERAL"}</definedName>
    <definedName name="rerg_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61" hidden="1">{"TAB1",#N/A,TRUE,"GENERAL";"TAB2",#N/A,TRUE,"GENERAL";"TAB3",#N/A,TRUE,"GENERAL";"TAB4",#N/A,TRUE,"GENERAL";"TAB5",#N/A,TRUE,"GENERAL"}</definedName>
    <definedName name="rerrrrw" localSheetId="62" hidden="1">{"TAB1",#N/A,TRUE,"GENERAL";"TAB2",#N/A,TRUE,"GENERAL";"TAB3",#N/A,TRUE,"GENERAL";"TAB4",#N/A,TRUE,"GENERAL";"TAB5",#N/A,TRUE,"GENERAL"}</definedName>
    <definedName name="rerrrrw" hidden="1">{"TAB1",#N/A,TRUE,"GENERAL";"TAB2",#N/A,TRUE,"GENERAL";"TAB3",#N/A,TRUE,"GENERAL";"TAB4",#N/A,TRUE,"GENERAL";"TAB5",#N/A,TRUE,"GENERAL"}</definedName>
    <definedName name="rerrrrw_1" localSheetId="3" hidden="1">{"TAB1",#N/A,TRUE,"GENERAL";"TAB2",#N/A,TRUE,"GENERAL";"TAB3",#N/A,TRUE,"GENERAL";"TAB4",#N/A,TRUE,"GENERAL";"TAB5",#N/A,TRUE,"GENERAL"}</definedName>
    <definedName name="rerrrrw_1" localSheetId="61" hidden="1">{"TAB1",#N/A,TRUE,"GENERAL";"TAB2",#N/A,TRUE,"GENERAL";"TAB3",#N/A,TRUE,"GENERAL";"TAB4",#N/A,TRUE,"GENERAL";"TAB5",#N/A,TRUE,"GENERAL"}</definedName>
    <definedName name="rerrrrw_1" localSheetId="62" hidden="1">{"TAB1",#N/A,TRUE,"GENERAL";"TAB2",#N/A,TRUE,"GENERAL";"TAB3",#N/A,TRUE,"GENERAL";"TAB4",#N/A,TRUE,"GENERAL";"TAB5",#N/A,TRUE,"GENERAL"}</definedName>
    <definedName name="rerrrrw_1" hidden="1">{"TAB1",#N/A,TRUE,"GENERAL";"TAB2",#N/A,TRUE,"GENERAL";"TAB3",#N/A,TRUE,"GENERAL";"TAB4",#N/A,TRUE,"GENERAL";"TAB5",#N/A,TRUE,"GENERAL"}</definedName>
    <definedName name="RES" localSheetId="61">#REF!</definedName>
    <definedName name="RES" localSheetId="62">#REF!</definedName>
    <definedName name="RES">#REF!</definedName>
    <definedName name="Reserva">#REF!</definedName>
    <definedName name="residente" localSheetId="61">#REF!</definedName>
    <definedName name="residente" localSheetId="62">#REF!</definedName>
    <definedName name="residente">#REF!</definedName>
    <definedName name="Residente_de_obra">#REF!</definedName>
    <definedName name="Resistenciaconductor" localSheetId="61">#REF!</definedName>
    <definedName name="Resistenciaconductor" localSheetId="62">#REF!</definedName>
    <definedName name="Resistenciaconductor">#REF!</definedName>
    <definedName name="Resistividad">#REF!</definedName>
    <definedName name="RESP">#REF!</definedName>
    <definedName name="Responsable">#REF!</definedName>
    <definedName name="Responsible">#REF!</definedName>
    <definedName name="RESU">#REF!</definedName>
    <definedName name="resu8">#REF!</definedName>
    <definedName name="resufi">#REF!</definedName>
    <definedName name="resufi1">#REF!</definedName>
    <definedName name="resul" localSheetId="61">#REF!</definedName>
    <definedName name="resul">#REF!</definedName>
    <definedName name="RESULTADO">#REF!</definedName>
    <definedName name="Resultados">#REF!</definedName>
    <definedName name="Resultados1">#REF!</definedName>
    <definedName name="Resultados2">#REF!</definedName>
    <definedName name="Resultados3">#REF!</definedName>
    <definedName name="RESUM" localSheetId="62">#REF!</definedName>
    <definedName name="RESUM">#REF!</definedName>
    <definedName name="resum2" localSheetId="62">#REF!</definedName>
    <definedName name="resum2">#REF!</definedName>
    <definedName name="RESUMEN" localSheetId="61">#REF!</definedName>
    <definedName name="RESUMEN" localSheetId="62">#REF!</definedName>
    <definedName name="resumen">#REF!</definedName>
    <definedName name="resumen_final">#REF!</definedName>
    <definedName name="resumen_final1">#REF!</definedName>
    <definedName name="RESUMEN_ITEM" localSheetId="61">#REF!</definedName>
    <definedName name="RESUMEN_ITEM">#REF!</definedName>
    <definedName name="Resumen_Items" localSheetId="61">#REF!</definedName>
    <definedName name="Resumen_Items">#REF!</definedName>
    <definedName name="RESUMEN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 localSheetId="61">#REF!</definedName>
    <definedName name="RET">#REF!</definedName>
    <definedName name="RETDT">#REF!</definedName>
    <definedName name="RETEFUENTE">#REF!</definedName>
    <definedName name="reten">#REF!</definedName>
    <definedName name="Retenc" localSheetId="61">#REF!</definedName>
    <definedName name="Retenc" localSheetId="62">#REF!</definedName>
    <definedName name="Retenc">#REF!</definedName>
    <definedName name="RETENCION">#REF!</definedName>
    <definedName name="Retenido1">#REF!</definedName>
    <definedName name="Retenido10">#REF!</definedName>
    <definedName name="Retenido100">#REF!</definedName>
    <definedName name="Retenido112">#REF!</definedName>
    <definedName name="RETENIDO2">#REF!</definedName>
    <definedName name="Retenido200">#REF!</definedName>
    <definedName name="Retenido30">#REF!</definedName>
    <definedName name="Retenido34">#REF!</definedName>
    <definedName name="Retenido38">#REF!</definedName>
    <definedName name="Retenido4">#REF!</definedName>
    <definedName name="Retenido40">#REF!</definedName>
    <definedName name="Retenido50">#REF!</definedName>
    <definedName name="Retenido8">#REF!</definedName>
    <definedName name="Retiro_disposición">#REF!</definedName>
    <definedName name="retiroarbol">#REF!</definedName>
    <definedName name="retirocorte">#REF!</definedName>
    <definedName name="RETIROTOT" localSheetId="61">#REF!</definedName>
    <definedName name="RETIROTOT">#REF!</definedName>
    <definedName name="RETIROV">#REF!</definedName>
    <definedName name="Retma_AI_CPC">#REF!</definedName>
    <definedName name="Retma_AO_CPC">#REF!</definedName>
    <definedName name="Retma_DI_CPC">#REF!</definedName>
    <definedName name="Retma_DO_16">#REF!</definedName>
    <definedName name="Retma_PI_CPC">#REF!</definedName>
    <definedName name="Retma_SDO_8">#REF!</definedName>
    <definedName name="Retma_TC_16">#REF!</definedName>
    <definedName name="Retma_TC_32">#REF!</definedName>
    <definedName name="retr" localSheetId="61">#REF!</definedName>
    <definedName name="retr">#REF!</definedName>
    <definedName name="RETRASO">#REF!</definedName>
    <definedName name="RETRO">#REF!</definedName>
    <definedName name="Retro_excavadora" localSheetId="21">#REF!</definedName>
    <definedName name="Retro_excavadora">#REF!</definedName>
    <definedName name="Retro_Komatzu_PC200_5_y__6" localSheetId="61">#REF!</definedName>
    <definedName name="Retro_Komatzu_PC200_5_y__6">#REF!</definedName>
    <definedName name="Retro_Masey_Ferguson_HD_86">#REF!</definedName>
    <definedName name="Retroexcavadora_de_llantas">#REF!</definedName>
    <definedName name="RETTRE" localSheetId="3" hidden="1">{"via1",#N/A,TRUE,"general";"via2",#N/A,TRUE,"general";"via3",#N/A,TRUE,"general"}</definedName>
    <definedName name="RETTRE" localSheetId="61" hidden="1">{"via1",#N/A,TRUE,"general";"via2",#N/A,TRUE,"general";"via3",#N/A,TRUE,"general"}</definedName>
    <definedName name="RETTRE" localSheetId="62" hidden="1">{"via1",#N/A,TRUE,"general";"via2",#N/A,TRUE,"general";"via3",#N/A,TRUE,"general"}</definedName>
    <definedName name="RETTRE" hidden="1">{"via1",#N/A,TRUE,"general";"via2",#N/A,TRUE,"general";"via3",#N/A,TRUE,"general"}</definedName>
    <definedName name="RETTRE_1" localSheetId="3" hidden="1">{"via1",#N/A,TRUE,"general";"via2",#N/A,TRUE,"general";"via3",#N/A,TRUE,"general"}</definedName>
    <definedName name="RETTRE_1" localSheetId="61" hidden="1">{"via1",#N/A,TRUE,"general";"via2",#N/A,TRUE,"general";"via3",#N/A,TRUE,"general"}</definedName>
    <definedName name="RETTRE_1" localSheetId="62" hidden="1">{"via1",#N/A,TRUE,"general";"via2",#N/A,TRUE,"general";"via3",#N/A,TRUE,"general"}</definedName>
    <definedName name="RETTRE_1" hidden="1">{"via1",#N/A,TRUE,"general";"via2",#N/A,TRUE,"general";"via3",#N/A,TRUE,"general"}</definedName>
    <definedName name="Return">#REF!</definedName>
    <definedName name="RETURNS">#REF!</definedName>
    <definedName name="ReturnSTX">#REF!</definedName>
    <definedName name="rety" localSheetId="3" hidden="1">{"TAB1",#N/A,TRUE,"GENERAL";"TAB2",#N/A,TRUE,"GENERAL";"TAB3",#N/A,TRUE,"GENERAL";"TAB4",#N/A,TRUE,"GENERAL";"TAB5",#N/A,TRUE,"GENERAL"}</definedName>
    <definedName name="rety" localSheetId="61" hidden="1">{"TAB1",#N/A,TRUE,"GENERAL";"TAB2",#N/A,TRUE,"GENERAL";"TAB3",#N/A,TRUE,"GENERAL";"TAB4",#N/A,TRUE,"GENERAL";"TAB5",#N/A,TRUE,"GENERAL"}</definedName>
    <definedName name="rety" localSheetId="62" hidden="1">{"TAB1",#N/A,TRUE,"GENERAL";"TAB2",#N/A,TRUE,"GENERAL";"TAB3",#N/A,TRUE,"GENERAL";"TAB4",#N/A,TRUE,"GENERAL";"TAB5",#N/A,TRUE,"GENERAL"}</definedName>
    <definedName name="rety" hidden="1">{"TAB1",#N/A,TRUE,"GENERAL";"TAB2",#N/A,TRUE,"GENERAL";"TAB3",#N/A,TRUE,"GENERAL";"TAB4",#N/A,TRUE,"GENERAL";"TAB5",#N/A,TRUE,"GENERAL"}</definedName>
    <definedName name="rety_1" localSheetId="3" hidden="1">{"TAB1",#N/A,TRUE,"GENERAL";"TAB2",#N/A,TRUE,"GENERAL";"TAB3",#N/A,TRUE,"GENERAL";"TAB4",#N/A,TRUE,"GENERAL";"TAB5",#N/A,TRUE,"GENERAL"}</definedName>
    <definedName name="rety_1" localSheetId="61" hidden="1">{"TAB1",#N/A,TRUE,"GENERAL";"TAB2",#N/A,TRUE,"GENERAL";"TAB3",#N/A,TRUE,"GENERAL";"TAB4",#N/A,TRUE,"GENERAL";"TAB5",#N/A,TRUE,"GENERAL"}</definedName>
    <definedName name="rety_1" localSheetId="62" hidden="1">{"TAB1",#N/A,TRUE,"GENERAL";"TAB2",#N/A,TRUE,"GENERAL";"TAB3",#N/A,TRUE,"GENERAL";"TAB4",#N/A,TRUE,"GENERAL";"TAB5",#N/A,TRUE,"GENERAL"}</definedName>
    <definedName name="rety_1" hidden="1">{"TAB1",#N/A,TRUE,"GENERAL";"TAB2",#N/A,TRUE,"GENERAL";"TAB3",#N/A,TRUE,"GENERAL";"TAB4",#N/A,TRUE,"GENERAL";"TAB5",#N/A,TRUE,"GENERAL"}</definedName>
    <definedName name="REVEST_ESP_ITEM">#REF!</definedName>
    <definedName name="Revisiones">#REF!</definedName>
    <definedName name="revoque">#REF!</definedName>
    <definedName name="rewfreg" localSheetId="3" hidden="1">{"via1",#N/A,TRUE,"general";"via2",#N/A,TRUE,"general";"via3",#N/A,TRUE,"general"}</definedName>
    <definedName name="rewfreg" localSheetId="61" hidden="1">{"via1",#N/A,TRUE,"general";"via2",#N/A,TRUE,"general";"via3",#N/A,TRUE,"general"}</definedName>
    <definedName name="rewfreg" localSheetId="62" hidden="1">{"via1",#N/A,TRUE,"general";"via2",#N/A,TRUE,"general";"via3",#N/A,TRUE,"general"}</definedName>
    <definedName name="rewfreg" hidden="1">{"via1",#N/A,TRUE,"general";"via2",#N/A,TRUE,"general";"via3",#N/A,TRUE,"general"}</definedName>
    <definedName name="rewfreg_1" localSheetId="3" hidden="1">{"via1",#N/A,TRUE,"general";"via2",#N/A,TRUE,"general";"via3",#N/A,TRUE,"general"}</definedName>
    <definedName name="rewfreg_1" localSheetId="61" hidden="1">{"via1",#N/A,TRUE,"general";"via2",#N/A,TRUE,"general";"via3",#N/A,TRUE,"general"}</definedName>
    <definedName name="rewfreg_1" localSheetId="62" hidden="1">{"via1",#N/A,TRUE,"general";"via2",#N/A,TRUE,"general";"via3",#N/A,TRUE,"general"}</definedName>
    <definedName name="rewfreg_1" hidden="1">{"via1",#N/A,TRUE,"general";"via2",#N/A,TRUE,"general";"via3",#N/A,TRUE,"general"}</definedName>
    <definedName name="REWQ" localSheetId="62">#REF!</definedName>
    <definedName name="REWQ">#REF!</definedName>
    <definedName name="rewq1">#REF!</definedName>
    <definedName name="rewr" localSheetId="3" hidden="1">{"via1",#N/A,TRUE,"general";"via2",#N/A,TRUE,"general";"via3",#N/A,TRUE,"general"}</definedName>
    <definedName name="rewr" localSheetId="61" hidden="1">{"via1",#N/A,TRUE,"general";"via2",#N/A,TRUE,"general";"via3",#N/A,TRUE,"general"}</definedName>
    <definedName name="rewr" localSheetId="62" hidden="1">{"via1",#N/A,TRUE,"general";"via2",#N/A,TRUE,"general";"via3",#N/A,TRUE,"general"}</definedName>
    <definedName name="rewr" hidden="1">{"via1",#N/A,TRUE,"general";"via2",#N/A,TRUE,"general";"via3",#N/A,TRUE,"general"}</definedName>
    <definedName name="rewr_1" localSheetId="3" hidden="1">{"via1",#N/A,TRUE,"general";"via2",#N/A,TRUE,"general";"via3",#N/A,TRUE,"general"}</definedName>
    <definedName name="rewr_1" localSheetId="61" hidden="1">{"via1",#N/A,TRUE,"general";"via2",#N/A,TRUE,"general";"via3",#N/A,TRUE,"general"}</definedName>
    <definedName name="rewr_1" localSheetId="62" hidden="1">{"via1",#N/A,TRUE,"general";"via2",#N/A,TRUE,"general";"via3",#N/A,TRUE,"general"}</definedName>
    <definedName name="rewr_1" hidden="1">{"via1",#N/A,TRUE,"general";"via2",#N/A,TRUE,"general";"via3",#N/A,TRUE,"general"}</definedName>
    <definedName name="REWWER" localSheetId="3" hidden="1">{"TAB1",#N/A,TRUE,"GENERAL";"TAB2",#N/A,TRUE,"GENERAL";"TAB3",#N/A,TRUE,"GENERAL";"TAB4",#N/A,TRUE,"GENERAL";"TAB5",#N/A,TRUE,"GENERAL"}</definedName>
    <definedName name="REWWER" localSheetId="61" hidden="1">{"TAB1",#N/A,TRUE,"GENERAL";"TAB2",#N/A,TRUE,"GENERAL";"TAB3",#N/A,TRUE,"GENERAL";"TAB4",#N/A,TRUE,"GENERAL";"TAB5",#N/A,TRUE,"GENERAL"}</definedName>
    <definedName name="REWWER" localSheetId="62" hidden="1">{"TAB1",#N/A,TRUE,"GENERAL";"TAB2",#N/A,TRUE,"GENERAL";"TAB3",#N/A,TRUE,"GENERAL";"TAB4",#N/A,TRUE,"GENERAL";"TAB5",#N/A,TRUE,"GENERAL"}</definedName>
    <definedName name="REWWER" hidden="1">{"TAB1",#N/A,TRUE,"GENERAL";"TAB2",#N/A,TRUE,"GENERAL";"TAB3",#N/A,TRUE,"GENERAL";"TAB4",#N/A,TRUE,"GENERAL";"TAB5",#N/A,TRUE,"GENERAL"}</definedName>
    <definedName name="REWWER_1" localSheetId="3" hidden="1">{"TAB1",#N/A,TRUE,"GENERAL";"TAB2",#N/A,TRUE,"GENERAL";"TAB3",#N/A,TRUE,"GENERAL";"TAB4",#N/A,TRUE,"GENERAL";"TAB5",#N/A,TRUE,"GENERAL"}</definedName>
    <definedName name="REWWER_1" localSheetId="61" hidden="1">{"TAB1",#N/A,TRUE,"GENERAL";"TAB2",#N/A,TRUE,"GENERAL";"TAB3",#N/A,TRUE,"GENERAL";"TAB4",#N/A,TRUE,"GENERAL";"TAB5",#N/A,TRUE,"GENERAL"}</definedName>
    <definedName name="REWWER_1" localSheetId="62" hidden="1">{"TAB1",#N/A,TRUE,"GENERAL";"TAB2",#N/A,TRUE,"GENERAL";"TAB3",#N/A,TRUE,"GENERAL";"TAB4",#N/A,TRUE,"GENERAL";"TAB5",#N/A,TRUE,"GENERAL"}</definedName>
    <definedName name="REWWER_1" hidden="1">{"TAB1",#N/A,TRUE,"GENERAL";"TAB2",#N/A,TRUE,"GENERAL";"TAB3",#N/A,TRUE,"GENERAL";"TAB4",#N/A,TRUE,"GENERAL";"TAB5",#N/A,TRUE,"GENERAL"}</definedName>
    <definedName name="rey" localSheetId="62">#REF!</definedName>
    <definedName name="rey">#REF!</definedName>
    <definedName name="reyepoi" localSheetId="3" hidden="1">{"TAB1",#N/A,TRUE,"GENERAL";"TAB2",#N/A,TRUE,"GENERAL";"TAB3",#N/A,TRUE,"GENERAL";"TAB4",#N/A,TRUE,"GENERAL";"TAB5",#N/A,TRUE,"GENERAL"}</definedName>
    <definedName name="reyepoi" localSheetId="61" hidden="1">{"TAB1",#N/A,TRUE,"GENERAL";"TAB2",#N/A,TRUE,"GENERAL";"TAB3",#N/A,TRUE,"GENERAL";"TAB4",#N/A,TRUE,"GENERAL";"TAB5",#N/A,TRUE,"GENERAL"}</definedName>
    <definedName name="reyepoi" localSheetId="62" hidden="1">{"TAB1",#N/A,TRUE,"GENERAL";"TAB2",#N/A,TRUE,"GENERAL";"TAB3",#N/A,TRUE,"GENERAL";"TAB4",#N/A,TRUE,"GENERAL";"TAB5",#N/A,TRUE,"GENERAL"}</definedName>
    <definedName name="reyepoi" hidden="1">{"TAB1",#N/A,TRUE,"GENERAL";"TAB2",#N/A,TRUE,"GENERAL";"TAB3",#N/A,TRUE,"GENERAL";"TAB4",#N/A,TRUE,"GENERAL";"TAB5",#N/A,TRUE,"GENERAL"}</definedName>
    <definedName name="reyepoi_1" localSheetId="3" hidden="1">{"TAB1",#N/A,TRUE,"GENERAL";"TAB2",#N/A,TRUE,"GENERAL";"TAB3",#N/A,TRUE,"GENERAL";"TAB4",#N/A,TRUE,"GENERAL";"TAB5",#N/A,TRUE,"GENERAL"}</definedName>
    <definedName name="reyepoi_1" localSheetId="61" hidden="1">{"TAB1",#N/A,TRUE,"GENERAL";"TAB2",#N/A,TRUE,"GENERAL";"TAB3",#N/A,TRUE,"GENERAL";"TAB4",#N/A,TRUE,"GENERAL";"TAB5",#N/A,TRUE,"GENERAL"}</definedName>
    <definedName name="reyepoi_1" localSheetId="62" hidden="1">{"TAB1",#N/A,TRUE,"GENERAL";"TAB2",#N/A,TRUE,"GENERAL";"TAB3",#N/A,TRUE,"GENERAL";"TAB4",#N/A,TRUE,"GENERAL";"TAB5",#N/A,TRUE,"GENERAL"}</definedName>
    <definedName name="reyepoi_1" hidden="1">{"TAB1",#N/A,TRUE,"GENERAL";"TAB2",#N/A,TRUE,"GENERAL";"TAB3",#N/A,TRUE,"GENERAL";"TAB4",#N/A,TRUE,"GENERAL";"TAB5",#N/A,TRUE,"GENERAL"}</definedName>
    <definedName name="reyety" localSheetId="3" hidden="1">{"via1",#N/A,TRUE,"general";"via2",#N/A,TRUE,"general";"via3",#N/A,TRUE,"general"}</definedName>
    <definedName name="reyety" localSheetId="61" hidden="1">{"via1",#N/A,TRUE,"general";"via2",#N/A,TRUE,"general";"via3",#N/A,TRUE,"general"}</definedName>
    <definedName name="reyety" localSheetId="62" hidden="1">{"via1",#N/A,TRUE,"general";"via2",#N/A,TRUE,"general";"via3",#N/A,TRUE,"general"}</definedName>
    <definedName name="reyety" hidden="1">{"via1",#N/A,TRUE,"general";"via2",#N/A,TRUE,"general";"via3",#N/A,TRUE,"general"}</definedName>
    <definedName name="reyety_1" localSheetId="3" hidden="1">{"via1",#N/A,TRUE,"general";"via2",#N/A,TRUE,"general";"via3",#N/A,TRUE,"general"}</definedName>
    <definedName name="reyety_1" localSheetId="61" hidden="1">{"via1",#N/A,TRUE,"general";"via2",#N/A,TRUE,"general";"via3",#N/A,TRUE,"general"}</definedName>
    <definedName name="reyety_1" localSheetId="62" hidden="1">{"via1",#N/A,TRUE,"general";"via2",#N/A,TRUE,"general";"via3",#N/A,TRUE,"general"}</definedName>
    <definedName name="reyety_1" hidden="1">{"via1",#N/A,TRUE,"general";"via2",#N/A,TRUE,"general";"via3",#N/A,TRUE,"general"}</definedName>
    <definedName name="reyty" localSheetId="3" hidden="1">{"via1",#N/A,TRUE,"general";"via2",#N/A,TRUE,"general";"via3",#N/A,TRUE,"general"}</definedName>
    <definedName name="reyty" localSheetId="61" hidden="1">{"via1",#N/A,TRUE,"general";"via2",#N/A,TRUE,"general";"via3",#N/A,TRUE,"general"}</definedName>
    <definedName name="reyty" localSheetId="62" hidden="1">{"via1",#N/A,TRUE,"general";"via2",#N/A,TRUE,"general";"via3",#N/A,TRUE,"general"}</definedName>
    <definedName name="reyty" hidden="1">{"via1",#N/A,TRUE,"general";"via2",#N/A,TRUE,"general";"via3",#N/A,TRUE,"general"}</definedName>
    <definedName name="reyty_1" localSheetId="3" hidden="1">{"via1",#N/A,TRUE,"general";"via2",#N/A,TRUE,"general";"via3",#N/A,TRUE,"general"}</definedName>
    <definedName name="reyty_1" localSheetId="61" hidden="1">{"via1",#N/A,TRUE,"general";"via2",#N/A,TRUE,"general";"via3",#N/A,TRUE,"general"}</definedName>
    <definedName name="reyty_1" localSheetId="62" hidden="1">{"via1",#N/A,TRUE,"general";"via2",#N/A,TRUE,"general";"via3",#N/A,TRUE,"general"}</definedName>
    <definedName name="reyty_1" hidden="1">{"via1",#N/A,TRUE,"general";"via2",#N/A,TRUE,"general";"via3",#N/A,TRUE,"general"}</definedName>
    <definedName name="reyyt" localSheetId="3" hidden="1">{"via1",#N/A,TRUE,"general";"via2",#N/A,TRUE,"general";"via3",#N/A,TRUE,"general"}</definedName>
    <definedName name="reyyt" localSheetId="61" hidden="1">{"via1",#N/A,TRUE,"general";"via2",#N/A,TRUE,"general";"via3",#N/A,TRUE,"general"}</definedName>
    <definedName name="reyyt" localSheetId="62" hidden="1">{"via1",#N/A,TRUE,"general";"via2",#N/A,TRUE,"general";"via3",#N/A,TRUE,"general"}</definedName>
    <definedName name="reyyt" hidden="1">{"via1",#N/A,TRUE,"general";"via2",#N/A,TRUE,"general";"via3",#N/A,TRUE,"general"}</definedName>
    <definedName name="reyyt_1" localSheetId="3" hidden="1">{"via1",#N/A,TRUE,"general";"via2",#N/A,TRUE,"general";"via3",#N/A,TRUE,"general"}</definedName>
    <definedName name="reyyt_1" localSheetId="61" hidden="1">{"via1",#N/A,TRUE,"general";"via2",#N/A,TRUE,"general";"via3",#N/A,TRUE,"general"}</definedName>
    <definedName name="reyyt_1" localSheetId="62" hidden="1">{"via1",#N/A,TRUE,"general";"via2",#N/A,TRUE,"general";"via3",#N/A,TRUE,"general"}</definedName>
    <definedName name="reyyt_1" hidden="1">{"via1",#N/A,TRUE,"general";"via2",#N/A,TRUE,"general";"via3",#N/A,TRUE,"general"}</definedName>
    <definedName name="Rf" localSheetId="61">#REF!</definedName>
    <definedName name="Rf" localSheetId="62">#REF!</definedName>
    <definedName name="Rf">#REF!</definedName>
    <definedName name="RFEMER">#REF!</definedName>
    <definedName name="rfg" localSheetId="3" hidden="1">{#N/A,#N/A,TRUE,"A"}</definedName>
    <definedName name="rfg" hidden="1">{#N/A,#N/A,TRUE,"A"}</definedName>
    <definedName name="RFGTYUJKI" hidden="1">#REF!</definedName>
    <definedName name="rfhnhjyu" localSheetId="3" hidden="1">{"TAB1",#N/A,TRUE,"GENERAL";"TAB2",#N/A,TRUE,"GENERAL";"TAB3",#N/A,TRUE,"GENERAL";"TAB4",#N/A,TRUE,"GENERAL";"TAB5",#N/A,TRUE,"GENERAL"}</definedName>
    <definedName name="rfhnhjyu" localSheetId="61" hidden="1">{"TAB1",#N/A,TRUE,"GENERAL";"TAB2",#N/A,TRUE,"GENERAL";"TAB3",#N/A,TRUE,"GENERAL";"TAB4",#N/A,TRUE,"GENERAL";"TAB5",#N/A,TRUE,"GENERAL"}</definedName>
    <definedName name="rfhnhjyu" localSheetId="62" hidden="1">{"TAB1",#N/A,TRUE,"GENERAL";"TAB2",#N/A,TRUE,"GENERAL";"TAB3",#N/A,TRUE,"GENERAL";"TAB4",#N/A,TRUE,"GENERAL";"TAB5",#N/A,TRUE,"GENERAL"}</definedName>
    <definedName name="rfhnhjyu" hidden="1">{"TAB1",#N/A,TRUE,"GENERAL";"TAB2",#N/A,TRUE,"GENERAL";"TAB3",#N/A,TRUE,"GENERAL";"TAB4",#N/A,TRUE,"GENERAL";"TAB5",#N/A,TRUE,"GENERAL"}</definedName>
    <definedName name="rfhnhjyu_1" localSheetId="3" hidden="1">{"TAB1",#N/A,TRUE,"GENERAL";"TAB2",#N/A,TRUE,"GENERAL";"TAB3",#N/A,TRUE,"GENERAL";"TAB4",#N/A,TRUE,"GENERAL";"TAB5",#N/A,TRUE,"GENERAL"}</definedName>
    <definedName name="rfhnhjyu_1" localSheetId="61" hidden="1">{"TAB1",#N/A,TRUE,"GENERAL";"TAB2",#N/A,TRUE,"GENERAL";"TAB3",#N/A,TRUE,"GENERAL";"TAB4",#N/A,TRUE,"GENERAL";"TAB5",#N/A,TRUE,"GENERAL"}</definedName>
    <definedName name="rfhnhjyu_1" localSheetId="62" hidden="1">{"TAB1",#N/A,TRUE,"GENERAL";"TAB2",#N/A,TRUE,"GENERAL";"TAB3",#N/A,TRUE,"GENERAL";"TAB4",#N/A,TRUE,"GENERAL";"TAB5",#N/A,TRUE,"GENERAL"}</definedName>
    <definedName name="rfhnhjyu_1" hidden="1">{"TAB1",#N/A,TRUE,"GENERAL";"TAB2",#N/A,TRUE,"GENERAL";"TAB3",#N/A,TRUE,"GENERAL";"TAB4",#N/A,TRUE,"GENERAL";"TAB5",#N/A,TRUE,"GENERAL"}</definedName>
    <definedName name="rfref" localSheetId="61">#REF!</definedName>
    <definedName name="rfref" localSheetId="62">#REF!</definedName>
    <definedName name="rfref">#REF!</definedName>
    <definedName name="rfrf" localSheetId="3" hidden="1">{"via1",#N/A,TRUE,"general";"via2",#N/A,TRUE,"general";"via3",#N/A,TRUE,"general"}</definedName>
    <definedName name="rfrf" localSheetId="61" hidden="1">{"via1",#N/A,TRUE,"general";"via2",#N/A,TRUE,"general";"via3",#N/A,TRUE,"general"}</definedName>
    <definedName name="rfrf" localSheetId="62" hidden="1">{"via1",#N/A,TRUE,"general";"via2",#N/A,TRUE,"general";"via3",#N/A,TRUE,"general"}</definedName>
    <definedName name="rfrf" hidden="1">{"via1",#N/A,TRUE,"general";"via2",#N/A,TRUE,"general";"via3",#N/A,TRUE,"general"}</definedName>
    <definedName name="rfrf_1" localSheetId="3" hidden="1">{"via1",#N/A,TRUE,"general";"via2",#N/A,TRUE,"general";"via3",#N/A,TRUE,"general"}</definedName>
    <definedName name="rfrf_1" localSheetId="61" hidden="1">{"via1",#N/A,TRUE,"general";"via2",#N/A,TRUE,"general";"via3",#N/A,TRUE,"general"}</definedName>
    <definedName name="rfrf_1" localSheetId="62" hidden="1">{"via1",#N/A,TRUE,"general";"via2",#N/A,TRUE,"general";"via3",#N/A,TRUE,"general"}</definedName>
    <definedName name="rfrf_1" hidden="1">{"via1",#N/A,TRUE,"general";"via2",#N/A,TRUE,"general";"via3",#N/A,TRUE,"general"}</definedName>
    <definedName name="rfrfffsf">#REF!</definedName>
    <definedName name="RFTYUTRFG" hidden="1">#REF!</definedName>
    <definedName name="RFV">#REF!</definedName>
    <definedName name="Rg" localSheetId="61">#REF!</definedName>
    <definedName name="Rg" localSheetId="62">#REF!</definedName>
    <definedName name="RG">#REF!</definedName>
    <definedName name="rge" localSheetId="3" hidden="1">{"via1",#N/A,TRUE,"general";"via2",#N/A,TRUE,"general";"via3",#N/A,TRUE,"general"}</definedName>
    <definedName name="rge" localSheetId="61" hidden="1">{"via1",#N/A,TRUE,"general";"via2",#N/A,TRUE,"general";"via3",#N/A,TRUE,"general"}</definedName>
    <definedName name="rge" localSheetId="62" hidden="1">{"via1",#N/A,TRUE,"general";"via2",#N/A,TRUE,"general";"via3",#N/A,TRUE,"general"}</definedName>
    <definedName name="rge" hidden="1">{"via1",#N/A,TRUE,"general";"via2",#N/A,TRUE,"general";"via3",#N/A,TRUE,"general"}</definedName>
    <definedName name="rge_1" localSheetId="3" hidden="1">{"via1",#N/A,TRUE,"general";"via2",#N/A,TRUE,"general";"via3",#N/A,TRUE,"general"}</definedName>
    <definedName name="rge_1" localSheetId="61" hidden="1">{"via1",#N/A,TRUE,"general";"via2",#N/A,TRUE,"general";"via3",#N/A,TRUE,"general"}</definedName>
    <definedName name="rge_1" localSheetId="62" hidden="1">{"via1",#N/A,TRUE,"general";"via2",#N/A,TRUE,"general";"via3",#N/A,TRUE,"general"}</definedName>
    <definedName name="rge_1" hidden="1">{"via1",#N/A,TRUE,"general";"via2",#N/A,TRUE,"general";"via3",#N/A,TRUE,"general"}</definedName>
    <definedName name="rgegg" localSheetId="3" hidden="1">{"via1",#N/A,TRUE,"general";"via2",#N/A,TRUE,"general";"via3",#N/A,TRUE,"general"}</definedName>
    <definedName name="rgegg" localSheetId="61" hidden="1">{"via1",#N/A,TRUE,"general";"via2",#N/A,TRUE,"general";"via3",#N/A,TRUE,"general"}</definedName>
    <definedName name="rgegg" localSheetId="62" hidden="1">{"via1",#N/A,TRUE,"general";"via2",#N/A,TRUE,"general";"via3",#N/A,TRUE,"general"}</definedName>
    <definedName name="rgegg" hidden="1">{"via1",#N/A,TRUE,"general";"via2",#N/A,TRUE,"general";"via3",#N/A,TRUE,"general"}</definedName>
    <definedName name="rgegg_1" localSheetId="3" hidden="1">{"via1",#N/A,TRUE,"general";"via2",#N/A,TRUE,"general";"via3",#N/A,TRUE,"general"}</definedName>
    <definedName name="rgegg_1" localSheetId="61" hidden="1">{"via1",#N/A,TRUE,"general";"via2",#N/A,TRUE,"general";"via3",#N/A,TRUE,"general"}</definedName>
    <definedName name="rgegg_1" localSheetId="62" hidden="1">{"via1",#N/A,TRUE,"general";"via2",#N/A,TRUE,"general";"via3",#N/A,TRUE,"general"}</definedName>
    <definedName name="rgegg_1" hidden="1">{"via1",#N/A,TRUE,"general";"via2",#N/A,TRUE,"general";"via3",#N/A,TRUE,"general"}</definedName>
    <definedName name="RGRG">#REF!</definedName>
    <definedName name="Rh" localSheetId="61">#REF!</definedName>
    <definedName name="Rh" localSheetId="62">#REF!</definedName>
    <definedName name="Rh">#REF!</definedName>
    <definedName name="rhh" localSheetId="3" hidden="1">{"TAB1",#N/A,TRUE,"GENERAL";"TAB2",#N/A,TRUE,"GENERAL";"TAB3",#N/A,TRUE,"GENERAL";"TAB4",#N/A,TRUE,"GENERAL";"TAB5",#N/A,TRUE,"GENERAL"}</definedName>
    <definedName name="rhh" localSheetId="61" hidden="1">{"TAB1",#N/A,TRUE,"GENERAL";"TAB2",#N/A,TRUE,"GENERAL";"TAB3",#N/A,TRUE,"GENERAL";"TAB4",#N/A,TRUE,"GENERAL";"TAB5",#N/A,TRUE,"GENERAL"}</definedName>
    <definedName name="rhh" localSheetId="62" hidden="1">{"TAB1",#N/A,TRUE,"GENERAL";"TAB2",#N/A,TRUE,"GENERAL";"TAB3",#N/A,TRUE,"GENERAL";"TAB4",#N/A,TRUE,"GENERAL";"TAB5",#N/A,TRUE,"GENERAL"}</definedName>
    <definedName name="rhh" hidden="1">{"TAB1",#N/A,TRUE,"GENERAL";"TAB2",#N/A,TRUE,"GENERAL";"TAB3",#N/A,TRUE,"GENERAL";"TAB4",#N/A,TRUE,"GENERAL";"TAB5",#N/A,TRUE,"GENERAL"}</definedName>
    <definedName name="rhh_1" localSheetId="3" hidden="1">{"TAB1",#N/A,TRUE,"GENERAL";"TAB2",#N/A,TRUE,"GENERAL";"TAB3",#N/A,TRUE,"GENERAL";"TAB4",#N/A,TRUE,"GENERAL";"TAB5",#N/A,TRUE,"GENERAL"}</definedName>
    <definedName name="rhh_1" localSheetId="61" hidden="1">{"TAB1",#N/A,TRUE,"GENERAL";"TAB2",#N/A,TRUE,"GENERAL";"TAB3",#N/A,TRUE,"GENERAL";"TAB4",#N/A,TRUE,"GENERAL";"TAB5",#N/A,TRUE,"GENERAL"}</definedName>
    <definedName name="rhh_1" localSheetId="62" hidden="1">{"TAB1",#N/A,TRUE,"GENERAL";"TAB2",#N/A,TRUE,"GENERAL";"TAB3",#N/A,TRUE,"GENERAL";"TAB4",#N/A,TRUE,"GENERAL";"TAB5",#N/A,TRUE,"GENERAL"}</definedName>
    <definedName name="rhh_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61" hidden="1">{"TAB1",#N/A,TRUE,"GENERAL";"TAB2",#N/A,TRUE,"GENERAL";"TAB3",#N/A,TRUE,"GENERAL";"TAB4",#N/A,TRUE,"GENERAL";"TAB5",#N/A,TRUE,"GENERAL"}</definedName>
    <definedName name="rhrtd" localSheetId="62" hidden="1">{"TAB1",#N/A,TRUE,"GENERAL";"TAB2",#N/A,TRUE,"GENERAL";"TAB3",#N/A,TRUE,"GENERAL";"TAB4",#N/A,TRUE,"GENERAL";"TAB5",#N/A,TRUE,"GENERAL"}</definedName>
    <definedName name="rhrtd" hidden="1">{"TAB1",#N/A,TRUE,"GENERAL";"TAB2",#N/A,TRUE,"GENERAL";"TAB3",#N/A,TRUE,"GENERAL";"TAB4",#N/A,TRUE,"GENERAL";"TAB5",#N/A,TRUE,"GENERAL"}</definedName>
    <definedName name="rhrtd_1" localSheetId="3" hidden="1">{"TAB1",#N/A,TRUE,"GENERAL";"TAB2",#N/A,TRUE,"GENERAL";"TAB3",#N/A,TRUE,"GENERAL";"TAB4",#N/A,TRUE,"GENERAL";"TAB5",#N/A,TRUE,"GENERAL"}</definedName>
    <definedName name="rhrtd_1" localSheetId="61" hidden="1">{"TAB1",#N/A,TRUE,"GENERAL";"TAB2",#N/A,TRUE,"GENERAL";"TAB3",#N/A,TRUE,"GENERAL";"TAB4",#N/A,TRUE,"GENERAL";"TAB5",#N/A,TRUE,"GENERAL"}</definedName>
    <definedName name="rhrtd_1" localSheetId="62" hidden="1">{"TAB1",#N/A,TRUE,"GENERAL";"TAB2",#N/A,TRUE,"GENERAL";"TAB3",#N/A,TRUE,"GENERAL";"TAB4",#N/A,TRUE,"GENERAL";"TAB5",#N/A,TRUE,"GENERAL"}</definedName>
    <definedName name="rhrtd_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61" hidden="1">{"TAB1",#N/A,TRUE,"GENERAL";"TAB2",#N/A,TRUE,"GENERAL";"TAB3",#N/A,TRUE,"GENERAL";"TAB4",#N/A,TRUE,"GENERAL";"TAB5",#N/A,TRUE,"GENERAL"}</definedName>
    <definedName name="rhtry" localSheetId="62" hidden="1">{"TAB1",#N/A,TRUE,"GENERAL";"TAB2",#N/A,TRUE,"GENERAL";"TAB3",#N/A,TRUE,"GENERAL";"TAB4",#N/A,TRUE,"GENERAL";"TAB5",#N/A,TRUE,"GENERAL"}</definedName>
    <definedName name="rhtry" hidden="1">{"TAB1",#N/A,TRUE,"GENERAL";"TAB2",#N/A,TRUE,"GENERAL";"TAB3",#N/A,TRUE,"GENERAL";"TAB4",#N/A,TRUE,"GENERAL";"TAB5",#N/A,TRUE,"GENERAL"}</definedName>
    <definedName name="rhtry_1" localSheetId="3" hidden="1">{"TAB1",#N/A,TRUE,"GENERAL";"TAB2",#N/A,TRUE,"GENERAL";"TAB3",#N/A,TRUE,"GENERAL";"TAB4",#N/A,TRUE,"GENERAL";"TAB5",#N/A,TRUE,"GENERAL"}</definedName>
    <definedName name="rhtry_1" localSheetId="61" hidden="1">{"TAB1",#N/A,TRUE,"GENERAL";"TAB2",#N/A,TRUE,"GENERAL";"TAB3",#N/A,TRUE,"GENERAL";"TAB4",#N/A,TRUE,"GENERAL";"TAB5",#N/A,TRUE,"GENERAL"}</definedName>
    <definedName name="rhtry_1" localSheetId="62" hidden="1">{"TAB1",#N/A,TRUE,"GENERAL";"TAB2",#N/A,TRUE,"GENERAL";"TAB3",#N/A,TRUE,"GENERAL";"TAB4",#N/A,TRUE,"GENERAL";"TAB5",#N/A,TRUE,"GENERAL"}</definedName>
    <definedName name="rhtry_1" hidden="1">{"TAB1",#N/A,TRUE,"GENERAL";"TAB2",#N/A,TRUE,"GENERAL";"TAB3",#N/A,TRUE,"GENERAL";"TAB4",#N/A,TRUE,"GENERAL";"TAB5",#N/A,TRUE,"GENERAL"}</definedName>
    <definedName name="RI" localSheetId="62">#REF!</definedName>
    <definedName name="Ri">#REF!</definedName>
    <definedName name="RICARDO">#REF!,#REF!,#REF!,#REF!,#REF!,#REF!,#REF!,#REF!,#REF!</definedName>
    <definedName name="RICO" localSheetId="3">IF(AIU!_kjk6*__123Graph_B*AIU!_kjk6*AIU!_kjk6&gt;0,1,0)</definedName>
    <definedName name="RICO">IF(_kjk6*__123Graph_B*[0]!_kjk6*[0]!_kjk6&gt;0,1,0)</definedName>
    <definedName name="RID">#REF!</definedName>
    <definedName name="RIEL" localSheetId="61">#REF!</definedName>
    <definedName name="RIEL">#REF!</definedName>
    <definedName name="Rieles_para_pavimento_0_15x0_20">#REF!</definedName>
    <definedName name="RIGA57">#REF!</definedName>
    <definedName name="RinconJumbo">#REF!</definedName>
    <definedName name="Ripio">#REF!</definedName>
    <definedName name="RiskInd">#REF!</definedName>
    <definedName name="RiskRanking">#REF!</definedName>
    <definedName name="RISP">#REF!</definedName>
    <definedName name="rj" localSheetId="3" hidden="1">{"TAB1",#N/A,TRUE,"GENERAL";"TAB2",#N/A,TRUE,"GENERAL";"TAB3",#N/A,TRUE,"GENERAL";"TAB4",#N/A,TRUE,"GENERAL";"TAB5",#N/A,TRUE,"GENERAL"}</definedName>
    <definedName name="rj" localSheetId="61" hidden="1">{"TAB1",#N/A,TRUE,"GENERAL";"TAB2",#N/A,TRUE,"GENERAL";"TAB3",#N/A,TRUE,"GENERAL";"TAB4",#N/A,TRUE,"GENERAL";"TAB5",#N/A,TRUE,"GENERAL"}</definedName>
    <definedName name="rj" localSheetId="62" hidden="1">{"TAB1",#N/A,TRUE,"GENERAL";"TAB2",#N/A,TRUE,"GENERAL";"TAB3",#N/A,TRUE,"GENERAL";"TAB4",#N/A,TRUE,"GENERAL";"TAB5",#N/A,TRUE,"GENERAL"}</definedName>
    <definedName name="rj" hidden="1">{"TAB1",#N/A,TRUE,"GENERAL";"TAB2",#N/A,TRUE,"GENERAL";"TAB3",#N/A,TRUE,"GENERAL";"TAB4",#N/A,TRUE,"GENERAL";"TAB5",#N/A,TRUE,"GENERAL"}</definedName>
    <definedName name="rj_1" localSheetId="3" hidden="1">{"TAB1",#N/A,TRUE,"GENERAL";"TAB2",#N/A,TRUE,"GENERAL";"TAB3",#N/A,TRUE,"GENERAL";"TAB4",#N/A,TRUE,"GENERAL";"TAB5",#N/A,TRUE,"GENERAL"}</definedName>
    <definedName name="rj_1" localSheetId="61" hidden="1">{"TAB1",#N/A,TRUE,"GENERAL";"TAB2",#N/A,TRUE,"GENERAL";"TAB3",#N/A,TRUE,"GENERAL";"TAB4",#N/A,TRUE,"GENERAL";"TAB5",#N/A,TRUE,"GENERAL"}</definedName>
    <definedName name="rj_1" localSheetId="62" hidden="1">{"TAB1",#N/A,TRUE,"GENERAL";"TAB2",#N/A,TRUE,"GENERAL";"TAB3",#N/A,TRUE,"GENERAL";"TAB4",#N/A,TRUE,"GENERAL";"TAB5",#N/A,TRUE,"GENERAL"}</definedName>
    <definedName name="rj_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61" hidden="1">{"TAB1",#N/A,TRUE,"GENERAL";"TAB2",#N/A,TRUE,"GENERAL";"TAB3",#N/A,TRUE,"GENERAL";"TAB4",#N/A,TRUE,"GENERAL";"TAB5",#N/A,TRUE,"GENERAL"}</definedName>
    <definedName name="rjjth" localSheetId="62" hidden="1">{"TAB1",#N/A,TRUE,"GENERAL";"TAB2",#N/A,TRUE,"GENERAL";"TAB3",#N/A,TRUE,"GENERAL";"TAB4",#N/A,TRUE,"GENERAL";"TAB5",#N/A,TRUE,"GENERAL"}</definedName>
    <definedName name="rjjth" hidden="1">{"TAB1",#N/A,TRUE,"GENERAL";"TAB2",#N/A,TRUE,"GENERAL";"TAB3",#N/A,TRUE,"GENERAL";"TAB4",#N/A,TRUE,"GENERAL";"TAB5",#N/A,TRUE,"GENERAL"}</definedName>
    <definedName name="rjjth_1" localSheetId="3" hidden="1">{"TAB1",#N/A,TRUE,"GENERAL";"TAB2",#N/A,TRUE,"GENERAL";"TAB3",#N/A,TRUE,"GENERAL";"TAB4",#N/A,TRUE,"GENERAL";"TAB5",#N/A,TRUE,"GENERAL"}</definedName>
    <definedName name="rjjth_1" localSheetId="61" hidden="1">{"TAB1",#N/A,TRUE,"GENERAL";"TAB2",#N/A,TRUE,"GENERAL";"TAB3",#N/A,TRUE,"GENERAL";"TAB4",#N/A,TRUE,"GENERAL";"TAB5",#N/A,TRUE,"GENERAL"}</definedName>
    <definedName name="rjjth_1" localSheetId="62" hidden="1">{"TAB1",#N/A,TRUE,"GENERAL";"TAB2",#N/A,TRUE,"GENERAL";"TAB3",#N/A,TRUE,"GENERAL";"TAB4",#N/A,TRUE,"GENERAL";"TAB5",#N/A,TRUE,"GENERAL"}</definedName>
    <definedName name="rjjth_1" hidden="1">{"TAB1",#N/A,TRUE,"GENERAL";"TAB2",#N/A,TRUE,"GENERAL";"TAB3",#N/A,TRUE,"GENERAL";"TAB4",#N/A,TRUE,"GENERAL";"TAB5",#N/A,TRUE,"GENERAL"}</definedName>
    <definedName name="rjy" localSheetId="3" hidden="1">{"via1",#N/A,TRUE,"general";"via2",#N/A,TRUE,"general";"via3",#N/A,TRUE,"general"}</definedName>
    <definedName name="rjy" localSheetId="61" hidden="1">{"via1",#N/A,TRUE,"general";"via2",#N/A,TRUE,"general";"via3",#N/A,TRUE,"general"}</definedName>
    <definedName name="rjy" localSheetId="62" hidden="1">{"via1",#N/A,TRUE,"general";"via2",#N/A,TRUE,"general";"via3",#N/A,TRUE,"general"}</definedName>
    <definedName name="rjy" hidden="1">{"via1",#N/A,TRUE,"general";"via2",#N/A,TRUE,"general";"via3",#N/A,TRUE,"general"}</definedName>
    <definedName name="rjy_1" localSheetId="3" hidden="1">{"via1",#N/A,TRUE,"general";"via2",#N/A,TRUE,"general";"via3",#N/A,TRUE,"general"}</definedName>
    <definedName name="rjy_1" localSheetId="61" hidden="1">{"via1",#N/A,TRUE,"general";"via2",#N/A,TRUE,"general";"via3",#N/A,TRUE,"general"}</definedName>
    <definedName name="rjy_1" localSheetId="62" hidden="1">{"via1",#N/A,TRUE,"general";"via2",#N/A,TRUE,"general";"via3",#N/A,TRUE,"general"}</definedName>
    <definedName name="rjy_1" hidden="1">{"via1",#N/A,TRUE,"general";"via2",#N/A,TRUE,"general";"via3",#N/A,TRUE,"general"}</definedName>
    <definedName name="Rk" localSheetId="61">#REF!</definedName>
    <definedName name="Rk" localSheetId="62">#REF!</definedName>
    <definedName name="Rk">#REF!</definedName>
    <definedName name="rkjyk" localSheetId="3" hidden="1">{"TAB1",#N/A,TRUE,"GENERAL";"TAB2",#N/A,TRUE,"GENERAL";"TAB3",#N/A,TRUE,"GENERAL";"TAB4",#N/A,TRUE,"GENERAL";"TAB5",#N/A,TRUE,"GENERAL"}</definedName>
    <definedName name="rkjyk" localSheetId="61" hidden="1">{"TAB1",#N/A,TRUE,"GENERAL";"TAB2",#N/A,TRUE,"GENERAL";"TAB3",#N/A,TRUE,"GENERAL";"TAB4",#N/A,TRUE,"GENERAL";"TAB5",#N/A,TRUE,"GENERAL"}</definedName>
    <definedName name="rkjyk" localSheetId="62" hidden="1">{"TAB1",#N/A,TRUE,"GENERAL";"TAB2",#N/A,TRUE,"GENERAL";"TAB3",#N/A,TRUE,"GENERAL";"TAB4",#N/A,TRUE,"GENERAL";"TAB5",#N/A,TRUE,"GENERAL"}</definedName>
    <definedName name="rkjyk" hidden="1">{"TAB1",#N/A,TRUE,"GENERAL";"TAB2",#N/A,TRUE,"GENERAL";"TAB3",#N/A,TRUE,"GENERAL";"TAB4",#N/A,TRUE,"GENERAL";"TAB5",#N/A,TRUE,"GENERAL"}</definedName>
    <definedName name="rkjyk_1" localSheetId="3" hidden="1">{"TAB1",#N/A,TRUE,"GENERAL";"TAB2",#N/A,TRUE,"GENERAL";"TAB3",#N/A,TRUE,"GENERAL";"TAB4",#N/A,TRUE,"GENERAL";"TAB5",#N/A,TRUE,"GENERAL"}</definedName>
    <definedName name="rkjyk_1" localSheetId="61" hidden="1">{"TAB1",#N/A,TRUE,"GENERAL";"TAB2",#N/A,TRUE,"GENERAL";"TAB3",#N/A,TRUE,"GENERAL";"TAB4",#N/A,TRUE,"GENERAL";"TAB5",#N/A,TRUE,"GENERAL"}</definedName>
    <definedName name="rkjyk_1" localSheetId="62" hidden="1">{"TAB1",#N/A,TRUE,"GENERAL";"TAB2",#N/A,TRUE,"GENERAL";"TAB3",#N/A,TRUE,"GENERAL";"TAB4",#N/A,TRUE,"GENERAL";"TAB5",#N/A,TRUE,"GENERAL"}</definedName>
    <definedName name="rkjyk_1" hidden="1">{"TAB1",#N/A,TRUE,"GENERAL";"TAB2",#N/A,TRUE,"GENERAL";"TAB3",#N/A,TRUE,"GENERAL";"TAB4",#N/A,TRUE,"GENERAL";"TAB5",#N/A,TRUE,"GENERAL"}</definedName>
    <definedName name="rkru" localSheetId="3" hidden="1">{"via1",#N/A,TRUE,"general";"via2",#N/A,TRUE,"general";"via3",#N/A,TRUE,"general"}</definedName>
    <definedName name="rkru" localSheetId="61" hidden="1">{"via1",#N/A,TRUE,"general";"via2",#N/A,TRUE,"general";"via3",#N/A,TRUE,"general"}</definedName>
    <definedName name="rkru" localSheetId="62" hidden="1">{"via1",#N/A,TRUE,"general";"via2",#N/A,TRUE,"general";"via3",#N/A,TRUE,"general"}</definedName>
    <definedName name="rkru" hidden="1">{"via1",#N/A,TRUE,"general";"via2",#N/A,TRUE,"general";"via3",#N/A,TRUE,"general"}</definedName>
    <definedName name="rkru_1" localSheetId="3" hidden="1">{"via1",#N/A,TRUE,"general";"via2",#N/A,TRUE,"general";"via3",#N/A,TRUE,"general"}</definedName>
    <definedName name="rkru_1" localSheetId="61" hidden="1">{"via1",#N/A,TRUE,"general";"via2",#N/A,TRUE,"general";"via3",#N/A,TRUE,"general"}</definedName>
    <definedName name="rkru_1" localSheetId="62" hidden="1">{"via1",#N/A,TRUE,"general";"via2",#N/A,TRUE,"general";"via3",#N/A,TRUE,"general"}</definedName>
    <definedName name="rkru_1" hidden="1">{"via1",#N/A,TRUE,"general";"via2",#N/A,TRUE,"general";"via3",#N/A,TRUE,"general"}</definedName>
    <definedName name="rky" localSheetId="3" hidden="1">{"TAB1",#N/A,TRUE,"GENERAL";"TAB2",#N/A,TRUE,"GENERAL";"TAB3",#N/A,TRUE,"GENERAL";"TAB4",#N/A,TRUE,"GENERAL";"TAB5",#N/A,TRUE,"GENERAL"}</definedName>
    <definedName name="rky" localSheetId="61" hidden="1">{"TAB1",#N/A,TRUE,"GENERAL";"TAB2",#N/A,TRUE,"GENERAL";"TAB3",#N/A,TRUE,"GENERAL";"TAB4",#N/A,TRUE,"GENERAL";"TAB5",#N/A,TRUE,"GENERAL"}</definedName>
    <definedName name="rky" localSheetId="62" hidden="1">{"TAB1",#N/A,TRUE,"GENERAL";"TAB2",#N/A,TRUE,"GENERAL";"TAB3",#N/A,TRUE,"GENERAL";"TAB4",#N/A,TRUE,"GENERAL";"TAB5",#N/A,TRUE,"GENERAL"}</definedName>
    <definedName name="rky" hidden="1">{"TAB1",#N/A,TRUE,"GENERAL";"TAB2",#N/A,TRUE,"GENERAL";"TAB3",#N/A,TRUE,"GENERAL";"TAB4",#N/A,TRUE,"GENERAL";"TAB5",#N/A,TRUE,"GENERAL"}</definedName>
    <definedName name="rky_1" localSheetId="3" hidden="1">{"TAB1",#N/A,TRUE,"GENERAL";"TAB2",#N/A,TRUE,"GENERAL";"TAB3",#N/A,TRUE,"GENERAL";"TAB4",#N/A,TRUE,"GENERAL";"TAB5",#N/A,TRUE,"GENERAL"}</definedName>
    <definedName name="rky_1" localSheetId="61" hidden="1">{"TAB1",#N/A,TRUE,"GENERAL";"TAB2",#N/A,TRUE,"GENERAL";"TAB3",#N/A,TRUE,"GENERAL";"TAB4",#N/A,TRUE,"GENERAL";"TAB5",#N/A,TRUE,"GENERAL"}</definedName>
    <definedName name="rky_1" localSheetId="62" hidden="1">{"TAB1",#N/A,TRUE,"GENERAL";"TAB2",#N/A,TRUE,"GENERAL";"TAB3",#N/A,TRUE,"GENERAL";"TAB4",#N/A,TRUE,"GENERAL";"TAB5",#N/A,TRUE,"GENERAL"}</definedName>
    <definedName name="rky_1" hidden="1">{"TAB1",#N/A,TRUE,"GENERAL";"TAB2",#N/A,TRUE,"GENERAL";"TAB3",#N/A,TRUE,"GENERAL";"TAB4",#N/A,TRUE,"GENERAL";"TAB5",#N/A,TRUE,"GENERAL"}</definedName>
    <definedName name="rl" localSheetId="62">#REF!</definedName>
    <definedName name="rl">#REF!</definedName>
    <definedName name="RLIGA">#REF!</definedName>
    <definedName name="rlo" localSheetId="61">#REF!</definedName>
    <definedName name="rlo" localSheetId="62">#REF!</definedName>
    <definedName name="rlo">#REF!</definedName>
    <definedName name="rm" localSheetId="61">#REF!</definedName>
    <definedName name="rm" localSheetId="62">#REF!</definedName>
    <definedName name="Rm">#REF!</definedName>
    <definedName name="rmcAccount">88500</definedName>
    <definedName name="rmcCategory">"FYE996"</definedName>
    <definedName name="rmcName">"CARPRD"</definedName>
    <definedName name="RMCOptions">"*100000000000000"</definedName>
    <definedName name="RMCostOutput">#REF!</definedName>
    <definedName name="rmcPeriod">9501</definedName>
    <definedName name="Rmm">#REF!</definedName>
    <definedName name="Rn">#REF!</definedName>
    <definedName name="rnf">#REF!</definedName>
    <definedName name="rng1start">#REF!</definedName>
    <definedName name="rng2start">#REF!</definedName>
    <definedName name="rng3start">#REF!</definedName>
    <definedName name="rñ" localSheetId="61">#REF!</definedName>
    <definedName name="rñ" localSheetId="62">#REF!</definedName>
    <definedName name="Rñ">#REF!</definedName>
    <definedName name="Ro" localSheetId="61">#REF!</definedName>
    <definedName name="Ro" localSheetId="62">#REF!</definedName>
    <definedName name="Ro">#REF!,#REF!,#REF!</definedName>
    <definedName name="RoA_N">#REF!</definedName>
    <definedName name="ROCIO" localSheetId="62">#REF!</definedName>
    <definedName name="ROCIO">#REF!</definedName>
    <definedName name="rodaje">#REF!</definedName>
    <definedName name="RODILLO">#REF!</definedName>
    <definedName name="ROE">#REF!</definedName>
    <definedName name="rolando">#REF!</definedName>
    <definedName name="rollequity">#REF!</definedName>
    <definedName name="ROLLO_DE_PAPEL">#REF!</definedName>
    <definedName name="Roster1">#REF!</definedName>
    <definedName name="Roster2">#REF!</definedName>
    <definedName name="Roster3">#REF!</definedName>
    <definedName name="Roster4">#REF!</definedName>
    <definedName name="Rosters">#REF!</definedName>
    <definedName name="rotucudodereo">#REF!</definedName>
    <definedName name="Roughness_Processed_BTAVTA_G_">#REF!</definedName>
    <definedName name="Roughness_Processed_VTABTA_g_">#REF!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pld"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q">#REF!</definedName>
    <definedName name="rr" localSheetId="61">#REF!</definedName>
    <definedName name="rr" localSheetId="62">#REF!</definedName>
    <definedName name="rr">#N/A</definedName>
    <definedName name="rr_10">#NAME?</definedName>
    <definedName name="rr_3">#NAME?</definedName>
    <definedName name="rr_4">#NAME?</definedName>
    <definedName name="rr_5">#NAME?</definedName>
    <definedName name="rr_6">#NAME?</definedName>
    <definedName name="rr_7">#NAME?</definedName>
    <definedName name="rr_8">#NAME?</definedName>
    <definedName name="rr_9">#NAME?</definedName>
    <definedName name="rrer">#N/A</definedName>
    <definedName name="rrr" localSheetId="3" hidden="1">{"via1",#N/A,TRUE,"general";"via2",#N/A,TRUE,"general";"via3",#N/A,TRUE,"general"}</definedName>
    <definedName name="rrr" localSheetId="61" hidden="1">{"via1",#N/A,TRUE,"general";"via2",#N/A,TRUE,"general";"via3",#N/A,TRUE,"general"}</definedName>
    <definedName name="rrr" localSheetId="62" hidden="1">{"via1",#N/A,TRUE,"general";"via2",#N/A,TRUE,"general";"via3",#N/A,TRUE,"general"}</definedName>
    <definedName name="rrr" hidden="1">{"via1",#N/A,TRUE,"general";"via2",#N/A,TRUE,"general";"via3",#N/A,TRUE,"general"}</definedName>
    <definedName name="rrr_1" localSheetId="3" hidden="1">{"via1",#N/A,TRUE,"general";"via2",#N/A,TRUE,"general";"via3",#N/A,TRUE,"general"}</definedName>
    <definedName name="rrr_1" localSheetId="61" hidden="1">{"via1",#N/A,TRUE,"general";"via2",#N/A,TRUE,"general";"via3",#N/A,TRUE,"general"}</definedName>
    <definedName name="rrr_1" localSheetId="62" hidden="1">{"via1",#N/A,TRUE,"general";"via2",#N/A,TRUE,"general";"via3",#N/A,TRUE,"general"}</definedName>
    <definedName name="rrr_1" hidden="1">{"via1",#N/A,TRUE,"general";"via2",#N/A,TRUE,"general";"via3",#N/A,TRUE,"general"}</definedName>
    <definedName name="rrrr" localSheetId="61">#REF!</definedName>
    <definedName name="rrrr" localSheetId="62">#REF!</definedName>
    <definedName name="rrrr">#REF!</definedName>
    <definedName name="rrrrr">#REF!</definedName>
    <definedName name="rrrrrb" localSheetId="3" hidden="1">{"via1",#N/A,TRUE,"general";"via2",#N/A,TRUE,"general";"via3",#N/A,TRUE,"general"}</definedName>
    <definedName name="rrrrrb" localSheetId="61" hidden="1">{"via1",#N/A,TRUE,"general";"via2",#N/A,TRUE,"general";"via3",#N/A,TRUE,"general"}</definedName>
    <definedName name="rrrrrb" localSheetId="62" hidden="1">{"via1",#N/A,TRUE,"general";"via2",#N/A,TRUE,"general";"via3",#N/A,TRUE,"general"}</definedName>
    <definedName name="rrrrrb" hidden="1">{"via1",#N/A,TRUE,"general";"via2",#N/A,TRUE,"general";"via3",#N/A,TRUE,"general"}</definedName>
    <definedName name="rrrrrb_1" localSheetId="3" hidden="1">{"via1",#N/A,TRUE,"general";"via2",#N/A,TRUE,"general";"via3",#N/A,TRUE,"general"}</definedName>
    <definedName name="rrrrrb_1" localSheetId="61" hidden="1">{"via1",#N/A,TRUE,"general";"via2",#N/A,TRUE,"general";"via3",#N/A,TRUE,"general"}</definedName>
    <definedName name="rrrrrb_1" localSheetId="62" hidden="1">{"via1",#N/A,TRUE,"general";"via2",#N/A,TRUE,"general";"via3",#N/A,TRUE,"general"}</definedName>
    <definedName name="rrrrrb_1" hidden="1">{"via1",#N/A,TRUE,"general";"via2",#N/A,TRUE,"general";"via3",#N/A,TRUE,"general"}</definedName>
    <definedName name="rrrrrrre" localSheetId="3" hidden="1">{"TAB1",#N/A,TRUE,"GENERAL";"TAB2",#N/A,TRUE,"GENERAL";"TAB3",#N/A,TRUE,"GENERAL";"TAB4",#N/A,TRUE,"GENERAL";"TAB5",#N/A,TRUE,"GENERAL"}</definedName>
    <definedName name="rrrrrrre" localSheetId="61" hidden="1">{"TAB1",#N/A,TRUE,"GENERAL";"TAB2",#N/A,TRUE,"GENERAL";"TAB3",#N/A,TRUE,"GENERAL";"TAB4",#N/A,TRUE,"GENERAL";"TAB5",#N/A,TRUE,"GENERAL"}</definedName>
    <definedName name="rrrrrrre" localSheetId="62" hidden="1">{"TAB1",#N/A,TRUE,"GENERAL";"TAB2",#N/A,TRUE,"GENERAL";"TAB3",#N/A,TRUE,"GENERAL";"TAB4",#N/A,TRUE,"GENERAL";"TAB5",#N/A,TRUE,"GENERAL"}</definedName>
    <definedName name="rrrrrrre" hidden="1">{"TAB1",#N/A,TRUE,"GENERAL";"TAB2",#N/A,TRUE,"GENERAL";"TAB3",#N/A,TRUE,"GENERAL";"TAB4",#N/A,TRUE,"GENERAL";"TAB5",#N/A,TRUE,"GENERAL"}</definedName>
    <definedName name="rrrrrrre_1" localSheetId="3" hidden="1">{"TAB1",#N/A,TRUE,"GENERAL";"TAB2",#N/A,TRUE,"GENERAL";"TAB3",#N/A,TRUE,"GENERAL";"TAB4",#N/A,TRUE,"GENERAL";"TAB5",#N/A,TRUE,"GENERAL"}</definedName>
    <definedName name="rrrrrrre_1" localSheetId="61" hidden="1">{"TAB1",#N/A,TRUE,"GENERAL";"TAB2",#N/A,TRUE,"GENERAL";"TAB3",#N/A,TRUE,"GENERAL";"TAB4",#N/A,TRUE,"GENERAL";"TAB5",#N/A,TRUE,"GENERAL"}</definedName>
    <definedName name="rrrrrrre_1" localSheetId="62" hidden="1">{"TAB1",#N/A,TRUE,"GENERAL";"TAB2",#N/A,TRUE,"GENERAL";"TAB3",#N/A,TRUE,"GENERAL";"TAB4",#N/A,TRUE,"GENERAL";"TAB5",#N/A,TRUE,"GENERAL"}</definedName>
    <definedName name="rrrrrrre_1" hidden="1">{"TAB1",#N/A,TRUE,"GENERAL";"TAB2",#N/A,TRUE,"GENERAL";"TAB3",#N/A,TRUE,"GENERAL";"TAB4",#N/A,TRUE,"GENERAL";"TAB5",#N/A,TRUE,"GENERAL"}</definedName>
    <definedName name="rrrrrrrr">#REF!</definedName>
    <definedName name="rrrrrrrrrr" localSheetId="61">#REF!</definedName>
    <definedName name="rrrrrrrrrr">#REF!</definedName>
    <definedName name="rrrrrrrrrrrrrr">#REF!</definedName>
    <definedName name="RRRRRRRRRRRRRRRRRR">#REF!</definedName>
    <definedName name="RRRRRRRRRRRRRRRRRRR">#REF!</definedName>
    <definedName name="rrrrrrrrrrrrrrrrrrrrrrrrrrrrrrrrrrr">#REF!</definedName>
    <definedName name="rrrrrrrrrrrrrrrrrrrrrrrrrrrrrrrrrrrrrr">#REF!</definedName>
    <definedName name="rrrrt" localSheetId="3" hidden="1">{"via1",#N/A,TRUE,"general";"via2",#N/A,TRUE,"general";"via3",#N/A,TRUE,"general"}</definedName>
    <definedName name="rrrrt" localSheetId="61" hidden="1">{"via1",#N/A,TRUE,"general";"via2",#N/A,TRUE,"general";"via3",#N/A,TRUE,"general"}</definedName>
    <definedName name="rrrrt" localSheetId="62" hidden="1">{"via1",#N/A,TRUE,"general";"via2",#N/A,TRUE,"general";"via3",#N/A,TRUE,"general"}</definedName>
    <definedName name="rrrrt" hidden="1">{"via1",#N/A,TRUE,"general";"via2",#N/A,TRUE,"general";"via3",#N/A,TRUE,"general"}</definedName>
    <definedName name="rrrrt_1" localSheetId="3" hidden="1">{"via1",#N/A,TRUE,"general";"via2",#N/A,TRUE,"general";"via3",#N/A,TRUE,"general"}</definedName>
    <definedName name="rrrrt_1" localSheetId="61" hidden="1">{"via1",#N/A,TRUE,"general";"via2",#N/A,TRUE,"general";"via3",#N/A,TRUE,"general"}</definedName>
    <definedName name="rrrrt_1" localSheetId="62" hidden="1">{"via1",#N/A,TRUE,"general";"via2",#N/A,TRUE,"general";"via3",#N/A,TRUE,"general"}</definedName>
    <definedName name="rrrrt_1" hidden="1">{"via1",#N/A,TRUE,"general";"via2",#N/A,TRUE,"general";"via3",#N/A,TRUE,"general"}</definedName>
    <definedName name="RRRTGTG">#REF!</definedName>
    <definedName name="rrtewtr" localSheetId="61">#REF!</definedName>
    <definedName name="rrtewtr" localSheetId="62">#REF!</definedName>
    <definedName name="rrtewtr">#REF!</definedName>
    <definedName name="Rs">#REF!</definedName>
    <definedName name="rsadf">#REF!</definedName>
    <definedName name="rsdgsd5" localSheetId="3" hidden="1">{"TAB1",#N/A,TRUE,"GENERAL";"TAB2",#N/A,TRUE,"GENERAL";"TAB3",#N/A,TRUE,"GENERAL";"TAB4",#N/A,TRUE,"GENERAL";"TAB5",#N/A,TRUE,"GENERAL"}</definedName>
    <definedName name="rsdgsd5" localSheetId="61" hidden="1">{"TAB1",#N/A,TRUE,"GENERAL";"TAB2",#N/A,TRUE,"GENERAL";"TAB3",#N/A,TRUE,"GENERAL";"TAB4",#N/A,TRUE,"GENERAL";"TAB5",#N/A,TRUE,"GENERAL"}</definedName>
    <definedName name="rsdgsd5" localSheetId="62" hidden="1">{"TAB1",#N/A,TRUE,"GENERAL";"TAB2",#N/A,TRUE,"GENERAL";"TAB3",#N/A,TRUE,"GENERAL";"TAB4",#N/A,TRUE,"GENERAL";"TAB5",#N/A,TRUE,"GENERAL"}</definedName>
    <definedName name="rsdgsd5" hidden="1">{"TAB1",#N/A,TRUE,"GENERAL";"TAB2",#N/A,TRUE,"GENERAL";"TAB3",#N/A,TRUE,"GENERAL";"TAB4",#N/A,TRUE,"GENERAL";"TAB5",#N/A,TRUE,"GENERAL"}</definedName>
    <definedName name="rsdgsd5_1" localSheetId="3" hidden="1">{"TAB1",#N/A,TRUE,"GENERAL";"TAB2",#N/A,TRUE,"GENERAL";"TAB3",#N/A,TRUE,"GENERAL";"TAB4",#N/A,TRUE,"GENERAL";"TAB5",#N/A,TRUE,"GENERAL"}</definedName>
    <definedName name="rsdgsd5_1" localSheetId="61" hidden="1">{"TAB1",#N/A,TRUE,"GENERAL";"TAB2",#N/A,TRUE,"GENERAL";"TAB3",#N/A,TRUE,"GENERAL";"TAB4",#N/A,TRUE,"GENERAL";"TAB5",#N/A,TRUE,"GENERAL"}</definedName>
    <definedName name="rsdgsd5_1" localSheetId="62" hidden="1">{"TAB1",#N/A,TRUE,"GENERAL";"TAB2",#N/A,TRUE,"GENERAL";"TAB3",#N/A,TRUE,"GENERAL";"TAB4",#N/A,TRUE,"GENERAL";"TAB5",#N/A,TRUE,"GENERAL"}</definedName>
    <definedName name="rsdgsd5_1"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localSheetId="61">#REF!</definedName>
    <definedName name="rt" localSheetId="62">#REF!</definedName>
    <definedName name="rt" hidden="1">{"TAB1",#N/A,TRUE,"GENERAL";"TAB2",#N/A,TRUE,"GENERAL";"TAB3",#N/A,TRUE,"GENERAL";"TAB4",#N/A,TRUE,"GENERAL";"TAB5",#N/A,TRUE,"GENERAL"}</definedName>
    <definedName name="rt_1" localSheetId="3" hidden="1">{"TAB1",#N/A,TRUE,"GENERAL";"TAB2",#N/A,TRUE,"GENERAL";"TAB3",#N/A,TRUE,"GENERAL";"TAB4",#N/A,TRUE,"GENERAL";"TAB5",#N/A,TRUE,"GENERAL"}</definedName>
    <definedName name="rt_1" localSheetId="61" hidden="1">{"TAB1",#N/A,TRUE,"GENERAL";"TAB2",#N/A,TRUE,"GENERAL";"TAB3",#N/A,TRUE,"GENERAL";"TAB4",#N/A,TRUE,"GENERAL";"TAB5",#N/A,TRUE,"GENERAL"}</definedName>
    <definedName name="rt_1" localSheetId="62" hidden="1">{"TAB1",#N/A,TRUE,"GENERAL";"TAB2",#N/A,TRUE,"GENERAL";"TAB3",#N/A,TRUE,"GENERAL";"TAB4",#N/A,TRUE,"GENERAL";"TAB5",#N/A,TRUE,"GENERAL"}</definedName>
    <definedName name="rt_1" hidden="1">{"TAB1",#N/A,TRUE,"GENERAL";"TAB2",#N/A,TRUE,"GENERAL";"TAB3",#N/A,TRUE,"GENERAL";"TAB4",#N/A,TRUE,"GENERAL";"TAB5",#N/A,TRUE,"GENERAL"}</definedName>
    <definedName name="rte" localSheetId="3" hidden="1">{"TAB1",#N/A,TRUE,"GENERAL";"TAB2",#N/A,TRUE,"GENERAL";"TAB3",#N/A,TRUE,"GENERAL";"TAB4",#N/A,TRUE,"GENERAL";"TAB5",#N/A,TRUE,"GENERAL"}</definedName>
    <definedName name="rte" localSheetId="61" hidden="1">{"TAB1",#N/A,TRUE,"GENERAL";"TAB2",#N/A,TRUE,"GENERAL";"TAB3",#N/A,TRUE,"GENERAL";"TAB4",#N/A,TRUE,"GENERAL";"TAB5",#N/A,TRUE,"GENERAL"}</definedName>
    <definedName name="rte" localSheetId="62" hidden="1">{"TAB1",#N/A,TRUE,"GENERAL";"TAB2",#N/A,TRUE,"GENERAL";"TAB3",#N/A,TRUE,"GENERAL";"TAB4",#N/A,TRUE,"GENERAL";"TAB5",#N/A,TRUE,"GENERAL"}</definedName>
    <definedName name="rte" hidden="1">{"TAB1",#N/A,TRUE,"GENERAL";"TAB2",#N/A,TRUE,"GENERAL";"TAB3",#N/A,TRUE,"GENERAL";"TAB4",#N/A,TRUE,"GENERAL";"TAB5",#N/A,TRUE,"GENERAL"}</definedName>
    <definedName name="rte_1" localSheetId="3" hidden="1">{"TAB1",#N/A,TRUE,"GENERAL";"TAB2",#N/A,TRUE,"GENERAL";"TAB3",#N/A,TRUE,"GENERAL";"TAB4",#N/A,TRUE,"GENERAL";"TAB5",#N/A,TRUE,"GENERAL"}</definedName>
    <definedName name="rte_1" localSheetId="61" hidden="1">{"TAB1",#N/A,TRUE,"GENERAL";"TAB2",#N/A,TRUE,"GENERAL";"TAB3",#N/A,TRUE,"GENERAL";"TAB4",#N/A,TRUE,"GENERAL";"TAB5",#N/A,TRUE,"GENERAL"}</definedName>
    <definedName name="rte_1" localSheetId="62" hidden="1">{"TAB1",#N/A,TRUE,"GENERAL";"TAB2",#N/A,TRUE,"GENERAL";"TAB3",#N/A,TRUE,"GENERAL";"TAB4",#N/A,TRUE,"GENERAL";"TAB5",#N/A,TRUE,"GENERAL"}</definedName>
    <definedName name="rte_1" hidden="1">{"TAB1",#N/A,TRUE,"GENERAL";"TAB2",#N/A,TRUE,"GENERAL";"TAB3",#N/A,TRUE,"GENERAL";"TAB4",#N/A,TRUE,"GENERAL";"TAB5",#N/A,TRUE,"GENERAL"}</definedName>
    <definedName name="rteg" localSheetId="3" hidden="1">{"via1",#N/A,TRUE,"general";"via2",#N/A,TRUE,"general";"via3",#N/A,TRUE,"general"}</definedName>
    <definedName name="rteg" localSheetId="61" hidden="1">{"via1",#N/A,TRUE,"general";"via2",#N/A,TRUE,"general";"via3",#N/A,TRUE,"general"}</definedName>
    <definedName name="rteg" localSheetId="62" hidden="1">{"via1",#N/A,TRUE,"general";"via2",#N/A,TRUE,"general";"via3",#N/A,TRUE,"general"}</definedName>
    <definedName name="rteg" hidden="1">{"via1",#N/A,TRUE,"general";"via2",#N/A,TRUE,"general";"via3",#N/A,TRUE,"general"}</definedName>
    <definedName name="rteg_1" localSheetId="3" hidden="1">{"via1",#N/A,TRUE,"general";"via2",#N/A,TRUE,"general";"via3",#N/A,TRUE,"general"}</definedName>
    <definedName name="rteg_1" localSheetId="61" hidden="1">{"via1",#N/A,TRUE,"general";"via2",#N/A,TRUE,"general";"via3",#N/A,TRUE,"general"}</definedName>
    <definedName name="rteg_1" localSheetId="62" hidden="1">{"via1",#N/A,TRUE,"general";"via2",#N/A,TRUE,"general";"via3",#N/A,TRUE,"general"}</definedName>
    <definedName name="rteg_1" hidden="1">{"via1",#N/A,TRUE,"general";"via2",#N/A,TRUE,"general";"via3",#N/A,TRUE,"general"}</definedName>
    <definedName name="rtert" localSheetId="3" hidden="1">{"TAB1",#N/A,TRUE,"GENERAL";"TAB2",#N/A,TRUE,"GENERAL";"TAB3",#N/A,TRUE,"GENERAL";"TAB4",#N/A,TRUE,"GENERAL";"TAB5",#N/A,TRUE,"GENERAL"}</definedName>
    <definedName name="rtert" localSheetId="61" hidden="1">{"TAB1",#N/A,TRUE,"GENERAL";"TAB2",#N/A,TRUE,"GENERAL";"TAB3",#N/A,TRUE,"GENERAL";"TAB4",#N/A,TRUE,"GENERAL";"TAB5",#N/A,TRUE,"GENERAL"}</definedName>
    <definedName name="rtert" localSheetId="62" hidden="1">{"TAB1",#N/A,TRUE,"GENERAL";"TAB2",#N/A,TRUE,"GENERAL";"TAB3",#N/A,TRUE,"GENERAL";"TAB4",#N/A,TRUE,"GENERAL";"TAB5",#N/A,TRUE,"GENERAL"}</definedName>
    <definedName name="rtert" hidden="1">{"TAB1",#N/A,TRUE,"GENERAL";"TAB2",#N/A,TRUE,"GENERAL";"TAB3",#N/A,TRUE,"GENERAL";"TAB4",#N/A,TRUE,"GENERAL";"TAB5",#N/A,TRUE,"GENERAL"}</definedName>
    <definedName name="rtert_1" localSheetId="3" hidden="1">{"TAB1",#N/A,TRUE,"GENERAL";"TAB2",#N/A,TRUE,"GENERAL";"TAB3",#N/A,TRUE,"GENERAL";"TAB4",#N/A,TRUE,"GENERAL";"TAB5",#N/A,TRUE,"GENERAL"}</definedName>
    <definedName name="rtert_1" localSheetId="61" hidden="1">{"TAB1",#N/A,TRUE,"GENERAL";"TAB2",#N/A,TRUE,"GENERAL";"TAB3",#N/A,TRUE,"GENERAL";"TAB4",#N/A,TRUE,"GENERAL";"TAB5",#N/A,TRUE,"GENERAL"}</definedName>
    <definedName name="rtert_1" localSheetId="62" hidden="1">{"TAB1",#N/A,TRUE,"GENERAL";"TAB2",#N/A,TRUE,"GENERAL";"TAB3",#N/A,TRUE,"GENERAL";"TAB4",#N/A,TRUE,"GENERAL";"TAB5",#N/A,TRUE,"GENERAL"}</definedName>
    <definedName name="rtert_1" hidden="1">{"TAB1",#N/A,TRUE,"GENERAL";"TAB2",#N/A,TRUE,"GENERAL";"TAB3",#N/A,TRUE,"GENERAL";"TAB4",#N/A,TRUE,"GENERAL";"TAB5",#N/A,TRUE,"GENERAL"}</definedName>
    <definedName name="rtes" localSheetId="3" hidden="1">{"via1",#N/A,TRUE,"general";"via2",#N/A,TRUE,"general";"via3",#N/A,TRUE,"general"}</definedName>
    <definedName name="rtes" localSheetId="61" hidden="1">{"via1",#N/A,TRUE,"general";"via2",#N/A,TRUE,"general";"via3",#N/A,TRUE,"general"}</definedName>
    <definedName name="rtes" localSheetId="62" hidden="1">{"via1",#N/A,TRUE,"general";"via2",#N/A,TRUE,"general";"via3",#N/A,TRUE,"general"}</definedName>
    <definedName name="rtes" hidden="1">{"via1",#N/A,TRUE,"general";"via2",#N/A,TRUE,"general";"via3",#N/A,TRUE,"general"}</definedName>
    <definedName name="rtes_1" localSheetId="3" hidden="1">{"via1",#N/A,TRUE,"general";"via2",#N/A,TRUE,"general";"via3",#N/A,TRUE,"general"}</definedName>
    <definedName name="rtes_1" localSheetId="61" hidden="1">{"via1",#N/A,TRUE,"general";"via2",#N/A,TRUE,"general";"via3",#N/A,TRUE,"general"}</definedName>
    <definedName name="rtes_1" localSheetId="62" hidden="1">{"via1",#N/A,TRUE,"general";"via2",#N/A,TRUE,"general";"via3",#N/A,TRUE,"general"}</definedName>
    <definedName name="rtes_1" hidden="1">{"via1",#N/A,TRUE,"general";"via2",#N/A,TRUE,"general";"via3",#N/A,TRUE,"general"}</definedName>
    <definedName name="rtewth" localSheetId="3" hidden="1">{"TAB1",#N/A,TRUE,"GENERAL";"TAB2",#N/A,TRUE,"GENERAL";"TAB3",#N/A,TRUE,"GENERAL";"TAB4",#N/A,TRUE,"GENERAL";"TAB5",#N/A,TRUE,"GENERAL"}</definedName>
    <definedName name="rtewth" localSheetId="61" hidden="1">{"TAB1",#N/A,TRUE,"GENERAL";"TAB2",#N/A,TRUE,"GENERAL";"TAB3",#N/A,TRUE,"GENERAL";"TAB4",#N/A,TRUE,"GENERAL";"TAB5",#N/A,TRUE,"GENERAL"}</definedName>
    <definedName name="rtewth" localSheetId="62" hidden="1">{"TAB1",#N/A,TRUE,"GENERAL";"TAB2",#N/A,TRUE,"GENERAL";"TAB3",#N/A,TRUE,"GENERAL";"TAB4",#N/A,TRUE,"GENERAL";"TAB5",#N/A,TRUE,"GENERAL"}</definedName>
    <definedName name="rtewth" hidden="1">{"TAB1",#N/A,TRUE,"GENERAL";"TAB2",#N/A,TRUE,"GENERAL";"TAB3",#N/A,TRUE,"GENERAL";"TAB4",#N/A,TRUE,"GENERAL";"TAB5",#N/A,TRUE,"GENERAL"}</definedName>
    <definedName name="rtewth_1" localSheetId="3" hidden="1">{"TAB1",#N/A,TRUE,"GENERAL";"TAB2",#N/A,TRUE,"GENERAL";"TAB3",#N/A,TRUE,"GENERAL";"TAB4",#N/A,TRUE,"GENERAL";"TAB5",#N/A,TRUE,"GENERAL"}</definedName>
    <definedName name="rtewth_1" localSheetId="61" hidden="1">{"TAB1",#N/A,TRUE,"GENERAL";"TAB2",#N/A,TRUE,"GENERAL";"TAB3",#N/A,TRUE,"GENERAL";"TAB4",#N/A,TRUE,"GENERAL";"TAB5",#N/A,TRUE,"GENERAL"}</definedName>
    <definedName name="rtewth_1" localSheetId="62" hidden="1">{"TAB1",#N/A,TRUE,"GENERAL";"TAB2",#N/A,TRUE,"GENERAL";"TAB3",#N/A,TRUE,"GENERAL";"TAB4",#N/A,TRUE,"GENERAL";"TAB5",#N/A,TRUE,"GENERAL"}</definedName>
    <definedName name="rtewth_1" hidden="1">{"TAB1",#N/A,TRUE,"GENERAL";"TAB2",#N/A,TRUE,"GENERAL";"TAB3",#N/A,TRUE,"GENERAL";"TAB4",#N/A,TRUE,"GENERAL";"TAB5",#N/A,TRUE,"GENERAL"}</definedName>
    <definedName name="rtg" localSheetId="3" hidden="1">{"Acueducto",#N/A,FALSE,"Base"}</definedName>
    <definedName name="rtg" hidden="1">{"Acueducto",#N/A,FALSE,"Base"}</definedName>
    <definedName name="rthjtj" localSheetId="3" hidden="1">{"TAB1",#N/A,TRUE,"GENERAL";"TAB2",#N/A,TRUE,"GENERAL";"TAB3",#N/A,TRUE,"GENERAL";"TAB4",#N/A,TRUE,"GENERAL";"TAB5",#N/A,TRUE,"GENERAL"}</definedName>
    <definedName name="rthjtj" localSheetId="61" hidden="1">{"TAB1",#N/A,TRUE,"GENERAL";"TAB2",#N/A,TRUE,"GENERAL";"TAB3",#N/A,TRUE,"GENERAL";"TAB4",#N/A,TRUE,"GENERAL";"TAB5",#N/A,TRUE,"GENERAL"}</definedName>
    <definedName name="rthjtj" localSheetId="62" hidden="1">{"TAB1",#N/A,TRUE,"GENERAL";"TAB2",#N/A,TRUE,"GENERAL";"TAB3",#N/A,TRUE,"GENERAL";"TAB4",#N/A,TRUE,"GENERAL";"TAB5",#N/A,TRUE,"GENERAL"}</definedName>
    <definedName name="rthjtj" hidden="1">{"TAB1",#N/A,TRUE,"GENERAL";"TAB2",#N/A,TRUE,"GENERAL";"TAB3",#N/A,TRUE,"GENERAL";"TAB4",#N/A,TRUE,"GENERAL";"TAB5",#N/A,TRUE,"GENERAL"}</definedName>
    <definedName name="rthjtj_1" localSheetId="3" hidden="1">{"TAB1",#N/A,TRUE,"GENERAL";"TAB2",#N/A,TRUE,"GENERAL";"TAB3",#N/A,TRUE,"GENERAL";"TAB4",#N/A,TRUE,"GENERAL";"TAB5",#N/A,TRUE,"GENERAL"}</definedName>
    <definedName name="rthjtj_1" localSheetId="61" hidden="1">{"TAB1",#N/A,TRUE,"GENERAL";"TAB2",#N/A,TRUE,"GENERAL";"TAB3",#N/A,TRUE,"GENERAL";"TAB4",#N/A,TRUE,"GENERAL";"TAB5",#N/A,TRUE,"GENERAL"}</definedName>
    <definedName name="rthjtj_1" localSheetId="62" hidden="1">{"TAB1",#N/A,TRUE,"GENERAL";"TAB2",#N/A,TRUE,"GENERAL";"TAB3",#N/A,TRUE,"GENERAL";"TAB4",#N/A,TRUE,"GENERAL";"TAB5",#N/A,TRUE,"GENERAL"}</definedName>
    <definedName name="rthjtj_1" hidden="1">{"TAB1",#N/A,TRUE,"GENERAL";"TAB2",#N/A,TRUE,"GENERAL";"TAB3",#N/A,TRUE,"GENERAL";"TAB4",#N/A,TRUE,"GENERAL";"TAB5",#N/A,TRUE,"GENERAL"}</definedName>
    <definedName name="rthrthg" localSheetId="3" hidden="1">{"via1",#N/A,TRUE,"general";"via2",#N/A,TRUE,"general";"via3",#N/A,TRUE,"general"}</definedName>
    <definedName name="rthrthg" localSheetId="61" hidden="1">{"via1",#N/A,TRUE,"general";"via2",#N/A,TRUE,"general";"via3",#N/A,TRUE,"general"}</definedName>
    <definedName name="rthrthg" localSheetId="62" hidden="1">{"via1",#N/A,TRUE,"general";"via2",#N/A,TRUE,"general";"via3",#N/A,TRUE,"general"}</definedName>
    <definedName name="rthrthg" hidden="1">{"via1",#N/A,TRUE,"general";"via2",#N/A,TRUE,"general";"via3",#N/A,TRUE,"general"}</definedName>
    <definedName name="rthrthg_1" localSheetId="3" hidden="1">{"via1",#N/A,TRUE,"general";"via2",#N/A,TRUE,"general";"via3",#N/A,TRUE,"general"}</definedName>
    <definedName name="rthrthg_1" localSheetId="61" hidden="1">{"via1",#N/A,TRUE,"general";"via2",#N/A,TRUE,"general";"via3",#N/A,TRUE,"general"}</definedName>
    <definedName name="rthrthg_1" localSheetId="62" hidden="1">{"via1",#N/A,TRUE,"general";"via2",#N/A,TRUE,"general";"via3",#N/A,TRUE,"general"}</definedName>
    <definedName name="rthrthg_1" hidden="1">{"via1",#N/A,TRUE,"general";"via2",#N/A,TRUE,"general";"via3",#N/A,TRUE,"general"}</definedName>
    <definedName name="rthtrh" localSheetId="3" hidden="1">{"via1",#N/A,TRUE,"general";"via2",#N/A,TRUE,"general";"via3",#N/A,TRUE,"general"}</definedName>
    <definedName name="rthtrh" localSheetId="61" hidden="1">{"via1",#N/A,TRUE,"general";"via2",#N/A,TRUE,"general";"via3",#N/A,TRUE,"general"}</definedName>
    <definedName name="rthtrh" localSheetId="62" hidden="1">{"via1",#N/A,TRUE,"general";"via2",#N/A,TRUE,"general";"via3",#N/A,TRUE,"general"}</definedName>
    <definedName name="rthtrh" hidden="1">{"via1",#N/A,TRUE,"general";"via2",#N/A,TRUE,"general";"via3",#N/A,TRUE,"general"}</definedName>
    <definedName name="rthtrh_1" localSheetId="3" hidden="1">{"via1",#N/A,TRUE,"general";"via2",#N/A,TRUE,"general";"via3",#N/A,TRUE,"general"}</definedName>
    <definedName name="rthtrh_1" localSheetId="61" hidden="1">{"via1",#N/A,TRUE,"general";"via2",#N/A,TRUE,"general";"via3",#N/A,TRUE,"general"}</definedName>
    <definedName name="rthtrh_1" localSheetId="62" hidden="1">{"via1",#N/A,TRUE,"general";"via2",#N/A,TRUE,"general";"via3",#N/A,TRUE,"general"}</definedName>
    <definedName name="rthtrh_1" hidden="1">{"via1",#N/A,TRUE,"general";"via2",#N/A,TRUE,"general";"via3",#N/A,TRUE,"general"}</definedName>
    <definedName name="rtkk" localSheetId="3" hidden="1">{"via1",#N/A,TRUE,"general";"via2",#N/A,TRUE,"general";"via3",#N/A,TRUE,"general"}</definedName>
    <definedName name="rtkk" localSheetId="61" hidden="1">{"via1",#N/A,TRUE,"general";"via2",#N/A,TRUE,"general";"via3",#N/A,TRUE,"general"}</definedName>
    <definedName name="rtkk" localSheetId="62" hidden="1">{"via1",#N/A,TRUE,"general";"via2",#N/A,TRUE,"general";"via3",#N/A,TRUE,"general"}</definedName>
    <definedName name="rtkk" hidden="1">{"via1",#N/A,TRUE,"general";"via2",#N/A,TRUE,"general";"via3",#N/A,TRUE,"general"}</definedName>
    <definedName name="rtkk_1" localSheetId="3" hidden="1">{"via1",#N/A,TRUE,"general";"via2",#N/A,TRUE,"general";"via3",#N/A,TRUE,"general"}</definedName>
    <definedName name="rtkk_1" localSheetId="61" hidden="1">{"via1",#N/A,TRUE,"general";"via2",#N/A,TRUE,"general";"via3",#N/A,TRUE,"general"}</definedName>
    <definedName name="rtkk_1" localSheetId="62" hidden="1">{"via1",#N/A,TRUE,"general";"via2",#N/A,TRUE,"general";"via3",#N/A,TRUE,"general"}</definedName>
    <definedName name="rtkk_1" hidden="1">{"via1",#N/A,TRUE,"general";"via2",#N/A,TRUE,"general";"via3",#N/A,TRUE,"general"}</definedName>
    <definedName name="RTP_AI">#REF!</definedName>
    <definedName name="RTP_AO">#REF!</definedName>
    <definedName name="RTP_DI">#REF!</definedName>
    <definedName name="RTP_DO">#REF!</definedName>
    <definedName name="RTRR" localSheetId="3">IF(AIU!_kjk6*[0]!__123Graph_B*AIU!_kjk6*AIU!_kjk6&gt;0,1,0)</definedName>
    <definedName name="RTRR" localSheetId="61">IF([0]!_kjk6*__123Graph_B*[0]!_kjk6*[0]!_kjk6&gt;0,1,0)</definedName>
    <definedName name="RTRR" localSheetId="62">IF([0]!_kjk6*[0]!__123Graph_B*[0]!_kjk6*[0]!_kjk6&gt;0,1,0)</definedName>
    <definedName name="RTRR">IF([0]!_kjk6*[0]!__123Graph_B*[0]!_kjk6*[0]!_kjk6&gt;0,1,0)</definedName>
    <definedName name="rtrtrwet">#REF!</definedName>
    <definedName name="rtrtwetewrter">#REF!</definedName>
    <definedName name="rttthy" localSheetId="3" hidden="1">{"via1",#N/A,TRUE,"general";"via2",#N/A,TRUE,"general";"via3",#N/A,TRUE,"general"}</definedName>
    <definedName name="rttthy" localSheetId="61" hidden="1">{"via1",#N/A,TRUE,"general";"via2",#N/A,TRUE,"general";"via3",#N/A,TRUE,"general"}</definedName>
    <definedName name="rttthy" localSheetId="62" hidden="1">{"via1",#N/A,TRUE,"general";"via2",#N/A,TRUE,"general";"via3",#N/A,TRUE,"general"}</definedName>
    <definedName name="rttthy" hidden="1">{"via1",#N/A,TRUE,"general";"via2",#N/A,TRUE,"general";"via3",#N/A,TRUE,"general"}</definedName>
    <definedName name="rttthy_1" localSheetId="3" hidden="1">{"via1",#N/A,TRUE,"general";"via2",#N/A,TRUE,"general";"via3",#N/A,TRUE,"general"}</definedName>
    <definedName name="rttthy_1" localSheetId="61" hidden="1">{"via1",#N/A,TRUE,"general";"via2",#N/A,TRUE,"general";"via3",#N/A,TRUE,"general"}</definedName>
    <definedName name="rttthy_1" localSheetId="62" hidden="1">{"via1",#N/A,TRUE,"general";"via2",#N/A,TRUE,"general";"via3",#N/A,TRUE,"general"}</definedName>
    <definedName name="rttthy_1" hidden="1">{"via1",#N/A,TRUE,"general";"via2",#N/A,TRUE,"general";"via3",#N/A,TRUE,"general"}</definedName>
    <definedName name="rtu" localSheetId="3" hidden="1">{"via1",#N/A,TRUE,"general";"via2",#N/A,TRUE,"general";"via3",#N/A,TRUE,"general"}</definedName>
    <definedName name="rtu" localSheetId="61" hidden="1">{"via1",#N/A,TRUE,"general";"via2",#N/A,TRUE,"general";"via3",#N/A,TRUE,"general"}</definedName>
    <definedName name="rtu" localSheetId="62" hidden="1">{"via1",#N/A,TRUE,"general";"via2",#N/A,TRUE,"general";"via3",#N/A,TRUE,"general"}</definedName>
    <definedName name="rtu" hidden="1">{"via1",#N/A,TRUE,"general";"via2",#N/A,TRUE,"general";"via3",#N/A,TRUE,"general"}</definedName>
    <definedName name="rtu_1" localSheetId="3" hidden="1">{"via1",#N/A,TRUE,"general";"via2",#N/A,TRUE,"general";"via3",#N/A,TRUE,"general"}</definedName>
    <definedName name="rtu_1" localSheetId="61" hidden="1">{"via1",#N/A,TRUE,"general";"via2",#N/A,TRUE,"general";"via3",#N/A,TRUE,"general"}</definedName>
    <definedName name="rtu_1" localSheetId="62" hidden="1">{"via1",#N/A,TRUE,"general";"via2",#N/A,TRUE,"general";"via3",#N/A,TRUE,"general"}</definedName>
    <definedName name="rtu_1" hidden="1">{"via1",#N/A,TRUE,"general";"via2",#N/A,TRUE,"general";"via3",#N/A,TRUE,"general"}</definedName>
    <definedName name="rtug" localSheetId="3" hidden="1">{"TAB1",#N/A,TRUE,"GENERAL";"TAB2",#N/A,TRUE,"GENERAL";"TAB3",#N/A,TRUE,"GENERAL";"TAB4",#N/A,TRUE,"GENERAL";"TAB5",#N/A,TRUE,"GENERAL"}</definedName>
    <definedName name="rtug" localSheetId="61" hidden="1">{"TAB1",#N/A,TRUE,"GENERAL";"TAB2",#N/A,TRUE,"GENERAL";"TAB3",#N/A,TRUE,"GENERAL";"TAB4",#N/A,TRUE,"GENERAL";"TAB5",#N/A,TRUE,"GENERAL"}</definedName>
    <definedName name="rtug" localSheetId="62" hidden="1">{"TAB1",#N/A,TRUE,"GENERAL";"TAB2",#N/A,TRUE,"GENERAL";"TAB3",#N/A,TRUE,"GENERAL";"TAB4",#N/A,TRUE,"GENERAL";"TAB5",#N/A,TRUE,"GENERAL"}</definedName>
    <definedName name="rtug" hidden="1">{"TAB1",#N/A,TRUE,"GENERAL";"TAB2",#N/A,TRUE,"GENERAL";"TAB3",#N/A,TRUE,"GENERAL";"TAB4",#N/A,TRUE,"GENERAL";"TAB5",#N/A,TRUE,"GENERAL"}</definedName>
    <definedName name="rtug_1" localSheetId="3" hidden="1">{"TAB1",#N/A,TRUE,"GENERAL";"TAB2",#N/A,TRUE,"GENERAL";"TAB3",#N/A,TRUE,"GENERAL";"TAB4",#N/A,TRUE,"GENERAL";"TAB5",#N/A,TRUE,"GENERAL"}</definedName>
    <definedName name="rtug_1" localSheetId="61" hidden="1">{"TAB1",#N/A,TRUE,"GENERAL";"TAB2",#N/A,TRUE,"GENERAL";"TAB3",#N/A,TRUE,"GENERAL";"TAB4",#N/A,TRUE,"GENERAL";"TAB5",#N/A,TRUE,"GENERAL"}</definedName>
    <definedName name="rtug_1" localSheetId="62" hidden="1">{"TAB1",#N/A,TRUE,"GENERAL";"TAB2",#N/A,TRUE,"GENERAL";"TAB3",#N/A,TRUE,"GENERAL";"TAB4",#N/A,TRUE,"GENERAL";"TAB5",#N/A,TRUE,"GENERAL"}</definedName>
    <definedName name="rtug_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61" hidden="1">{"TAB1",#N/A,TRUE,"GENERAL";"TAB2",#N/A,TRUE,"GENERAL";"TAB3",#N/A,TRUE,"GENERAL";"TAB4",#N/A,TRUE,"GENERAL";"TAB5",#N/A,TRUE,"GENERAL"}</definedName>
    <definedName name="rtugsd" localSheetId="62" hidden="1">{"TAB1",#N/A,TRUE,"GENERAL";"TAB2",#N/A,TRUE,"GENERAL";"TAB3",#N/A,TRUE,"GENERAL";"TAB4",#N/A,TRUE,"GENERAL";"TAB5",#N/A,TRUE,"GENERAL"}</definedName>
    <definedName name="rtugsd" hidden="1">{"TAB1",#N/A,TRUE,"GENERAL";"TAB2",#N/A,TRUE,"GENERAL";"TAB3",#N/A,TRUE,"GENERAL";"TAB4",#N/A,TRUE,"GENERAL";"TAB5",#N/A,TRUE,"GENERAL"}</definedName>
    <definedName name="rtugsd_1" localSheetId="3" hidden="1">{"TAB1",#N/A,TRUE,"GENERAL";"TAB2",#N/A,TRUE,"GENERAL";"TAB3",#N/A,TRUE,"GENERAL";"TAB4",#N/A,TRUE,"GENERAL";"TAB5",#N/A,TRUE,"GENERAL"}</definedName>
    <definedName name="rtugsd_1" localSheetId="61" hidden="1">{"TAB1",#N/A,TRUE,"GENERAL";"TAB2",#N/A,TRUE,"GENERAL";"TAB3",#N/A,TRUE,"GENERAL";"TAB4",#N/A,TRUE,"GENERAL";"TAB5",#N/A,TRUE,"GENERAL"}</definedName>
    <definedName name="rtugsd_1" localSheetId="62" hidden="1">{"TAB1",#N/A,TRUE,"GENERAL";"TAB2",#N/A,TRUE,"GENERAL";"TAB3",#N/A,TRUE,"GENERAL";"TAB4",#N/A,TRUE,"GENERAL";"TAB5",#N/A,TRUE,"GENERAL"}</definedName>
    <definedName name="rtugsd_1" hidden="1">{"TAB1",#N/A,TRUE,"GENERAL";"TAB2",#N/A,TRUE,"GENERAL";"TAB3",#N/A,TRUE,"GENERAL";"TAB4",#N/A,TRUE,"GENERAL";"TAB5",#N/A,TRUE,"GENERAL"}</definedName>
    <definedName name="rturtu" localSheetId="3" hidden="1">{"via1",#N/A,TRUE,"general";"via2",#N/A,TRUE,"general";"via3",#N/A,TRUE,"general"}</definedName>
    <definedName name="rturtu" localSheetId="61" hidden="1">{"via1",#N/A,TRUE,"general";"via2",#N/A,TRUE,"general";"via3",#N/A,TRUE,"general"}</definedName>
    <definedName name="rturtu" localSheetId="62" hidden="1">{"via1",#N/A,TRUE,"general";"via2",#N/A,TRUE,"general";"via3",#N/A,TRUE,"general"}</definedName>
    <definedName name="rturtu" hidden="1">{"via1",#N/A,TRUE,"general";"via2",#N/A,TRUE,"general";"via3",#N/A,TRUE,"general"}</definedName>
    <definedName name="rturtu_1" localSheetId="3" hidden="1">{"via1",#N/A,TRUE,"general";"via2",#N/A,TRUE,"general";"via3",#N/A,TRUE,"general"}</definedName>
    <definedName name="rturtu_1" localSheetId="61" hidden="1">{"via1",#N/A,TRUE,"general";"via2",#N/A,TRUE,"general";"via3",#N/A,TRUE,"general"}</definedName>
    <definedName name="rturtu_1" localSheetId="62" hidden="1">{"via1",#N/A,TRUE,"general";"via2",#N/A,TRUE,"general";"via3",#N/A,TRUE,"general"}</definedName>
    <definedName name="rturtu_1" hidden="1">{"via1",#N/A,TRUE,"general";"via2",#N/A,TRUE,"general";"via3",#N/A,TRUE,"general"}</definedName>
    <definedName name="rturu" localSheetId="3" hidden="1">{"via1",#N/A,TRUE,"general";"via2",#N/A,TRUE,"general";"via3",#N/A,TRUE,"general"}</definedName>
    <definedName name="rturu" localSheetId="61" hidden="1">{"via1",#N/A,TRUE,"general";"via2",#N/A,TRUE,"general";"via3",#N/A,TRUE,"general"}</definedName>
    <definedName name="rturu" localSheetId="62" hidden="1">{"via1",#N/A,TRUE,"general";"via2",#N/A,TRUE,"general";"via3",#N/A,TRUE,"general"}</definedName>
    <definedName name="rturu" hidden="1">{"via1",#N/A,TRUE,"general";"via2",#N/A,TRUE,"general";"via3",#N/A,TRUE,"general"}</definedName>
    <definedName name="rturu_1" localSheetId="3" hidden="1">{"via1",#N/A,TRUE,"general";"via2",#N/A,TRUE,"general";"via3",#N/A,TRUE,"general"}</definedName>
    <definedName name="rturu_1" localSheetId="61" hidden="1">{"via1",#N/A,TRUE,"general";"via2",#N/A,TRUE,"general";"via3",#N/A,TRUE,"general"}</definedName>
    <definedName name="rturu_1" localSheetId="62" hidden="1">{"via1",#N/A,TRUE,"general";"via2",#N/A,TRUE,"general";"via3",#N/A,TRUE,"general"}</definedName>
    <definedName name="rturu_1" hidden="1">{"via1",#N/A,TRUE,"general";"via2",#N/A,TRUE,"general";"via3",#N/A,TRUE,"general"}</definedName>
    <definedName name="rtut" localSheetId="3" hidden="1">{"via1",#N/A,TRUE,"general";"via2",#N/A,TRUE,"general";"via3",#N/A,TRUE,"general"}</definedName>
    <definedName name="rtut" localSheetId="61" hidden="1">{"via1",#N/A,TRUE,"general";"via2",#N/A,TRUE,"general";"via3",#N/A,TRUE,"general"}</definedName>
    <definedName name="rtut" localSheetId="62" hidden="1">{"via1",#N/A,TRUE,"general";"via2",#N/A,TRUE,"general";"via3",#N/A,TRUE,"general"}</definedName>
    <definedName name="rtut" hidden="1">{"via1",#N/A,TRUE,"general";"via2",#N/A,TRUE,"general";"via3",#N/A,TRUE,"general"}</definedName>
    <definedName name="rtut_1" localSheetId="3" hidden="1">{"via1",#N/A,TRUE,"general";"via2",#N/A,TRUE,"general";"via3",#N/A,TRUE,"general"}</definedName>
    <definedName name="rtut_1" localSheetId="61" hidden="1">{"via1",#N/A,TRUE,"general";"via2",#N/A,TRUE,"general";"via3",#N/A,TRUE,"general"}</definedName>
    <definedName name="rtut_1" localSheetId="62" hidden="1">{"via1",#N/A,TRUE,"general";"via2",#N/A,TRUE,"general";"via3",#N/A,TRUE,"general"}</definedName>
    <definedName name="rtut_1" hidden="1">{"via1",#N/A,TRUE,"general";"via2",#N/A,TRUE,"general";"via3",#N/A,TRUE,"general"}</definedName>
    <definedName name="rtutru" localSheetId="3" hidden="1">{"via1",#N/A,TRUE,"general";"via2",#N/A,TRUE,"general";"via3",#N/A,TRUE,"general"}</definedName>
    <definedName name="rtutru" localSheetId="61" hidden="1">{"via1",#N/A,TRUE,"general";"via2",#N/A,TRUE,"general";"via3",#N/A,TRUE,"general"}</definedName>
    <definedName name="rtutru" localSheetId="62" hidden="1">{"via1",#N/A,TRUE,"general";"via2",#N/A,TRUE,"general";"via3",#N/A,TRUE,"general"}</definedName>
    <definedName name="rtutru" hidden="1">{"via1",#N/A,TRUE,"general";"via2",#N/A,TRUE,"general";"via3",#N/A,TRUE,"general"}</definedName>
    <definedName name="rtutru_1" localSheetId="3" hidden="1">{"via1",#N/A,TRUE,"general";"via2",#N/A,TRUE,"general";"via3",#N/A,TRUE,"general"}</definedName>
    <definedName name="rtutru_1" localSheetId="61" hidden="1">{"via1",#N/A,TRUE,"general";"via2",#N/A,TRUE,"general";"via3",#N/A,TRUE,"general"}</definedName>
    <definedName name="rtutru_1" localSheetId="62" hidden="1">{"via1",#N/A,TRUE,"general";"via2",#N/A,TRUE,"general";"via3",#N/A,TRUE,"general"}</definedName>
    <definedName name="rtutru_1" hidden="1">{"via1",#N/A,TRUE,"general";"via2",#N/A,TRUE,"general";"via3",#N/A,TRUE,"general"}</definedName>
    <definedName name="rtuy" localSheetId="3" hidden="1">{"via1",#N/A,TRUE,"general";"via2",#N/A,TRUE,"general";"via3",#N/A,TRUE,"general"}</definedName>
    <definedName name="rtuy" localSheetId="61" hidden="1">{"via1",#N/A,TRUE,"general";"via2",#N/A,TRUE,"general";"via3",#N/A,TRUE,"general"}</definedName>
    <definedName name="rtuy" localSheetId="62" hidden="1">{"via1",#N/A,TRUE,"general";"via2",#N/A,TRUE,"general";"via3",#N/A,TRUE,"general"}</definedName>
    <definedName name="rtuy" hidden="1">{"via1",#N/A,TRUE,"general";"via2",#N/A,TRUE,"general";"via3",#N/A,TRUE,"general"}</definedName>
    <definedName name="rtuy_1" localSheetId="3" hidden="1">{"via1",#N/A,TRUE,"general";"via2",#N/A,TRUE,"general";"via3",#N/A,TRUE,"general"}</definedName>
    <definedName name="rtuy_1" localSheetId="61" hidden="1">{"via1",#N/A,TRUE,"general";"via2",#N/A,TRUE,"general";"via3",#N/A,TRUE,"general"}</definedName>
    <definedName name="rtuy_1" localSheetId="62" hidden="1">{"via1",#N/A,TRUE,"general";"via2",#N/A,TRUE,"general";"via3",#N/A,TRUE,"general"}</definedName>
    <definedName name="rtuy_1" hidden="1">{"via1",#N/A,TRUE,"general";"via2",#N/A,TRUE,"general";"via3",#N/A,TRUE,"general"}</definedName>
    <definedName name="rty" localSheetId="62">#REF!</definedName>
    <definedName name="rty">#REF!</definedName>
    <definedName name="RTYHJHERTH">#REF!</definedName>
    <definedName name="rtyhr" localSheetId="3" hidden="1">{"TAB1",#N/A,TRUE,"GENERAL";"TAB2",#N/A,TRUE,"GENERAL";"TAB3",#N/A,TRUE,"GENERAL";"TAB4",#N/A,TRUE,"GENERAL";"TAB5",#N/A,TRUE,"GENERAL"}</definedName>
    <definedName name="rtyhr" localSheetId="61" hidden="1">{"TAB1",#N/A,TRUE,"GENERAL";"TAB2",#N/A,TRUE,"GENERAL";"TAB3",#N/A,TRUE,"GENERAL";"TAB4",#N/A,TRUE,"GENERAL";"TAB5",#N/A,TRUE,"GENERAL"}</definedName>
    <definedName name="rtyhr" localSheetId="62" hidden="1">{"TAB1",#N/A,TRUE,"GENERAL";"TAB2",#N/A,TRUE,"GENERAL";"TAB3",#N/A,TRUE,"GENERAL";"TAB4",#N/A,TRUE,"GENERAL";"TAB5",#N/A,TRUE,"GENERAL"}</definedName>
    <definedName name="rtyhr" hidden="1">{"TAB1",#N/A,TRUE,"GENERAL";"TAB2",#N/A,TRUE,"GENERAL";"TAB3",#N/A,TRUE,"GENERAL";"TAB4",#N/A,TRUE,"GENERAL";"TAB5",#N/A,TRUE,"GENERAL"}</definedName>
    <definedName name="rtyhr_1" localSheetId="3" hidden="1">{"TAB1",#N/A,TRUE,"GENERAL";"TAB2",#N/A,TRUE,"GENERAL";"TAB3",#N/A,TRUE,"GENERAL";"TAB4",#N/A,TRUE,"GENERAL";"TAB5",#N/A,TRUE,"GENERAL"}</definedName>
    <definedName name="rtyhr_1" localSheetId="61" hidden="1">{"TAB1",#N/A,TRUE,"GENERAL";"TAB2",#N/A,TRUE,"GENERAL";"TAB3",#N/A,TRUE,"GENERAL";"TAB4",#N/A,TRUE,"GENERAL";"TAB5",#N/A,TRUE,"GENERAL"}</definedName>
    <definedName name="rtyhr_1" localSheetId="62" hidden="1">{"TAB1",#N/A,TRUE,"GENERAL";"TAB2",#N/A,TRUE,"GENERAL";"TAB3",#N/A,TRUE,"GENERAL";"TAB4",#N/A,TRUE,"GENERAL";"TAB5",#N/A,TRUE,"GENERAL"}</definedName>
    <definedName name="rtyhr_1" hidden="1">{"TAB1",#N/A,TRUE,"GENERAL";"TAB2",#N/A,TRUE,"GENERAL";"TAB3",#N/A,TRUE,"GENERAL";"TAB4",#N/A,TRUE,"GENERAL";"TAB5",#N/A,TRUE,"GENERAL"}</definedName>
    <definedName name="rtym" localSheetId="3" hidden="1">{"via1",#N/A,TRUE,"general";"via2",#N/A,TRUE,"general";"via3",#N/A,TRUE,"general"}</definedName>
    <definedName name="rtym" localSheetId="61" hidden="1">{"via1",#N/A,TRUE,"general";"via2",#N/A,TRUE,"general";"via3",#N/A,TRUE,"general"}</definedName>
    <definedName name="rtym" localSheetId="62" hidden="1">{"via1",#N/A,TRUE,"general";"via2",#N/A,TRUE,"general";"via3",#N/A,TRUE,"general"}</definedName>
    <definedName name="rtym" hidden="1">{"via1",#N/A,TRUE,"general";"via2",#N/A,TRUE,"general";"via3",#N/A,TRUE,"general"}</definedName>
    <definedName name="rtym_1" localSheetId="3" hidden="1">{"via1",#N/A,TRUE,"general";"via2",#N/A,TRUE,"general";"via3",#N/A,TRUE,"general"}</definedName>
    <definedName name="rtym_1" localSheetId="61" hidden="1">{"via1",#N/A,TRUE,"general";"via2",#N/A,TRUE,"general";"via3",#N/A,TRUE,"general"}</definedName>
    <definedName name="rtym_1" localSheetId="62" hidden="1">{"via1",#N/A,TRUE,"general";"via2",#N/A,TRUE,"general";"via3",#N/A,TRUE,"general"}</definedName>
    <definedName name="rtym_1" hidden="1">{"via1",#N/A,TRUE,"general";"via2",#N/A,TRUE,"general";"via3",#N/A,TRUE,"general"}</definedName>
    <definedName name="rtyrey" localSheetId="3" hidden="1">{"TAB1",#N/A,TRUE,"GENERAL";"TAB2",#N/A,TRUE,"GENERAL";"TAB3",#N/A,TRUE,"GENERAL";"TAB4",#N/A,TRUE,"GENERAL";"TAB5",#N/A,TRUE,"GENERAL"}</definedName>
    <definedName name="rtyrey" localSheetId="61" hidden="1">{"TAB1",#N/A,TRUE,"GENERAL";"TAB2",#N/A,TRUE,"GENERAL";"TAB3",#N/A,TRUE,"GENERAL";"TAB4",#N/A,TRUE,"GENERAL";"TAB5",#N/A,TRUE,"GENERAL"}</definedName>
    <definedName name="rtyrey" localSheetId="62" hidden="1">{"TAB1",#N/A,TRUE,"GENERAL";"TAB2",#N/A,TRUE,"GENERAL";"TAB3",#N/A,TRUE,"GENERAL";"TAB4",#N/A,TRUE,"GENERAL";"TAB5",#N/A,TRUE,"GENERAL"}</definedName>
    <definedName name="rtyrey" hidden="1">{"TAB1",#N/A,TRUE,"GENERAL";"TAB2",#N/A,TRUE,"GENERAL";"TAB3",#N/A,TRUE,"GENERAL";"TAB4",#N/A,TRUE,"GENERAL";"TAB5",#N/A,TRUE,"GENERAL"}</definedName>
    <definedName name="rtyrey_1" localSheetId="3" hidden="1">{"TAB1",#N/A,TRUE,"GENERAL";"TAB2",#N/A,TRUE,"GENERAL";"TAB3",#N/A,TRUE,"GENERAL";"TAB4",#N/A,TRUE,"GENERAL";"TAB5",#N/A,TRUE,"GENERAL"}</definedName>
    <definedName name="rtyrey_1" localSheetId="61" hidden="1">{"TAB1",#N/A,TRUE,"GENERAL";"TAB2",#N/A,TRUE,"GENERAL";"TAB3",#N/A,TRUE,"GENERAL";"TAB4",#N/A,TRUE,"GENERAL";"TAB5",#N/A,TRUE,"GENERAL"}</definedName>
    <definedName name="rtyrey_1" localSheetId="62" hidden="1">{"TAB1",#N/A,TRUE,"GENERAL";"TAB2",#N/A,TRUE,"GENERAL";"TAB3",#N/A,TRUE,"GENERAL";"TAB4",#N/A,TRUE,"GENERAL";"TAB5",#N/A,TRUE,"GENERAL"}</definedName>
    <definedName name="rtyrey_1" hidden="1">{"TAB1",#N/A,TRUE,"GENERAL";"TAB2",#N/A,TRUE,"GENERAL";"TAB3",#N/A,TRUE,"GENERAL";"TAB4",#N/A,TRUE,"GENERAL";"TAB5",#N/A,TRUE,"GENERAL"}</definedName>
    <definedName name="rtyrh" localSheetId="3" hidden="1">{"via1",#N/A,TRUE,"general";"via2",#N/A,TRUE,"general";"via3",#N/A,TRUE,"general"}</definedName>
    <definedName name="rtyrh" localSheetId="61" hidden="1">{"via1",#N/A,TRUE,"general";"via2",#N/A,TRUE,"general";"via3",#N/A,TRUE,"general"}</definedName>
    <definedName name="rtyrh" localSheetId="62" hidden="1">{"via1",#N/A,TRUE,"general";"via2",#N/A,TRUE,"general";"via3",#N/A,TRUE,"general"}</definedName>
    <definedName name="rtyrh" hidden="1">{"via1",#N/A,TRUE,"general";"via2",#N/A,TRUE,"general";"via3",#N/A,TRUE,"general"}</definedName>
    <definedName name="rtyrh_1" localSheetId="3" hidden="1">{"via1",#N/A,TRUE,"general";"via2",#N/A,TRUE,"general";"via3",#N/A,TRUE,"general"}</definedName>
    <definedName name="rtyrh_1" localSheetId="61" hidden="1">{"via1",#N/A,TRUE,"general";"via2",#N/A,TRUE,"general";"via3",#N/A,TRUE,"general"}</definedName>
    <definedName name="rtyrh_1" localSheetId="62" hidden="1">{"via1",#N/A,TRUE,"general";"via2",#N/A,TRUE,"general";"via3",#N/A,TRUE,"general"}</definedName>
    <definedName name="rtyrh_1" hidden="1">{"via1",#N/A,TRUE,"general";"via2",#N/A,TRUE,"general";"via3",#N/A,TRUE,"general"}</definedName>
    <definedName name="RTYRTY" localSheetId="3" hidden="1">{"via1",#N/A,TRUE,"general";"via2",#N/A,TRUE,"general";"via3",#N/A,TRUE,"general"}</definedName>
    <definedName name="RTYRTY" localSheetId="61" hidden="1">{"via1",#N/A,TRUE,"general";"via2",#N/A,TRUE,"general";"via3",#N/A,TRUE,"general"}</definedName>
    <definedName name="RTYRTY" localSheetId="62" hidden="1">{"via1",#N/A,TRUE,"general";"via2",#N/A,TRUE,"general";"via3",#N/A,TRUE,"general"}</definedName>
    <definedName name="RTYRTY" hidden="1">{"via1",#N/A,TRUE,"general";"via2",#N/A,TRUE,"general";"via3",#N/A,TRUE,"general"}</definedName>
    <definedName name="RTYRTY_1" localSheetId="3" hidden="1">{"via1",#N/A,TRUE,"general";"via2",#N/A,TRUE,"general";"via3",#N/A,TRUE,"general"}</definedName>
    <definedName name="RTYRTY_1" localSheetId="61" hidden="1">{"via1",#N/A,TRUE,"general";"via2",#N/A,TRUE,"general";"via3",#N/A,TRUE,"general"}</definedName>
    <definedName name="RTYRTY_1" localSheetId="62" hidden="1">{"via1",#N/A,TRUE,"general";"via2",#N/A,TRUE,"general";"via3",#N/A,TRUE,"general"}</definedName>
    <definedName name="RTYRTY_1" hidden="1">{"via1",#N/A,TRUE,"general";"via2",#N/A,TRUE,"general";"via3",#N/A,TRUE,"general"}</definedName>
    <definedName name="rtyt" localSheetId="3" hidden="1">{"TAB1",#N/A,TRUE,"GENERAL";"TAB2",#N/A,TRUE,"GENERAL";"TAB3",#N/A,TRUE,"GENERAL";"TAB4",#N/A,TRUE,"GENERAL";"TAB5",#N/A,TRUE,"GENERAL"}</definedName>
    <definedName name="rtyt" localSheetId="61" hidden="1">{"TAB1",#N/A,TRUE,"GENERAL";"TAB2",#N/A,TRUE,"GENERAL";"TAB3",#N/A,TRUE,"GENERAL";"TAB4",#N/A,TRUE,"GENERAL";"TAB5",#N/A,TRUE,"GENERAL"}</definedName>
    <definedName name="rtyt" localSheetId="62" hidden="1">{"TAB1",#N/A,TRUE,"GENERAL";"TAB2",#N/A,TRUE,"GENERAL";"TAB3",#N/A,TRUE,"GENERAL";"TAB4",#N/A,TRUE,"GENERAL";"TAB5",#N/A,TRUE,"GENERAL"}</definedName>
    <definedName name="rtyt" hidden="1">{"TAB1",#N/A,TRUE,"GENERAL";"TAB2",#N/A,TRUE,"GENERAL";"TAB3",#N/A,TRUE,"GENERAL";"TAB4",#N/A,TRUE,"GENERAL";"TAB5",#N/A,TRUE,"GENERAL"}</definedName>
    <definedName name="rtyt_1" localSheetId="3" hidden="1">{"TAB1",#N/A,TRUE,"GENERAL";"TAB2",#N/A,TRUE,"GENERAL";"TAB3",#N/A,TRUE,"GENERAL";"TAB4",#N/A,TRUE,"GENERAL";"TAB5",#N/A,TRUE,"GENERAL"}</definedName>
    <definedName name="rtyt_1" localSheetId="61" hidden="1">{"TAB1",#N/A,TRUE,"GENERAL";"TAB2",#N/A,TRUE,"GENERAL";"TAB3",#N/A,TRUE,"GENERAL";"TAB4",#N/A,TRUE,"GENERAL";"TAB5",#N/A,TRUE,"GENERAL"}</definedName>
    <definedName name="rtyt_1" localSheetId="62" hidden="1">{"TAB1",#N/A,TRUE,"GENERAL";"TAB2",#N/A,TRUE,"GENERAL";"TAB3",#N/A,TRUE,"GENERAL";"TAB4",#N/A,TRUE,"GENERAL";"TAB5",#N/A,TRUE,"GENERAL"}</definedName>
    <definedName name="rtyt_1" hidden="1">{"TAB1",#N/A,TRUE,"GENERAL";"TAB2",#N/A,TRUE,"GENERAL";"TAB3",#N/A,TRUE,"GENERAL";"TAB4",#N/A,TRUE,"GENERAL";"TAB5",#N/A,TRUE,"GENERAL"}</definedName>
    <definedName name="rtytry" localSheetId="3" hidden="1">{"via1",#N/A,TRUE,"general";"via2",#N/A,TRUE,"general";"via3",#N/A,TRUE,"general"}</definedName>
    <definedName name="rtytry" localSheetId="61" hidden="1">{"via1",#N/A,TRUE,"general";"via2",#N/A,TRUE,"general";"via3",#N/A,TRUE,"general"}</definedName>
    <definedName name="rtytry" localSheetId="62" hidden="1">{"via1",#N/A,TRUE,"general";"via2",#N/A,TRUE,"general";"via3",#N/A,TRUE,"general"}</definedName>
    <definedName name="rtytry" hidden="1">{"via1",#N/A,TRUE,"general";"via2",#N/A,TRUE,"general";"via3",#N/A,TRUE,"general"}</definedName>
    <definedName name="rtytry_1" localSheetId="3" hidden="1">{"via1",#N/A,TRUE,"general";"via2",#N/A,TRUE,"general";"via3",#N/A,TRUE,"general"}</definedName>
    <definedName name="rtytry_1" localSheetId="61" hidden="1">{"via1",#N/A,TRUE,"general";"via2",#N/A,TRUE,"general";"via3",#N/A,TRUE,"general"}</definedName>
    <definedName name="rtytry_1" localSheetId="62" hidden="1">{"via1",#N/A,TRUE,"general";"via2",#N/A,TRUE,"general";"via3",#N/A,TRUE,"general"}</definedName>
    <definedName name="rtytry_1" hidden="1">{"via1",#N/A,TRUE,"general";"via2",#N/A,TRUE,"general";"via3",#N/A,TRUE,"general"}</definedName>
    <definedName name="rueda">#REF!</definedName>
    <definedName name="ruru" localSheetId="3" hidden="1">{"TAB1",#N/A,TRUE,"GENERAL";"TAB2",#N/A,TRUE,"GENERAL";"TAB3",#N/A,TRUE,"GENERAL";"TAB4",#N/A,TRUE,"GENERAL";"TAB5",#N/A,TRUE,"GENERAL"}</definedName>
    <definedName name="ruru" localSheetId="61" hidden="1">{"TAB1",#N/A,TRUE,"GENERAL";"TAB2",#N/A,TRUE,"GENERAL";"TAB3",#N/A,TRUE,"GENERAL";"TAB4",#N/A,TRUE,"GENERAL";"TAB5",#N/A,TRUE,"GENERAL"}</definedName>
    <definedName name="ruru" localSheetId="62" hidden="1">{"TAB1",#N/A,TRUE,"GENERAL";"TAB2",#N/A,TRUE,"GENERAL";"TAB3",#N/A,TRUE,"GENERAL";"TAB4",#N/A,TRUE,"GENERAL";"TAB5",#N/A,TRUE,"GENERAL"}</definedName>
    <definedName name="ruru" hidden="1">{"TAB1",#N/A,TRUE,"GENERAL";"TAB2",#N/A,TRUE,"GENERAL";"TAB3",#N/A,TRUE,"GENERAL";"TAB4",#N/A,TRUE,"GENERAL";"TAB5",#N/A,TRUE,"GENERAL"}</definedName>
    <definedName name="ruru_1" localSheetId="3" hidden="1">{"TAB1",#N/A,TRUE,"GENERAL";"TAB2",#N/A,TRUE,"GENERAL";"TAB3",#N/A,TRUE,"GENERAL";"TAB4",#N/A,TRUE,"GENERAL";"TAB5",#N/A,TRUE,"GENERAL"}</definedName>
    <definedName name="ruru_1" localSheetId="61" hidden="1">{"TAB1",#N/A,TRUE,"GENERAL";"TAB2",#N/A,TRUE,"GENERAL";"TAB3",#N/A,TRUE,"GENERAL";"TAB4",#N/A,TRUE,"GENERAL";"TAB5",#N/A,TRUE,"GENERAL"}</definedName>
    <definedName name="ruru_1" localSheetId="62" hidden="1">{"TAB1",#N/A,TRUE,"GENERAL";"TAB2",#N/A,TRUE,"GENERAL";"TAB3",#N/A,TRUE,"GENERAL";"TAB4",#N/A,TRUE,"GENERAL";"TAB5",#N/A,TRUE,"GENERAL"}</definedName>
    <definedName name="ruru_1" hidden="1">{"TAB1",#N/A,TRUE,"GENERAL";"TAB2",#N/A,TRUE,"GENERAL";"TAB3",#N/A,TRUE,"GENERAL";"TAB4",#N/A,TRUE,"GENERAL";"TAB5",#N/A,TRUE,"GENERAL"}</definedName>
    <definedName name="RUT">#REF!</definedName>
    <definedName name="RUTA" localSheetId="61">#REF!</definedName>
    <definedName name="RUTA" localSheetId="62">#REF!</definedName>
    <definedName name="RUTA">#REF!</definedName>
    <definedName name="rutu" localSheetId="3" hidden="1">{"via1",#N/A,TRUE,"general";"via2",#N/A,TRUE,"general";"via3",#N/A,TRUE,"general"}</definedName>
    <definedName name="rutu" localSheetId="61" hidden="1">{"via1",#N/A,TRUE,"general";"via2",#N/A,TRUE,"general";"via3",#N/A,TRUE,"general"}</definedName>
    <definedName name="rutu" localSheetId="62" hidden="1">{"via1",#N/A,TRUE,"general";"via2",#N/A,TRUE,"general";"via3",#N/A,TRUE,"general"}</definedName>
    <definedName name="rutu" hidden="1">{"via1",#N/A,TRUE,"general";"via2",#N/A,TRUE,"general";"via3",#N/A,TRUE,"general"}</definedName>
    <definedName name="rutu_1" localSheetId="3" hidden="1">{"via1",#N/A,TRUE,"general";"via2",#N/A,TRUE,"general";"via3",#N/A,TRUE,"general"}</definedName>
    <definedName name="rutu_1" localSheetId="61" hidden="1">{"via1",#N/A,TRUE,"general";"via2",#N/A,TRUE,"general";"via3",#N/A,TRUE,"general"}</definedName>
    <definedName name="rutu_1" localSheetId="62" hidden="1">{"via1",#N/A,TRUE,"general";"via2",#N/A,TRUE,"general";"via3",#N/A,TRUE,"general"}</definedName>
    <definedName name="rutu_1" hidden="1">{"via1",#N/A,TRUE,"general";"via2",#N/A,TRUE,"general";"via3",#N/A,TRUE,"general"}</definedName>
    <definedName name="Rv" localSheetId="61">#REF!</definedName>
    <definedName name="Rv" localSheetId="62">#REF!</definedName>
    <definedName name="Rv">#REF!</definedName>
    <definedName name="RVS">#REF!</definedName>
    <definedName name="RW" localSheetId="61">#REF!</definedName>
    <definedName name="RW" localSheetId="62">#REF!</definedName>
    <definedName name="Rw">#REF!</definedName>
    <definedName name="RWE">#REF!</definedName>
    <definedName name="rwt" localSheetId="3" hidden="1">{"via1",#N/A,TRUE,"general";"via2",#N/A,TRUE,"general";"via3",#N/A,TRUE,"general"}</definedName>
    <definedName name="rwt" localSheetId="61" hidden="1">{"via1",#N/A,TRUE,"general";"via2",#N/A,TRUE,"general";"via3",#N/A,TRUE,"general"}</definedName>
    <definedName name="rwt" localSheetId="62" hidden="1">{"via1",#N/A,TRUE,"general";"via2",#N/A,TRUE,"general";"via3",#N/A,TRUE,"general"}</definedName>
    <definedName name="rwt" hidden="1">{"via1",#N/A,TRUE,"general";"via2",#N/A,TRUE,"general";"via3",#N/A,TRUE,"general"}</definedName>
    <definedName name="rwt_1" localSheetId="3" hidden="1">{"via1",#N/A,TRUE,"general";"via2",#N/A,TRUE,"general";"via3",#N/A,TRUE,"general"}</definedName>
    <definedName name="rwt_1" localSheetId="61" hidden="1">{"via1",#N/A,TRUE,"general";"via2",#N/A,TRUE,"general";"via3",#N/A,TRUE,"general"}</definedName>
    <definedName name="rwt_1" localSheetId="62" hidden="1">{"via1",#N/A,TRUE,"general";"via2",#N/A,TRUE,"general";"via3",#N/A,TRUE,"general"}</definedName>
    <definedName name="rwt_1" hidden="1">{"via1",#N/A,TRUE,"general";"via2",#N/A,TRUE,"general";"via3",#N/A,TRUE,"general"}</definedName>
    <definedName name="Rx" localSheetId="61">#REF!</definedName>
    <definedName name="Rx" localSheetId="62">#REF!</definedName>
    <definedName name="Rx">#REF!</definedName>
    <definedName name="ry" localSheetId="3" hidden="1">{"via1",#N/A,TRUE,"general";"via2",#N/A,TRUE,"general";"via3",#N/A,TRUE,"general"}</definedName>
    <definedName name="ry" localSheetId="61" hidden="1">{"via1",#N/A,TRUE,"general";"via2",#N/A,TRUE,"general";"via3",#N/A,TRUE,"general"}</definedName>
    <definedName name="ry" localSheetId="62" hidden="1">{"via1",#N/A,TRUE,"general";"via2",#N/A,TRUE,"general";"via3",#N/A,TRUE,"general"}</definedName>
    <definedName name="ry" hidden="1">{"via1",#N/A,TRUE,"general";"via2",#N/A,TRUE,"general";"via3",#N/A,TRUE,"general"}</definedName>
    <definedName name="ry_1" localSheetId="3" hidden="1">{"via1",#N/A,TRUE,"general";"via2",#N/A,TRUE,"general";"via3",#N/A,TRUE,"general"}</definedName>
    <definedName name="ry_1" localSheetId="61" hidden="1">{"via1",#N/A,TRUE,"general";"via2",#N/A,TRUE,"general";"via3",#N/A,TRUE,"general"}</definedName>
    <definedName name="ry_1" localSheetId="62" hidden="1">{"via1",#N/A,TRUE,"general";"via2",#N/A,TRUE,"general";"via3",#N/A,TRUE,"general"}</definedName>
    <definedName name="ry_1" hidden="1">{"via1",#N/A,TRUE,"general";"via2",#N/A,TRUE,"general";"via3",#N/A,TRUE,"general"}</definedName>
    <definedName name="ryeryb" localSheetId="3" hidden="1">{"TAB1",#N/A,TRUE,"GENERAL";"TAB2",#N/A,TRUE,"GENERAL";"TAB3",#N/A,TRUE,"GENERAL";"TAB4",#N/A,TRUE,"GENERAL";"TAB5",#N/A,TRUE,"GENERAL"}</definedName>
    <definedName name="ryeryb" localSheetId="61" hidden="1">{"TAB1",#N/A,TRUE,"GENERAL";"TAB2",#N/A,TRUE,"GENERAL";"TAB3",#N/A,TRUE,"GENERAL";"TAB4",#N/A,TRUE,"GENERAL";"TAB5",#N/A,TRUE,"GENERAL"}</definedName>
    <definedName name="ryeryb" localSheetId="62" hidden="1">{"TAB1",#N/A,TRUE,"GENERAL";"TAB2",#N/A,TRUE,"GENERAL";"TAB3",#N/A,TRUE,"GENERAL";"TAB4",#N/A,TRUE,"GENERAL";"TAB5",#N/A,TRUE,"GENERAL"}</definedName>
    <definedName name="ryeryb" hidden="1">{"TAB1",#N/A,TRUE,"GENERAL";"TAB2",#N/A,TRUE,"GENERAL";"TAB3",#N/A,TRUE,"GENERAL";"TAB4",#N/A,TRUE,"GENERAL";"TAB5",#N/A,TRUE,"GENERAL"}</definedName>
    <definedName name="ryeryb_1" localSheetId="3" hidden="1">{"TAB1",#N/A,TRUE,"GENERAL";"TAB2",#N/A,TRUE,"GENERAL";"TAB3",#N/A,TRUE,"GENERAL";"TAB4",#N/A,TRUE,"GENERAL";"TAB5",#N/A,TRUE,"GENERAL"}</definedName>
    <definedName name="ryeryb_1" localSheetId="61" hidden="1">{"TAB1",#N/A,TRUE,"GENERAL";"TAB2",#N/A,TRUE,"GENERAL";"TAB3",#N/A,TRUE,"GENERAL";"TAB4",#N/A,TRUE,"GENERAL";"TAB5",#N/A,TRUE,"GENERAL"}</definedName>
    <definedName name="ryeryb_1" localSheetId="62" hidden="1">{"TAB1",#N/A,TRUE,"GENERAL";"TAB2",#N/A,TRUE,"GENERAL";"TAB3",#N/A,TRUE,"GENERAL";"TAB4",#N/A,TRUE,"GENERAL";"TAB5",#N/A,TRUE,"GENERAL"}</definedName>
    <definedName name="ryeryb_1" hidden="1">{"TAB1",#N/A,TRUE,"GENERAL";"TAB2",#N/A,TRUE,"GENERAL";"TAB3",#N/A,TRUE,"GENERAL";"TAB4",#N/A,TRUE,"GENERAL";"TAB5",#N/A,TRUE,"GENERAL"}</definedName>
    <definedName name="ryryrtyrty">#N/A</definedName>
    <definedName name="ryrytry">#N/A</definedName>
    <definedName name="rytrsdg" localSheetId="3" hidden="1">{"via1",#N/A,TRUE,"general";"via2",#N/A,TRUE,"general";"via3",#N/A,TRUE,"general"}</definedName>
    <definedName name="rytrsdg" localSheetId="61" hidden="1">{"via1",#N/A,TRUE,"general";"via2",#N/A,TRUE,"general";"via3",#N/A,TRUE,"general"}</definedName>
    <definedName name="rytrsdg" localSheetId="62" hidden="1">{"via1",#N/A,TRUE,"general";"via2",#N/A,TRUE,"general";"via3",#N/A,TRUE,"general"}</definedName>
    <definedName name="rytrsdg" hidden="1">{"via1",#N/A,TRUE,"general";"via2",#N/A,TRUE,"general";"via3",#N/A,TRUE,"general"}</definedName>
    <definedName name="rytrsdg_1" localSheetId="3" hidden="1">{"via1",#N/A,TRUE,"general";"via2",#N/A,TRUE,"general";"via3",#N/A,TRUE,"general"}</definedName>
    <definedName name="rytrsdg_1" localSheetId="61" hidden="1">{"via1",#N/A,TRUE,"general";"via2",#N/A,TRUE,"general";"via3",#N/A,TRUE,"general"}</definedName>
    <definedName name="rytrsdg_1" localSheetId="62" hidden="1">{"via1",#N/A,TRUE,"general";"via2",#N/A,TRUE,"general";"via3",#N/A,TRUE,"general"}</definedName>
    <definedName name="rytrsdg_1" hidden="1">{"via1",#N/A,TRUE,"general";"via2",#N/A,TRUE,"general";"via3",#N/A,TRUE,"general"}</definedName>
    <definedName name="RYUKEDKYSTJR" localSheetId="62">#REF!</definedName>
    <definedName name="RYUKEDKYSTJR">#REF!</definedName>
    <definedName name="RYUKIRETYKIRTYU">#REF!</definedName>
    <definedName name="RYUTU" localSheetId="3" hidden="1">{#N/A,#N/A,TRUE,"INGENIERIA";#N/A,#N/A,TRUE,"COMPRAS";#N/A,#N/A,TRUE,"DIRECCION";#N/A,#N/A,TRUE,"RESUMEN"}</definedName>
    <definedName name="RYUTU" hidden="1">{#N/A,#N/A,TRUE,"INGENIERIA";#N/A,#N/A,TRUE,"COMPRAS";#N/A,#N/A,TRUE,"DIRECCION";#N/A,#N/A,TRUE,"RESUMEN"}</definedName>
    <definedName name="Rz">#REF!</definedName>
    <definedName name="S" localSheetId="61">#REF!</definedName>
    <definedName name="S" localSheetId="62">#REF!</definedName>
    <definedName name="s">#N/A</definedName>
    <definedName name="s_acces_alcantarillado">#REF!</definedName>
    <definedName name="S_AFP">#REF!</definedName>
    <definedName name="S_Ingreso">#REF!</definedName>
    <definedName name="s564d62165sdf">#REF!</definedName>
    <definedName name="SA" localSheetId="61">#REF!</definedName>
    <definedName name="SA" localSheetId="62">#REF!</definedName>
    <definedName name="Sa">#REF!</definedName>
    <definedName name="saa" localSheetId="3" hidden="1">{"via1",#N/A,TRUE,"general";"via2",#N/A,TRUE,"general";"via3",#N/A,TRUE,"general"}</definedName>
    <definedName name="saa" localSheetId="61" hidden="1">{"via1",#N/A,TRUE,"general";"via2",#N/A,TRUE,"general";"via3",#N/A,TRUE,"general"}</definedName>
    <definedName name="saa" localSheetId="62" hidden="1">{"via1",#N/A,TRUE,"general";"via2",#N/A,TRUE,"general";"via3",#N/A,TRUE,"general"}</definedName>
    <definedName name="saa" hidden="1">{"via1",#N/A,TRUE,"general";"via2",#N/A,TRUE,"general";"via3",#N/A,TRUE,"general"}</definedName>
    <definedName name="saa_1" localSheetId="3" hidden="1">{"via1",#N/A,TRUE,"general";"via2",#N/A,TRUE,"general";"via3",#N/A,TRUE,"general"}</definedName>
    <definedName name="saa_1" localSheetId="61" hidden="1">{"via1",#N/A,TRUE,"general";"via2",#N/A,TRUE,"general";"via3",#N/A,TRUE,"general"}</definedName>
    <definedName name="saa_1" localSheetId="62" hidden="1">{"via1",#N/A,TRUE,"general";"via2",#N/A,TRUE,"general";"via3",#N/A,TRUE,"general"}</definedName>
    <definedName name="saa_1" hidden="1">{"via1",#N/A,TRUE,"general";"via2",#N/A,TRUE,"general";"via3",#N/A,TRUE,"general"}</definedName>
    <definedName name="Sabaneta">#REF!</definedName>
    <definedName name="sac" localSheetId="61">#REF!</definedName>
    <definedName name="sac">#REF!</definedName>
    <definedName name="sac1a">#REF!</definedName>
    <definedName name="saca">#REF!</definedName>
    <definedName name="sacuaro" localSheetId="61">#REF!</definedName>
    <definedName name="sacuaro">#REF!</definedName>
    <definedName name="SAD" localSheetId="3" hidden="1">{"via1",#N/A,TRUE,"general";"via2",#N/A,TRUE,"general";"via3",#N/A,TRUE,"general"}</definedName>
    <definedName name="SAD" localSheetId="61" hidden="1">{"via1",#N/A,TRUE,"general";"via2",#N/A,TRUE,"general";"via3",#N/A,TRUE,"general"}</definedName>
    <definedName name="SAD" localSheetId="62" hidden="1">{"via1",#N/A,TRUE,"general";"via2",#N/A,TRUE,"general";"via3",#N/A,TRUE,"general"}</definedName>
    <definedName name="SAD" hidden="1">{"via1",#N/A,TRUE,"general";"via2",#N/A,TRUE,"general";"via3",#N/A,TRUE,"general"}</definedName>
    <definedName name="SAD_1" localSheetId="3" hidden="1">{"via1",#N/A,TRUE,"general";"via2",#N/A,TRUE,"general";"via3",#N/A,TRUE,"general"}</definedName>
    <definedName name="SAD_1" localSheetId="61" hidden="1">{"via1",#N/A,TRUE,"general";"via2",#N/A,TRUE,"general";"via3",#N/A,TRUE,"general"}</definedName>
    <definedName name="SAD_1" localSheetId="62" hidden="1">{"via1",#N/A,TRUE,"general";"via2",#N/A,TRUE,"general";"via3",#N/A,TRUE,"general"}</definedName>
    <definedName name="SAD_1" hidden="1">{"via1",#N/A,TRUE,"general";"via2",#N/A,TRUE,"general";"via3",#N/A,TRUE,"general"}</definedName>
    <definedName name="SADASDFSDF">#REF!</definedName>
    <definedName name="SADF" localSheetId="3" hidden="1">{"via1",#N/A,TRUE,"general";"via2",#N/A,TRUE,"general";"via3",#N/A,TRUE,"general"}</definedName>
    <definedName name="SADF" localSheetId="61" hidden="1">{"via1",#N/A,TRUE,"general";"via2",#N/A,TRUE,"general";"via3",#N/A,TRUE,"general"}</definedName>
    <definedName name="SADF" localSheetId="62" hidden="1">{"via1",#N/A,TRUE,"general";"via2",#N/A,TRUE,"general";"via3",#N/A,TRUE,"general"}</definedName>
    <definedName name="SADF" hidden="1">{"via1",#N/A,TRUE,"general";"via2",#N/A,TRUE,"general";"via3",#N/A,TRUE,"general"}</definedName>
    <definedName name="SADF_1" localSheetId="3" hidden="1">{"via1",#N/A,TRUE,"general";"via2",#N/A,TRUE,"general";"via3",#N/A,TRUE,"general"}</definedName>
    <definedName name="SADF_1" localSheetId="61" hidden="1">{"via1",#N/A,TRUE,"general";"via2",#N/A,TRUE,"general";"via3",#N/A,TRUE,"general"}</definedName>
    <definedName name="SADF_1" localSheetId="62" hidden="1">{"via1",#N/A,TRUE,"general";"via2",#N/A,TRUE,"general";"via3",#N/A,TRUE,"general"}</definedName>
    <definedName name="SADF_1" hidden="1">{"via1",#N/A,TRUE,"general";"via2",#N/A,TRUE,"general";"via3",#N/A,TRUE,"general"}</definedName>
    <definedName name="sadff" localSheetId="3" hidden="1">{"TAB1",#N/A,TRUE,"GENERAL";"TAB2",#N/A,TRUE,"GENERAL";"TAB3",#N/A,TRUE,"GENERAL";"TAB4",#N/A,TRUE,"GENERAL";"TAB5",#N/A,TRUE,"GENERAL"}</definedName>
    <definedName name="sadff" localSheetId="61" hidden="1">{"TAB1",#N/A,TRUE,"GENERAL";"TAB2",#N/A,TRUE,"GENERAL";"TAB3",#N/A,TRUE,"GENERAL";"TAB4",#N/A,TRUE,"GENERAL";"TAB5",#N/A,TRUE,"GENERAL"}</definedName>
    <definedName name="sadff" localSheetId="62" hidden="1">{"TAB1",#N/A,TRUE,"GENERAL";"TAB2",#N/A,TRUE,"GENERAL";"TAB3",#N/A,TRUE,"GENERAL";"TAB4",#N/A,TRUE,"GENERAL";"TAB5",#N/A,TRUE,"GENERAL"}</definedName>
    <definedName name="sadff" hidden="1">{"TAB1",#N/A,TRUE,"GENERAL";"TAB2",#N/A,TRUE,"GENERAL";"TAB3",#N/A,TRUE,"GENERAL";"TAB4",#N/A,TRUE,"GENERAL";"TAB5",#N/A,TRUE,"GENERAL"}</definedName>
    <definedName name="sadff_1" localSheetId="3" hidden="1">{"TAB1",#N/A,TRUE,"GENERAL";"TAB2",#N/A,TRUE,"GENERAL";"TAB3",#N/A,TRUE,"GENERAL";"TAB4",#N/A,TRUE,"GENERAL";"TAB5",#N/A,TRUE,"GENERAL"}</definedName>
    <definedName name="sadff_1" localSheetId="61" hidden="1">{"TAB1",#N/A,TRUE,"GENERAL";"TAB2",#N/A,TRUE,"GENERAL";"TAB3",#N/A,TRUE,"GENERAL";"TAB4",#N/A,TRUE,"GENERAL";"TAB5",#N/A,TRUE,"GENERAL"}</definedName>
    <definedName name="sadff_1" localSheetId="62" hidden="1">{"TAB1",#N/A,TRUE,"GENERAL";"TAB2",#N/A,TRUE,"GENERAL";"TAB3",#N/A,TRUE,"GENERAL";"TAB4",#N/A,TRUE,"GENERAL";"TAB5",#N/A,TRUE,"GENERAL"}</definedName>
    <definedName name="sadff_1" hidden="1">{"TAB1",#N/A,TRUE,"GENERAL";"TAB2",#N/A,TRUE,"GENERAL";"TAB3",#N/A,TRUE,"GENERAL";"TAB4",#N/A,TRUE,"GENERAL";"TAB5",#N/A,TRUE,"GENERAL"}</definedName>
    <definedName name="sadfo" localSheetId="3" hidden="1">{"via1",#N/A,TRUE,"general";"via2",#N/A,TRUE,"general";"via3",#N/A,TRUE,"general"}</definedName>
    <definedName name="sadfo" localSheetId="61" hidden="1">{"via1",#N/A,TRUE,"general";"via2",#N/A,TRUE,"general";"via3",#N/A,TRUE,"general"}</definedName>
    <definedName name="sadfo" localSheetId="62" hidden="1">{"via1",#N/A,TRUE,"general";"via2",#N/A,TRUE,"general";"via3",#N/A,TRUE,"general"}</definedName>
    <definedName name="sadfo" hidden="1">{"via1",#N/A,TRUE,"general";"via2",#N/A,TRUE,"general";"via3",#N/A,TRUE,"general"}</definedName>
    <definedName name="sadfo_1" localSheetId="3" hidden="1">{"via1",#N/A,TRUE,"general";"via2",#N/A,TRUE,"general";"via3",#N/A,TRUE,"general"}</definedName>
    <definedName name="sadfo_1" localSheetId="61" hidden="1">{"via1",#N/A,TRUE,"general";"via2",#N/A,TRUE,"general";"via3",#N/A,TRUE,"general"}</definedName>
    <definedName name="sadfo_1" localSheetId="62" hidden="1">{"via1",#N/A,TRUE,"general";"via2",#N/A,TRUE,"general";"via3",#N/A,TRUE,"general"}</definedName>
    <definedName name="sadfo_1" hidden="1">{"via1",#N/A,TRUE,"general";"via2",#N/A,TRUE,"general";"via3",#N/A,TRUE,"general"}</definedName>
    <definedName name="safdp" localSheetId="3" hidden="1">{"TAB1",#N/A,TRUE,"GENERAL";"TAB2",#N/A,TRUE,"GENERAL";"TAB3",#N/A,TRUE,"GENERAL";"TAB4",#N/A,TRUE,"GENERAL";"TAB5",#N/A,TRUE,"GENERAL"}</definedName>
    <definedName name="safdp" localSheetId="61" hidden="1">{"TAB1",#N/A,TRUE,"GENERAL";"TAB2",#N/A,TRUE,"GENERAL";"TAB3",#N/A,TRUE,"GENERAL";"TAB4",#N/A,TRUE,"GENERAL";"TAB5",#N/A,TRUE,"GENERAL"}</definedName>
    <definedName name="safdp" localSheetId="62" hidden="1">{"TAB1",#N/A,TRUE,"GENERAL";"TAB2",#N/A,TRUE,"GENERAL";"TAB3",#N/A,TRUE,"GENERAL";"TAB4",#N/A,TRUE,"GENERAL";"TAB5",#N/A,TRUE,"GENERAL"}</definedName>
    <definedName name="safdp" hidden="1">{"TAB1",#N/A,TRUE,"GENERAL";"TAB2",#N/A,TRUE,"GENERAL";"TAB3",#N/A,TRUE,"GENERAL";"TAB4",#N/A,TRUE,"GENERAL";"TAB5",#N/A,TRUE,"GENERAL"}</definedName>
    <definedName name="safdp_1" localSheetId="3" hidden="1">{"TAB1",#N/A,TRUE,"GENERAL";"TAB2",#N/A,TRUE,"GENERAL";"TAB3",#N/A,TRUE,"GENERAL";"TAB4",#N/A,TRUE,"GENERAL";"TAB5",#N/A,TRUE,"GENERAL"}</definedName>
    <definedName name="safdp_1" localSheetId="61" hidden="1">{"TAB1",#N/A,TRUE,"GENERAL";"TAB2",#N/A,TRUE,"GENERAL";"TAB3",#N/A,TRUE,"GENERAL";"TAB4",#N/A,TRUE,"GENERAL";"TAB5",#N/A,TRUE,"GENERAL"}</definedName>
    <definedName name="safdp_1" localSheetId="62" hidden="1">{"TAB1",#N/A,TRUE,"GENERAL";"TAB2",#N/A,TRUE,"GENERAL";"TAB3",#N/A,TRUE,"GENERAL";"TAB4",#N/A,TRUE,"GENERAL";"TAB5",#N/A,TRUE,"GENERAL"}</definedName>
    <definedName name="safdp_1" hidden="1">{"TAB1",#N/A,TRUE,"GENERAL";"TAB2",#N/A,TRUE,"GENERAL";"TAB3",#N/A,TRUE,"GENERAL";"TAB4",#N/A,TRUE,"GENERAL";"TAB5",#N/A,TRUE,"GENERAL"}</definedName>
    <definedName name="SAL" hidden="1">#REF!,#REF!,#REF!,#REF!,#REF!,#REF!,#REF!,#REF!,#REF!,#REF!,#REF!,#REF!,#REF!,#REF!,#REF!,#REF!,#REF!,#REF!,#REF!</definedName>
    <definedName name="SALAERA">#REF!</definedName>
    <definedName name="Salario_minimo">#REF!</definedName>
    <definedName name="SalarioBase">#REF!</definedName>
    <definedName name="SalarioNominal">#REF!</definedName>
    <definedName name="Salarios" localSheetId="61">#REF!</definedName>
    <definedName name="Salarios" localSheetId="62">#REF!</definedName>
    <definedName name="salarios">#N/A</definedName>
    <definedName name="SalConv">#REF!</definedName>
    <definedName name="Saldo_Capital" localSheetId="61">#REF!</definedName>
    <definedName name="Saldo_Capital">#REF!</definedName>
    <definedName name="SALDO_CDT">#REF!</definedName>
    <definedName name="sales">#REF!</definedName>
    <definedName name="SALID1">#REF!</definedName>
    <definedName name="Salida_de_Barrera_Fotoelectrica" localSheetId="21">#REF!</definedName>
    <definedName name="Salida_de_Barrera_Fotoelectrica">#REF!</definedName>
    <definedName name="Salida_de_Datos_1XRJ45__Cat_5___Incluye_toma_cajas__Faceplate_y_Accesorios" localSheetId="21">#REF!</definedName>
    <definedName name="Salida_de_Datos_1XRJ45__Cat_5___Incluye_toma_cajas__Faceplate_y_Accesorios">#REF!</definedName>
    <definedName name="Salida_de_Sensor_de_Movimiento" localSheetId="21">#REF!</definedName>
    <definedName name="Salida_de_Sensor_de_Movimiento">#REF!</definedName>
    <definedName name="Salida_de_Sonido__Incluye_Toma__Cajas_y_Conductor_para_Sonido" localSheetId="21">#REF!</definedName>
    <definedName name="Salida_de_Sonido__Incluye_Toma__Cajas_y_Conductor_para_Sonido">#REF!</definedName>
    <definedName name="Salida_de_Toma_Telefonica_Plug_Americano_Doble_RJ45_4_Hilos" localSheetId="21">#REF!</definedName>
    <definedName name="Salida_de_Toma_Telefonica_Plug_Americano_Doble_RJ45_4_Hilos">#REF!</definedName>
    <definedName name="Salida_para_Microfono__Incluye_Toma__Cajas_y_Conductor_para_Sonido" localSheetId="21">#REF!</definedName>
    <definedName name="Salida_para_Microfono__Incluye_Toma__Cajas_y_Conductor_para_Sonido">#REF!</definedName>
    <definedName name="Salidas_de_Alumbrado_en_Tuberia_PVC" localSheetId="21">#REF!</definedName>
    <definedName name="Salidas_de_Alumbrado_en_Tuberia_PVC">#REF!</definedName>
    <definedName name="Salidas_de_Alumbrado_Luminarias_Tipo_Wall_Pack__y_Metal_Halide_en_T._PVC" localSheetId="21">#REF!</definedName>
    <definedName name="Salidas_de_Alumbrado_Luminarias_Tipo_Wall_Pack__y_Metal_Halide_en_T._PVC">#REF!</definedName>
    <definedName name="Salidas_de_Tomacorriente_Monofasicas_Normales_15_A__120_V__5_15R" localSheetId="21">#REF!</definedName>
    <definedName name="Salidas_de_Tomacorriente_Monofasicas_Normales_15_A__120_V__5_15R">#REF!</definedName>
    <definedName name="Salidas_de_Tomacorriente_Monofasicas_Reguladas_15_A__120_V__5_15R" localSheetId="21">#REF!</definedName>
    <definedName name="Salidas_de_Tomacorriente_Monofasicas_Reguladas_15_A__120_V__5_15R">#REF!</definedName>
    <definedName name="Salidas_de_Tomacorriente_Trifasica_30_A__220_V" localSheetId="21">#REF!</definedName>
    <definedName name="Salidas_de_Tomacorriente_Trifasica_30_A__220_V">#REF!</definedName>
    <definedName name="Salidas_de_TV__Incluye_Toma_y_Cajas" localSheetId="21">#REF!</definedName>
    <definedName name="Salidas_de_TV__Incluye_Toma_y_Cajas">#REF!</definedName>
    <definedName name="SalMinimo" localSheetId="61">#REF!</definedName>
    <definedName name="SalMinimo" localSheetId="62">#REF!</definedName>
    <definedName name="SalMinimo">#REF!</definedName>
    <definedName name="SALTARIN">#REF!</definedName>
    <definedName name="saltoma">#REF!</definedName>
    <definedName name="SALUD">#REF!</definedName>
    <definedName name="salventil">#REF!</definedName>
    <definedName name="SAN">#REF!</definedName>
    <definedName name="SAN34L" localSheetId="61">#REF!</definedName>
    <definedName name="SAN34L">#REF!</definedName>
    <definedName name="SANDI1">#REF!</definedName>
    <definedName name="SANDI2">#REF!</definedName>
    <definedName name="Sangregado_2.00_m" localSheetId="21">#REF!</definedName>
    <definedName name="Sangregado_2.00_m">#REF!</definedName>
    <definedName name="SANIB" localSheetId="61">#REF!</definedName>
    <definedName name="SANIB">#REF!</definedName>
    <definedName name="SANIBLA">#REF!</definedName>
    <definedName name="Sanitario" localSheetId="62">#REF!</definedName>
    <definedName name="sanitario">#REF!</definedName>
    <definedName name="Sanitario_de_fluxometro_blanco_Corona." localSheetId="21">#REF!</definedName>
    <definedName name="Sanitario_de_fluxometro_blanco_Corona.">#REF!</definedName>
    <definedName name="SANITARIO_ECONOMICO">#REF!</definedName>
    <definedName name="SANITARIO_LINEA_INSTITUCIONAL">#REF!</definedName>
    <definedName name="SANITARIO_PARA_MINUSVALIDOS">#REF!</definedName>
    <definedName name="sanitario_porcelana_blanco" localSheetId="21">#REF!</definedName>
    <definedName name="sanitario_porcelana_blanco">#REF!</definedName>
    <definedName name="Sanitario_Stilo_Ref._30535_100" localSheetId="21">#REF!</definedName>
    <definedName name="Sanitario_Stilo_Ref._30535_100">#REF!</definedName>
    <definedName name="SANITNOVATOT" localSheetId="61">#REF!</definedName>
    <definedName name="SANITNOVATOT">#REF!</definedName>
    <definedName name="SANMARTIN">#REF!</definedName>
    <definedName name="SANTILL">#REF!</definedName>
    <definedName name="SAO">#REF!</definedName>
    <definedName name="SAOG7">#REF!</definedName>
    <definedName name="SAOG7OCTUBRE">#REF!</definedName>
    <definedName name="SAPBEXdnldView" hidden="1">"4X7PHJJ3EF70UJ33CI6YVQIOV"</definedName>
    <definedName name="SAPBEXsysID" hidden="1">"PBK"</definedName>
    <definedName name="SARDINEL">#REF!</definedName>
    <definedName name="SARDINELV">#REF!</definedName>
    <definedName name="sasa">#REF!</definedName>
    <definedName name="SAX">#REF!</definedName>
    <definedName name="SB" localSheetId="61">#REF!</definedName>
    <definedName name="SB" localSheetId="62">#REF!</definedName>
    <definedName name="Sb">#REF!</definedName>
    <definedName name="sbe" localSheetId="61">#REF!</definedName>
    <definedName name="sbe" localSheetId="62">#REF!</definedName>
    <definedName name="sbe">#REF!</definedName>
    <definedName name="Sbf">#REF!</definedName>
    <definedName name="sbgfbgdr" localSheetId="3" hidden="1">{"via1",#N/A,TRUE,"general";"via2",#N/A,TRUE,"general";"via3",#N/A,TRUE,"general"}</definedName>
    <definedName name="sbgfbgdr" localSheetId="61" hidden="1">{"via1",#N/A,TRUE,"general";"via2",#N/A,TRUE,"general";"via3",#N/A,TRUE,"general"}</definedName>
    <definedName name="sbgfbgdr" localSheetId="62" hidden="1">{"via1",#N/A,TRUE,"general";"via2",#N/A,TRUE,"general";"via3",#N/A,TRUE,"general"}</definedName>
    <definedName name="sbgfbgdr" hidden="1">{"via1",#N/A,TRUE,"general";"via2",#N/A,TRUE,"general";"via3",#N/A,TRUE,"general"}</definedName>
    <definedName name="sbgfbgdr_1" localSheetId="3" hidden="1">{"via1",#N/A,TRUE,"general";"via2",#N/A,TRUE,"general";"via3",#N/A,TRUE,"general"}</definedName>
    <definedName name="sbgfbgdr_1" localSheetId="61" hidden="1">{"via1",#N/A,TRUE,"general";"via2",#N/A,TRUE,"general";"via3",#N/A,TRUE,"general"}</definedName>
    <definedName name="sbgfbgdr_1" localSheetId="62" hidden="1">{"via1",#N/A,TRUE,"general";"via2",#N/A,TRUE,"general";"via3",#N/A,TRUE,"general"}</definedName>
    <definedName name="sbgfbgdr_1" hidden="1">{"via1",#N/A,TRUE,"general";"via2",#N/A,TRUE,"general";"via3",#N/A,TRUE,"general"}</definedName>
    <definedName name="sbrbasa">#REF!</definedName>
    <definedName name="SBS">#REF!</definedName>
    <definedName name="SbtPpto">#REF!</definedName>
    <definedName name="sc" localSheetId="61">#REF!</definedName>
    <definedName name="sc" localSheetId="62">#REF!</definedName>
    <definedName name="SC">#REF!</definedName>
    <definedName name="scen_change" hidden="1">#REF!</definedName>
    <definedName name="scen_name1" hidden="1">"arial"</definedName>
    <definedName name="scen_num" hidden="1">1</definedName>
    <definedName name="scen_user1" hidden="1">"DIRECCION DE INFORMATICA"</definedName>
    <definedName name="scen_value1" localSheetId="3" hidden="1">{"SUMINISTRO E INSTALACIÓN CANALETAS L=7.50"}</definedName>
    <definedName name="scen_value1" hidden="1">{"SUMINISTRO E INSTALACIÓN CANALETAS L=7.50"}</definedName>
    <definedName name="scenario.1">#REF!</definedName>
    <definedName name="scenario.2">#REF!</definedName>
    <definedName name="scenario.3">#REF!</definedName>
    <definedName name="scenario.4">#REF!</definedName>
    <definedName name="Sched_Pay" localSheetId="62">#REF!</definedName>
    <definedName name="Sched_Pay" localSheetId="21">#REF!</definedName>
    <definedName name="Sched_Pay">#REF!</definedName>
    <definedName name="Scheduled_Extra_Payments" localSheetId="62">#REF!</definedName>
    <definedName name="Scheduled_Extra_Payments" localSheetId="21">#REF!</definedName>
    <definedName name="Scheduled_Extra_Payments">#REF!</definedName>
    <definedName name="Scheduled_Interest_Rate" localSheetId="21">#REF!</definedName>
    <definedName name="Scheduled_Interest_Rate">#REF!</definedName>
    <definedName name="Scheduled_Monthly_Payment" localSheetId="21">#REF!</definedName>
    <definedName name="Scheduled_Monthly_Payment">#REF!</definedName>
    <definedName name="SCI">#REF!</definedName>
    <definedName name="SCOAE">#REF!</definedName>
    <definedName name="SCOBS">#REF!</definedName>
    <definedName name="SCOCI">#REF!</definedName>
    <definedName name="SCODS">#REF!</definedName>
    <definedName name="SCOG" localSheetId="3" hidden="1">{"'ADV&amp;DP'!$A$4:$C$25"}</definedName>
    <definedName name="SCOG" hidden="1">{"'ADV&amp;DP'!$A$4:$C$25"}</definedName>
    <definedName name="SContLab">#REF!</definedName>
    <definedName name="SContParts">#REF!</definedName>
    <definedName name="SCOOS">#REF!</definedName>
    <definedName name="scope">#REF!</definedName>
    <definedName name="scope1">#REF!</definedName>
    <definedName name="SCORO">#REF!</definedName>
    <definedName name="SCQ">#REF!</definedName>
    <definedName name="sd" localSheetId="3" hidden="1">{"TAB1",#N/A,TRUE,"GENERAL";"TAB2",#N/A,TRUE,"GENERAL";"TAB3",#N/A,TRUE,"GENERAL";"TAB4",#N/A,TRUE,"GENERAL";"TAB5",#N/A,TRUE,"GENERAL"}</definedName>
    <definedName name="sd" localSheetId="61" hidden="1">{"TAB1",#N/A,TRUE,"GENERAL";"TAB2",#N/A,TRUE,"GENERAL";"TAB3",#N/A,TRUE,"GENERAL";"TAB4",#N/A,TRUE,"GENERAL";"TAB5",#N/A,TRUE,"GENERAL"}</definedName>
    <definedName name="sd" localSheetId="62" hidden="1">{"TAB1",#N/A,TRUE,"GENERAL";"TAB2",#N/A,TRUE,"GENERAL";"TAB3",#N/A,TRUE,"GENERAL";"TAB4",#N/A,TRUE,"GENERAL";"TAB5",#N/A,TRUE,"GENERAL"}</definedName>
    <definedName name="sd" hidden="1">{"TAB1",#N/A,TRUE,"GENERAL";"TAB2",#N/A,TRUE,"GENERAL";"TAB3",#N/A,TRUE,"GENERAL";"TAB4",#N/A,TRUE,"GENERAL";"TAB5",#N/A,TRUE,"GENERAL"}</definedName>
    <definedName name="sd_1" localSheetId="3" hidden="1">{"TAB1",#N/A,TRUE,"GENERAL";"TAB2",#N/A,TRUE,"GENERAL";"TAB3",#N/A,TRUE,"GENERAL";"TAB4",#N/A,TRUE,"GENERAL";"TAB5",#N/A,TRUE,"GENERAL"}</definedName>
    <definedName name="sd_1" localSheetId="61" hidden="1">{"TAB1",#N/A,TRUE,"GENERAL";"TAB2",#N/A,TRUE,"GENERAL";"TAB3",#N/A,TRUE,"GENERAL";"TAB4",#N/A,TRUE,"GENERAL";"TAB5",#N/A,TRUE,"GENERAL"}</definedName>
    <definedName name="sd_1" localSheetId="62" hidden="1">{"TAB1",#N/A,TRUE,"GENERAL";"TAB2",#N/A,TRUE,"GENERAL";"TAB3",#N/A,TRUE,"GENERAL";"TAB4",#N/A,TRUE,"GENERAL";"TAB5",#N/A,TRUE,"GENERAL"}</definedName>
    <definedName name="sd_1" hidden="1">{"TAB1",#N/A,TRUE,"GENERAL";"TAB2",#N/A,TRUE,"GENERAL";"TAB3",#N/A,TRUE,"GENERAL";"TAB4",#N/A,TRUE,"GENERAL";"TAB5",#N/A,TRUE,"GENERAL"}</definedName>
    <definedName name="SDad">#REF!</definedName>
    <definedName name="sdaf" localSheetId="3" hidden="1">{"via1",#N/A,TRUE,"general";"via2",#N/A,TRUE,"general";"via3",#N/A,TRUE,"general"}</definedName>
    <definedName name="sdaf" localSheetId="61" hidden="1">{"via1",#N/A,TRUE,"general";"via2",#N/A,TRUE,"general";"via3",#N/A,TRUE,"general"}</definedName>
    <definedName name="sdaf" localSheetId="62" hidden="1">{"via1",#N/A,TRUE,"general";"via2",#N/A,TRUE,"general";"via3",#N/A,TRUE,"general"}</definedName>
    <definedName name="sdaf" hidden="1">{"via1",#N/A,TRUE,"general";"via2",#N/A,TRUE,"general";"via3",#N/A,TRUE,"general"}</definedName>
    <definedName name="sdaf_1" localSheetId="3" hidden="1">{"via1",#N/A,TRUE,"general";"via2",#N/A,TRUE,"general";"via3",#N/A,TRUE,"general"}</definedName>
    <definedName name="sdaf_1" localSheetId="61" hidden="1">{"via1",#N/A,TRUE,"general";"via2",#N/A,TRUE,"general";"via3",#N/A,TRUE,"general"}</definedName>
    <definedName name="sdaf_1" localSheetId="62" hidden="1">{"via1",#N/A,TRUE,"general";"via2",#N/A,TRUE,"general";"via3",#N/A,TRUE,"general"}</definedName>
    <definedName name="sdaf_1" hidden="1">{"via1",#N/A,TRUE,"general";"via2",#N/A,TRUE,"general";"via3",#N/A,TRUE,"general"}</definedName>
    <definedName name="SDAGBDBGBV">#REF!</definedName>
    <definedName name="sdas" localSheetId="3" hidden="1">{"via1",#N/A,TRUE,"general";"via2",#N/A,TRUE,"general";"via3",#N/A,TRUE,"general"}</definedName>
    <definedName name="sdas" localSheetId="61" hidden="1">{"via1",#N/A,TRUE,"general";"via2",#N/A,TRUE,"general";"via3",#N/A,TRUE,"general"}</definedName>
    <definedName name="sdas" localSheetId="62" hidden="1">{"via1",#N/A,TRUE,"general";"via2",#N/A,TRUE,"general";"via3",#N/A,TRUE,"general"}</definedName>
    <definedName name="sdas" hidden="1">{"via1",#N/A,TRUE,"general";"via2",#N/A,TRUE,"general";"via3",#N/A,TRUE,"general"}</definedName>
    <definedName name="sdas_1" localSheetId="3" hidden="1">{"via1",#N/A,TRUE,"general";"via2",#N/A,TRUE,"general";"via3",#N/A,TRUE,"general"}</definedName>
    <definedName name="sdas_1" localSheetId="61" hidden="1">{"via1",#N/A,TRUE,"general";"via2",#N/A,TRUE,"general";"via3",#N/A,TRUE,"general"}</definedName>
    <definedName name="sdas_1" localSheetId="62" hidden="1">{"via1",#N/A,TRUE,"general";"via2",#N/A,TRUE,"general";"via3",#N/A,TRUE,"general"}</definedName>
    <definedName name="sdas_1" hidden="1">{"via1",#N/A,TRUE,"general";"via2",#N/A,TRUE,"general";"via3",#N/A,TRUE,"general"}</definedName>
    <definedName name="sdasdf" localSheetId="3" hidden="1">{"via1",#N/A,TRUE,"general";"via2",#N/A,TRUE,"general";"via3",#N/A,TRUE,"general"}</definedName>
    <definedName name="sdasdf" localSheetId="61" hidden="1">{"via1",#N/A,TRUE,"general";"via2",#N/A,TRUE,"general";"via3",#N/A,TRUE,"general"}</definedName>
    <definedName name="sdasdf" localSheetId="62" hidden="1">{"via1",#N/A,TRUE,"general";"via2",#N/A,TRUE,"general";"via3",#N/A,TRUE,"general"}</definedName>
    <definedName name="sdasdf" hidden="1">{"via1",#N/A,TRUE,"general";"via2",#N/A,TRUE,"general";"via3",#N/A,TRUE,"general"}</definedName>
    <definedName name="sdasdf_1" localSheetId="3" hidden="1">{"via1",#N/A,TRUE,"general";"via2",#N/A,TRUE,"general";"via3",#N/A,TRUE,"general"}</definedName>
    <definedName name="sdasdf_1" localSheetId="61" hidden="1">{"via1",#N/A,TRUE,"general";"via2",#N/A,TRUE,"general";"via3",#N/A,TRUE,"general"}</definedName>
    <definedName name="sdasdf_1" localSheetId="62" hidden="1">{"via1",#N/A,TRUE,"general";"via2",#N/A,TRUE,"general";"via3",#N/A,TRUE,"general"}</definedName>
    <definedName name="sdasdf_1" hidden="1">{"via1",#N/A,TRUE,"general";"via2",#N/A,TRUE,"general";"via3",#N/A,TRUE,"general"}</definedName>
    <definedName name="SDCDSCT" localSheetId="3" hidden="1">{"TAB1",#N/A,TRUE,"GENERAL";"TAB2",#N/A,TRUE,"GENERAL";"TAB3",#N/A,TRUE,"GENERAL";"TAB4",#N/A,TRUE,"GENERAL";"TAB5",#N/A,TRUE,"GENERAL"}</definedName>
    <definedName name="SDCDSCT" localSheetId="61" hidden="1">{"TAB1",#N/A,TRUE,"GENERAL";"TAB2",#N/A,TRUE,"GENERAL";"TAB3",#N/A,TRUE,"GENERAL";"TAB4",#N/A,TRUE,"GENERAL";"TAB5",#N/A,TRUE,"GENERAL"}</definedName>
    <definedName name="SDCDSCT" localSheetId="62" hidden="1">{"TAB1",#N/A,TRUE,"GENERAL";"TAB2",#N/A,TRUE,"GENERAL";"TAB3",#N/A,TRUE,"GENERAL";"TAB4",#N/A,TRUE,"GENERAL";"TAB5",#N/A,TRUE,"GENERAL"}</definedName>
    <definedName name="SDCDSCT" hidden="1">{"TAB1",#N/A,TRUE,"GENERAL";"TAB2",#N/A,TRUE,"GENERAL";"TAB3",#N/A,TRUE,"GENERAL";"TAB4",#N/A,TRUE,"GENERAL";"TAB5",#N/A,TRUE,"GENERAL"}</definedName>
    <definedName name="SDCDSCT_1" localSheetId="3" hidden="1">{"TAB1",#N/A,TRUE,"GENERAL";"TAB2",#N/A,TRUE,"GENERAL";"TAB3",#N/A,TRUE,"GENERAL";"TAB4",#N/A,TRUE,"GENERAL";"TAB5",#N/A,TRUE,"GENERAL"}</definedName>
    <definedName name="SDCDSCT_1" localSheetId="61" hidden="1">{"TAB1",#N/A,TRUE,"GENERAL";"TAB2",#N/A,TRUE,"GENERAL";"TAB3",#N/A,TRUE,"GENERAL";"TAB4",#N/A,TRUE,"GENERAL";"TAB5",#N/A,TRUE,"GENERAL"}</definedName>
    <definedName name="SDCDSCT_1" localSheetId="62" hidden="1">{"TAB1",#N/A,TRUE,"GENERAL";"TAB2",#N/A,TRUE,"GENERAL";"TAB3",#N/A,TRUE,"GENERAL";"TAB4",#N/A,TRUE,"GENERAL";"TAB5",#N/A,TRUE,"GENERAL"}</definedName>
    <definedName name="SDCDSCT_1" hidden="1">{"TAB1",#N/A,TRUE,"GENERAL";"TAB2",#N/A,TRUE,"GENERAL";"TAB3",#N/A,TRUE,"GENERAL";"TAB4",#N/A,TRUE,"GENERAL";"TAB5",#N/A,TRUE,"GENERAL"}</definedName>
    <definedName name="SDCVEF" localSheetId="61">#REF!</definedName>
    <definedName name="SDCVEF">#REF!</definedName>
    <definedName name="SDDSAFF" localSheetId="3" hidden="1">{#N/A,#N/A,TRUE,"1842CWN0"}</definedName>
    <definedName name="SDDSAFF" hidden="1">{#N/A,#N/A,TRUE,"1842CWN0"}</definedName>
    <definedName name="SDE" localSheetId="61">#REF!</definedName>
    <definedName name="SDE" localSheetId="62">#REF!</definedName>
    <definedName name="SDE">#REF!</definedName>
    <definedName name="SDERG" localSheetId="3">IF([0]!LG=9,IF(ISERROR(#REF!),"",#REF!),"")</definedName>
    <definedName name="SDERG">IF([0]!LG=9,IF(ISERROR(#REF!),"",#REF!),"")</definedName>
    <definedName name="sdf">#REF!</definedName>
    <definedName name="sdfas">#REF!</definedName>
    <definedName name="sdfasdf" hidden="1">#REF!</definedName>
    <definedName name="SDFCE" localSheetId="3" hidden="1">{"TAB1",#N/A,TRUE,"GENERAL";"TAB2",#N/A,TRUE,"GENERAL";"TAB3",#N/A,TRUE,"GENERAL";"TAB4",#N/A,TRUE,"GENERAL";"TAB5",#N/A,TRUE,"GENERAL"}</definedName>
    <definedName name="SDFCE" localSheetId="61" hidden="1">{"TAB1",#N/A,TRUE,"GENERAL";"TAB2",#N/A,TRUE,"GENERAL";"TAB3",#N/A,TRUE,"GENERAL";"TAB4",#N/A,TRUE,"GENERAL";"TAB5",#N/A,TRUE,"GENERAL"}</definedName>
    <definedName name="SDFCE" localSheetId="62" hidden="1">{"TAB1",#N/A,TRUE,"GENERAL";"TAB2",#N/A,TRUE,"GENERAL";"TAB3",#N/A,TRUE,"GENERAL";"TAB4",#N/A,TRUE,"GENERAL";"TAB5",#N/A,TRUE,"GENERAL"}</definedName>
    <definedName name="SDFCE" hidden="1">{"TAB1",#N/A,TRUE,"GENERAL";"TAB2",#N/A,TRUE,"GENERAL";"TAB3",#N/A,TRUE,"GENERAL";"TAB4",#N/A,TRUE,"GENERAL";"TAB5",#N/A,TRUE,"GENERAL"}</definedName>
    <definedName name="SDFCE_1" localSheetId="3" hidden="1">{"TAB1",#N/A,TRUE,"GENERAL";"TAB2",#N/A,TRUE,"GENERAL";"TAB3",#N/A,TRUE,"GENERAL";"TAB4",#N/A,TRUE,"GENERAL";"TAB5",#N/A,TRUE,"GENERAL"}</definedName>
    <definedName name="SDFCE_1" localSheetId="61" hidden="1">{"TAB1",#N/A,TRUE,"GENERAL";"TAB2",#N/A,TRUE,"GENERAL";"TAB3",#N/A,TRUE,"GENERAL";"TAB4",#N/A,TRUE,"GENERAL";"TAB5",#N/A,TRUE,"GENERAL"}</definedName>
    <definedName name="SDFCE_1" localSheetId="62" hidden="1">{"TAB1",#N/A,TRUE,"GENERAL";"TAB2",#N/A,TRUE,"GENERAL";"TAB3",#N/A,TRUE,"GENERAL";"TAB4",#N/A,TRUE,"GENERAL";"TAB5",#N/A,TRUE,"GENERAL"}</definedName>
    <definedName name="SDFCE_1" hidden="1">{"TAB1",#N/A,TRUE,"GENERAL";"TAB2",#N/A,TRUE,"GENERAL";"TAB3",#N/A,TRUE,"GENERAL";"TAB4",#N/A,TRUE,"GENERAL";"TAB5",#N/A,TRUE,"GENERAL"}</definedName>
    <definedName name="sdfd" localSheetId="3" hidden="1">{"via1",#N/A,TRUE,"general";"via2",#N/A,TRUE,"general";"via3",#N/A,TRUE,"general"}</definedName>
    <definedName name="sdfd" localSheetId="61" hidden="1">{"via1",#N/A,TRUE,"general";"via2",#N/A,TRUE,"general";"via3",#N/A,TRUE,"general"}</definedName>
    <definedName name="sdfd" localSheetId="62" hidden="1">{"via1",#N/A,TRUE,"general";"via2",#N/A,TRUE,"general";"via3",#N/A,TRUE,"general"}</definedName>
    <definedName name="sdfd" hidden="1">{"via1",#N/A,TRUE,"general";"via2",#N/A,TRUE,"general";"via3",#N/A,TRUE,"general"}</definedName>
    <definedName name="sdfd_1" localSheetId="3" hidden="1">{"via1",#N/A,TRUE,"general";"via2",#N/A,TRUE,"general";"via3",#N/A,TRUE,"general"}</definedName>
    <definedName name="sdfd_1" localSheetId="61" hidden="1">{"via1",#N/A,TRUE,"general";"via2",#N/A,TRUE,"general";"via3",#N/A,TRUE,"general"}</definedName>
    <definedName name="sdfd_1" localSheetId="62" hidden="1">{"via1",#N/A,TRUE,"general";"via2",#N/A,TRUE,"general";"via3",#N/A,TRUE,"general"}</definedName>
    <definedName name="sdfd_1" hidden="1">{"via1",#N/A,TRUE,"general";"via2",#N/A,TRUE,"general";"via3",#N/A,TRUE,"general"}</definedName>
    <definedName name="SDFDG" localSheetId="3" hidden="1">{#N/A,#N/A,TRUE,"1842CWN0"}</definedName>
    <definedName name="SDFDG" hidden="1">{#N/A,#N/A,TRUE,"1842CWN0"}</definedName>
    <definedName name="sdfds" localSheetId="3" hidden="1">{"via1",#N/A,TRUE,"general";"via2",#N/A,TRUE,"general";"via3",#N/A,TRUE,"general"}</definedName>
    <definedName name="sdfds" localSheetId="61" hidden="1">{"via1",#N/A,TRUE,"general";"via2",#N/A,TRUE,"general";"via3",#N/A,TRUE,"general"}</definedName>
    <definedName name="sdfds" localSheetId="62" hidden="1">{"via1",#N/A,TRUE,"general";"via2",#N/A,TRUE,"general";"via3",#N/A,TRUE,"general"}</definedName>
    <definedName name="sdfds" hidden="1">{"via1",#N/A,TRUE,"general";"via2",#N/A,TRUE,"general";"via3",#N/A,TRUE,"general"}</definedName>
    <definedName name="sdfds_1" localSheetId="3" hidden="1">{"via1",#N/A,TRUE,"general";"via2",#N/A,TRUE,"general";"via3",#N/A,TRUE,"general"}</definedName>
    <definedName name="sdfds_1" localSheetId="61" hidden="1">{"via1",#N/A,TRUE,"general";"via2",#N/A,TRUE,"general";"via3",#N/A,TRUE,"general"}</definedName>
    <definedName name="sdfds_1" localSheetId="62" hidden="1">{"via1",#N/A,TRUE,"general";"via2",#N/A,TRUE,"general";"via3",#N/A,TRUE,"general"}</definedName>
    <definedName name="sdfds_1" hidden="1">{"via1",#N/A,TRUE,"general";"via2",#N/A,TRUE,"general";"via3",#N/A,TRUE,"general"}</definedName>
    <definedName name="SDFDSO" localSheetId="3" hidden="1">{"via1",#N/A,TRUE,"general";"via2",#N/A,TRUE,"general";"via3",#N/A,TRUE,"general"}</definedName>
    <definedName name="SDFDSO" localSheetId="61" hidden="1">{"via1",#N/A,TRUE,"general";"via2",#N/A,TRUE,"general";"via3",#N/A,TRUE,"general"}</definedName>
    <definedName name="SDFDSO" localSheetId="62" hidden="1">{"via1",#N/A,TRUE,"general";"via2",#N/A,TRUE,"general";"via3",#N/A,TRUE,"general"}</definedName>
    <definedName name="SDFDSO" hidden="1">{"via1",#N/A,TRUE,"general";"via2",#N/A,TRUE,"general";"via3",#N/A,TRUE,"general"}</definedName>
    <definedName name="SDFDSO_1" localSheetId="3" hidden="1">{"via1",#N/A,TRUE,"general";"via2",#N/A,TRUE,"general";"via3",#N/A,TRUE,"general"}</definedName>
    <definedName name="SDFDSO_1" localSheetId="61" hidden="1">{"via1",#N/A,TRUE,"general";"via2",#N/A,TRUE,"general";"via3",#N/A,TRUE,"general"}</definedName>
    <definedName name="SDFDSO_1" localSheetId="62" hidden="1">{"via1",#N/A,TRUE,"general";"via2",#N/A,TRUE,"general";"via3",#N/A,TRUE,"general"}</definedName>
    <definedName name="SDFDSO_1" hidden="1">{"via1",#N/A,TRUE,"general";"via2",#N/A,TRUE,"general";"via3",#N/A,TRUE,"general"}</definedName>
    <definedName name="sdfdstp" localSheetId="3" hidden="1">{"TAB1",#N/A,TRUE,"GENERAL";"TAB2",#N/A,TRUE,"GENERAL";"TAB3",#N/A,TRUE,"GENERAL";"TAB4",#N/A,TRUE,"GENERAL";"TAB5",#N/A,TRUE,"GENERAL"}</definedName>
    <definedName name="sdfdstp" localSheetId="61" hidden="1">{"TAB1",#N/A,TRUE,"GENERAL";"TAB2",#N/A,TRUE,"GENERAL";"TAB3",#N/A,TRUE,"GENERAL";"TAB4",#N/A,TRUE,"GENERAL";"TAB5",#N/A,TRUE,"GENERAL"}</definedName>
    <definedName name="sdfdstp" localSheetId="62" hidden="1">{"TAB1",#N/A,TRUE,"GENERAL";"TAB2",#N/A,TRUE,"GENERAL";"TAB3",#N/A,TRUE,"GENERAL";"TAB4",#N/A,TRUE,"GENERAL";"TAB5",#N/A,TRUE,"GENERAL"}</definedName>
    <definedName name="sdfdstp" hidden="1">{"TAB1",#N/A,TRUE,"GENERAL";"TAB2",#N/A,TRUE,"GENERAL";"TAB3",#N/A,TRUE,"GENERAL";"TAB4",#N/A,TRUE,"GENERAL";"TAB5",#N/A,TRUE,"GENERAL"}</definedName>
    <definedName name="sdfdstp_1" localSheetId="3" hidden="1">{"TAB1",#N/A,TRUE,"GENERAL";"TAB2",#N/A,TRUE,"GENERAL";"TAB3",#N/A,TRUE,"GENERAL";"TAB4",#N/A,TRUE,"GENERAL";"TAB5",#N/A,TRUE,"GENERAL"}</definedName>
    <definedName name="sdfdstp_1" localSheetId="61" hidden="1">{"TAB1",#N/A,TRUE,"GENERAL";"TAB2",#N/A,TRUE,"GENERAL";"TAB3",#N/A,TRUE,"GENERAL";"TAB4",#N/A,TRUE,"GENERAL";"TAB5",#N/A,TRUE,"GENERAL"}</definedName>
    <definedName name="sdfdstp_1" localSheetId="62" hidden="1">{"TAB1",#N/A,TRUE,"GENERAL";"TAB2",#N/A,TRUE,"GENERAL";"TAB3",#N/A,TRUE,"GENERAL";"TAB4",#N/A,TRUE,"GENERAL";"TAB5",#N/A,TRUE,"GENERAL"}</definedName>
    <definedName name="sdfdstp_1" hidden="1">{"TAB1",#N/A,TRUE,"GENERAL";"TAB2",#N/A,TRUE,"GENERAL";"TAB3",#N/A,TRUE,"GENERAL";"TAB4",#N/A,TRUE,"GENERAL";"TAB5",#N/A,TRUE,"GENERAL"}</definedName>
    <definedName name="sdfdxf" localSheetId="62">#REF!</definedName>
    <definedName name="sdfdxf">#REF!</definedName>
    <definedName name="SDFEO" localSheetId="3" hidden="1">{"via1",#N/A,TRUE,"general";"via2",#N/A,TRUE,"general";"via3",#N/A,TRUE,"general"}</definedName>
    <definedName name="SDFEO" localSheetId="61" hidden="1">{"via1",#N/A,TRUE,"general";"via2",#N/A,TRUE,"general";"via3",#N/A,TRUE,"general"}</definedName>
    <definedName name="SDFEO" localSheetId="62" hidden="1">{"via1",#N/A,TRUE,"general";"via2",#N/A,TRUE,"general";"via3",#N/A,TRUE,"general"}</definedName>
    <definedName name="SDFEO" hidden="1">{"via1",#N/A,TRUE,"general";"via2",#N/A,TRUE,"general";"via3",#N/A,TRUE,"general"}</definedName>
    <definedName name="SDFEO_1" localSheetId="3" hidden="1">{"via1",#N/A,TRUE,"general";"via2",#N/A,TRUE,"general";"via3",#N/A,TRUE,"general"}</definedName>
    <definedName name="SDFEO_1" localSheetId="61" hidden="1">{"via1",#N/A,TRUE,"general";"via2",#N/A,TRUE,"general";"via3",#N/A,TRUE,"general"}</definedName>
    <definedName name="SDFEO_1" localSheetId="62" hidden="1">{"via1",#N/A,TRUE,"general";"via2",#N/A,TRUE,"general";"via3",#N/A,TRUE,"general"}</definedName>
    <definedName name="SDFEO_1" hidden="1">{"via1",#N/A,TRUE,"general";"via2",#N/A,TRUE,"general";"via3",#N/A,TRUE,"general"}</definedName>
    <definedName name="sdfg" localSheetId="3" hidden="1">{"TAB1",#N/A,TRUE,"GENERAL";"TAB2",#N/A,TRUE,"GENERAL";"TAB3",#N/A,TRUE,"GENERAL";"TAB4",#N/A,TRUE,"GENERAL";"TAB5",#N/A,TRUE,"GENERAL"}</definedName>
    <definedName name="sdfg" localSheetId="61" hidden="1">{"TAB1",#N/A,TRUE,"GENERAL";"TAB2",#N/A,TRUE,"GENERAL";"TAB3",#N/A,TRUE,"GENERAL";"TAB4",#N/A,TRUE,"GENERAL";"TAB5",#N/A,TRUE,"GENERAL"}</definedName>
    <definedName name="sdfg" localSheetId="62" hidden="1">{"TAB1",#N/A,TRUE,"GENERAL";"TAB2",#N/A,TRUE,"GENERAL";"TAB3",#N/A,TRUE,"GENERAL";"TAB4",#N/A,TRUE,"GENERAL";"TAB5",#N/A,TRUE,"GENERAL"}</definedName>
    <definedName name="sdfg" hidden="1">{"TAB1",#N/A,TRUE,"GENERAL";"TAB2",#N/A,TRUE,"GENERAL";"TAB3",#N/A,TRUE,"GENERAL";"TAB4",#N/A,TRUE,"GENERAL";"TAB5",#N/A,TRUE,"GENERAL"}</definedName>
    <definedName name="sdfg_1" localSheetId="3" hidden="1">{"TAB1",#N/A,TRUE,"GENERAL";"TAB2",#N/A,TRUE,"GENERAL";"TAB3",#N/A,TRUE,"GENERAL";"TAB4",#N/A,TRUE,"GENERAL";"TAB5",#N/A,TRUE,"GENERAL"}</definedName>
    <definedName name="sdfg_1" localSheetId="61" hidden="1">{"TAB1",#N/A,TRUE,"GENERAL";"TAB2",#N/A,TRUE,"GENERAL";"TAB3",#N/A,TRUE,"GENERAL";"TAB4",#N/A,TRUE,"GENERAL";"TAB5",#N/A,TRUE,"GENERAL"}</definedName>
    <definedName name="sdfg_1" localSheetId="62" hidden="1">{"TAB1",#N/A,TRUE,"GENERAL";"TAB2",#N/A,TRUE,"GENERAL";"TAB3",#N/A,TRUE,"GENERAL";"TAB4",#N/A,TRUE,"GENERAL";"TAB5",#N/A,TRUE,"GENERAL"}</definedName>
    <definedName name="sdfg_1" hidden="1">{"TAB1",#N/A,TRUE,"GENERAL";"TAB2",#N/A,TRUE,"GENERAL";"TAB3",#N/A,TRUE,"GENERAL";"TAB4",#N/A,TRUE,"GENERAL";"TAB5",#N/A,TRUE,"GENERAL"}</definedName>
    <definedName name="sdfgdsfk" localSheetId="3" hidden="1">{"via1",#N/A,TRUE,"general";"via2",#N/A,TRUE,"general";"via3",#N/A,TRUE,"general"}</definedName>
    <definedName name="sdfgdsfk" localSheetId="61" hidden="1">{"via1",#N/A,TRUE,"general";"via2",#N/A,TRUE,"general";"via3",#N/A,TRUE,"general"}</definedName>
    <definedName name="sdfgdsfk" localSheetId="62" hidden="1">{"via1",#N/A,TRUE,"general";"via2",#N/A,TRUE,"general";"via3",#N/A,TRUE,"general"}</definedName>
    <definedName name="sdfgdsfk" hidden="1">{"via1",#N/A,TRUE,"general";"via2",#N/A,TRUE,"general";"via3",#N/A,TRUE,"general"}</definedName>
    <definedName name="sdfgdsfk_1" localSheetId="3" hidden="1">{"via1",#N/A,TRUE,"general";"via2",#N/A,TRUE,"general";"via3",#N/A,TRUE,"general"}</definedName>
    <definedName name="sdfgdsfk_1" localSheetId="61" hidden="1">{"via1",#N/A,TRUE,"general";"via2",#N/A,TRUE,"general";"via3",#N/A,TRUE,"general"}</definedName>
    <definedName name="sdfgdsfk_1" localSheetId="62" hidden="1">{"via1",#N/A,TRUE,"general";"via2",#N/A,TRUE,"general";"via3",#N/A,TRUE,"general"}</definedName>
    <definedName name="sdfgdsfk_1" hidden="1">{"via1",#N/A,TRUE,"general";"via2",#N/A,TRUE,"general";"via3",#N/A,TRUE,"general"}</definedName>
    <definedName name="sdfgsg" localSheetId="3" hidden="1">{"via1",#N/A,TRUE,"general";"via2",#N/A,TRUE,"general";"via3",#N/A,TRUE,"general"}</definedName>
    <definedName name="sdfgsg" localSheetId="61" hidden="1">{"via1",#N/A,TRUE,"general";"via2",#N/A,TRUE,"general";"via3",#N/A,TRUE,"general"}</definedName>
    <definedName name="sdfgsg" localSheetId="62" hidden="1">{"via1",#N/A,TRUE,"general";"via2",#N/A,TRUE,"general";"via3",#N/A,TRUE,"general"}</definedName>
    <definedName name="sdfgsg" hidden="1">{"via1",#N/A,TRUE,"general";"via2",#N/A,TRUE,"general";"via3",#N/A,TRUE,"general"}</definedName>
    <definedName name="sdfgsg_1" localSheetId="3" hidden="1">{"via1",#N/A,TRUE,"general";"via2",#N/A,TRUE,"general";"via3",#N/A,TRUE,"general"}</definedName>
    <definedName name="sdfgsg_1" localSheetId="61" hidden="1">{"via1",#N/A,TRUE,"general";"via2",#N/A,TRUE,"general";"via3",#N/A,TRUE,"general"}</definedName>
    <definedName name="sdfgsg_1" localSheetId="62" hidden="1">{"via1",#N/A,TRUE,"general";"via2",#N/A,TRUE,"general";"via3",#N/A,TRUE,"general"}</definedName>
    <definedName name="sdfgsg_1" hidden="1">{"via1",#N/A,TRUE,"general";"via2",#N/A,TRUE,"general";"via3",#N/A,TRUE,"general"}</definedName>
    <definedName name="sdfhjfasdfjasj">#REF!</definedName>
    <definedName name="SDFLJK" localSheetId="3" hidden="1">{"TAB1",#N/A,TRUE,"GENERAL";"TAB2",#N/A,TRUE,"GENERAL";"TAB3",#N/A,TRUE,"GENERAL";"TAB4",#N/A,TRUE,"GENERAL";"TAB5",#N/A,TRUE,"GENERAL"}</definedName>
    <definedName name="SDFLJK" localSheetId="61" hidden="1">{"TAB1",#N/A,TRUE,"GENERAL";"TAB2",#N/A,TRUE,"GENERAL";"TAB3",#N/A,TRUE,"GENERAL";"TAB4",#N/A,TRUE,"GENERAL";"TAB5",#N/A,TRUE,"GENERAL"}</definedName>
    <definedName name="SDFLJK" localSheetId="62" hidden="1">{"TAB1",#N/A,TRUE,"GENERAL";"TAB2",#N/A,TRUE,"GENERAL";"TAB3",#N/A,TRUE,"GENERAL";"TAB4",#N/A,TRUE,"GENERAL";"TAB5",#N/A,TRUE,"GENERAL"}</definedName>
    <definedName name="SDFLJK" hidden="1">{"TAB1",#N/A,TRUE,"GENERAL";"TAB2",#N/A,TRUE,"GENERAL";"TAB3",#N/A,TRUE,"GENERAL";"TAB4",#N/A,TRUE,"GENERAL";"TAB5",#N/A,TRUE,"GENERAL"}</definedName>
    <definedName name="SDFLJK_1" localSheetId="3" hidden="1">{"TAB1",#N/A,TRUE,"GENERAL";"TAB2",#N/A,TRUE,"GENERAL";"TAB3",#N/A,TRUE,"GENERAL";"TAB4",#N/A,TRUE,"GENERAL";"TAB5",#N/A,TRUE,"GENERAL"}</definedName>
    <definedName name="SDFLJK_1" localSheetId="61" hidden="1">{"TAB1",#N/A,TRUE,"GENERAL";"TAB2",#N/A,TRUE,"GENERAL";"TAB3",#N/A,TRUE,"GENERAL";"TAB4",#N/A,TRUE,"GENERAL";"TAB5",#N/A,TRUE,"GENERAL"}</definedName>
    <definedName name="SDFLJK_1" localSheetId="62" hidden="1">{"TAB1",#N/A,TRUE,"GENERAL";"TAB2",#N/A,TRUE,"GENERAL";"TAB3",#N/A,TRUE,"GENERAL";"TAB4",#N/A,TRUE,"GENERAL";"TAB5",#N/A,TRUE,"GENERAL"}</definedName>
    <definedName name="SDFLJK_1" hidden="1">{"TAB1",#N/A,TRUE,"GENERAL";"TAB2",#N/A,TRUE,"GENERAL";"TAB3",#N/A,TRUE,"GENERAL";"TAB4",#N/A,TRUE,"GENERAL";"TAB5",#N/A,TRUE,"GENERAL"}</definedName>
    <definedName name="sdfsd">#REF!</definedName>
    <definedName name="sdfsd4" localSheetId="3" hidden="1">{"via1",#N/A,TRUE,"general";"via2",#N/A,TRUE,"general";"via3",#N/A,TRUE,"general"}</definedName>
    <definedName name="sdfsd4" localSheetId="61" hidden="1">{"via1",#N/A,TRUE,"general";"via2",#N/A,TRUE,"general";"via3",#N/A,TRUE,"general"}</definedName>
    <definedName name="sdfsd4" localSheetId="62" hidden="1">{"via1",#N/A,TRUE,"general";"via2",#N/A,TRUE,"general";"via3",#N/A,TRUE,"general"}</definedName>
    <definedName name="sdfsd4" hidden="1">{"via1",#N/A,TRUE,"general";"via2",#N/A,TRUE,"general";"via3",#N/A,TRUE,"general"}</definedName>
    <definedName name="sdfsd4_1" localSheetId="3" hidden="1">{"via1",#N/A,TRUE,"general";"via2",#N/A,TRUE,"general";"via3",#N/A,TRUE,"general"}</definedName>
    <definedName name="sdfsd4_1" localSheetId="61" hidden="1">{"via1",#N/A,TRUE,"general";"via2",#N/A,TRUE,"general";"via3",#N/A,TRUE,"general"}</definedName>
    <definedName name="sdfsd4_1" localSheetId="62" hidden="1">{"via1",#N/A,TRUE,"general";"via2",#N/A,TRUE,"general";"via3",#N/A,TRUE,"general"}</definedName>
    <definedName name="sdfsd4_1" hidden="1">{"via1",#N/A,TRUE,"general";"via2",#N/A,TRUE,"general";"via3",#N/A,TRUE,"general"}</definedName>
    <definedName name="SDFSDF" localSheetId="3" hidden="1">{"TAB1",#N/A,TRUE,"GENERAL";"TAB2",#N/A,TRUE,"GENERAL";"TAB3",#N/A,TRUE,"GENERAL";"TAB4",#N/A,TRUE,"GENERAL";"TAB5",#N/A,TRUE,"GENERAL"}</definedName>
    <definedName name="SDFSDF" localSheetId="61" hidden="1">{"TAB1",#N/A,TRUE,"GENERAL";"TAB2",#N/A,TRUE,"GENERAL";"TAB3",#N/A,TRUE,"GENERAL";"TAB4",#N/A,TRUE,"GENERAL";"TAB5",#N/A,TRUE,"GENERAL"}</definedName>
    <definedName name="SDFSDF" localSheetId="62" hidden="1">{"TAB1",#N/A,TRUE,"GENERAL";"TAB2",#N/A,TRUE,"GENERAL";"TAB3",#N/A,TRUE,"GENERAL";"TAB4",#N/A,TRUE,"GENERAL";"TAB5",#N/A,TRUE,"GENERAL"}</definedName>
    <definedName name="SDFSDF" hidden="1">{"TAB1",#N/A,TRUE,"GENERAL";"TAB2",#N/A,TRUE,"GENERAL";"TAB3",#N/A,TRUE,"GENERAL";"TAB4",#N/A,TRUE,"GENERAL";"TAB5",#N/A,TRUE,"GENERAL"}</definedName>
    <definedName name="SDFSDF_1" localSheetId="3" hidden="1">{"TAB1",#N/A,TRUE,"GENERAL";"TAB2",#N/A,TRUE,"GENERAL";"TAB3",#N/A,TRUE,"GENERAL";"TAB4",#N/A,TRUE,"GENERAL";"TAB5",#N/A,TRUE,"GENERAL"}</definedName>
    <definedName name="SDFSDF_1" localSheetId="61" hidden="1">{"TAB1",#N/A,TRUE,"GENERAL";"TAB2",#N/A,TRUE,"GENERAL";"TAB3",#N/A,TRUE,"GENERAL";"TAB4",#N/A,TRUE,"GENERAL";"TAB5",#N/A,TRUE,"GENERAL"}</definedName>
    <definedName name="SDFSDF_1" localSheetId="62" hidden="1">{"TAB1",#N/A,TRUE,"GENERAL";"TAB2",#N/A,TRUE,"GENERAL";"TAB3",#N/A,TRUE,"GENERAL";"TAB4",#N/A,TRUE,"GENERAL";"TAB5",#N/A,TRUE,"GENERAL"}</definedName>
    <definedName name="SDFSDF_1" hidden="1">{"TAB1",#N/A,TRUE,"GENERAL";"TAB2",#N/A,TRUE,"GENERAL";"TAB3",#N/A,TRUE,"GENERAL";"TAB4",#N/A,TRUE,"GENERAL";"TAB5",#N/A,TRUE,"GENERAL"}</definedName>
    <definedName name="sdfsdfb" localSheetId="3" hidden="1">{"via1",#N/A,TRUE,"general";"via2",#N/A,TRUE,"general";"via3",#N/A,TRUE,"general"}</definedName>
    <definedName name="sdfsdfb" localSheetId="61" hidden="1">{"via1",#N/A,TRUE,"general";"via2",#N/A,TRUE,"general";"via3",#N/A,TRUE,"general"}</definedName>
    <definedName name="sdfsdfb" localSheetId="62" hidden="1">{"via1",#N/A,TRUE,"general";"via2",#N/A,TRUE,"general";"via3",#N/A,TRUE,"general"}</definedName>
    <definedName name="sdfsdfb" hidden="1">{"via1",#N/A,TRUE,"general";"via2",#N/A,TRUE,"general";"via3",#N/A,TRUE,"general"}</definedName>
    <definedName name="sdfsdfb_1" localSheetId="3" hidden="1">{"via1",#N/A,TRUE,"general";"via2",#N/A,TRUE,"general";"via3",#N/A,TRUE,"general"}</definedName>
    <definedName name="sdfsdfb_1" localSheetId="61" hidden="1">{"via1",#N/A,TRUE,"general";"via2",#N/A,TRUE,"general";"via3",#N/A,TRUE,"general"}</definedName>
    <definedName name="sdfsdfb_1" localSheetId="62" hidden="1">{"via1",#N/A,TRUE,"general";"via2",#N/A,TRUE,"general";"via3",#N/A,TRUE,"general"}</definedName>
    <definedName name="sdfsdfb_1" hidden="1">{"via1",#N/A,TRUE,"general";"via2",#N/A,TRUE,"general";"via3",#N/A,TRUE,"general"}</definedName>
    <definedName name="sdfsdffs">#REF!</definedName>
    <definedName name="sdfsdfsdfsd" localSheetId="21">#REF!</definedName>
    <definedName name="sdfsdfsdfsd">#REF!</definedName>
    <definedName name="sdfsdgg" localSheetId="3" hidden="1">{#N/A,#N/A,TRUE,"INGENIERIA";#N/A,#N/A,TRUE,"COMPRAS";#N/A,#N/A,TRUE,"DIRECCION";#N/A,#N/A,TRUE,"RESUMEN"}</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localSheetId="61" hidden="1">{"TAB1",#N/A,TRUE,"GENERAL";"TAB2",#N/A,TRUE,"GENERAL";"TAB3",#N/A,TRUE,"GENERAL";"TAB4",#N/A,TRUE,"GENERAL";"TAB5",#N/A,TRUE,"GENERAL"}</definedName>
    <definedName name="SDFSF" localSheetId="62" hidden="1">{"TAB1",#N/A,TRUE,"GENERAL";"TAB2",#N/A,TRUE,"GENERAL";"TAB3",#N/A,TRUE,"GENERAL";"TAB4",#N/A,TRUE,"GENERAL";"TAB5",#N/A,TRUE,"GENERAL"}</definedName>
    <definedName name="SDFSF" hidden="1">{"TAB1",#N/A,TRUE,"GENERAL";"TAB2",#N/A,TRUE,"GENERAL";"TAB3",#N/A,TRUE,"GENERAL";"TAB4",#N/A,TRUE,"GENERAL";"TAB5",#N/A,TRUE,"GENERAL"}</definedName>
    <definedName name="SDFSF_1" localSheetId="3" hidden="1">{"TAB1",#N/A,TRUE,"GENERAL";"TAB2",#N/A,TRUE,"GENERAL";"TAB3",#N/A,TRUE,"GENERAL";"TAB4",#N/A,TRUE,"GENERAL";"TAB5",#N/A,TRUE,"GENERAL"}</definedName>
    <definedName name="SDFSF_1" localSheetId="61" hidden="1">{"TAB1",#N/A,TRUE,"GENERAL";"TAB2",#N/A,TRUE,"GENERAL";"TAB3",#N/A,TRUE,"GENERAL";"TAB4",#N/A,TRUE,"GENERAL";"TAB5",#N/A,TRUE,"GENERAL"}</definedName>
    <definedName name="SDFSF_1" localSheetId="62" hidden="1">{"TAB1",#N/A,TRUE,"GENERAL";"TAB2",#N/A,TRUE,"GENERAL";"TAB3",#N/A,TRUE,"GENERAL";"TAB4",#N/A,TRUE,"GENERAL";"TAB5",#N/A,TRUE,"GENERAL"}</definedName>
    <definedName name="SDFSF_1" hidden="1">{"TAB1",#N/A,TRUE,"GENERAL";"TAB2",#N/A,TRUE,"GENERAL";"TAB3",#N/A,TRUE,"GENERAL";"TAB4",#N/A,TRUE,"GENERAL";"TAB5",#N/A,TRUE,"GENERAL"}</definedName>
    <definedName name="sdfsffr">#REF!</definedName>
    <definedName name="sdfsv" localSheetId="3" hidden="1">{"TAB1",#N/A,TRUE,"GENERAL";"TAB2",#N/A,TRUE,"GENERAL";"TAB3",#N/A,TRUE,"GENERAL";"TAB4",#N/A,TRUE,"GENERAL";"TAB5",#N/A,TRUE,"GENERAL"}</definedName>
    <definedName name="sdfsv" localSheetId="61" hidden="1">{"TAB1",#N/A,TRUE,"GENERAL";"TAB2",#N/A,TRUE,"GENERAL";"TAB3",#N/A,TRUE,"GENERAL";"TAB4",#N/A,TRUE,"GENERAL";"TAB5",#N/A,TRUE,"GENERAL"}</definedName>
    <definedName name="sdfsv" localSheetId="62" hidden="1">{"TAB1",#N/A,TRUE,"GENERAL";"TAB2",#N/A,TRUE,"GENERAL";"TAB3",#N/A,TRUE,"GENERAL";"TAB4",#N/A,TRUE,"GENERAL";"TAB5",#N/A,TRUE,"GENERAL"}</definedName>
    <definedName name="sdfsv" hidden="1">{"TAB1",#N/A,TRUE,"GENERAL";"TAB2",#N/A,TRUE,"GENERAL";"TAB3",#N/A,TRUE,"GENERAL";"TAB4",#N/A,TRUE,"GENERAL";"TAB5",#N/A,TRUE,"GENERAL"}</definedName>
    <definedName name="sdfsv_1" localSheetId="3" hidden="1">{"TAB1",#N/A,TRUE,"GENERAL";"TAB2",#N/A,TRUE,"GENERAL";"TAB3",#N/A,TRUE,"GENERAL";"TAB4",#N/A,TRUE,"GENERAL";"TAB5",#N/A,TRUE,"GENERAL"}</definedName>
    <definedName name="sdfsv_1" localSheetId="61" hidden="1">{"TAB1",#N/A,TRUE,"GENERAL";"TAB2",#N/A,TRUE,"GENERAL";"TAB3",#N/A,TRUE,"GENERAL";"TAB4",#N/A,TRUE,"GENERAL";"TAB5",#N/A,TRUE,"GENERAL"}</definedName>
    <definedName name="sdfsv_1" localSheetId="62" hidden="1">{"TAB1",#N/A,TRUE,"GENERAL";"TAB2",#N/A,TRUE,"GENERAL";"TAB3",#N/A,TRUE,"GENERAL";"TAB4",#N/A,TRUE,"GENERAL";"TAB5",#N/A,TRUE,"GENERAL"}</definedName>
    <definedName name="sdfsv_1" hidden="1">{"TAB1",#N/A,TRUE,"GENERAL";"TAB2",#N/A,TRUE,"GENERAL";"TAB3",#N/A,TRUE,"GENERAL";"TAB4",#N/A,TRUE,"GENERAL";"TAB5",#N/A,TRUE,"GENERAL"}</definedName>
    <definedName name="SDFWE" localSheetId="61">#REF!</definedName>
    <definedName name="SDFWE">#REF!</definedName>
    <definedName name="sdg">#N/A</definedName>
    <definedName name="SDGFB">#REF!</definedName>
    <definedName name="sdgfd" localSheetId="3" hidden="1">{"TAB1",#N/A,TRUE,"GENERAL";"TAB2",#N/A,TRUE,"GENERAL";"TAB3",#N/A,TRUE,"GENERAL";"TAB4",#N/A,TRUE,"GENERAL";"TAB5",#N/A,TRUE,"GENERAL"}</definedName>
    <definedName name="sdgfd" localSheetId="61" hidden="1">{"TAB1",#N/A,TRUE,"GENERAL";"TAB2",#N/A,TRUE,"GENERAL";"TAB3",#N/A,TRUE,"GENERAL";"TAB4",#N/A,TRUE,"GENERAL";"TAB5",#N/A,TRUE,"GENERAL"}</definedName>
    <definedName name="sdgfd" localSheetId="62" hidden="1">{"TAB1",#N/A,TRUE,"GENERAL";"TAB2",#N/A,TRUE,"GENERAL";"TAB3",#N/A,TRUE,"GENERAL";"TAB4",#N/A,TRUE,"GENERAL";"TAB5",#N/A,TRUE,"GENERAL"}</definedName>
    <definedName name="sdgfd" hidden="1">{"TAB1",#N/A,TRUE,"GENERAL";"TAB2",#N/A,TRUE,"GENERAL";"TAB3",#N/A,TRUE,"GENERAL";"TAB4",#N/A,TRUE,"GENERAL";"TAB5",#N/A,TRUE,"GENERAL"}</definedName>
    <definedName name="sdgfd_1" localSheetId="3" hidden="1">{"TAB1",#N/A,TRUE,"GENERAL";"TAB2",#N/A,TRUE,"GENERAL";"TAB3",#N/A,TRUE,"GENERAL";"TAB4",#N/A,TRUE,"GENERAL";"TAB5",#N/A,TRUE,"GENERAL"}</definedName>
    <definedName name="sdgfd_1" localSheetId="61" hidden="1">{"TAB1",#N/A,TRUE,"GENERAL";"TAB2",#N/A,TRUE,"GENERAL";"TAB3",#N/A,TRUE,"GENERAL";"TAB4",#N/A,TRUE,"GENERAL";"TAB5",#N/A,TRUE,"GENERAL"}</definedName>
    <definedName name="sdgfd_1" localSheetId="62" hidden="1">{"TAB1",#N/A,TRUE,"GENERAL";"TAB2",#N/A,TRUE,"GENERAL";"TAB3",#N/A,TRUE,"GENERAL";"TAB4",#N/A,TRUE,"GENERAL";"TAB5",#N/A,TRUE,"GENERAL"}</definedName>
    <definedName name="sdgfd_1" hidden="1">{"TAB1",#N/A,TRUE,"GENERAL";"TAB2",#N/A,TRUE,"GENERAL";"TAB3",#N/A,TRUE,"GENERAL";"TAB4",#N/A,TRUE,"GENERAL";"TAB5",#N/A,TRUE,"GENERAL"}</definedName>
    <definedName name="sdgfgp" localSheetId="3" hidden="1">{"via1",#N/A,TRUE,"general";"via2",#N/A,TRUE,"general";"via3",#N/A,TRUE,"general"}</definedName>
    <definedName name="sdgfgp" localSheetId="61" hidden="1">{"via1",#N/A,TRUE,"general";"via2",#N/A,TRUE,"general";"via3",#N/A,TRUE,"general"}</definedName>
    <definedName name="sdgfgp" localSheetId="62" hidden="1">{"via1",#N/A,TRUE,"general";"via2",#N/A,TRUE,"general";"via3",#N/A,TRUE,"general"}</definedName>
    <definedName name="sdgfgp" hidden="1">{"via1",#N/A,TRUE,"general";"via2",#N/A,TRUE,"general";"via3",#N/A,TRUE,"general"}</definedName>
    <definedName name="sdgfgp_1" localSheetId="3" hidden="1">{"via1",#N/A,TRUE,"general";"via2",#N/A,TRUE,"general";"via3",#N/A,TRUE,"general"}</definedName>
    <definedName name="sdgfgp_1" localSheetId="61" hidden="1">{"via1",#N/A,TRUE,"general";"via2",#N/A,TRUE,"general";"via3",#N/A,TRUE,"general"}</definedName>
    <definedName name="sdgfgp_1" localSheetId="62" hidden="1">{"via1",#N/A,TRUE,"general";"via2",#N/A,TRUE,"general";"via3",#N/A,TRUE,"general"}</definedName>
    <definedName name="sdgfgp_1" hidden="1">{"via1",#N/A,TRUE,"general";"via2",#N/A,TRUE,"general";"via3",#N/A,TRUE,"general"}</definedName>
    <definedName name="sdgfiu" localSheetId="3" hidden="1">{"via1",#N/A,TRUE,"general";"via2",#N/A,TRUE,"general";"via3",#N/A,TRUE,"general"}</definedName>
    <definedName name="sdgfiu" localSheetId="61" hidden="1">{"via1",#N/A,TRUE,"general";"via2",#N/A,TRUE,"general";"via3",#N/A,TRUE,"general"}</definedName>
    <definedName name="sdgfiu" localSheetId="62" hidden="1">{"via1",#N/A,TRUE,"general";"via2",#N/A,TRUE,"general";"via3",#N/A,TRUE,"general"}</definedName>
    <definedName name="sdgfiu" hidden="1">{"via1",#N/A,TRUE,"general";"via2",#N/A,TRUE,"general";"via3",#N/A,TRUE,"general"}</definedName>
    <definedName name="sdgfiu_1" localSheetId="3" hidden="1">{"via1",#N/A,TRUE,"general";"via2",#N/A,TRUE,"general";"via3",#N/A,TRUE,"general"}</definedName>
    <definedName name="sdgfiu_1" localSheetId="61" hidden="1">{"via1",#N/A,TRUE,"general";"via2",#N/A,TRUE,"general";"via3",#N/A,TRUE,"general"}</definedName>
    <definedName name="sdgfiu_1" localSheetId="62" hidden="1">{"via1",#N/A,TRUE,"general";"via2",#N/A,TRUE,"general";"via3",#N/A,TRUE,"general"}</definedName>
    <definedName name="sdgfiu_1" hidden="1">{"via1",#N/A,TRUE,"general";"via2",#N/A,TRUE,"general";"via3",#N/A,TRUE,"general"}</definedName>
    <definedName name="sdgsd" localSheetId="3" hidden="1">{"TAB1",#N/A,TRUE,"GENERAL";"TAB2",#N/A,TRUE,"GENERAL";"TAB3",#N/A,TRUE,"GENERAL";"TAB4",#N/A,TRUE,"GENERAL";"TAB5",#N/A,TRUE,"GENERAL"}</definedName>
    <definedName name="sdgsd" localSheetId="61" hidden="1">{"TAB1",#N/A,TRUE,"GENERAL";"TAB2",#N/A,TRUE,"GENERAL";"TAB3",#N/A,TRUE,"GENERAL";"TAB4",#N/A,TRUE,"GENERAL";"TAB5",#N/A,TRUE,"GENERAL"}</definedName>
    <definedName name="sdgsd" localSheetId="62" hidden="1">{"TAB1",#N/A,TRUE,"GENERAL";"TAB2",#N/A,TRUE,"GENERAL";"TAB3",#N/A,TRUE,"GENERAL";"TAB4",#N/A,TRUE,"GENERAL";"TAB5",#N/A,TRUE,"GENERAL"}</definedName>
    <definedName name="sdgsd" hidden="1">{"TAB1",#N/A,TRUE,"GENERAL";"TAB2",#N/A,TRUE,"GENERAL";"TAB3",#N/A,TRUE,"GENERAL";"TAB4",#N/A,TRUE,"GENERAL";"TAB5",#N/A,TRUE,"GENERAL"}</definedName>
    <definedName name="sdgsd_1" localSheetId="3" hidden="1">{"TAB1",#N/A,TRUE,"GENERAL";"TAB2",#N/A,TRUE,"GENERAL";"TAB3",#N/A,TRUE,"GENERAL";"TAB4",#N/A,TRUE,"GENERAL";"TAB5",#N/A,TRUE,"GENERAL"}</definedName>
    <definedName name="sdgsd_1" localSheetId="61" hidden="1">{"TAB1",#N/A,TRUE,"GENERAL";"TAB2",#N/A,TRUE,"GENERAL";"TAB3",#N/A,TRUE,"GENERAL";"TAB4",#N/A,TRUE,"GENERAL";"TAB5",#N/A,TRUE,"GENERAL"}</definedName>
    <definedName name="sdgsd_1" localSheetId="62" hidden="1">{"TAB1",#N/A,TRUE,"GENERAL";"TAB2",#N/A,TRUE,"GENERAL";"TAB3",#N/A,TRUE,"GENERAL";"TAB4",#N/A,TRUE,"GENERAL";"TAB5",#N/A,TRUE,"GENERAL"}</definedName>
    <definedName name="sdgsd_1" hidden="1">{"TAB1",#N/A,TRUE,"GENERAL";"TAB2",#N/A,TRUE,"GENERAL";"TAB3",#N/A,TRUE,"GENERAL";"TAB4",#N/A,TRUE,"GENERAL";"TAB5",#N/A,TRUE,"GENERAL"}</definedName>
    <definedName name="sdgsg" localSheetId="3" hidden="1">{"via1",#N/A,TRUE,"general";"via2",#N/A,TRUE,"general";"via3",#N/A,TRUE,"general"}</definedName>
    <definedName name="sdgsg" localSheetId="61" hidden="1">{"via1",#N/A,TRUE,"general";"via2",#N/A,TRUE,"general";"via3",#N/A,TRUE,"general"}</definedName>
    <definedName name="sdgsg" localSheetId="62" hidden="1">{"via1",#N/A,TRUE,"general";"via2",#N/A,TRUE,"general";"via3",#N/A,TRUE,"general"}</definedName>
    <definedName name="sdgsg" hidden="1">{"via1",#N/A,TRUE,"general";"via2",#N/A,TRUE,"general";"via3",#N/A,TRUE,"general"}</definedName>
    <definedName name="sdgsg_1" localSheetId="3" hidden="1">{"via1",#N/A,TRUE,"general";"via2",#N/A,TRUE,"general";"via3",#N/A,TRUE,"general"}</definedName>
    <definedName name="sdgsg_1" localSheetId="61" hidden="1">{"via1",#N/A,TRUE,"general";"via2",#N/A,TRUE,"general";"via3",#N/A,TRUE,"general"}</definedName>
    <definedName name="sdgsg_1" localSheetId="62" hidden="1">{"via1",#N/A,TRUE,"general";"via2",#N/A,TRUE,"general";"via3",#N/A,TRUE,"general"}</definedName>
    <definedName name="sdgsg_1" hidden="1">{"via1",#N/A,TRUE,"general";"via2",#N/A,TRUE,"general";"via3",#N/A,TRUE,"general"}</definedName>
    <definedName name="SDIKOM" localSheetId="3" hidden="1">{"TAB1",#N/A,TRUE,"GENERAL";"TAB2",#N/A,TRUE,"GENERAL";"TAB3",#N/A,TRUE,"GENERAL";"TAB4",#N/A,TRUE,"GENERAL";"TAB5",#N/A,TRUE,"GENERAL"}</definedName>
    <definedName name="SDIKOM" localSheetId="61" hidden="1">{"TAB1",#N/A,TRUE,"GENERAL";"TAB2",#N/A,TRUE,"GENERAL";"TAB3",#N/A,TRUE,"GENERAL";"TAB4",#N/A,TRUE,"GENERAL";"TAB5",#N/A,TRUE,"GENERAL"}</definedName>
    <definedName name="SDIKOM" localSheetId="62" hidden="1">{"TAB1",#N/A,TRUE,"GENERAL";"TAB2",#N/A,TRUE,"GENERAL";"TAB3",#N/A,TRUE,"GENERAL";"TAB4",#N/A,TRUE,"GENERAL";"TAB5",#N/A,TRUE,"GENERAL"}</definedName>
    <definedName name="SDIKOM" hidden="1">{"TAB1",#N/A,TRUE,"GENERAL";"TAB2",#N/A,TRUE,"GENERAL";"TAB3",#N/A,TRUE,"GENERAL";"TAB4",#N/A,TRUE,"GENERAL";"TAB5",#N/A,TRUE,"GENERAL"}</definedName>
    <definedName name="SDIKOM_1" localSheetId="3" hidden="1">{"TAB1",#N/A,TRUE,"GENERAL";"TAB2",#N/A,TRUE,"GENERAL";"TAB3",#N/A,TRUE,"GENERAL";"TAB4",#N/A,TRUE,"GENERAL";"TAB5",#N/A,TRUE,"GENERAL"}</definedName>
    <definedName name="SDIKOM_1" localSheetId="61" hidden="1">{"TAB1",#N/A,TRUE,"GENERAL";"TAB2",#N/A,TRUE,"GENERAL";"TAB3",#N/A,TRUE,"GENERAL";"TAB4",#N/A,TRUE,"GENERAL";"TAB5",#N/A,TRUE,"GENERAL"}</definedName>
    <definedName name="SDIKOM_1" localSheetId="62" hidden="1">{"TAB1",#N/A,TRUE,"GENERAL";"TAB2",#N/A,TRUE,"GENERAL";"TAB3",#N/A,TRUE,"GENERAL";"TAB4",#N/A,TRUE,"GENERAL";"TAB5",#N/A,TRUE,"GENERAL"}</definedName>
    <definedName name="SDIKOM_1" hidden="1">{"TAB1",#N/A,TRUE,"GENERAL";"TAB2",#N/A,TRUE,"GENERAL";"TAB3",#N/A,TRUE,"GENERAL";"TAB4",#N/A,TRUE,"GENERAL";"TAB5",#N/A,TRUE,"GENERAL"}</definedName>
    <definedName name="sdjkgjidfnfjidnhfmhkfmh">#N/A</definedName>
    <definedName name="sdjknsjdgnf">#N/A</definedName>
    <definedName name="sdkgujgjdrjgklfgrlt">#N/A</definedName>
    <definedName name="SDKJDJGNJDG">#N/A</definedName>
    <definedName name="SdM_Model_v_4_01_PV_Foglio1_Elenca">#REF!</definedName>
    <definedName name="sdngdjfngjdfnfnhgh">#N/A</definedName>
    <definedName name="sdqd" localSheetId="61">#REF!</definedName>
    <definedName name="sdqd">#REF!</definedName>
    <definedName name="SDRWERWER">#N/A</definedName>
    <definedName name="SDS">#REF!</definedName>
    <definedName name="sdsadasd">#REF!</definedName>
    <definedName name="SDSD">#REF!</definedName>
    <definedName name="SDSDD">#REF!</definedName>
    <definedName name="SDSDDS">#REF!</definedName>
    <definedName name="sdsdfh" localSheetId="3" hidden="1">{"via1",#N/A,TRUE,"general";"via2",#N/A,TRUE,"general";"via3",#N/A,TRUE,"general"}</definedName>
    <definedName name="sdsdfh" localSheetId="61" hidden="1">{"via1",#N/A,TRUE,"general";"via2",#N/A,TRUE,"general";"via3",#N/A,TRUE,"general"}</definedName>
    <definedName name="sdsdfh" localSheetId="62" hidden="1">{"via1",#N/A,TRUE,"general";"via2",#N/A,TRUE,"general";"via3",#N/A,TRUE,"general"}</definedName>
    <definedName name="sdsdfh" hidden="1">{"via1",#N/A,TRUE,"general";"via2",#N/A,TRUE,"general";"via3",#N/A,TRUE,"general"}</definedName>
    <definedName name="sdsdfh_1" localSheetId="3" hidden="1">{"via1",#N/A,TRUE,"general";"via2",#N/A,TRUE,"general";"via3",#N/A,TRUE,"general"}</definedName>
    <definedName name="sdsdfh_1" localSheetId="61" hidden="1">{"via1",#N/A,TRUE,"general";"via2",#N/A,TRUE,"general";"via3",#N/A,TRUE,"general"}</definedName>
    <definedName name="sdsdfh_1" localSheetId="62" hidden="1">{"via1",#N/A,TRUE,"general";"via2",#N/A,TRUE,"general";"via3",#N/A,TRUE,"general"}</definedName>
    <definedName name="sdsdfh_1" hidden="1">{"via1",#N/A,TRUE,"general";"via2",#N/A,TRUE,"general";"via3",#N/A,TRUE,"general"}</definedName>
    <definedName name="sdsdfsdff" localSheetId="3" hidden="1">{#N/A,#N/A,TRUE,"1842CWN0"}</definedName>
    <definedName name="sdsdfsdff" hidden="1">{#N/A,#N/A,TRUE,"1842CWN0"}</definedName>
    <definedName name="sdsds" localSheetId="61">#REF!</definedName>
    <definedName name="sdsds">#REF!</definedName>
    <definedName name="SDSDSD">#REF!</definedName>
    <definedName name="SDSDSDSD">#REF!</definedName>
    <definedName name="SDSSDS">#REF!</definedName>
    <definedName name="sdvvsdvdvgdvfgdvfskl">#N/A</definedName>
    <definedName name="SE" localSheetId="61">#REF!</definedName>
    <definedName name="SE" localSheetId="62">#REF!</definedName>
    <definedName name="SE">#REF!</definedName>
    <definedName name="sec">#REF!</definedName>
    <definedName name="seccion1">#REF!</definedName>
    <definedName name="seccion2">#REF!</definedName>
    <definedName name="Seccionador_de_Maniobras_de_17.5_KV_630_A" localSheetId="21">#REF!</definedName>
    <definedName name="Seccionador_de_Maniobras_de_17.5_KV_630_A">#REF!</definedName>
    <definedName name="Secretaria">#REF!</definedName>
    <definedName name="Secretarias">#REF!</definedName>
    <definedName name="SECTOR" localSheetId="61">#REF!</definedName>
    <definedName name="SECTOR">#REF!</definedName>
    <definedName name="SegmentaciónDeDatos_03._Nombre_corredor">#N/A</definedName>
    <definedName name="SegmentaciónDeDatos_03._Nombre_corredor1">#N/A</definedName>
    <definedName name="SegmentaciónDeDatos_03._Nombre_corredor3">#N/A</definedName>
    <definedName name="SegmentaciónDeDatos_05._Nombre_tramo">#N/A</definedName>
    <definedName name="SegmentaciónDeDatos_05._Nombre_tramo1">#N/A</definedName>
    <definedName name="SegmentaciónDeDatos_05._Nombre_tramo3">#N/A</definedName>
    <definedName name="SegmentaciónDeDatos_07._Nombre_Sector">#N/A</definedName>
    <definedName name="SegmentaciónDeDatos_07._Nombre_Sector1">#N/A</definedName>
    <definedName name="SegmentaciónDeDatos_07._Nombre_Sector3">#N/A</definedName>
    <definedName name="SEGUE">#REF!</definedName>
    <definedName name="Seguetas" localSheetId="21">#REF!</definedName>
    <definedName name="Seguetas">#REF!</definedName>
    <definedName name="seguimiento">0.04</definedName>
    <definedName name="SEGUNDO">#REF!</definedName>
    <definedName name="Segundos">#REF!</definedName>
    <definedName name="Seguro">#REF!</definedName>
    <definedName name="SeguroCostos">#REF!</definedName>
    <definedName name="selalternativas">#REF!</definedName>
    <definedName name="Selected_Year_Open_Volume">#REF!</definedName>
    <definedName name="Selector_voltimetro_7_posiciones">#REF!</definedName>
    <definedName name="Selectores">#REF!</definedName>
    <definedName name="sell">#REF!</definedName>
    <definedName name="Sellador_piso_granito">#REF!</definedName>
    <definedName name="SELLANTE_ELASTICO__PARA_CUBIERTAS___TUBO_600_CC">#REF!</definedName>
    <definedName name="SEM_DEL_MES">#REF!</definedName>
    <definedName name="SEMANA">#REF!</definedName>
    <definedName name="SEMANA_C3">#REF!</definedName>
    <definedName name="Semanas_mes">#REF!</definedName>
    <definedName name="semior">#REF!</definedName>
    <definedName name="SEN">#REF!</definedName>
    <definedName name="sena">#REF!</definedName>
    <definedName name="sencount" hidden="1">1</definedName>
    <definedName name="senior">#REF!</definedName>
    <definedName name="Señal__grupo_1_._Tablero_en_lámina_galvanizada_de_75cm_75cm__calibre_16__reflectivo_tipo_1__incluye_poste">#REF!</definedName>
    <definedName name="SEÑALES">#REF!</definedName>
    <definedName name="Señales_APM">#REF!</definedName>
    <definedName name="Señales_APM_TC">#REF!</definedName>
    <definedName name="Señales_CPC">#REF!</definedName>
    <definedName name="Señales_CPC_TC">#REF!</definedName>
    <definedName name="Señales_Esp">#REF!</definedName>
    <definedName name="Señales_HW">#REF!</definedName>
    <definedName name="Señales_HW2">#REF!</definedName>
    <definedName name="Señales_HW2_TC">#REF!</definedName>
    <definedName name="Señales_LM">#REF!</definedName>
    <definedName name="SEÑALES_LM_TC">#REF!</definedName>
    <definedName name="Señales_Otros_Equipos">#REF!</definedName>
    <definedName name="SEÑALES_TC">#REF!</definedName>
    <definedName name="SEP" localSheetId="61">#REF!</definedName>
    <definedName name="SEP" localSheetId="62">#REF!</definedName>
    <definedName name="SEP">#REF!</definedName>
    <definedName name="sep00">#REF!</definedName>
    <definedName name="SEPARACIONPLACAS">#REF!</definedName>
    <definedName name="Sepjv2">#REF!</definedName>
    <definedName name="SepOct">#REF!</definedName>
    <definedName name="SepOct_C">#REF!</definedName>
    <definedName name="SEPT_25_09">#REF!</definedName>
    <definedName name="septdetail">#REF!</definedName>
    <definedName name="septico">#REF!</definedName>
    <definedName name="septtb">#REF!</definedName>
    <definedName name="SequenceF">#REF!</definedName>
    <definedName name="SERO">#N/A</definedName>
    <definedName name="SERO_10">#NAME?</definedName>
    <definedName name="SERO_3">#NAME?</definedName>
    <definedName name="SERO_4">#NAME?</definedName>
    <definedName name="SERO_5">#NAME?</definedName>
    <definedName name="SERO_6">#NAME?</definedName>
    <definedName name="SERO_7">#NAME?</definedName>
    <definedName name="SERO_8">#NAME?</definedName>
    <definedName name="SERO_9">#NAME?</definedName>
    <definedName name="serr">#REF!</definedName>
    <definedName name="Servicio_de_Volqueta" localSheetId="21">#REF!</definedName>
    <definedName name="Servicio_de_Volqueta">#REF!</definedName>
    <definedName name="servicioingreso" localSheetId="61">#REF!</definedName>
    <definedName name="servicioingreso">#REF!</definedName>
    <definedName name="ServicioSurentingExpress">#REF!</definedName>
    <definedName name="servicioutilidad">#REF!</definedName>
    <definedName name="ServicioVehSustituto">#REF!</definedName>
    <definedName name="ses">#REF!</definedName>
    <definedName name="SESENTA">#REF!,#REF!</definedName>
    <definedName name="SETENTA">#REF!,#REF!</definedName>
    <definedName name="setrj" localSheetId="3" hidden="1">{"via1",#N/A,TRUE,"general";"via2",#N/A,TRUE,"general";"via3",#N/A,TRUE,"general"}</definedName>
    <definedName name="setrj" localSheetId="61" hidden="1">{"via1",#N/A,TRUE,"general";"via2",#N/A,TRUE,"general";"via3",#N/A,TRUE,"general"}</definedName>
    <definedName name="setrj" localSheetId="62" hidden="1">{"via1",#N/A,TRUE,"general";"via2",#N/A,TRUE,"general";"via3",#N/A,TRUE,"general"}</definedName>
    <definedName name="setrj" hidden="1">{"via1",#N/A,TRUE,"general";"via2",#N/A,TRUE,"general";"via3",#N/A,TRUE,"general"}</definedName>
    <definedName name="setrj_1" localSheetId="3" hidden="1">{"via1",#N/A,TRUE,"general";"via2",#N/A,TRUE,"general";"via3",#N/A,TRUE,"general"}</definedName>
    <definedName name="setrj_1" localSheetId="61" hidden="1">{"via1",#N/A,TRUE,"general";"via2",#N/A,TRUE,"general";"via3",#N/A,TRUE,"general"}</definedName>
    <definedName name="setrj_1" localSheetId="62" hidden="1">{"via1",#N/A,TRUE,"general";"via2",#N/A,TRUE,"general";"via3",#N/A,TRUE,"general"}</definedName>
    <definedName name="setrj_1" hidden="1">{"via1",#N/A,TRUE,"general";"via2",#N/A,TRUE,"general";"via3",#N/A,TRUE,"general"}</definedName>
    <definedName name="sett" localSheetId="3" hidden="1">{"via1",#N/A,TRUE,"general";"via2",#N/A,TRUE,"general";"via3",#N/A,TRUE,"general"}</definedName>
    <definedName name="sett" localSheetId="61" hidden="1">{"via1",#N/A,TRUE,"general";"via2",#N/A,TRUE,"general";"via3",#N/A,TRUE,"general"}</definedName>
    <definedName name="sett" localSheetId="62" hidden="1">{"via1",#N/A,TRUE,"general";"via2",#N/A,TRUE,"general";"via3",#N/A,TRUE,"general"}</definedName>
    <definedName name="sett" hidden="1">{"via1",#N/A,TRUE,"general";"via2",#N/A,TRUE,"general";"via3",#N/A,TRUE,"general"}</definedName>
    <definedName name="sett_1" localSheetId="3" hidden="1">{"via1",#N/A,TRUE,"general";"via2",#N/A,TRUE,"general";"via3",#N/A,TRUE,"general"}</definedName>
    <definedName name="sett_1" localSheetId="61" hidden="1">{"via1",#N/A,TRUE,"general";"via2",#N/A,TRUE,"general";"via3",#N/A,TRUE,"general"}</definedName>
    <definedName name="sett_1" localSheetId="62" hidden="1">{"via1",#N/A,TRUE,"general";"via2",#N/A,TRUE,"general";"via3",#N/A,TRUE,"general"}</definedName>
    <definedName name="sett_1" hidden="1">{"via1",#N/A,TRUE,"general";"via2",#N/A,TRUE,"general";"via3",#N/A,TRUE,"general"}</definedName>
    <definedName name="SEVER" localSheetId="61">#REF!</definedName>
    <definedName name="SEVER">#REF!</definedName>
    <definedName name="SEXO">#REF!</definedName>
    <definedName name="SF" localSheetId="61">#REF!</definedName>
    <definedName name="SF" localSheetId="62">#REF!</definedName>
    <definedName name="sf">#REF!</definedName>
    <definedName name="sfasf" localSheetId="3" hidden="1">{"TAB1",#N/A,TRUE,"GENERAL";"TAB2",#N/A,TRUE,"GENERAL";"TAB3",#N/A,TRUE,"GENERAL";"TAB4",#N/A,TRUE,"GENERAL";"TAB5",#N/A,TRUE,"GENERAL"}</definedName>
    <definedName name="sfasf" localSheetId="61" hidden="1">{"TAB1",#N/A,TRUE,"GENERAL";"TAB2",#N/A,TRUE,"GENERAL";"TAB3",#N/A,TRUE,"GENERAL";"TAB4",#N/A,TRUE,"GENERAL";"TAB5",#N/A,TRUE,"GENERAL"}</definedName>
    <definedName name="sfasf" localSheetId="62" hidden="1">{"TAB1",#N/A,TRUE,"GENERAL";"TAB2",#N/A,TRUE,"GENERAL";"TAB3",#N/A,TRUE,"GENERAL";"TAB4",#N/A,TRUE,"GENERAL";"TAB5",#N/A,TRUE,"GENERAL"}</definedName>
    <definedName name="sfasf" hidden="1">{"TAB1",#N/A,TRUE,"GENERAL";"TAB2",#N/A,TRUE,"GENERAL";"TAB3",#N/A,TRUE,"GENERAL";"TAB4",#N/A,TRUE,"GENERAL";"TAB5",#N/A,TRUE,"GENERAL"}</definedName>
    <definedName name="sfasf_1" localSheetId="3" hidden="1">{"TAB1",#N/A,TRUE,"GENERAL";"TAB2",#N/A,TRUE,"GENERAL";"TAB3",#N/A,TRUE,"GENERAL";"TAB4",#N/A,TRUE,"GENERAL";"TAB5",#N/A,TRUE,"GENERAL"}</definedName>
    <definedName name="sfasf_1" localSheetId="61" hidden="1">{"TAB1",#N/A,TRUE,"GENERAL";"TAB2",#N/A,TRUE,"GENERAL";"TAB3",#N/A,TRUE,"GENERAL";"TAB4",#N/A,TRUE,"GENERAL";"TAB5",#N/A,TRUE,"GENERAL"}</definedName>
    <definedName name="sfasf_1" localSheetId="62" hidden="1">{"TAB1",#N/A,TRUE,"GENERAL";"TAB2",#N/A,TRUE,"GENERAL";"TAB3",#N/A,TRUE,"GENERAL";"TAB4",#N/A,TRUE,"GENERAL";"TAB5",#N/A,TRUE,"GENERAL"}</definedName>
    <definedName name="sfasf_1" hidden="1">{"TAB1",#N/A,TRUE,"GENERAL";"TAB2",#N/A,TRUE,"GENERAL";"TAB3",#N/A,TRUE,"GENERAL";"TAB4",#N/A,TRUE,"GENERAL";"TAB5",#N/A,TRUE,"GENERAL"}</definedName>
    <definedName name="SFD_5">#REF!</definedName>
    <definedName name="SFF">#N/A</definedName>
    <definedName name="sfgasd" localSheetId="3" hidden="1">{0,0,0,0;0,0,0,0;0,0,0,0;0,0,0,0;0,0,0,0;0,0,0,0;0,0,2,0;2,3,3,0;FALSE,FALSE,FALSE,FALSE;TRUE,FALSE,TRUE,TRUE;FALSE,FALSE,TRUE,TRUE;FALSE,0,2.78134444564786E-308,4.45015196281921E-308;7.78776275135711E-308,1.33504516457612E-307,2.22507555776164E-307,3.56012157274209E-307}</definedName>
    <definedName name="sfgasd" hidden="1">{0,0,0,0;0,0,0,0;0,0,0,0;0,0,0,0;0,0,0,0;0,0,0,0;0,0,2,0;2,3,3,0;FALSE,FALSE,FALSE,FALSE;TRUE,FALSE,TRUE,TRUE;FALSE,FALSE,TRUE,TRUE;FALSE,0,2.78134444564786E-308,4.45015196281921E-308;7.78776275135711E-308,1.33504516457612E-307,2.22507555776164E-307,3.56012157274209E-307}</definedName>
    <definedName name="SFGAST5" localSheetId="3" hidden="1">{#N/A,#N/A,FALSE,"IC_Global";#N/A,#N/A,FALSE,"IC_Global (98-f)";#N/A,#N/A,FALSE,"Inc";#N/A,#N/A,FALSE,"CAMBIOS (2)";#N/A,#N/A,FALSE,"EXPL Inc.";#N/A,#N/A,FALSE,"HITOS98";#N/A,#N/A,FALSE,"CURVA ""S"" GLOBAL ";#N/A,#N/A,FALSE,"CURVA ""S"" 1998 "}</definedName>
    <definedName name="SFGAST5" hidden="1">{#N/A,#N/A,FALSE,"IC_Global";#N/A,#N/A,FALSE,"IC_Global (98-f)";#N/A,#N/A,FALSE,"Inc";#N/A,#N/A,FALSE,"CAMBIOS (2)";#N/A,#N/A,FALSE,"EXPL Inc.";#N/A,#N/A,FALSE,"HITOS98";#N/A,#N/A,FALSE,"CURVA ""S"" GLOBAL ";#N/A,#N/A,FALSE,"CURVA ""S"" 1998 "}</definedName>
    <definedName name="SFHSGFH" localSheetId="3" hidden="1">{"TAB1",#N/A,TRUE,"GENERAL";"TAB2",#N/A,TRUE,"GENERAL";"TAB3",#N/A,TRUE,"GENERAL";"TAB4",#N/A,TRUE,"GENERAL";"TAB5",#N/A,TRUE,"GENERAL"}</definedName>
    <definedName name="SFHSGFH" localSheetId="61" hidden="1">{"TAB1",#N/A,TRUE,"GENERAL";"TAB2",#N/A,TRUE,"GENERAL";"TAB3",#N/A,TRUE,"GENERAL";"TAB4",#N/A,TRUE,"GENERAL";"TAB5",#N/A,TRUE,"GENERAL"}</definedName>
    <definedName name="SFHSGFH" localSheetId="62" hidden="1">{"TAB1",#N/A,TRUE,"GENERAL";"TAB2",#N/A,TRUE,"GENERAL";"TAB3",#N/A,TRUE,"GENERAL";"TAB4",#N/A,TRUE,"GENERAL";"TAB5",#N/A,TRUE,"GENERAL"}</definedName>
    <definedName name="SFHSGFH" hidden="1">{"TAB1",#N/A,TRUE,"GENERAL";"TAB2",#N/A,TRUE,"GENERAL";"TAB3",#N/A,TRUE,"GENERAL";"TAB4",#N/A,TRUE,"GENERAL";"TAB5",#N/A,TRUE,"GENERAL"}</definedName>
    <definedName name="SFHSGFH_1" localSheetId="3" hidden="1">{"TAB1",#N/A,TRUE,"GENERAL";"TAB2",#N/A,TRUE,"GENERAL";"TAB3",#N/A,TRUE,"GENERAL";"TAB4",#N/A,TRUE,"GENERAL";"TAB5",#N/A,TRUE,"GENERAL"}</definedName>
    <definedName name="SFHSGFH_1" localSheetId="61" hidden="1">{"TAB1",#N/A,TRUE,"GENERAL";"TAB2",#N/A,TRUE,"GENERAL";"TAB3",#N/A,TRUE,"GENERAL";"TAB4",#N/A,TRUE,"GENERAL";"TAB5",#N/A,TRUE,"GENERAL"}</definedName>
    <definedName name="SFHSGFH_1" localSheetId="62" hidden="1">{"TAB1",#N/A,TRUE,"GENERAL";"TAB2",#N/A,TRUE,"GENERAL";"TAB3",#N/A,TRUE,"GENERAL";"TAB4",#N/A,TRUE,"GENERAL";"TAB5",#N/A,TRUE,"GENERAL"}</definedName>
    <definedName name="SFHSGFH_1" hidden="1">{"TAB1",#N/A,TRUE,"GENERAL";"TAB2",#N/A,TRUE,"GENERAL";"TAB3",#N/A,TRUE,"GENERAL";"TAB4",#N/A,TRUE,"GENERAL";"TAB5",#N/A,TRUE,"GENERAL"}</definedName>
    <definedName name="SFNGN">#REF!</definedName>
    <definedName name="sfnlavplt">#REF!</definedName>
    <definedName name="sfsd" localSheetId="3" hidden="1">{"via1",#N/A,TRUE,"general";"via2",#N/A,TRUE,"general";"via3",#N/A,TRUE,"general"}</definedName>
    <definedName name="sfsd" localSheetId="61" hidden="1">{"via1",#N/A,TRUE,"general";"via2",#N/A,TRUE,"general";"via3",#N/A,TRUE,"general"}</definedName>
    <definedName name="sfsd" localSheetId="62" hidden="1">{"via1",#N/A,TRUE,"general";"via2",#N/A,TRUE,"general";"via3",#N/A,TRUE,"general"}</definedName>
    <definedName name="sfsd" hidden="1">{"via1",#N/A,TRUE,"general";"via2",#N/A,TRUE,"general";"via3",#N/A,TRUE,"general"}</definedName>
    <definedName name="sfsd_1" localSheetId="3" hidden="1">{"via1",#N/A,TRUE,"general";"via2",#N/A,TRUE,"general";"via3",#N/A,TRUE,"general"}</definedName>
    <definedName name="sfsd_1" localSheetId="61" hidden="1">{"via1",#N/A,TRUE,"general";"via2",#N/A,TRUE,"general";"via3",#N/A,TRUE,"general"}</definedName>
    <definedName name="sfsd_1" localSheetId="62" hidden="1">{"via1",#N/A,TRUE,"general";"via2",#N/A,TRUE,"general";"via3",#N/A,TRUE,"general"}</definedName>
    <definedName name="sfsd_1" hidden="1">{"via1",#N/A,TRUE,"general";"via2",#N/A,TRUE,"general";"via3",#N/A,TRUE,"general"}</definedName>
    <definedName name="sfsdf" localSheetId="3" hidden="1">{"TAB1",#N/A,TRUE,"GENERAL";"TAB2",#N/A,TRUE,"GENERAL";"TAB3",#N/A,TRUE,"GENERAL";"TAB4",#N/A,TRUE,"GENERAL";"TAB5",#N/A,TRUE,"GENERAL"}</definedName>
    <definedName name="sfsdf" localSheetId="61" hidden="1">{"TAB1",#N/A,TRUE,"GENERAL";"TAB2",#N/A,TRUE,"GENERAL";"TAB3",#N/A,TRUE,"GENERAL";"TAB4",#N/A,TRUE,"GENERAL";"TAB5",#N/A,TRUE,"GENERAL"}</definedName>
    <definedName name="sfsdf" localSheetId="62" hidden="1">{"TAB1",#N/A,TRUE,"GENERAL";"TAB2",#N/A,TRUE,"GENERAL";"TAB3",#N/A,TRUE,"GENERAL";"TAB4",#N/A,TRUE,"GENERAL";"TAB5",#N/A,TRUE,"GENERAL"}</definedName>
    <definedName name="sfsdf" hidden="1">{"TAB1",#N/A,TRUE,"GENERAL";"TAB2",#N/A,TRUE,"GENERAL";"TAB3",#N/A,TRUE,"GENERAL";"TAB4",#N/A,TRUE,"GENERAL";"TAB5",#N/A,TRUE,"GENERAL"}</definedName>
    <definedName name="sfsdf_1" localSheetId="3" hidden="1">{"TAB1",#N/A,TRUE,"GENERAL";"TAB2",#N/A,TRUE,"GENERAL";"TAB3",#N/A,TRUE,"GENERAL";"TAB4",#N/A,TRUE,"GENERAL";"TAB5",#N/A,TRUE,"GENERAL"}</definedName>
    <definedName name="sfsdf_1" localSheetId="61" hidden="1">{"TAB1",#N/A,TRUE,"GENERAL";"TAB2",#N/A,TRUE,"GENERAL";"TAB3",#N/A,TRUE,"GENERAL";"TAB4",#N/A,TRUE,"GENERAL";"TAB5",#N/A,TRUE,"GENERAL"}</definedName>
    <definedName name="sfsdf_1" localSheetId="62" hidden="1">{"TAB1",#N/A,TRUE,"GENERAL";"TAB2",#N/A,TRUE,"GENERAL";"TAB3",#N/A,TRUE,"GENERAL";"TAB4",#N/A,TRUE,"GENERAL";"TAB5",#N/A,TRUE,"GENERAL"}</definedName>
    <definedName name="sfsdf_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61" hidden="1">{"TAB1",#N/A,TRUE,"GENERAL";"TAB2",#N/A,TRUE,"GENERAL";"TAB3",#N/A,TRUE,"GENERAL";"TAB4",#N/A,TRUE,"GENERAL";"TAB5",#N/A,TRUE,"GENERAL"}</definedName>
    <definedName name="sfsdferg" localSheetId="62" hidden="1">{"TAB1",#N/A,TRUE,"GENERAL";"TAB2",#N/A,TRUE,"GENERAL";"TAB3",#N/A,TRUE,"GENERAL";"TAB4",#N/A,TRUE,"GENERAL";"TAB5",#N/A,TRUE,"GENERAL"}</definedName>
    <definedName name="sfsdferg" hidden="1">{"TAB1",#N/A,TRUE,"GENERAL";"TAB2",#N/A,TRUE,"GENERAL";"TAB3",#N/A,TRUE,"GENERAL";"TAB4",#N/A,TRUE,"GENERAL";"TAB5",#N/A,TRUE,"GENERAL"}</definedName>
    <definedName name="sfsdferg_1" localSheetId="3" hidden="1">{"TAB1",#N/A,TRUE,"GENERAL";"TAB2",#N/A,TRUE,"GENERAL";"TAB3",#N/A,TRUE,"GENERAL";"TAB4",#N/A,TRUE,"GENERAL";"TAB5",#N/A,TRUE,"GENERAL"}</definedName>
    <definedName name="sfsdferg_1" localSheetId="61" hidden="1">{"TAB1",#N/A,TRUE,"GENERAL";"TAB2",#N/A,TRUE,"GENERAL";"TAB3",#N/A,TRUE,"GENERAL";"TAB4",#N/A,TRUE,"GENERAL";"TAB5",#N/A,TRUE,"GENERAL"}</definedName>
    <definedName name="sfsdferg_1" localSheetId="62" hidden="1">{"TAB1",#N/A,TRUE,"GENERAL";"TAB2",#N/A,TRUE,"GENERAL";"TAB3",#N/A,TRUE,"GENERAL";"TAB4",#N/A,TRUE,"GENERAL";"TAB5",#N/A,TRUE,"GENERAL"}</definedName>
    <definedName name="sfsdferg_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61" hidden="1">{"TAB1",#N/A,TRUE,"GENERAL";"TAB2",#N/A,TRUE,"GENERAL";"TAB3",#N/A,TRUE,"GENERAL";"TAB4",#N/A,TRUE,"GENERAL";"TAB5",#N/A,TRUE,"GENERAL"}</definedName>
    <definedName name="sfsdfs" localSheetId="62" hidden="1">{"TAB1",#N/A,TRUE,"GENERAL";"TAB2",#N/A,TRUE,"GENERAL";"TAB3",#N/A,TRUE,"GENERAL";"TAB4",#N/A,TRUE,"GENERAL";"TAB5",#N/A,TRUE,"GENERAL"}</definedName>
    <definedName name="sfsdfs" hidden="1">{"TAB1",#N/A,TRUE,"GENERAL";"TAB2",#N/A,TRUE,"GENERAL";"TAB3",#N/A,TRUE,"GENERAL";"TAB4",#N/A,TRUE,"GENERAL";"TAB5",#N/A,TRUE,"GENERAL"}</definedName>
    <definedName name="sfsdfs_1" localSheetId="3" hidden="1">{"TAB1",#N/A,TRUE,"GENERAL";"TAB2",#N/A,TRUE,"GENERAL";"TAB3",#N/A,TRUE,"GENERAL";"TAB4",#N/A,TRUE,"GENERAL";"TAB5",#N/A,TRUE,"GENERAL"}</definedName>
    <definedName name="sfsdfs_1" localSheetId="61" hidden="1">{"TAB1",#N/A,TRUE,"GENERAL";"TAB2",#N/A,TRUE,"GENERAL";"TAB3",#N/A,TRUE,"GENERAL";"TAB4",#N/A,TRUE,"GENERAL";"TAB5",#N/A,TRUE,"GENERAL"}</definedName>
    <definedName name="sfsdfs_1" localSheetId="62" hidden="1">{"TAB1",#N/A,TRUE,"GENERAL";"TAB2",#N/A,TRUE,"GENERAL";"TAB3",#N/A,TRUE,"GENERAL";"TAB4",#N/A,TRUE,"GENERAL";"TAB5",#N/A,TRUE,"GENERAL"}</definedName>
    <definedName name="sfsdfs_1" hidden="1">{"TAB1",#N/A,TRUE,"GENERAL";"TAB2",#N/A,TRUE,"GENERAL";"TAB3",#N/A,TRUE,"GENERAL";"TAB4",#N/A,TRUE,"GENERAL";"TAB5",#N/A,TRUE,"GENERAL"}</definedName>
    <definedName name="SFSFS">#N/A</definedName>
    <definedName name="SFSTRT" localSheetId="3" hidden="1">{#N/A,#N/A,FALSE,"masez (10)";#N/A,#N/A,FALSE,"masez (7)";#N/A,#N/A,FALSE,"masez (6)";#N/A,#N/A,FALSE,"masez (5)";#N/A,#N/A,FALSE,"masez (4)";#N/A,#N/A,FALSE,"masez (3)";#N/A,#N/A,FALSE,"masez (2)";#N/A,#N/A,FALSE,"GME";#N/A,#N/A,FALSE,"masez"}</definedName>
    <definedName name="SFSTRT" hidden="1">{#N/A,#N/A,FALSE,"masez (10)";#N/A,#N/A,FALSE,"masez (7)";#N/A,#N/A,FALSE,"masez (6)";#N/A,#N/A,FALSE,"masez (5)";#N/A,#N/A,FALSE,"masez (4)";#N/A,#N/A,FALSE,"masez (3)";#N/A,#N/A,FALSE,"masez (2)";#N/A,#N/A,FALSE,"GME";#N/A,#N/A,FALSE,"masez"}</definedName>
    <definedName name="Sg" localSheetId="61">#REF!</definedName>
    <definedName name="Sg" localSheetId="62">#REF!</definedName>
    <definedName name="Sg">#REF!</definedName>
    <definedName name="sga">#REF!</definedName>
    <definedName name="SGET">#REF!</definedName>
    <definedName name="SGGGSV" hidden="1">#REF!</definedName>
    <definedName name="SGI_V_INDICES_CIRCUITO_CAUSA">#REF!</definedName>
    <definedName name="Sh">#REF!</definedName>
    <definedName name="Shadow_Tolls_paste">#REF!</definedName>
    <definedName name="Share">#REF!</definedName>
    <definedName name="SHARED_FORMULA_0">#N/A</definedName>
    <definedName name="SHARED_FORMULA_1">#N/A</definedName>
    <definedName name="SHARED_FORMULA_10___0">NA()</definedName>
    <definedName name="SHARED_FORMULA_14___0">NA()</definedName>
    <definedName name="SHARED_FORMULA_18___0">NA()</definedName>
    <definedName name="SHARED_FORMULA_2">#N/A</definedName>
    <definedName name="SHARED_FORMULA_2___0">1/13</definedName>
    <definedName name="SHARED_FORMULA_21">#N/A</definedName>
    <definedName name="SHARED_FORMULA_22___0">NA()</definedName>
    <definedName name="SHARED_FORMULA_26___0">NA()</definedName>
    <definedName name="SHARED_FORMULA_3">#N/A</definedName>
    <definedName name="SHARED_FORMULA_30___0">NA()</definedName>
    <definedName name="SHARED_FORMULA_34">NA()</definedName>
    <definedName name="SHARED_FORMULA_38">NA()</definedName>
    <definedName name="SHARED_FORMULA_4">#N/A</definedName>
    <definedName name="SHARED_FORMULA_5">#N/A</definedName>
    <definedName name="SHARED_FORMULA_6">#N/A</definedName>
    <definedName name="SHARED_FORMULA_6___0">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61">#REF!</definedName>
    <definedName name="si" localSheetId="62">#REF!</definedName>
    <definedName name="SI">#N/A</definedName>
    <definedName name="SI_10">#NAME?</definedName>
    <definedName name="SI_3">#NAME?</definedName>
    <definedName name="SI_4">#NAME?</definedName>
    <definedName name="SI_5">#NAME?</definedName>
    <definedName name="SI_6">#NAME?</definedName>
    <definedName name="SI_7">#NAME?</definedName>
    <definedName name="SI_8">#NAME?</definedName>
    <definedName name="SI_9">#NAME?</definedName>
    <definedName name="SI_O_NO">#REF!</definedName>
    <definedName name="Siembra_por_Unidad" localSheetId="21">#REF!</definedName>
    <definedName name="Siembra_por_Unidad">#REF!</definedName>
    <definedName name="Sifón__PVC_2" localSheetId="61">#REF!</definedName>
    <definedName name="Sifón__PVC_2">#REF!</definedName>
    <definedName name="Sifón__PVC_3">#REF!</definedName>
    <definedName name="SIFON_180_2">#REF!</definedName>
    <definedName name="Sifón_c_x_c_sanitario_2" localSheetId="21">#REF!</definedName>
    <definedName name="Sifón_c_x_c_sanitario_2">#REF!</definedName>
    <definedName name="Sifón_c_x_c_sanitario_3" localSheetId="21">#REF!</definedName>
    <definedName name="Sifón_c_x_c_sanitario_3">#REF!</definedName>
    <definedName name="Sifón_c_x_c_sanitario_4" localSheetId="21">#REF!</definedName>
    <definedName name="Sifón_c_x_c_sanitario_4">#REF!</definedName>
    <definedName name="Sifón_c_x_c_sanitario_6" localSheetId="21">#REF!</definedName>
    <definedName name="Sifón_c_x_c_sanitario_6">#REF!</definedName>
    <definedName name="Sifon_en_P_Ref._93510_000_000" localSheetId="21">#REF!</definedName>
    <definedName name="Sifon_en_P_Ref._93510_000_000">#REF!</definedName>
    <definedName name="Sifón_sanitario_P.V.C._3" localSheetId="21">#REF!</definedName>
    <definedName name="Sifón_sanitario_P.V.C._3">#REF!</definedName>
    <definedName name="sifones_cromados" localSheetId="21">#REF!</definedName>
    <definedName name="sifones_cromados">#REF!</definedName>
    <definedName name="SIKA">#REF!</definedName>
    <definedName name="SIKA_1">#REF!</definedName>
    <definedName name="Sika_1__mortero">#REF!</definedName>
    <definedName name="Sika_impermeabilizante_integral" localSheetId="21">#REF!</definedName>
    <definedName name="Sika_impermeabilizante_integral">#REF!</definedName>
    <definedName name="Sika_transparente" localSheetId="21">#REF!</definedName>
    <definedName name="Sika_transparente">#REF!</definedName>
    <definedName name="SIKA1">#REF!</definedName>
    <definedName name="SIKAD">#REF!</definedName>
    <definedName name="SIKADUR">#REF!</definedName>
    <definedName name="SIKAFILL">#REF!</definedName>
    <definedName name="sikaflex">#REF!</definedName>
    <definedName name="SIKAimpermeabilizante">#REF!</definedName>
    <definedName name="SILICONA">#REF!</definedName>
    <definedName name="silla_y_250x110">#REF!</definedName>
    <definedName name="SILLA_YEE_160x110">#REF!</definedName>
    <definedName name="SILLA_YEE_160x160">#REF!</definedName>
    <definedName name="SILLA_YEE_200x110">#REF!</definedName>
    <definedName name="SILLA_YEE_200x160">#REF!</definedName>
    <definedName name="SILLA_YEE_24x160">#REF!</definedName>
    <definedName name="SILLA_YEE_250x110">#REF!</definedName>
    <definedName name="SILLA_YEE_250x160">#REF!</definedName>
    <definedName name="SILLA_YEE_27x160">#REF!</definedName>
    <definedName name="SILLA_YEE_315x110">#REF!</definedName>
    <definedName name="SILLA_YEE_315x160">#REF!</definedName>
    <definedName name="SILLA_YEE_355x110">#REF!</definedName>
    <definedName name="SILLA_YEE_355x160">#REF!</definedName>
    <definedName name="SILLA_YEE_400x160">#REF!</definedName>
    <definedName name="SILLA_YEE_450x160">#REF!</definedName>
    <definedName name="Silletería_Tandem." localSheetId="21">#REF!</definedName>
    <definedName name="Silletería_Tandem.">#REF!</definedName>
    <definedName name="Sim_Model_Input_1">#REF!</definedName>
    <definedName name="Sim_Model_Input_4">#REF!</definedName>
    <definedName name="Sim_Model_Output_1">#REF!</definedName>
    <definedName name="SINDY" localSheetId="61">#REF!</definedName>
    <definedName name="SINDY">#REF!</definedName>
    <definedName name="SINGOLO">#REF!</definedName>
    <definedName name="Sinnombre">#REF!</definedName>
    <definedName name="Sinnombre___0">#REF!</definedName>
    <definedName name="sino">#REF!</definedName>
    <definedName name="SISISIS">#N/A</definedName>
    <definedName name="SISISIS_10">#NAME?</definedName>
    <definedName name="SISISIS_3">#NAME?</definedName>
    <definedName name="SISISIS_4">#NAME?</definedName>
    <definedName name="SISISIS_5">#NAME?</definedName>
    <definedName name="SISISIS_6">#NAME?</definedName>
    <definedName name="SISISIS_7">#NAME?</definedName>
    <definedName name="SISISIS_8">#NAME?</definedName>
    <definedName name="SISISIS_9">#NAME?</definedName>
    <definedName name="siste">#REF!</definedName>
    <definedName name="SistemasPlazos" hidden="1">1</definedName>
    <definedName name="SITE">#REF!</definedName>
    <definedName name="SITE1">#REF!</definedName>
    <definedName name="Sitio">#REF!</definedName>
    <definedName name="SJ" localSheetId="62">#REF!</definedName>
    <definedName name="SJ">#REF!</definedName>
    <definedName name="sk" localSheetId="61">#REF!</definedName>
    <definedName name="sk" localSheetId="62">#REF!</definedName>
    <definedName name="sk">#REF!</definedName>
    <definedName name="skdjvnjsdnvjdnds">#N/A</definedName>
    <definedName name="SL" localSheetId="61">#REF!</definedName>
    <definedName name="SL" localSheetId="62">#REF!</definedName>
    <definedName name="SL">#REF!</definedName>
    <definedName name="Slicer_Contact_Type">#N/A</definedName>
    <definedName name="SLPVC">#REF!</definedName>
    <definedName name="SLube">#REF!</definedName>
    <definedName name="sm" localSheetId="61">#REF!</definedName>
    <definedName name="sm" localSheetId="62">#REF!</definedName>
    <definedName name="sm">#REF!</definedName>
    <definedName name="SMIN">#REF!</definedName>
    <definedName name="SMLMV_2020">#REF!</definedName>
    <definedName name="Smlv">#REF!</definedName>
    <definedName name="smlv01">#REF!</definedName>
    <definedName name="smlv2001">#REF!</definedName>
    <definedName name="SMML">#REF!</definedName>
    <definedName name="SMMLV" comment="AÑO: 2014">616027</definedName>
    <definedName name="SMT">#REF!</definedName>
    <definedName name="sn" localSheetId="61">#REF!</definedName>
    <definedName name="sn" localSheetId="62">#REF!</definedName>
    <definedName name="SN">#REF!</definedName>
    <definedName name="snw" localSheetId="61">#REF!</definedName>
    <definedName name="snw" localSheetId="62">#REF!</definedName>
    <definedName name="snw">#REF!</definedName>
    <definedName name="sñ" localSheetId="61">#REF!</definedName>
    <definedName name="sñ" localSheetId="62">#REF!</definedName>
    <definedName name="sñ">#REF!</definedName>
    <definedName name="so" localSheetId="61">#REF!</definedName>
    <definedName name="so" localSheetId="62">#REF!</definedName>
    <definedName name="so">#REF!</definedName>
    <definedName name="Soat">#REF!</definedName>
    <definedName name="SoatCostos">#REF!</definedName>
    <definedName name="SOBRE2H">#REF!</definedName>
    <definedName name="sobre4h">#REF!</definedName>
    <definedName name="SOBREANCHO">#REF!</definedName>
    <definedName name="SOBRECIMIEN20">#REF!</definedName>
    <definedName name="sobrecimiento">#REF!</definedName>
    <definedName name="Sobrecimiento_ladrillo">#REF!</definedName>
    <definedName name="SOCIAL">#REF!</definedName>
    <definedName name="SOCIO">#REF!</definedName>
    <definedName name="SOHaul">#REF!</definedName>
    <definedName name="SOL" localSheetId="61">#REF!</definedName>
    <definedName name="SOL" localSheetId="62">#REF!</definedName>
    <definedName name="SOL">#REF!</definedName>
    <definedName name="solad">#REF!</definedName>
    <definedName name="SOLADO" localSheetId="61">#REF!</definedName>
    <definedName name="SOLADO" localSheetId="62">#REF!</definedName>
    <definedName name="solado">#REF!</definedName>
    <definedName name="soladov">#REF!</definedName>
    <definedName name="SOLD._4_">#REF!</definedName>
    <definedName name="SOLD._6_">#REF!</definedName>
    <definedName name="SOLD._8_">#REF!</definedName>
    <definedName name="SOLDA">#REF!</definedName>
    <definedName name="Soldador">#REF!</definedName>
    <definedName name="Soldador_1A">#REF!</definedName>
    <definedName name="soldadura" localSheetId="61">#REF!</definedName>
    <definedName name="soldadura" localSheetId="62">#REF!</definedName>
    <definedName name="SOLDADURA">#REF!</definedName>
    <definedName name="Soldadura_cawell">#REF!</definedName>
    <definedName name="Soldadura_de_estaño_para_cobre" localSheetId="21">#REF!</definedName>
    <definedName name="Soldadura_de_estaño_para_cobre">#REF!</definedName>
    <definedName name="Soldadura_electrica">#REF!</definedName>
    <definedName name="SOLDADURA_ELECTRICA__6011_x_1_8">#REF!</definedName>
    <definedName name="Soldadura_eléctrica_004___323" localSheetId="21">#REF!</definedName>
    <definedName name="Soldadura_eléctrica_004___323">#REF!</definedName>
    <definedName name="Soldadura_electrodo_1_8_E60_11">#REF!</definedName>
    <definedName name="Soldadura_estaño_para_cobre" localSheetId="21">#REF!</definedName>
    <definedName name="Soldadura_estaño_para_cobre">#REF!</definedName>
    <definedName name="Soldadura_Exotermica_115_Gm">#REF!</definedName>
    <definedName name="Soldadura_liquida_P.V.C._3_4" localSheetId="21">#REF!</definedName>
    <definedName name="Soldadura_liquida_P.V.C._3_4">#REF!</definedName>
    <definedName name="Soldadura_P.V.C._liquida_1_4" localSheetId="21">#REF!</definedName>
    <definedName name="Soldadura_P.V.C._liquida_1_4">#REF!</definedName>
    <definedName name="SOLDADURA_PVC">#REF!</definedName>
    <definedName name="Soldadura_SP___13_1_8" localSheetId="21">#REF!</definedName>
    <definedName name="Soldadura_SP___13_1_8">#REF!</definedName>
    <definedName name="Soldadura_y_limpiador_PVC" localSheetId="61">#REF!</definedName>
    <definedName name="Soldadura_y_limpiador_PVC">#REF!</definedName>
    <definedName name="Solids.SG">#REF!</definedName>
    <definedName name="solo">#REF!</definedName>
    <definedName name="SOLPVC">#REF!</definedName>
    <definedName name="solver_adj" hidden="1">#REF!,#REF!,#REF!,#REF!,#REF!,#REF!,#REF!,#REF!,#REF!,#REF!,#REF!,#REF!,#REF!,#REF!,#REF!,#REF!,#REF!,#REF!,#REF!</definedName>
    <definedName name="solver_lin" hidden="1">0</definedName>
    <definedName name="solver_num" hidden="1">1</definedName>
    <definedName name="solver_oldadj1" hidden="1">19</definedName>
    <definedName name="solver_oldadj10" hidden="1">57.21</definedName>
    <definedName name="solver_oldadj11" hidden="1">28</definedName>
    <definedName name="solver_oldadj12" hidden="1">21.3</definedName>
    <definedName name="solver_oldadj13" hidden="1">64</definedName>
    <definedName name="solver_oldadj14" hidden="1">79</definedName>
    <definedName name="solver_oldadj15" hidden="1">85.55</definedName>
    <definedName name="solver_oldadj16" hidden="1">83</definedName>
    <definedName name="solver_oldadj17" hidden="1">125.04</definedName>
    <definedName name="solver_oldadj18" hidden="1">105</definedName>
    <definedName name="solver_oldadj19" hidden="1">600</definedName>
    <definedName name="solver_oldadj2" hidden="1">20</definedName>
    <definedName name="solver_oldadj20" hidden="1">107</definedName>
    <definedName name="solver_oldadj21" hidden="1">72</definedName>
    <definedName name="solver_oldadj22" hidden="1">112</definedName>
    <definedName name="solver_oldadj23" hidden="1">41.6</definedName>
    <definedName name="solver_oldadj3" hidden="1">134.06</definedName>
    <definedName name="solver_oldadj4" hidden="1">29.23</definedName>
    <definedName name="solver_oldadj5" hidden="1">21</definedName>
    <definedName name="solver_oldadj6" hidden="1">144.92</definedName>
    <definedName name="solver_oldadj7" hidden="1">22</definedName>
    <definedName name="solver_oldadj8" hidden="1">23</definedName>
    <definedName name="solver_oldadj9" hidden="1">74.373</definedName>
    <definedName name="solver_oldobj" hidden="1">23</definedName>
    <definedName name="solver_opt" hidden="1">#REF!</definedName>
    <definedName name="solver_rel1" hidden="1">2</definedName>
    <definedName name="solver_rhs1" hidden="1">23</definedName>
    <definedName name="solver_tmp" hidden="1">#REF!,#REF!,#REF!,#REF!,#REF!,#REF!,#REF!,#REF!,#REF!,#REF!,#REF!,#REF!,#REF!,#REF!,#REF!,#REF!,#REF!,#REF!,#REF!</definedName>
    <definedName name="solver_typ" hidden="1">3</definedName>
    <definedName name="solver_val" hidden="1">23</definedName>
    <definedName name="Soporte_Colgante_Tipo_Clevis_de_1_2__a_1_1_2" localSheetId="21">#REF!</definedName>
    <definedName name="Soporte_Colgante_Tipo_Clevis_de_1_2__a_1_1_2">#REF!</definedName>
    <definedName name="Soporte_Colgante_Tipo_Clevis_de_2__a_4" localSheetId="21">#REF!</definedName>
    <definedName name="Soporte_Colgante_Tipo_Clevis_de_2__a_4">#REF!</definedName>
    <definedName name="Soporte_Colgante_Tipo_Clevis_de_6" localSheetId="21">#REF!</definedName>
    <definedName name="Soporte_Colgante_Tipo_Clevis_de_6">#REF!</definedName>
    <definedName name="SORT" hidden="1">#REF!</definedName>
    <definedName name="SOSO" localSheetId="61" hidden="1">#REF!</definedName>
    <definedName name="SOSO" localSheetId="62" hidden="1">#REF!</definedName>
    <definedName name="SOSO" hidden="1">#REF!</definedName>
    <definedName name="SP">#REF!</definedName>
    <definedName name="Spanner_Auto_File">"F:\Proyectos\CEI\Tunja-Barbosa\tra2b.x2a"</definedName>
    <definedName name="Spanner_Auto_Select">#REF!</definedName>
    <definedName name="Spare">#REF!</definedName>
    <definedName name="spb">#REF!</definedName>
    <definedName name="spbadv">#REF!</definedName>
    <definedName name="sponsor">#REF!</definedName>
    <definedName name="spread">#REF!</definedName>
    <definedName name="SpreadDesctos" localSheetId="61">#REF!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 localSheetId="21">#REF!</definedName>
    <definedName name="Sprinkler_PENDENT_57_y_68_grados">#REF!</definedName>
    <definedName name="sr" localSheetId="61">#REF!</definedName>
    <definedName name="sr" localSheetId="62">#REF!</definedName>
    <definedName name="sr">#REF!</definedName>
    <definedName name="SRandM">#REF!</definedName>
    <definedName name="srgfwergf">#REF!</definedName>
    <definedName name="Sria_Respon" hidden="1">#REF!</definedName>
    <definedName name="srwrwr" localSheetId="3" hidden="1">{"TAB1",#N/A,TRUE,"GENERAL";"TAB2",#N/A,TRUE,"GENERAL";"TAB3",#N/A,TRUE,"GENERAL";"TAB4",#N/A,TRUE,"GENERAL";"TAB5",#N/A,TRUE,"GENERAL"}</definedName>
    <definedName name="srwrwr" localSheetId="61" hidden="1">{"TAB1",#N/A,TRUE,"GENERAL";"TAB2",#N/A,TRUE,"GENERAL";"TAB3",#N/A,TRUE,"GENERAL";"TAB4",#N/A,TRUE,"GENERAL";"TAB5",#N/A,TRUE,"GENERAL"}</definedName>
    <definedName name="srwrwr" localSheetId="62" hidden="1">{"TAB1",#N/A,TRUE,"GENERAL";"TAB2",#N/A,TRUE,"GENERAL";"TAB3",#N/A,TRUE,"GENERAL";"TAB4",#N/A,TRUE,"GENERAL";"TAB5",#N/A,TRUE,"GENERAL"}</definedName>
    <definedName name="srwrwr" hidden="1">{"TAB1",#N/A,TRUE,"GENERAL";"TAB2",#N/A,TRUE,"GENERAL";"TAB3",#N/A,TRUE,"GENERAL";"TAB4",#N/A,TRUE,"GENERAL";"TAB5",#N/A,TRUE,"GENERAL"}</definedName>
    <definedName name="srwrwr_1" localSheetId="3" hidden="1">{"TAB1",#N/A,TRUE,"GENERAL";"TAB2",#N/A,TRUE,"GENERAL";"TAB3",#N/A,TRUE,"GENERAL";"TAB4",#N/A,TRUE,"GENERAL";"TAB5",#N/A,TRUE,"GENERAL"}</definedName>
    <definedName name="srwrwr_1" localSheetId="61" hidden="1">{"TAB1",#N/A,TRUE,"GENERAL";"TAB2",#N/A,TRUE,"GENERAL";"TAB3",#N/A,TRUE,"GENERAL";"TAB4",#N/A,TRUE,"GENERAL";"TAB5",#N/A,TRUE,"GENERAL"}</definedName>
    <definedName name="srwrwr_1" localSheetId="62" hidden="1">{"TAB1",#N/A,TRUE,"GENERAL";"TAB2",#N/A,TRUE,"GENERAL";"TAB3",#N/A,TRUE,"GENERAL";"TAB4",#N/A,TRUE,"GENERAL";"TAB5",#N/A,TRUE,"GENERAL"}</definedName>
    <definedName name="srwrwr_1" hidden="1">{"TAB1",#N/A,TRUE,"GENERAL";"TAB2",#N/A,TRUE,"GENERAL";"TAB3",#N/A,TRUE,"GENERAL";"TAB4",#N/A,TRUE,"GENERAL";"TAB5",#N/A,TRUE,"GENERAL"}</definedName>
    <definedName name="SS" localSheetId="62" hidden="1">#REF!</definedName>
    <definedName name="SS">#REF!</definedName>
    <definedName name="ss___0">#REF!</definedName>
    <definedName name="ss___1">#REF!</definedName>
    <definedName name="ss_1">NA()</definedName>
    <definedName name="ss_11">NA()</definedName>
    <definedName name="ss_12">NA()</definedName>
    <definedName name="ss_6">NA()</definedName>
    <definedName name="ss_7">NA()</definedName>
    <definedName name="ss_8">NA()</definedName>
    <definedName name="ss_9">NA()</definedName>
    <definedName name="SS_AVG_SIZE">#REF!</definedName>
    <definedName name="SS_WELDING">#REF!</definedName>
    <definedName name="ssa">#REF!</definedName>
    <definedName name="SSDFsdf">#REF!</definedName>
    <definedName name="SSDSD">#REF!</definedName>
    <definedName name="ssh">#REF!</definedName>
    <definedName name="SSLink0">#REF!</definedName>
    <definedName name="sss" localSheetId="3">AIU!_p7</definedName>
    <definedName name="SSS" localSheetId="61">#REF!</definedName>
    <definedName name="SSS" localSheetId="62">#REF!</definedName>
    <definedName name="sss">[0]!_p7</definedName>
    <definedName name="sss___0">#REF!</definedName>
    <definedName name="sss___1">#REF!</definedName>
    <definedName name="sss_1">NA()</definedName>
    <definedName name="sss_11">NA()</definedName>
    <definedName name="sss_12">NA()</definedName>
    <definedName name="sss_6">NA()</definedName>
    <definedName name="sss_7">NA()</definedName>
    <definedName name="sss_8">NA()</definedName>
    <definedName name="sss_9">NA()</definedName>
    <definedName name="SSSDFFF1223445">#N/A</definedName>
    <definedName name="ssss" localSheetId="61">#REF!</definedName>
    <definedName name="ssss" localSheetId="62">#REF!</definedName>
    <definedName name="SSSS">#N/A</definedName>
    <definedName name="ssss_1">NA()</definedName>
    <definedName name="ssss_11">NA()</definedName>
    <definedName name="ssss_12">NA()</definedName>
    <definedName name="ssss_6">NA()</definedName>
    <definedName name="ssss_7">NA()</definedName>
    <definedName name="ssss_8">NA()</definedName>
    <definedName name="ssss_9">NA()</definedName>
    <definedName name="SSSSS">#REF!</definedName>
    <definedName name="sssss7" localSheetId="3" hidden="1">{"via1",#N/A,TRUE,"general";"via2",#N/A,TRUE,"general";"via3",#N/A,TRUE,"general"}</definedName>
    <definedName name="sssss7" localSheetId="61" hidden="1">{"via1",#N/A,TRUE,"general";"via2",#N/A,TRUE,"general";"via3",#N/A,TRUE,"general"}</definedName>
    <definedName name="sssss7" localSheetId="62" hidden="1">{"via1",#N/A,TRUE,"general";"via2",#N/A,TRUE,"general";"via3",#N/A,TRUE,"general"}</definedName>
    <definedName name="sssss7" hidden="1">{"via1",#N/A,TRUE,"general";"via2",#N/A,TRUE,"general";"via3",#N/A,TRUE,"general"}</definedName>
    <definedName name="sssss7_1" localSheetId="3" hidden="1">{"via1",#N/A,TRUE,"general";"via2",#N/A,TRUE,"general";"via3",#N/A,TRUE,"general"}</definedName>
    <definedName name="sssss7_1" localSheetId="61" hidden="1">{"via1",#N/A,TRUE,"general";"via2",#N/A,TRUE,"general";"via3",#N/A,TRUE,"general"}</definedName>
    <definedName name="sssss7_1" localSheetId="62" hidden="1">{"via1",#N/A,TRUE,"general";"via2",#N/A,TRUE,"general";"via3",#N/A,TRUE,"general"}</definedName>
    <definedName name="sssss7_1" hidden="1">{"via1",#N/A,TRUE,"general";"via2",#N/A,TRUE,"general";"via3",#N/A,TRUE,"general"}</definedName>
    <definedName name="sssssa" localSheetId="3" hidden="1">{"TAB1",#N/A,TRUE,"GENERAL";"TAB2",#N/A,TRUE,"GENERAL";"TAB3",#N/A,TRUE,"GENERAL";"TAB4",#N/A,TRUE,"GENERAL";"TAB5",#N/A,TRUE,"GENERAL"}</definedName>
    <definedName name="sssssa" localSheetId="61" hidden="1">{"TAB1",#N/A,TRUE,"GENERAL";"TAB2",#N/A,TRUE,"GENERAL";"TAB3",#N/A,TRUE,"GENERAL";"TAB4",#N/A,TRUE,"GENERAL";"TAB5",#N/A,TRUE,"GENERAL"}</definedName>
    <definedName name="sssssa" localSheetId="62" hidden="1">{"TAB1",#N/A,TRUE,"GENERAL";"TAB2",#N/A,TRUE,"GENERAL";"TAB3",#N/A,TRUE,"GENERAL";"TAB4",#N/A,TRUE,"GENERAL";"TAB5",#N/A,TRUE,"GENERAL"}</definedName>
    <definedName name="sssssa" hidden="1">{"TAB1",#N/A,TRUE,"GENERAL";"TAB2",#N/A,TRUE,"GENERAL";"TAB3",#N/A,TRUE,"GENERAL";"TAB4",#N/A,TRUE,"GENERAL";"TAB5",#N/A,TRUE,"GENERAL"}</definedName>
    <definedName name="sssssa_1" localSheetId="3" hidden="1">{"TAB1",#N/A,TRUE,"GENERAL";"TAB2",#N/A,TRUE,"GENERAL";"TAB3",#N/A,TRUE,"GENERAL";"TAB4",#N/A,TRUE,"GENERAL";"TAB5",#N/A,TRUE,"GENERAL"}</definedName>
    <definedName name="sssssa_1" localSheetId="61" hidden="1">{"TAB1",#N/A,TRUE,"GENERAL";"TAB2",#N/A,TRUE,"GENERAL";"TAB3",#N/A,TRUE,"GENERAL";"TAB4",#N/A,TRUE,"GENERAL";"TAB5",#N/A,TRUE,"GENERAL"}</definedName>
    <definedName name="sssssa_1" localSheetId="62" hidden="1">{"TAB1",#N/A,TRUE,"GENERAL";"TAB2",#N/A,TRUE,"GENERAL";"TAB3",#N/A,TRUE,"GENERAL";"TAB4",#N/A,TRUE,"GENERAL";"TAB5",#N/A,TRUE,"GENERAL"}</definedName>
    <definedName name="sssssa_1" hidden="1">{"TAB1",#N/A,TRUE,"GENERAL";"TAB2",#N/A,TRUE,"GENERAL";"TAB3",#N/A,TRUE,"GENERAL";"TAB4",#N/A,TRUE,"GENERAL";"TAB5",#N/A,TRUE,"GENERAL"}</definedName>
    <definedName name="ssssss">#N/A</definedName>
    <definedName name="SSSSSSS" localSheetId="3">IF(AIU!_kjk6*__123Graph_B*AIU!_kjk6*AIU!_kjk6&gt;0,1,0)</definedName>
    <definedName name="SSSSSSS">IF(_kjk6*__123Graph_B*[0]!_kjk6*[0]!_kjk6&gt;0,1,0)</definedName>
    <definedName name="ssssssssss">#REF!</definedName>
    <definedName name="sssssssssss">#REF!</definedName>
    <definedName name="ssssssssssssssssssss">#REF!</definedName>
    <definedName name="SSSSSSSSSSSSSSSSSSSSSSS" hidden="1">#REF!</definedName>
    <definedName name="sssssy" localSheetId="3" hidden="1">{"via1",#N/A,TRUE,"general";"via2",#N/A,TRUE,"general";"via3",#N/A,TRUE,"general"}</definedName>
    <definedName name="sssssy" localSheetId="61" hidden="1">{"via1",#N/A,TRUE,"general";"via2",#N/A,TRUE,"general";"via3",#N/A,TRUE,"general"}</definedName>
    <definedName name="sssssy" localSheetId="62" hidden="1">{"via1",#N/A,TRUE,"general";"via2",#N/A,TRUE,"general";"via3",#N/A,TRUE,"general"}</definedName>
    <definedName name="sssssy" hidden="1">{"via1",#N/A,TRUE,"general";"via2",#N/A,TRUE,"general";"via3",#N/A,TRUE,"general"}</definedName>
    <definedName name="sssssy_1" localSheetId="3" hidden="1">{"via1",#N/A,TRUE,"general";"via2",#N/A,TRUE,"general";"via3",#N/A,TRUE,"general"}</definedName>
    <definedName name="sssssy_1" localSheetId="61" hidden="1">{"via1",#N/A,TRUE,"general";"via2",#N/A,TRUE,"general";"via3",#N/A,TRUE,"general"}</definedName>
    <definedName name="sssssy_1" localSheetId="62" hidden="1">{"via1",#N/A,TRUE,"general";"via2",#N/A,TRUE,"general";"via3",#N/A,TRUE,"general"}</definedName>
    <definedName name="sssssy_1" hidden="1">{"via1",#N/A,TRUE,"general";"via2",#N/A,TRUE,"general";"via3",#N/A,TRUE,"general"}</definedName>
    <definedName name="st" localSheetId="61">#REF!</definedName>
    <definedName name="st" localSheetId="62">#REF!</definedName>
    <definedName name="St">#REF!</definedName>
    <definedName name="ST_BLDG">#REF!</definedName>
    <definedName name="ST_CW">#REF!</definedName>
    <definedName name="STALO1">#REF!</definedName>
    <definedName name="STAMPA">#REF!</definedName>
    <definedName name="Standby" localSheetId="61">#REF!</definedName>
    <definedName name="Standby">#REF!</definedName>
    <definedName name="StandbyCostos">#REF!</definedName>
    <definedName name="STANU">#REF!</definedName>
    <definedName name="START">#REF!</definedName>
    <definedName name="start_snam">#REF!</definedName>
    <definedName name="START1">#REF!</definedName>
    <definedName name="StartBid">#REF!</definedName>
    <definedName name="StartItems">#REF!</definedName>
    <definedName name="StartPeriod">#REF!</definedName>
    <definedName name="StartRates">#REF!</definedName>
    <definedName name="StartTags">#REF!</definedName>
    <definedName name="status">#REF!</definedName>
    <definedName name="statusofexecution">#REF!</definedName>
    <definedName name="stecn">#REF!</definedName>
    <definedName name="STENU">#REF!</definedName>
    <definedName name="step">#REF!</definedName>
    <definedName name="step2">#REF!</definedName>
    <definedName name="Stock">#REF!</definedName>
    <definedName name="STOCK_CODE">#REF!</definedName>
    <definedName name="stock_oreganal">#REF!</definedName>
    <definedName name="STOCZZZ">#REF!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ANSPORTE">#REF!</definedName>
    <definedName name="StrBaseIncremCanon" localSheetId="61">#REF!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 localSheetId="21">#REF!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 localSheetId="61">#REF!</definedName>
    <definedName name="Structure">#REF!</definedName>
    <definedName name="STSUMM">#REF!</definedName>
    <definedName name="stt" localSheetId="3" hidden="1">{"via1",#N/A,TRUE,"general";"via2",#N/A,TRUE,"general";"via3",#N/A,TRUE,"general"}</definedName>
    <definedName name="stt" localSheetId="61" hidden="1">{"via1",#N/A,TRUE,"general";"via2",#N/A,TRUE,"general";"via3",#N/A,TRUE,"general"}</definedName>
    <definedName name="stt" localSheetId="62" hidden="1">{"via1",#N/A,TRUE,"general";"via2",#N/A,TRUE,"general";"via3",#N/A,TRUE,"general"}</definedName>
    <definedName name="stt" hidden="1">{"via1",#N/A,TRUE,"general";"via2",#N/A,TRUE,"general";"via3",#N/A,TRUE,"general"}</definedName>
    <definedName name="stt_1" localSheetId="3" hidden="1">{"via1",#N/A,TRUE,"general";"via2",#N/A,TRUE,"general";"via3",#N/A,TRUE,"general"}</definedName>
    <definedName name="stt_1" localSheetId="61" hidden="1">{"via1",#N/A,TRUE,"general";"via2",#N/A,TRUE,"general";"via3",#N/A,TRUE,"general"}</definedName>
    <definedName name="stt_1" localSheetId="62" hidden="1">{"via1",#N/A,TRUE,"general";"via2",#N/A,TRUE,"general";"via3",#N/A,TRUE,"general"}</definedName>
    <definedName name="stt_1"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Tyre">#REF!</definedName>
    <definedName name="SU">#REF!</definedName>
    <definedName name="Sub_Contrato_a_Todo_Costo_Alfombra" localSheetId="21">#REF!</definedName>
    <definedName name="Sub_Contrato_a_Todo_Costo_Alfombra">#REF!</definedName>
    <definedName name="Sub_Contrato_a_Todo_Costo_Cielo_Raso" localSheetId="21">#REF!</definedName>
    <definedName name="Sub_Contrato_a_Todo_Costo_Cielo_Raso">#REF!</definedName>
    <definedName name="SUBA">#REF!</definedName>
    <definedName name="SUBANALISIS">#REF!</definedName>
    <definedName name="SUBBASE">#REF!</definedName>
    <definedName name="Subbase2" localSheetId="61">#REF!</definedName>
    <definedName name="Subbase2">#REF!</definedName>
    <definedName name="Subbse_Granular">#REF!</definedName>
    <definedName name="Subcontrato">#REF!</definedName>
    <definedName name="Subentro">#REF!</definedName>
    <definedName name="Subestacion_Tipo_Pedestal_225_Kva__11400_208_120V_60Hz_D_Y5_N._CTS_523" localSheetId="21">#REF!</definedName>
    <definedName name="Subestacion_Tipo_Pedestal_225_Kva__11400_208_120V_60Hz_D_Y5_N._CTS_523">#REF!</definedName>
    <definedName name="SUBESTACIONES" localSheetId="61">#REF!</definedName>
    <definedName name="SUBESTACIONES" localSheetId="62">#REF!</definedName>
    <definedName name="SUBESTACIONES">#REF!</definedName>
    <definedName name="SUBPRODUCTOS" localSheetId="61">#REF!</definedName>
    <definedName name="SUBPRODUCTOS" localSheetId="62">#REF!</definedName>
    <definedName name="SUBPRODUCTOS">#REF!</definedName>
    <definedName name="subprograma">#REF!</definedName>
    <definedName name="subregiones">#REF!</definedName>
    <definedName name="SUBROGACION">#REF!</definedName>
    <definedName name="SUBSUELO">#REF!</definedName>
    <definedName name="SUBTIPOACC">#REF!</definedName>
    <definedName name="SubtipoAccesorio">#REF!</definedName>
    <definedName name="Subtotal">#REF!</definedName>
    <definedName name="SUBTOTALMAT" localSheetId="61">#REF!</definedName>
    <definedName name="SUBTOTALMAT" localSheetId="62">#REF!</definedName>
    <definedName name="SUBTOTALMAT">#REF!</definedName>
    <definedName name="SUELDO">#REF!</definedName>
    <definedName name="SUELDOS">#REF!</definedName>
    <definedName name="SUELLEN">#REF!</definedName>
    <definedName name="SUELO">#REF!</definedName>
    <definedName name="SUELO2">#REF!</definedName>
    <definedName name="SUM">#REF!</definedName>
    <definedName name="suma" localSheetId="61">#REF!</definedName>
    <definedName name="suma" localSheetId="62">#REF!</definedName>
    <definedName name="suma">#REF!</definedName>
    <definedName name="sumideros">#REF!</definedName>
    <definedName name="SUMIN">#REF!</definedName>
    <definedName name="SUMINISTRO" localSheetId="62">#REF!</definedName>
    <definedName name="SUMINISTRO">#REF!</definedName>
    <definedName name="Suministro__Transporte__Instalacion_Canalizacion_de_80x40__N._CODENSA" localSheetId="21">#REF!</definedName>
    <definedName name="Suministro__Transporte__Instalacion_Canalizacion_de_80x40__N._CODENSA">#REF!</definedName>
    <definedName name="Suministro__Transporte_e_Instalacion_de_Postes_de_Concreto_12_m_Tipo_AP" localSheetId="21">#REF!</definedName>
    <definedName name="Suministro__Transporte_e_Instalacion_de_Postes_de_Concreto_12_m_Tipo_AP">#REF!</definedName>
    <definedName name="Suministro__Transporte_e_Instalacion_de_Postes_Metalicos_de_9_m" localSheetId="21">#REF!</definedName>
    <definedName name="Suministro__Transporte_e_Instalacion_de_Postes_Metalicos_de_9_m">#REF!</definedName>
    <definedName name="suministro_concretos">#REF!</definedName>
    <definedName name="Suministro_e_instalacion_de_tubería__de_Φ8___en_acero_al_carbono__en_tramos_de_6_metros_roscada_con_uniones_del_mismo_material">#REF!</definedName>
    <definedName name="suministro_tuberías">#REF!</definedName>
    <definedName name="suministros" localSheetId="62">#REF!</definedName>
    <definedName name="suministros">#REF!</definedName>
    <definedName name="Summary">#REF!</definedName>
    <definedName name="SUMMARY2">#REF!</definedName>
    <definedName name="SUMMARY3">#REF!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_T">#REF!</definedName>
    <definedName name="SUPERCEL">#REF!</definedName>
    <definedName name="Supercel_Inc.Estruct.">#REF!</definedName>
    <definedName name="SUPERFICIE">#REF!</definedName>
    <definedName name="supert">#REF!</definedName>
    <definedName name="Supervía" localSheetId="3"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ervisión">#REF!</definedName>
    <definedName name="Supportfacilities">#REF!</definedName>
    <definedName name="SupportFleet">#REF!</definedName>
    <definedName name="SupportOpCost">#REF!</definedName>
    <definedName name="SupportRepl">#REF!</definedName>
    <definedName name="SUSCRIPCION_CDT">#REF!</definedName>
    <definedName name="sw">#N/A</definedName>
    <definedName name="swssdecs">#REF!</definedName>
    <definedName name="swsw" localSheetId="3" hidden="1">{"via1",#N/A,TRUE,"general";"via2",#N/A,TRUE,"general";"via3",#N/A,TRUE,"general"}</definedName>
    <definedName name="swsw" localSheetId="61" hidden="1">{"via1",#N/A,TRUE,"general";"via2",#N/A,TRUE,"general";"via3",#N/A,TRUE,"general"}</definedName>
    <definedName name="swsw" localSheetId="62" hidden="1">{"via1",#N/A,TRUE,"general";"via2",#N/A,TRUE,"general";"via3",#N/A,TRUE,"general"}</definedName>
    <definedName name="swsw" hidden="1">{"via1",#N/A,TRUE,"general";"via2",#N/A,TRUE,"general";"via3",#N/A,TRUE,"general"}</definedName>
    <definedName name="swsw_1" localSheetId="3" hidden="1">{"via1",#N/A,TRUE,"general";"via2",#N/A,TRUE,"general";"via3",#N/A,TRUE,"general"}</definedName>
    <definedName name="swsw_1" localSheetId="61" hidden="1">{"via1",#N/A,TRUE,"general";"via2",#N/A,TRUE,"general";"via3",#N/A,TRUE,"general"}</definedName>
    <definedName name="swsw_1" localSheetId="62" hidden="1">{"via1",#N/A,TRUE,"general";"via2",#N/A,TRUE,"general";"via3",#N/A,TRUE,"general"}</definedName>
    <definedName name="swsw_1" hidden="1">{"via1",#N/A,TRUE,"general";"via2",#N/A,TRUE,"general";"via3",#N/A,TRUE,"general"}</definedName>
    <definedName name="swsw3" localSheetId="3" hidden="1">{"TAB1",#N/A,TRUE,"GENERAL";"TAB2",#N/A,TRUE,"GENERAL";"TAB3",#N/A,TRUE,"GENERAL";"TAB4",#N/A,TRUE,"GENERAL";"TAB5",#N/A,TRUE,"GENERAL"}</definedName>
    <definedName name="swsw3" localSheetId="61" hidden="1">{"TAB1",#N/A,TRUE,"GENERAL";"TAB2",#N/A,TRUE,"GENERAL";"TAB3",#N/A,TRUE,"GENERAL";"TAB4",#N/A,TRUE,"GENERAL";"TAB5",#N/A,TRUE,"GENERAL"}</definedName>
    <definedName name="swsw3" localSheetId="62" hidden="1">{"TAB1",#N/A,TRUE,"GENERAL";"TAB2",#N/A,TRUE,"GENERAL";"TAB3",#N/A,TRUE,"GENERAL";"TAB4",#N/A,TRUE,"GENERAL";"TAB5",#N/A,TRUE,"GENERAL"}</definedName>
    <definedName name="swsw3" hidden="1">{"TAB1",#N/A,TRUE,"GENERAL";"TAB2",#N/A,TRUE,"GENERAL";"TAB3",#N/A,TRUE,"GENERAL";"TAB4",#N/A,TRUE,"GENERAL";"TAB5",#N/A,TRUE,"GENERAL"}</definedName>
    <definedName name="swsw3_1" localSheetId="3" hidden="1">{"TAB1",#N/A,TRUE,"GENERAL";"TAB2",#N/A,TRUE,"GENERAL";"TAB3",#N/A,TRUE,"GENERAL";"TAB4",#N/A,TRUE,"GENERAL";"TAB5",#N/A,TRUE,"GENERAL"}</definedName>
    <definedName name="swsw3_1" localSheetId="61" hidden="1">{"TAB1",#N/A,TRUE,"GENERAL";"TAB2",#N/A,TRUE,"GENERAL";"TAB3",#N/A,TRUE,"GENERAL";"TAB4",#N/A,TRUE,"GENERAL";"TAB5",#N/A,TRUE,"GENERAL"}</definedName>
    <definedName name="swsw3_1" localSheetId="62" hidden="1">{"TAB1",#N/A,TRUE,"GENERAL";"TAB2",#N/A,TRUE,"GENERAL";"TAB3",#N/A,TRUE,"GENERAL";"TAB4",#N/A,TRUE,"GENERAL";"TAB5",#N/A,TRUE,"GENERAL"}</definedName>
    <definedName name="swsw3_1" hidden="1">{"TAB1",#N/A,TRUE,"GENERAL";"TAB2",#N/A,TRUE,"GENERAL";"TAB3",#N/A,TRUE,"GENERAL";"TAB4",#N/A,TRUE,"GENERAL";"TAB5",#N/A,TRUE,"GENERAL"}</definedName>
    <definedName name="sxqx">#REF!</definedName>
    <definedName name="SYJSJ">#REF!</definedName>
    <definedName name="sysqty">#REF!</definedName>
    <definedName name="SZX">#REF!</definedName>
    <definedName name="T" localSheetId="61">#REF!</definedName>
    <definedName name="T" localSheetId="62">#REF!</definedName>
    <definedName name="t">#REF!</definedName>
    <definedName name="T.1" localSheetId="61">#REF!</definedName>
    <definedName name="T.1" localSheetId="62">#REF!</definedName>
    <definedName name="T.1">#REF!</definedName>
    <definedName name="T.1_POZ">#REF!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__2_.3_FC_2.2">#REF!</definedName>
    <definedName name="t_1" localSheetId="3">#N/A</definedName>
    <definedName name="t_1">[0]!CHAZOS_EXPANSIVO_5_8_X_2_1_2+'INSUMOS &amp; EQUIPOS'!_____EQP10</definedName>
    <definedName name="T_AFP">#REF!</definedName>
    <definedName name="T_Desc_M">#REF!</definedName>
    <definedName name="T_Fee">#REF!</definedName>
    <definedName name="T_FIN">#REF!</definedName>
    <definedName name="T_FSV">#REF!</definedName>
    <definedName name="T_ImpT">#REF!</definedName>
    <definedName name="T_Infl16_25">#REF!</definedName>
    <definedName name="T_Infl6_10">#REF!</definedName>
    <definedName name="T_Infla">#REF!</definedName>
    <definedName name="T_Infla1_5">#REF!</definedName>
    <definedName name="T_infla11_15">#REF!</definedName>
    <definedName name="T_Leasing">#REF!</definedName>
    <definedName name="T_Presuntiva">#REF!</definedName>
    <definedName name="T_Rein_m">#REF!</definedName>
    <definedName name="T_Reinv">#REF!</definedName>
    <definedName name="T_SALV">#REF!</definedName>
    <definedName name="T_seguro">#REF!</definedName>
    <definedName name="T_SEMA">#REF!</definedName>
    <definedName name="T_TRM">#REF!</definedName>
    <definedName name="t1.pvc">#REF!</definedName>
    <definedName name="T1_">#REF!</definedName>
    <definedName name="T1__2_FC1_5">#REF!</definedName>
    <definedName name="T1__2_FC1_9">#REF!</definedName>
    <definedName name="T1__3__2_FC1_9">#REF!</definedName>
    <definedName name="T1_FC_1.5">#REF!</definedName>
    <definedName name="T1_FC_1.5__.2">#REF!</definedName>
    <definedName name="T1_FC_1.9">#REF!</definedName>
    <definedName name="T1_FC_1.9__.2">#REF!</definedName>
    <definedName name="T1_FC1_5">#REF!</definedName>
    <definedName name="T1_FC1_9">#REF!</definedName>
    <definedName name="T1_FC2.2">#REF!</definedName>
    <definedName name="T101A">#REF!</definedName>
    <definedName name="T1101A">#REF!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POZO">#REF!</definedName>
    <definedName name="T2_RAS">#REF!</definedName>
    <definedName name="T201A">#REF!</definedName>
    <definedName name="T202A">#REF!</definedName>
    <definedName name="T21SF15">#REF!</definedName>
    <definedName name="T21SF19">#REF!</definedName>
    <definedName name="T22JH">#REF!</definedName>
    <definedName name="T22SF15">#REF!</definedName>
    <definedName name="T22SF19">#REF!</definedName>
    <definedName name="T2RF15">#REF!</definedName>
    <definedName name="T2RF19">#REF!</definedName>
    <definedName name="T301A">#REF!</definedName>
    <definedName name="T302A">#REF!</definedName>
    <definedName name="T303P">#REF!</definedName>
    <definedName name="T303S">#REF!</definedName>
    <definedName name="T304P">#REF!</definedName>
    <definedName name="T304S">#REF!</definedName>
    <definedName name="T32JH">#REF!</definedName>
    <definedName name="T33JH">#REF!</definedName>
    <definedName name="T401P">#REF!</definedName>
    <definedName name="T401S">#REF!</definedName>
    <definedName name="T42JH">#REF!</definedName>
    <definedName name="T43JH">#REF!</definedName>
    <definedName name="T44JH">#REF!</definedName>
    <definedName name="T501P">#REF!</definedName>
    <definedName name="T501S">#REF!</definedName>
    <definedName name="t5t5" localSheetId="3" hidden="1">{"TAB1",#N/A,TRUE,"GENERAL";"TAB2",#N/A,TRUE,"GENERAL";"TAB3",#N/A,TRUE,"GENERAL";"TAB4",#N/A,TRUE,"GENERAL";"TAB5",#N/A,TRUE,"GENERAL"}</definedName>
    <definedName name="t5t5" localSheetId="61" hidden="1">{"TAB1",#N/A,TRUE,"GENERAL";"TAB2",#N/A,TRUE,"GENERAL";"TAB3",#N/A,TRUE,"GENERAL";"TAB4",#N/A,TRUE,"GENERAL";"TAB5",#N/A,TRUE,"GENERAL"}</definedName>
    <definedName name="t5t5" localSheetId="62" hidden="1">{"TAB1",#N/A,TRUE,"GENERAL";"TAB2",#N/A,TRUE,"GENERAL";"TAB3",#N/A,TRUE,"GENERAL";"TAB4",#N/A,TRUE,"GENERAL";"TAB5",#N/A,TRUE,"GENERAL"}</definedName>
    <definedName name="t5t5" hidden="1">{"TAB1",#N/A,TRUE,"GENERAL";"TAB2",#N/A,TRUE,"GENERAL";"TAB3",#N/A,TRUE,"GENERAL";"TAB4",#N/A,TRUE,"GENERAL";"TAB5",#N/A,TRUE,"GENERAL"}</definedName>
    <definedName name="t5t5_1" localSheetId="3" hidden="1">{"TAB1",#N/A,TRUE,"GENERAL";"TAB2",#N/A,TRUE,"GENERAL";"TAB3",#N/A,TRUE,"GENERAL";"TAB4",#N/A,TRUE,"GENERAL";"TAB5",#N/A,TRUE,"GENERAL"}</definedName>
    <definedName name="t5t5_1" localSheetId="61" hidden="1">{"TAB1",#N/A,TRUE,"GENERAL";"TAB2",#N/A,TRUE,"GENERAL";"TAB3",#N/A,TRUE,"GENERAL";"TAB4",#N/A,TRUE,"GENERAL";"TAB5",#N/A,TRUE,"GENERAL"}</definedName>
    <definedName name="t5t5_1" localSheetId="62" hidden="1">{"TAB1",#N/A,TRUE,"GENERAL";"TAB2",#N/A,TRUE,"GENERAL";"TAB3",#N/A,TRUE,"GENERAL";"TAB4",#N/A,TRUE,"GENERAL";"TAB5",#N/A,TRUE,"GENERAL"}</definedName>
    <definedName name="t5t5_1" hidden="1">{"TAB1",#N/A,TRUE,"GENERAL";"TAB2",#N/A,TRUE,"GENERAL";"TAB3",#N/A,TRUE,"GENERAL";"TAB4",#N/A,TRUE,"GENERAL";"TAB5",#N/A,TRUE,"GENERAL"}</definedName>
    <definedName name="T601P">#REF!</definedName>
    <definedName name="T601S">#REF!</definedName>
    <definedName name="T602P">#REF!</definedName>
    <definedName name="T602S">#REF!</definedName>
    <definedName name="T603P">#REF!</definedName>
    <definedName name="T603S">#REF!</definedName>
    <definedName name="T604P">#REF!</definedName>
    <definedName name="T604S">#REF!</definedName>
    <definedName name="T62JH">#REF!</definedName>
    <definedName name="T63JH">#REF!</definedName>
    <definedName name="T64JH">#REF!</definedName>
    <definedName name="T66JH">#REF!</definedName>
    <definedName name="T701P">#REF!</definedName>
    <definedName name="T701S">#REF!</definedName>
    <definedName name="T702A">#REF!</definedName>
    <definedName name="T703P">#REF!</definedName>
    <definedName name="T703S">#REF!</definedName>
    <definedName name="T704P">#REF!</definedName>
    <definedName name="T704S">#REF!</definedName>
    <definedName name="T801A">#REF!</definedName>
    <definedName name="T802P">#REF!</definedName>
    <definedName name="T802S">#REF!</definedName>
    <definedName name="T82JH">#REF!</definedName>
    <definedName name="T83JH">#REF!</definedName>
    <definedName name="T84JH">#REF!</definedName>
    <definedName name="T88EB">#REF!</definedName>
    <definedName name="T88EL">#REF!</definedName>
    <definedName name="TA" localSheetId="61">#REF!</definedName>
    <definedName name="TA" localSheetId="62">#REF!</definedName>
    <definedName name="Ta">#REF!</definedName>
    <definedName name="TAB">#REF!</definedName>
    <definedName name="Tab_Elec">#REF!</definedName>
    <definedName name="Tab_Expense">#REF!</definedName>
    <definedName name="TAB_FECHA">#REF!</definedName>
    <definedName name="Tab_Process">#REF!</definedName>
    <definedName name="Tab_Respons">#REF!</definedName>
    <definedName name="TabBL">#REF!</definedName>
    <definedName name="TabCIM">#REF!</definedName>
    <definedName name="TABL_COM">#REF!</definedName>
    <definedName name="TABL_EX">#REF!</definedName>
    <definedName name="TABL_JSD">#REF!</definedName>
    <definedName name="TABL_PRFD">#REF!</definedName>
    <definedName name="TABL_SSN">#REF!</definedName>
    <definedName name="TABLA">#REF!</definedName>
    <definedName name="TABLA__COMUN_L__2_50_m__A__0_25_m">#REF!</definedName>
    <definedName name="Tabla_burra_30" localSheetId="21">#REF!</definedName>
    <definedName name="Tabla_burra_30">#REF!</definedName>
    <definedName name="Tabla_Burra_Cedro_Macho_28_cm." localSheetId="21">#REF!</definedName>
    <definedName name="Tabla_Burra_Cedro_Macho_28_cm.">#REF!</definedName>
    <definedName name="Tabla_Burra_Ordinario_25" localSheetId="21">#REF!</definedName>
    <definedName name="Tabla_Burra_Ordinario_25">#REF!</definedName>
    <definedName name="tabla_chapa_10" localSheetId="21">#REF!</definedName>
    <definedName name="tabla_chapa_10">#REF!</definedName>
    <definedName name="Tabla_chapa_ordinario_30_cm." localSheetId="21">#REF!</definedName>
    <definedName name="Tabla_chapa_ordinario_30_cm.">#REF!</definedName>
    <definedName name="TABLA_CMI">#REF!</definedName>
    <definedName name="TABLA_DE_CARACOLI">#REF!</definedName>
    <definedName name="TABLA_DE_CONTENIDO__A1" localSheetId="61">#REF!</definedName>
    <definedName name="TABLA_DE_CONTENIDO__A1">#REF!</definedName>
    <definedName name="Tabla_en_madera">#REF!</definedName>
    <definedName name="TABLA_INSUMOS">#REF!</definedName>
    <definedName name="TABLA_PROYECTOS">#REF!</definedName>
    <definedName name="TABLA_RN">#REF!</definedName>
    <definedName name="Tabla_Tareas1">#REF!</definedName>
    <definedName name="tabla1">#REF!</definedName>
    <definedName name="TABLA1.12">#REF!</definedName>
    <definedName name="TABLA1.2.2" localSheetId="61">#REF!</definedName>
    <definedName name="TABLA1.2.2">#REF!</definedName>
    <definedName name="tabla2" localSheetId="61">#REF!</definedName>
    <definedName name="tabla2" localSheetId="62">#REF!</definedName>
    <definedName name="tabla2">#REF!</definedName>
    <definedName name="tablaDeDTFS">#REF!</definedName>
    <definedName name="TablaElDorado">#REF!</definedName>
    <definedName name="TablaIbague">#REF!</definedName>
    <definedName name="TablaR">#REF!</definedName>
    <definedName name="TablaStarosa">#REF!</definedName>
    <definedName name="TABLEKP">#REF!</definedName>
    <definedName name="TABLEPRI">#REF!</definedName>
    <definedName name="TABLERO_4_CIRCUITOS">#REF!</definedName>
    <definedName name="Tablero_Control_Alumbrado_1_contactores_Trifasicos_20A__3_interruptores_de_codillo_15A" localSheetId="21">#REF!</definedName>
    <definedName name="Tablero_Control_Alumbrado_1_contactores_Trifasicos_20A__3_interruptores_de_codillo_15A">#REF!</definedName>
    <definedName name="Tablero_Control_Alumbrado_10_contactores_Trifasicos_20A" localSheetId="21">#REF!</definedName>
    <definedName name="Tablero_Control_Alumbrado_10_contactores_Trifasicos_20A">#REF!</definedName>
    <definedName name="Tablero_Control_Alumbrado_10_contactores_Trifasicos_20A__16_interruptores_de_codillo_15A" localSheetId="21">#REF!</definedName>
    <definedName name="Tablero_Control_Alumbrado_10_contactores_Trifasicos_20A__16_interruptores_de_codillo_15A">#REF!</definedName>
    <definedName name="Tablero_Control_Alumbrado_2_contactores_Trifasicos_20A__5_interruptores_de_codillo_15A" localSheetId="21">#REF!</definedName>
    <definedName name="Tablero_Control_Alumbrado_2_contactores_Trifasicos_20A__5_interruptores_de_codillo_15A">#REF!</definedName>
    <definedName name="Tablero_Control_Alumbrado_6_contactores_Trifasicos_20A__7_interruptores_de_codillo_15A" localSheetId="21">#REF!</definedName>
    <definedName name="Tablero_Control_Alumbrado_6_contactores_Trifasicos_20A__7_interruptores_de_codillo_15A">#REF!</definedName>
    <definedName name="Tablero_Control_Alumbrado_7_contactores_Trifasicos_20A__8_interruptores_de_codillo_15A" localSheetId="21">#REF!</definedName>
    <definedName name="Tablero_Control_Alumbrado_7_contactores_Trifasicos_20A__8_interruptores_de_codillo_15A">#REF!</definedName>
    <definedName name="Tablero_de_12_circuitos" localSheetId="61">#REF!</definedName>
    <definedName name="Tablero_de_12_circuitos">#REF!</definedName>
    <definedName name="Tablero_de_2_circuitos">#REF!</definedName>
    <definedName name="Tablero_Dist._T_NP1_1__T_NP2_3__T_NP1_9_Trifasico_CON_Espacio_Totalizador_30_Circ._5_Hilos_220V" localSheetId="21">#REF!</definedName>
    <definedName name="Tablero_Dist._T_NP1_1__T_NP2_3__T_NP1_9_Trifasico_CON_Espacio_Totalizador_30_Circ._5_Hilos_220V">#REF!</definedName>
    <definedName name="Tablero_Dist._T_NP1_11_Trifasico_SIN_Espacio_Totalizador_12_Circuitos_5_Hilos_220V" localSheetId="21">#REF!</definedName>
    <definedName name="Tablero_Dist._T_NP1_11_Trifasico_SIN_Espacio_Totalizador_12_Circuitos_5_Hilos_220V">#REF!</definedName>
    <definedName name="Tablero_Dist._T_NP1_2_Trifasico_CON_Espacio_Totalizador_42_Circ._5_Hilos_220V" localSheetId="21">#REF!</definedName>
    <definedName name="Tablero_Dist._T_NP1_2_Trifasico_CON_Espacio_Totalizador_42_Circ._5_Hilos_220V">#REF!</definedName>
    <definedName name="Tablero_Dist._T_NP1_5__T_NP1_7_Trifasico_CON_Espacio_Totalizador_35_Circ._5_Hilos_220V" localSheetId="21">#REF!</definedName>
    <definedName name="Tablero_Dist._T_NP1_5__T_NP1_7_Trifasico_CON_Espacio_Totalizador_35_Circ._5_Hilos_220V">#REF!</definedName>
    <definedName name="Tablero_Dist._T_REG_1_Trifasico_CON_Espacio_Totalizador_12_Circ._5_Hilos_220V" localSheetId="21">#REF!</definedName>
    <definedName name="Tablero_Dist._T_REG_1_Trifasico_CON_Espacio_Totalizador_12_Circ._5_Hilos_220V">#REF!</definedName>
    <definedName name="Tablero_Dist._T_REG_2__T_REG_5__T_NP2_1__T_NP2_6__T_NP1_3_Trifasico_CON_Espacio_Totalizador_18_Circ._5_Hilos_220V" localSheetId="2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21">#REF!</definedName>
    <definedName name="Tablero_Dist._T_REG_3__T_NP1_10__T_NP2_5__T_NP1_9__T_NP_1_8T_NP1_4__T_NP2_4__T_NP2_2_Trifasico_CON_Espacio_Totalizador_24_Circ._5_Hilos_220V">#REF!</definedName>
    <definedName name="TABLERO_GENERAL_DE_DISTRIBUCION">#REF!</definedName>
    <definedName name="Tablero_trifásico_12_circuitos" localSheetId="61">#REF!</definedName>
    <definedName name="Tablero_trifásico_12_circuitos">#REF!</definedName>
    <definedName name="tablero2">#REF!</definedName>
    <definedName name="TABLEROACRIL">#REF!</definedName>
    <definedName name="TABLETA" localSheetId="61">#REF!</definedName>
    <definedName name="TABLETA">#REF!</definedName>
    <definedName name="Tablex_Pizano_9mm_Cerramiento" localSheetId="21">#REF!</definedName>
    <definedName name="Tablex_Pizano_9mm_Cerramiento">#REF!</definedName>
    <definedName name="tablilla">#REF!</definedName>
    <definedName name="tablillas">#REF!</definedName>
    <definedName name="TABLON">#REF!</definedName>
    <definedName name="Tablon_gres">#REF!</definedName>
    <definedName name="tablonx">#REF!</definedName>
    <definedName name="TabPE">#REF!</definedName>
    <definedName name="TabPVC">#REF!</definedName>
    <definedName name="TACDetail">#REF!</definedName>
    <definedName name="TACHeading">#REF!</definedName>
    <definedName name="tachrs">#REF!</definedName>
    <definedName name="taclrula">#REF!</definedName>
    <definedName name="Taco_Termo_magnético_Unipolar_HQP_30A" localSheetId="21">#REF!</definedName>
    <definedName name="Taco_Termo_magnético_Unipolar_HQP_30A">#REF!</definedName>
    <definedName name="TACO30">#REF!</definedName>
    <definedName name="TACOM">#REF!</definedName>
    <definedName name="TACOM1">#REF!</definedName>
    <definedName name="TACOR">#REF!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MALAMEQUEB1">#REF!</definedName>
    <definedName name="TAMALAMEQUEB2">#REF!</definedName>
    <definedName name="Tambores">#REF!</definedName>
    <definedName name="Tanq">#REF!</definedName>
    <definedName name="TANQUE">#REF!</definedName>
    <definedName name="Tanque_asbt_cemt_de_1.000_ltrs" localSheetId="61">#REF!</definedName>
    <definedName name="Tanque_asbt_cemt_de_1.000_ltrs">#REF!</definedName>
    <definedName name="TANQUE_DE_ALMACENAMIENTO_1000_LTS">#REF!</definedName>
    <definedName name="TANQUEELEVATOT" localSheetId="61">#REF!</definedName>
    <definedName name="TANQUEELEVATOT">#REF!</definedName>
    <definedName name="TANQUES" localSheetId="62">#REF!</definedName>
    <definedName name="Tanques">#REF!</definedName>
    <definedName name="Tanques_Hidro_Acumuladores" localSheetId="21">#REF!</definedName>
    <definedName name="Tanques_Hidro_Acumuladores">#REF!</definedName>
    <definedName name="TANQUES4.1">#REF!</definedName>
    <definedName name="TANTIKO">#REF!</definedName>
    <definedName name="TAPA">#REF!</definedName>
    <definedName name="TAPA_ALCANTARILLA_ARO_Y_CONTRAARO">#REF!</definedName>
    <definedName name="TAPA_HF">#REF!</definedName>
    <definedName name="Tapa_Registro_R20x20" localSheetId="21">#REF!</definedName>
    <definedName name="Tapa_Registro_R20x20">#REF!</definedName>
    <definedName name="Tapa_tipo_intemperie">#REF!</definedName>
    <definedName name="TAPAM">#REF!</definedName>
    <definedName name="Tapaporos_nogal" localSheetId="21">#REF!</definedName>
    <definedName name="Tapaporos_nogal">#REF!</definedName>
    <definedName name="TAPAS_DE_CIERRE_DE_METALDECK">#REF!</definedName>
    <definedName name="TAPON_2__P.V.C">#REF!</definedName>
    <definedName name="Tapon_Pres._1">#REF!</definedName>
    <definedName name="Tapon_Pres._1_2">#REF!</definedName>
    <definedName name="Tapon_Pres._3_4">#REF!</definedName>
    <definedName name="TAREAS_INICIALES">#REF!</definedName>
    <definedName name="TARIFA">#REF!</definedName>
    <definedName name="TARIFA_CONSUMO_ALCANTARILLADO" localSheetId="61">#REF!</definedName>
    <definedName name="TARIFA_CONSUMO_ALCANTARILLADO">#REF!</definedName>
    <definedName name="TARIFA_DE_ALQUILER">#REF!</definedName>
    <definedName name="TARIFA_H_M">#REF!</definedName>
    <definedName name="TARIFA_POR_CONSUMO" localSheetId="61">#REF!</definedName>
    <definedName name="TARIFA_POR_CONSUMO">#REF!</definedName>
    <definedName name="TARIFA_XCONS">#REF!</definedName>
    <definedName name="TARIFAALC">#REF!</definedName>
    <definedName name="TarifaPension">#REF!</definedName>
    <definedName name="TARIFAS">#REF!</definedName>
    <definedName name="TARIFAS_4">#REF!</definedName>
    <definedName name="TARIFAS_7">#REF!</definedName>
    <definedName name="TARIFAS_SUBSIDIOS">#REF!</definedName>
    <definedName name="TARIFAS1">#REF!</definedName>
    <definedName name="TarifaSalud">#REF!</definedName>
    <definedName name="TariffaSubito">#REF!</definedName>
    <definedName name="Tasa">#REF!</definedName>
    <definedName name="Tasa_Cambio">#REF!</definedName>
    <definedName name="TASA_COSTOS">#REF!</definedName>
    <definedName name="TASA_DE_CAMBIO">#REF!</definedName>
    <definedName name="Tasa_Efectiva_Mensual_Fondeo" localSheetId="61">#REF!</definedName>
    <definedName name="Tasa_Efectiva_Mensual_Fondeo">#REF!</definedName>
    <definedName name="TASA_PRECIOS">#REF!</definedName>
    <definedName name="Tasa_TRM">#REF!</definedName>
    <definedName name="Tasa1">#REF!</definedName>
    <definedName name="TasaCCP">#REF!</definedName>
    <definedName name="TASP1">#REF!</definedName>
    <definedName name="TASP2">#REF!</definedName>
    <definedName name="TASP3">#REF!</definedName>
    <definedName name="TASP4">#REF!</definedName>
    <definedName name="TASR4">#REF!</definedName>
    <definedName name="Tasso_inter_annuale">#REF!</definedName>
    <definedName name="Tax">#REF!</definedName>
    <definedName name="Tax_Rate_Col">#REF!</definedName>
    <definedName name="taxdep">#REF!</definedName>
    <definedName name="Taxpb" hidden="1">#REF!</definedName>
    <definedName name="tb" localSheetId="61">#REF!</definedName>
    <definedName name="tb" localSheetId="62">#REF!</definedName>
    <definedName name="Tb">#REF!</definedName>
    <definedName name="TB_EVENTOS_OTS_ANUAL">#REF!</definedName>
    <definedName name="TBCUR">#REF!</definedName>
    <definedName name="tblfrmlt">#REF!</definedName>
    <definedName name="TBMAYINT">#REF!</definedName>
    <definedName name="tbpvc4">#REF!</definedName>
    <definedName name="tbres">#REF!</definedName>
    <definedName name="TBV1A">#REF!</definedName>
    <definedName name="TC" localSheetId="61">#REF!</definedName>
    <definedName name="TC" localSheetId="62">#REF!</definedName>
    <definedName name="tc">#REF!</definedName>
    <definedName name="tcase">#REF!</definedName>
    <definedName name="TCM">#REF!</definedName>
    <definedName name="Tconst">#REF!</definedName>
    <definedName name="Tconstr">#REF!</definedName>
    <definedName name="TCVPN">#REF!</definedName>
    <definedName name="Td" localSheetId="61">#REF!</definedName>
    <definedName name="Td" localSheetId="62">#REF!</definedName>
    <definedName name="Td">#REF!</definedName>
    <definedName name="tdep">#REF!</definedName>
    <definedName name="tdy" localSheetId="3" hidden="1">{"TAB1",#N/A,TRUE,"GENERAL";"TAB2",#N/A,TRUE,"GENERAL";"TAB3",#N/A,TRUE,"GENERAL";"TAB4",#N/A,TRUE,"GENERAL";"TAB5",#N/A,TRUE,"GENERAL"}</definedName>
    <definedName name="tdy" localSheetId="61" hidden="1">{"TAB1",#N/A,TRUE,"GENERAL";"TAB2",#N/A,TRUE,"GENERAL";"TAB3",#N/A,TRUE,"GENERAL";"TAB4",#N/A,TRUE,"GENERAL";"TAB5",#N/A,TRUE,"GENERAL"}</definedName>
    <definedName name="tdy" localSheetId="62" hidden="1">{"TAB1",#N/A,TRUE,"GENERAL";"TAB2",#N/A,TRUE,"GENERAL";"TAB3",#N/A,TRUE,"GENERAL";"TAB4",#N/A,TRUE,"GENERAL";"TAB5",#N/A,TRUE,"GENERAL"}</definedName>
    <definedName name="tdy" hidden="1">{"TAB1",#N/A,TRUE,"GENERAL";"TAB2",#N/A,TRUE,"GENERAL";"TAB3",#N/A,TRUE,"GENERAL";"TAB4",#N/A,TRUE,"GENERAL";"TAB5",#N/A,TRUE,"GENERAL"}</definedName>
    <definedName name="tdy_1" localSheetId="3" hidden="1">{"TAB1",#N/A,TRUE,"GENERAL";"TAB2",#N/A,TRUE,"GENERAL";"TAB3",#N/A,TRUE,"GENERAL";"TAB4",#N/A,TRUE,"GENERAL";"TAB5",#N/A,TRUE,"GENERAL"}</definedName>
    <definedName name="tdy_1" localSheetId="61" hidden="1">{"TAB1",#N/A,TRUE,"GENERAL";"TAB2",#N/A,TRUE,"GENERAL";"TAB3",#N/A,TRUE,"GENERAL";"TAB4",#N/A,TRUE,"GENERAL";"TAB5",#N/A,TRUE,"GENERAL"}</definedName>
    <definedName name="tdy_1" localSheetId="62" hidden="1">{"TAB1",#N/A,TRUE,"GENERAL";"TAB2",#N/A,TRUE,"GENERAL";"TAB3",#N/A,TRUE,"GENERAL";"TAB4",#N/A,TRUE,"GENERAL";"TAB5",#N/A,TRUE,"GENERAL"}</definedName>
    <definedName name="tdy_1" hidden="1">{"TAB1",#N/A,TRUE,"GENERAL";"TAB2",#N/A,TRUE,"GENERAL";"TAB3",#N/A,TRUE,"GENERAL";"TAB4",#N/A,TRUE,"GENERAL";"TAB5",#N/A,TRUE,"GENERAL"}</definedName>
    <definedName name="TE" localSheetId="61">#REF!</definedName>
    <definedName name="TE" localSheetId="62">#REF!</definedName>
    <definedName name="Te">#REF!</definedName>
    <definedName name="Tec_Adesivo" localSheetId="61">#REF!</definedName>
    <definedName name="Tec_Adesivo">#REF!</definedName>
    <definedName name="TechAccept">#REF!</definedName>
    <definedName name="TECHINT_INTERNATIONAL_CONSTRUCTION">"CP03"</definedName>
    <definedName name="TECN" localSheetId="3">DATE(YEAR(AIU!_kjk6),MONTH(AIU!_kjk6)+[0]!ACCESORIOS_PARA_TANQUE_ALMACENAMIENTO_2000_LTS,DAY(AIU!_kjk6))</definedName>
    <definedName name="TECN">DATE(YEAR([0]!_kjk6),MONTH([0]!_kjk6)+[0]!ACCESORIOS_PARA_TANQUE_ALMACENAMIENTO_2000_LTS,DAY([0]!_kjk6))</definedName>
    <definedName name="Tecnico" localSheetId="61">#REF!</definedName>
    <definedName name="Tecnico" localSheetId="62">#REF!</definedName>
    <definedName name="Tecnico">#REF!</definedName>
    <definedName name="TECNOLOGO">#REF!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Pres._1">#REF!</definedName>
    <definedName name="Tee_Pres.1_2">#REF!</definedName>
    <definedName name="Tee_Pres.3_4">#REF!</definedName>
    <definedName name="Tee_Sanit._2">#REF!</definedName>
    <definedName name="Tee_Sanit._3">#REF!</definedName>
    <definedName name="Tee_Sanit._4">#REF!</definedName>
    <definedName name="Tee_Sanit._6">#REF!</definedName>
    <definedName name="TEFLON">#REF!</definedName>
    <definedName name="Teja_aluminio">#REF!</definedName>
    <definedName name="Teja_asbt_cemt_N__10_Inc._Acces.">#REF!</definedName>
    <definedName name="Teja_asbt_cemt_N__4_Inc._Acces.">#REF!</definedName>
    <definedName name="Teja_asbt_cemt_N__5_Inc._Acces.">#REF!</definedName>
    <definedName name="Teja_asbt_cemt_N__6_Inc._Acces.">#REF!</definedName>
    <definedName name="Teja_asbt_cemt_N__8_Inc._Acces.">#REF!</definedName>
    <definedName name="teja_de_asbesto_cemento_No._6">#REF!</definedName>
    <definedName name="TEJA_DE_ZINC_No_6">#REF!</definedName>
    <definedName name="Teja_eternit_No_6" localSheetId="21">#REF!</definedName>
    <definedName name="Teja_eternit_No_6">#REF!</definedName>
    <definedName name="TEJA_N_6">#REF!</definedName>
    <definedName name="TEJA_ONDULADA_P7_N_8">#REF!</definedName>
    <definedName name="TEJA_TERMOACUSTICA">#REF!</definedName>
    <definedName name="Teja_Termoacustica_techmet_50_mm_cal_28x28_mm">#REF!</definedName>
    <definedName name="Teja_thermoacustica">#REF!</definedName>
    <definedName name="TEJA6" localSheetId="61">#REF!</definedName>
    <definedName name="TEJA6">#REF!</definedName>
    <definedName name="TEJAB">#REF!</definedName>
    <definedName name="TEJAJ">#REF!</definedName>
    <definedName name="TELAV">#REF!</definedName>
    <definedName name="telefono">#REF!</definedName>
    <definedName name="Telé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2">#REF!</definedName>
    <definedName name="TEMPLL">#REF!</definedName>
    <definedName name="TEMPS">#REF!</definedName>
    <definedName name="TER">#N/A</definedName>
    <definedName name="TERM">#N/A</definedName>
    <definedName name="term_cf">#REF!</definedName>
    <definedName name="term_eq">#REF!</definedName>
    <definedName name="Term_loan">#REF!</definedName>
    <definedName name="TERMINADORA">#REF!</definedName>
    <definedName name="TERMINAL_PONCHAR_COBRE_ESTAÑADO_1_0__AWG___3M">#REF!</definedName>
    <definedName name="TÉRMINOS">#N/A</definedName>
    <definedName name="TermLoan_Commitment">#REF!</definedName>
    <definedName name="TermLoan_Spread">#REF!</definedName>
    <definedName name="TERR">#REF!</definedName>
    <definedName name="TesSumHeading">#REF!</definedName>
    <definedName name="test">#REF!</definedName>
    <definedName name="TEST0">#REF!</definedName>
    <definedName name="TestAdd">"Test RefersTo1"</definedName>
    <definedName name="TESTHKEY">#REF!</definedName>
    <definedName name="TESTKEYS">#REF!</definedName>
    <definedName name="TESTVKEY">#REF!</definedName>
    <definedName name="tewst" localSheetId="3" hidden="1">{"TAB1",#N/A,TRUE,"GENERAL";"TAB2",#N/A,TRUE,"GENERAL";"TAB3",#N/A,TRUE,"GENERAL";"TAB4",#N/A,TRUE,"GENERAL";"TAB5",#N/A,TRUE,"GENERAL"}</definedName>
    <definedName name="tewst" localSheetId="61" hidden="1">{"TAB1",#N/A,TRUE,"GENERAL";"TAB2",#N/A,TRUE,"GENERAL";"TAB3",#N/A,TRUE,"GENERAL";"TAB4",#N/A,TRUE,"GENERAL";"TAB5",#N/A,TRUE,"GENERAL"}</definedName>
    <definedName name="tewst" localSheetId="62" hidden="1">{"TAB1",#N/A,TRUE,"GENERAL";"TAB2",#N/A,TRUE,"GENERAL";"TAB3",#N/A,TRUE,"GENERAL";"TAB4",#N/A,TRUE,"GENERAL";"TAB5",#N/A,TRUE,"GENERAL"}</definedName>
    <definedName name="tewst" hidden="1">{"TAB1",#N/A,TRUE,"GENERAL";"TAB2",#N/A,TRUE,"GENERAL";"TAB3",#N/A,TRUE,"GENERAL";"TAB4",#N/A,TRUE,"GENERAL";"TAB5",#N/A,TRUE,"GENERAL"}</definedName>
    <definedName name="tewst_1" localSheetId="3" hidden="1">{"TAB1",#N/A,TRUE,"GENERAL";"TAB2",#N/A,TRUE,"GENERAL";"TAB3",#N/A,TRUE,"GENERAL";"TAB4",#N/A,TRUE,"GENERAL";"TAB5",#N/A,TRUE,"GENERAL"}</definedName>
    <definedName name="tewst_1" localSheetId="61" hidden="1">{"TAB1",#N/A,TRUE,"GENERAL";"TAB2",#N/A,TRUE,"GENERAL";"TAB3",#N/A,TRUE,"GENERAL";"TAB4",#N/A,TRUE,"GENERAL";"TAB5",#N/A,TRUE,"GENERAL"}</definedName>
    <definedName name="tewst_1" localSheetId="62" hidden="1">{"TAB1",#N/A,TRUE,"GENERAL";"TAB2",#N/A,TRUE,"GENERAL";"TAB3",#N/A,TRUE,"GENERAL";"TAB4",#N/A,TRUE,"GENERAL";"TAB5",#N/A,TRUE,"GENERAL"}</definedName>
    <definedName name="tewst_1" hidden="1">{"TAB1",#N/A,TRUE,"GENERAL";"TAB2",#N/A,TRUE,"GENERAL";"TAB3",#N/A,TRUE,"GENERAL";"TAB4",#N/A,TRUE,"GENERAL";"TAB5",#N/A,TRUE,"GENERAL"}</definedName>
    <definedName name="TexSumDetail">#REF!</definedName>
    <definedName name="TexSumHeading">#REF!</definedName>
    <definedName name="textoprohibidop">#REF!</definedName>
    <definedName name="teyo">#REF!</definedName>
    <definedName name="teytrh" localSheetId="3" hidden="1">{"via1",#N/A,TRUE,"general";"via2",#N/A,TRUE,"general";"via3",#N/A,TRUE,"general"}</definedName>
    <definedName name="teytrh" localSheetId="61" hidden="1">{"via1",#N/A,TRUE,"general";"via2",#N/A,TRUE,"general";"via3",#N/A,TRUE,"general"}</definedName>
    <definedName name="teytrh" localSheetId="62" hidden="1">{"via1",#N/A,TRUE,"general";"via2",#N/A,TRUE,"general";"via3",#N/A,TRUE,"general"}</definedName>
    <definedName name="teytrh" hidden="1">{"via1",#N/A,TRUE,"general";"via2",#N/A,TRUE,"general";"via3",#N/A,TRUE,"general"}</definedName>
    <definedName name="teytrh_1" localSheetId="3" hidden="1">{"via1",#N/A,TRUE,"general";"via2",#N/A,TRUE,"general";"via3",#N/A,TRUE,"general"}</definedName>
    <definedName name="teytrh_1" localSheetId="61" hidden="1">{"via1",#N/A,TRUE,"general";"via2",#N/A,TRUE,"general";"via3",#N/A,TRUE,"general"}</definedName>
    <definedName name="teytrh_1" localSheetId="62" hidden="1">{"via1",#N/A,TRUE,"general";"via2",#N/A,TRUE,"general";"via3",#N/A,TRUE,"general"}</definedName>
    <definedName name="teytrh_1" hidden="1">{"via1",#N/A,TRUE,"general";"via2",#N/A,TRUE,"general";"via3",#N/A,TRUE,"general"}</definedName>
    <definedName name="Tf" localSheetId="61">#REF!</definedName>
    <definedName name="Tf" localSheetId="62">#REF!</definedName>
    <definedName name="Tf">#REF!</definedName>
    <definedName name="TFFFF">#REF!</definedName>
    <definedName name="Tg">#REF!</definedName>
    <definedName name="TGALV">#REF!</definedName>
    <definedName name="TGB">#REF!</definedName>
    <definedName name="tggg">#REF!</definedName>
    <definedName name="TGGGGGG" hidden="1">#REF!</definedName>
    <definedName name="TGRASA">#REF!</definedName>
    <definedName name="TGRTYUIO" hidden="1">#REF!</definedName>
    <definedName name="TgtCurr">#REF!</definedName>
    <definedName name="TgtCurrentScenario">#REF!</definedName>
    <definedName name="TgtEnterpriseValue">#REF!</definedName>
    <definedName name="TgtEquityValue">#REF!</definedName>
    <definedName name="TGTGT" localSheetId="3">#N/A</definedName>
    <definedName name="TGTGT" localSheetId="61">[0]!CHAZOS_EXPANSIVO_5_8_X_2_1_2+'INSUMOS &amp; EQUIPOS'!_____EQP10</definedName>
    <definedName name="TGTGT" localSheetId="62">[0]!CHAZOS_EXPANSIVO_5_8_X_2_1_2+'INSUMOS &amp; EQUIPOS'!_____EQP10</definedName>
    <definedName name="TGTGT">[0]!CHAZOS_EXPANSIVO_5_8_X_2_1_2+'INSUMOS &amp; EQUIPOS'!_____EQP10</definedName>
    <definedName name="TgtLFY">#REF!</definedName>
    <definedName name="TgtMTR">#REF!</definedName>
    <definedName name="TgtName">#REF!</definedName>
    <definedName name="TgtNetDebt">#REF!</definedName>
    <definedName name="TgtOptionsToConvert">#REF!</definedName>
    <definedName name="TgtSharesOS">#REF!</definedName>
    <definedName name="TGTT" localSheetId="3">#N/A</definedName>
    <definedName name="TGTT" localSheetId="61">[0]!CHAZOS_EXPANSIVO_5_8_X_2_1_2+'INSUMOS &amp; EQUIPOS'!_____EQP10</definedName>
    <definedName name="TGTT" localSheetId="62">[0]!CHAZOS_EXPANSIVO_5_8_X_2_1_2+'INSUMOS &amp; EQUIPOS'!_____EQP10</definedName>
    <definedName name="TGTT">[0]!CHAZOS_EXPANSIVO_5_8_X_2_1_2+'INSUMOS &amp; EQUIPOS'!_____EQP10</definedName>
    <definedName name="th" localSheetId="62">#REF!</definedName>
    <definedName name="TH">#REF!</definedName>
    <definedName name="TH10J">#REF!</definedName>
    <definedName name="thdh" localSheetId="3" hidden="1">{"TAB1",#N/A,TRUE,"GENERAL";"TAB2",#N/A,TRUE,"GENERAL";"TAB3",#N/A,TRUE,"GENERAL";"TAB4",#N/A,TRUE,"GENERAL";"TAB5",#N/A,TRUE,"GENERAL"}</definedName>
    <definedName name="thdh" localSheetId="61" hidden="1">{"TAB1",#N/A,TRUE,"GENERAL";"TAB2",#N/A,TRUE,"GENERAL";"TAB3",#N/A,TRUE,"GENERAL";"TAB4",#N/A,TRUE,"GENERAL";"TAB5",#N/A,TRUE,"GENERAL"}</definedName>
    <definedName name="thdh" localSheetId="62" hidden="1">{"TAB1",#N/A,TRUE,"GENERAL";"TAB2",#N/A,TRUE,"GENERAL";"TAB3",#N/A,TRUE,"GENERAL";"TAB4",#N/A,TRUE,"GENERAL";"TAB5",#N/A,TRUE,"GENERAL"}</definedName>
    <definedName name="thdh" hidden="1">{"TAB1",#N/A,TRUE,"GENERAL";"TAB2",#N/A,TRUE,"GENERAL";"TAB3",#N/A,TRUE,"GENERAL";"TAB4",#N/A,TRUE,"GENERAL";"TAB5",#N/A,TRUE,"GENERAL"}</definedName>
    <definedName name="thdh_1" localSheetId="3" hidden="1">{"TAB1",#N/A,TRUE,"GENERAL";"TAB2",#N/A,TRUE,"GENERAL";"TAB3",#N/A,TRUE,"GENERAL";"TAB4",#N/A,TRUE,"GENERAL";"TAB5",#N/A,TRUE,"GENERAL"}</definedName>
    <definedName name="thdh_1" localSheetId="61" hidden="1">{"TAB1",#N/A,TRUE,"GENERAL";"TAB2",#N/A,TRUE,"GENERAL";"TAB3",#N/A,TRUE,"GENERAL";"TAB4",#N/A,TRUE,"GENERAL";"TAB5",#N/A,TRUE,"GENERAL"}</definedName>
    <definedName name="thdh_1" localSheetId="62" hidden="1">{"TAB1",#N/A,TRUE,"GENERAL";"TAB2",#N/A,TRUE,"GENERAL";"TAB3",#N/A,TRUE,"GENERAL";"TAB4",#N/A,TRUE,"GENERAL";"TAB5",#N/A,TRUE,"GENERAL"}</definedName>
    <definedName name="thdh_1" hidden="1">{"TAB1",#N/A,TRUE,"GENERAL";"TAB2",#N/A,TRUE,"GENERAL";"TAB3",#N/A,TRUE,"GENERAL";"TAB4",#N/A,TRUE,"GENERAL";"TAB5",#N/A,TRUE,"GENERAL"}</definedName>
    <definedName name="THF6JH">#REF!</definedName>
    <definedName name="THF6RO">#REF!</definedName>
    <definedName name="THF8JH">#REF!</definedName>
    <definedName name="Thincapcal">#REF!</definedName>
    <definedName name="Thincapval">#REF!</definedName>
    <definedName name="Thiner" localSheetId="21">#REF!</definedName>
    <definedName name="Thiner">#REF!</definedName>
    <definedName name="THP">#REF!</definedName>
    <definedName name="thtj" localSheetId="3" hidden="1">{"via1",#N/A,TRUE,"general";"via2",#N/A,TRUE,"general";"via3",#N/A,TRUE,"general"}</definedName>
    <definedName name="thtj" localSheetId="61" hidden="1">{"via1",#N/A,TRUE,"general";"via2",#N/A,TRUE,"general";"via3",#N/A,TRUE,"general"}</definedName>
    <definedName name="thtj" localSheetId="62" hidden="1">{"via1",#N/A,TRUE,"general";"via2",#N/A,TRUE,"general";"via3",#N/A,TRUE,"general"}</definedName>
    <definedName name="thtj" hidden="1">{"via1",#N/A,TRUE,"general";"via2",#N/A,TRUE,"general";"via3",#N/A,TRUE,"general"}</definedName>
    <definedName name="thtj_1" localSheetId="3" hidden="1">{"via1",#N/A,TRUE,"general";"via2",#N/A,TRUE,"general";"via3",#N/A,TRUE,"general"}</definedName>
    <definedName name="thtj_1" localSheetId="61" hidden="1">{"via1",#N/A,TRUE,"general";"via2",#N/A,TRUE,"general";"via3",#N/A,TRUE,"general"}</definedName>
    <definedName name="thtj_1" localSheetId="62" hidden="1">{"via1",#N/A,TRUE,"general";"via2",#N/A,TRUE,"general";"via3",#N/A,TRUE,"general"}</definedName>
    <definedName name="thtj_1" hidden="1">{"via1",#N/A,TRUE,"general";"via2",#N/A,TRUE,"general";"via3",#N/A,TRUE,"general"}</definedName>
    <definedName name="Ti" localSheetId="61">#REF!</definedName>
    <definedName name="Ti" localSheetId="62">#REF!</definedName>
    <definedName name="Ti">#REF!</definedName>
    <definedName name="Ticker">#REF!</definedName>
    <definedName name="TIEMPO" localSheetId="61">#REF!</definedName>
    <definedName name="TIEMPO" localSheetId="62">#REF!</definedName>
    <definedName name="TIEMPO">#REF!</definedName>
    <definedName name="Timbre_chicharra_120v" localSheetId="61">#REF!</definedName>
    <definedName name="Timbre_chicharra_120v">#REF!</definedName>
    <definedName name="Time_inputs">#REF!</definedName>
    <definedName name="Tintilla_para_madera" localSheetId="21">#REF!</definedName>
    <definedName name="Tintilla_para_madera">#REF!</definedName>
    <definedName name="TIPO" localSheetId="62">#REF!</definedName>
    <definedName name="TIPO">#REF!</definedName>
    <definedName name="Tipo_Cimentación">#REF!</definedName>
    <definedName name="TIPO_DE_ALCANTARILLADO">#REF!</definedName>
    <definedName name="TIPO_DE_BASE">#REF!</definedName>
    <definedName name="TIPO_DE_BASE___0">#REF!</definedName>
    <definedName name="TIPO_DE_BASE___1">#REF!</definedName>
    <definedName name="TIPO_DE_BASE___2">#REF!</definedName>
    <definedName name="TIPO_DE_BASE___3">#REF!</definedName>
    <definedName name="TIPO_DE_BASE___4">#REF!</definedName>
    <definedName name="TIPO_GRUPO">#REF!</definedName>
    <definedName name="tipo_pintura">#REF!</definedName>
    <definedName name="Tipo_Via">#REF!</definedName>
    <definedName name="TipoCosteo" localSheetId="62">#REF!</definedName>
    <definedName name="TipoCosteo">#REF!</definedName>
    <definedName name="TipoCosteoNivelRiesgo" localSheetId="21">#REF!</definedName>
    <definedName name="TipoCosteoNivelRiesgo">#REF!</definedName>
    <definedName name="TipodeFasar">#REF!</definedName>
    <definedName name="TipoGC">#REF!</definedName>
    <definedName name="TipoNeces">#REF!</definedName>
    <definedName name="TipoPro">#REF!</definedName>
    <definedName name="Tipoproceso">#REF!</definedName>
    <definedName name="TIPOS">#REF!</definedName>
    <definedName name="tipos_entidad">#REF!</definedName>
    <definedName name="tipos_falla">#REF!</definedName>
    <definedName name="TiposCampamentos" localSheetId="61">#REF!</definedName>
    <definedName name="TiposCampamentos" localSheetId="62">#REF!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 localSheetId="61">#REF!</definedName>
    <definedName name="tipov">#REF!</definedName>
    <definedName name="TIR">#REF!</definedName>
    <definedName name="Tiras_Alistado_3_x_3_x_3" localSheetId="21">#REF!</definedName>
    <definedName name="Tiras_Alistado_3_x_3_x_3">#REF!</definedName>
    <definedName name="TIT">#REF!</definedName>
    <definedName name="titi" localSheetId="3">IF(AIU!_kjk6*__123Graph_B*AIU!_kjk6*AIU!_kjk6&gt;0,1,0)</definedName>
    <definedName name="titi">IF(_kjk6*__123Graph_B*[0]!_kjk6*[0]!_kjk6&gt;0,1,0)</definedName>
    <definedName name="TITLE">#REF!</definedName>
    <definedName name="Titlepb" hidden="1">#REF!</definedName>
    <definedName name="TITO" localSheetId="3">IF(AIU!BDFB,'APUS BASICOS'!___CON123+#REF!,'APUS BASICOS'!___CON123)</definedName>
    <definedName name="TITO">IF([0]!BDFB,'APUS BASICOS'!___CON123+#REF!,'APUS BASICOS'!___CON123)</definedName>
    <definedName name="TITOF" localSheetId="3">IF(AIU!BDFB,'APUS BASICOS'!___CON123+#REF!,'APUS BASICOS'!___CON123)</definedName>
    <definedName name="TITOF">IF([0]!BDFB,'APUS BASICOS'!___CON123+#REF!,'APUS BASICOS'!___CON123)</definedName>
    <definedName name="titu">#REF!</definedName>
    <definedName name="titu2">#REF!</definedName>
    <definedName name="TITULO">#REF!</definedName>
    <definedName name="TITULO1">#REF!</definedName>
    <definedName name="TITULOANALISISUNITARIOS">#REF!</definedName>
    <definedName name="TITULOPRESUPUESTO">#REF!</definedName>
    <definedName name="TITULOS">#REF!</definedName>
    <definedName name="Títulos">#REF!</definedName>
    <definedName name="Titulos_a_imprimir">#REF!</definedName>
    <definedName name="_xlnm.Print_Titles" localSheetId="48">'APU 9.4.'!$1:$15</definedName>
    <definedName name="_xlnm.Print_Titles" localSheetId="61">'APUS BASICOS'!$1:$4</definedName>
    <definedName name="_xlnm.Print_Titles" localSheetId="62">'INSUMOS &amp; EQUIPOS'!$1:$8</definedName>
    <definedName name="_xlnm.Print_Titles">#N/A</definedName>
    <definedName name="Títulos_a_imprimir_IM" localSheetId="62">#REF!</definedName>
    <definedName name="Títulos_a_imprimir_IM">#REF!</definedName>
    <definedName name="tj" localSheetId="61">#REF!</definedName>
    <definedName name="tj" localSheetId="62">#REF!</definedName>
    <definedName name="Tj">#REF!</definedName>
    <definedName name="TJK">#REF!</definedName>
    <definedName name="Tk" localSheetId="61">#REF!</definedName>
    <definedName name="Tk" localSheetId="62">#REF!</definedName>
    <definedName name="tk">#REF!</definedName>
    <definedName name="TK_1" hidden="1">#REF!</definedName>
    <definedName name="tk_tub">#REF!</definedName>
    <definedName name="TKSLCI07">#REF!</definedName>
    <definedName name="tl" localSheetId="61">#REF!</definedName>
    <definedName name="tl" localSheetId="62">#REF!</definedName>
    <definedName name="tl">#REF!</definedName>
    <definedName name="tld">#REF!</definedName>
    <definedName name="Tll" localSheetId="62">#REF!</definedName>
    <definedName name="Tll">#REF!</definedName>
    <definedName name="Tm">#REF!</definedName>
    <definedName name="TMANHOLE">#REF!</definedName>
    <definedName name="tn" localSheetId="61">#REF!</definedName>
    <definedName name="tn" localSheetId="62">#REF!</definedName>
    <definedName name="Tn">#REF!</definedName>
    <definedName name="TNOV10">#REF!</definedName>
    <definedName name="TNOV12">#REF!</definedName>
    <definedName name="TNOV14">#REF!</definedName>
    <definedName name="TNOV16">#REF!</definedName>
    <definedName name="TNOV18">#REF!</definedName>
    <definedName name="TNOV20">#REF!</definedName>
    <definedName name="TNOV4">#REF!</definedName>
    <definedName name="TNOV6">#REF!</definedName>
    <definedName name="TNOV8">#REF!</definedName>
    <definedName name="Tñ">#REF!</definedName>
    <definedName name="To" localSheetId="61">#REF!</definedName>
    <definedName name="To" localSheetId="62">#REF!</definedName>
    <definedName name="To">#REF!</definedName>
    <definedName name="TOCHE">#REF!</definedName>
    <definedName name="TODAHOJA">#REF!</definedName>
    <definedName name="TODOANA">#REF!</definedName>
    <definedName name="TODOINSU">#REF!</definedName>
    <definedName name="TODOITEM">#REF!</definedName>
    <definedName name="TodosInsumos">#REF!</definedName>
    <definedName name="Tolls_copy">#REF!</definedName>
    <definedName name="Tolls_paste">#REF!</definedName>
    <definedName name="toma">#REF!</definedName>
    <definedName name="Toma_Ambia_para_muro" localSheetId="61">#REF!</definedName>
    <definedName name="Toma_Ambia_para_muro">#REF!</definedName>
    <definedName name="Toma_corriente_dobles_polo_tierra">#REF!</definedName>
    <definedName name="TOMA_CORRIENTE_REGULADO_DOBLE_CON_POLO_A_TIERRA_250_W">#REF!</definedName>
    <definedName name="Toma_doble_P_T_Levinton" localSheetId="61">#REF!</definedName>
    <definedName name="Toma_doble_P_T_Levinton">#REF!</definedName>
    <definedName name="Toma_telefónica" localSheetId="21">#REF!</definedName>
    <definedName name="Toma_telefónica">#REF!</definedName>
    <definedName name="Toma_Trifásica" localSheetId="21">#REF!</definedName>
    <definedName name="Toma_Trifásica">#REF!</definedName>
    <definedName name="Toma_trifilar">#REF!</definedName>
    <definedName name="TOMACORRIENTE_DOBLE_POLO_A_TIERRA">#REF!</definedName>
    <definedName name="TOMADO">#REF!</definedName>
    <definedName name="Ton_Kg">#REF!</definedName>
    <definedName name="TOP" localSheetId="61">#REF!</definedName>
    <definedName name="TOP" localSheetId="62">#REF!</definedName>
    <definedName name="TOP">#REF!</definedName>
    <definedName name="topellantas">#REF!</definedName>
    <definedName name="TopEncargado">#REF!</definedName>
    <definedName name="TOPGENER">#REF!</definedName>
    <definedName name="TOPGENER1">#REF!</definedName>
    <definedName name="TOPMENU">#REF!</definedName>
    <definedName name="TOPO">#REF!</definedName>
    <definedName name="Topografo" localSheetId="61">#REF!</definedName>
    <definedName name="Topografo" localSheetId="62">#REF!</definedName>
    <definedName name="TOPOGRAFO">#REF!</definedName>
    <definedName name="topp">#REF!</definedName>
    <definedName name="TORNI">#REF!</definedName>
    <definedName name="TORNILLO_3">#REF!</definedName>
    <definedName name="TORNILLO_PARA_FIJAR_CUBIERTA">#REF!</definedName>
    <definedName name="Tornillo_para_Madera_1__No.6" localSheetId="21">#REF!</definedName>
    <definedName name="Tornillo_para_Madera_1__No.6">#REF!</definedName>
    <definedName name="Tornillo_para_madera_2__No_9" localSheetId="21">#REF!</definedName>
    <definedName name="Tornillo_para_madera_2__No_9">#REF!</definedName>
    <definedName name="TORNILLOS">#REF!</definedName>
    <definedName name="TORNILLOS_2.5">#REF!</definedName>
    <definedName name="Tornillos_grado_5">#REF!</definedName>
    <definedName name="Torres">#REF!</definedName>
    <definedName name="tortas" localSheetId="3" hidden="1">{"TAB1",#N/A,TRUE,"GENERAL";"TAB2",#N/A,TRUE,"GENERAL";"TAB3",#N/A,TRUE,"GENERAL";"TAB4",#N/A,TRUE,"GENERAL";"TAB5",#N/A,TRUE,"GENERAL"}</definedName>
    <definedName name="tortas" localSheetId="61" hidden="1">{"TAB1",#N/A,TRUE,"GENERAL";"TAB2",#N/A,TRUE,"GENERAL";"TAB3",#N/A,TRUE,"GENERAL";"TAB4",#N/A,TRUE,"GENERAL";"TAB5",#N/A,TRUE,"GENERAL"}</definedName>
    <definedName name="tortas" localSheetId="62" hidden="1">{"TAB1",#N/A,TRUE,"GENERAL";"TAB2",#N/A,TRUE,"GENERAL";"TAB3",#N/A,TRUE,"GENERAL";"TAB4",#N/A,TRUE,"GENERAL";"TAB5",#N/A,TRUE,"GENERAL"}</definedName>
    <definedName name="tortas" hidden="1">{"TAB1",#N/A,TRUE,"GENERAL";"TAB2",#N/A,TRUE,"GENERAL";"TAB3",#N/A,TRUE,"GENERAL";"TAB4",#N/A,TRUE,"GENERAL";"TAB5",#N/A,TRUE,"GENERAL"}</definedName>
    <definedName name="tortas_1" localSheetId="3" hidden="1">{"TAB1",#N/A,TRUE,"GENERAL";"TAB2",#N/A,TRUE,"GENERAL";"TAB3",#N/A,TRUE,"GENERAL";"TAB4",#N/A,TRUE,"GENERAL";"TAB5",#N/A,TRUE,"GENERAL"}</definedName>
    <definedName name="tortas_1" localSheetId="61" hidden="1">{"TAB1",#N/A,TRUE,"GENERAL";"TAB2",#N/A,TRUE,"GENERAL";"TAB3",#N/A,TRUE,"GENERAL";"TAB4",#N/A,TRUE,"GENERAL";"TAB5",#N/A,TRUE,"GENERAL"}</definedName>
    <definedName name="tortas_1" localSheetId="62" hidden="1">{"TAB1",#N/A,TRUE,"GENERAL";"TAB2",#N/A,TRUE,"GENERAL";"TAB3",#N/A,TRUE,"GENERAL";"TAB4",#N/A,TRUE,"GENERAL";"TAB5",#N/A,TRUE,"GENERAL"}</definedName>
    <definedName name="tortas_1" hidden="1">{"TAB1",#N/A,TRUE,"GENERAL";"TAB2",#N/A,TRUE,"GENERAL";"TAB3",#N/A,TRUE,"GENERAL";"TAB4",#N/A,TRUE,"GENERAL";"TAB5",#N/A,TRUE,"GENERAL"}</definedName>
    <definedName name="tortas2" localSheetId="3" hidden="1">{"via1",#N/A,TRUE,"general";"via2",#N/A,TRUE,"general";"via3",#N/A,TRUE,"general"}</definedName>
    <definedName name="tortas2" localSheetId="61" hidden="1">{"via1",#N/A,TRUE,"general";"via2",#N/A,TRUE,"general";"via3",#N/A,TRUE,"general"}</definedName>
    <definedName name="tortas2" localSheetId="62" hidden="1">{"via1",#N/A,TRUE,"general";"via2",#N/A,TRUE,"general";"via3",#N/A,TRUE,"general"}</definedName>
    <definedName name="tortas2" hidden="1">{"via1",#N/A,TRUE,"general";"via2",#N/A,TRUE,"general";"via3",#N/A,TRUE,"general"}</definedName>
    <definedName name="tortas2_1" localSheetId="3" hidden="1">{"via1",#N/A,TRUE,"general";"via2",#N/A,TRUE,"general";"via3",#N/A,TRUE,"general"}</definedName>
    <definedName name="tortas2_1" localSheetId="61" hidden="1">{"via1",#N/A,TRUE,"general";"via2",#N/A,TRUE,"general";"via3",#N/A,TRUE,"general"}</definedName>
    <definedName name="tortas2_1" localSheetId="62" hidden="1">{"via1",#N/A,TRUE,"general";"via2",#N/A,TRUE,"general";"via3",#N/A,TRUE,"general"}</definedName>
    <definedName name="tortas2_1" hidden="1">{"via1",#N/A,TRUE,"general";"via2",#N/A,TRUE,"general";"via3",#N/A,TRUE,"general"}</definedName>
    <definedName name="TOT">#REF!</definedName>
    <definedName name="Tot_acc">#REF!</definedName>
    <definedName name="Tot_acc_esp">#REF!</definedName>
    <definedName name="Tot_acc_S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Gab_Esp">#REF!</definedName>
    <definedName name="Tot_Gab_LCN">#REF!</definedName>
    <definedName name="Tot_GabST_BP">#REF!</definedName>
    <definedName name="Tot_GabST_SBP">#REF!</definedName>
    <definedName name="Tot_Ops_Ins">#REF!</definedName>
    <definedName name="TOTAL" localSheetId="61">#REF!</definedName>
    <definedName name="TOTAL" localSheetId="62">#REF!</definedName>
    <definedName name="TOTAL">#REF!</definedName>
    <definedName name="Total.AC">#REF!</definedName>
    <definedName name="Total.Carp">#REF!</definedName>
    <definedName name="Total.HB">#REF!</definedName>
    <definedName name="TOTAL__US">#REF!</definedName>
    <definedName name="TOTAL_CIVIL">#REF!</definedName>
    <definedName name="TOTAL_E20">#REF!</definedName>
    <definedName name="TOTAL_ELECTRICO">#REF!</definedName>
    <definedName name="Total_Gab_APM">#REF!</definedName>
    <definedName name="Total_Gab_Cons_etc">#REF!</definedName>
    <definedName name="TOTAL_ING_ALCANT_NETO_SUB" localSheetId="61">#REF!</definedName>
    <definedName name="TOTAL_ING_ALCANT_NETO_SUB">#REF!</definedName>
    <definedName name="TOTAL_INGRESO_ACUEDUCTO_NETO_SUBSIDIO" localSheetId="61">#REF!</definedName>
    <definedName name="TOTAL_INGRESO_ACUEDUCTO_NETO_SUBSIDIO">#REF!</definedName>
    <definedName name="TOTAL_INGRESOS" localSheetId="61">#REF!</definedName>
    <definedName name="TOTAL_INGRESOS">#REF!</definedName>
    <definedName name="TOTAL_INGRESOS_ACUEDUCTO" localSheetId="61">#REF!</definedName>
    <definedName name="TOTAL_INGRESOS_ACUEDUCTO">#REF!</definedName>
    <definedName name="TOTAL_INGRESOS_ALCANTARILLADO" localSheetId="61">#REF!</definedName>
    <definedName name="TOTAL_INGRESOS_ALCANTARILLADO">#REF!</definedName>
    <definedName name="TOTAL_INGRESOS_POR_ALCANTARILLADO" localSheetId="61">#REF!</definedName>
    <definedName name="TOTAL_INGRESOS_POR_ALCANTARILLADO">#REF!</definedName>
    <definedName name="Total_Interest" localSheetId="61">#REF!</definedName>
    <definedName name="Total_Interest" localSheetId="21">#REF!</definedName>
    <definedName name="Total_Interest">#REF!</definedName>
    <definedName name="Total_Kilometro_típico_aereo_11.4_kV" localSheetId="61">#REF!</definedName>
    <definedName name="Total_Kilometro_típico_aereo_11.4_kV" localSheetId="62">#REF!</definedName>
    <definedName name="Total_Kilometro_típico_aereo_11.4_kV">#REF!</definedName>
    <definedName name="Total_Kilometro_típico_aereo_34.5_kV" localSheetId="61">#REF!</definedName>
    <definedName name="Total_Kilometro_típico_aereo_34.5_kV" localSheetId="62">#REF!</definedName>
    <definedName name="Total_Kilometro_típico_aereo_34.5_kV">#REF!</definedName>
    <definedName name="Total_Kilometro_típico_aereo_rural_11.4kV" localSheetId="61">#REF!</definedName>
    <definedName name="Total_Kilometro_típico_aereo_rural_11.4kV" localSheetId="62">#REF!</definedName>
    <definedName name="Total_Kilometro_típico_aereo_rural_11.4kV">#REF!</definedName>
    <definedName name="Total_Kilometro_típico_aereo_rural_34.5kV" localSheetId="61">#REF!</definedName>
    <definedName name="Total_Kilometro_típico_aereo_rural_34.5kV" localSheetId="62">#REF!</definedName>
    <definedName name="Total_Kilometro_típico_aereo_rural_34.5kV">#REF!</definedName>
    <definedName name="Total_Kilometro_típico_subterraneo_11.4_kV" localSheetId="61">#REF!</definedName>
    <definedName name="Total_Kilometro_típico_subterraneo_11.4_kV" localSheetId="62">#REF!</definedName>
    <definedName name="Total_Kilometro_típico_subterraneo_11.4_kV">#REF!</definedName>
    <definedName name="Total_Kilometro_típico_subterraneo_34.5_kV" localSheetId="61">#REF!</definedName>
    <definedName name="Total_Kilometro_típico_subterraneo_34.5_kV" localSheetId="62">#REF!</definedName>
    <definedName name="Total_Kilometro_típico_subterraneo_34.5_kV">#REF!</definedName>
    <definedName name="Total_Pay" localSheetId="61">#REF!</definedName>
    <definedName name="Total_Pay" localSheetId="62">#REF!</definedName>
    <definedName name="Total_Pay" localSheetId="21">#REF!</definedName>
    <definedName name="Total_Pay">#REF!</definedName>
    <definedName name="Total_Payment" localSheetId="3">#N/A</definedName>
    <definedName name="Total_Payment" localSheetId="61">[0]!CHAZOS_EXPANSIVO_5_8_X_2_1_2+'INSUMOS &amp; EQUIPOS'!_____EQP10</definedName>
    <definedName name="Total_Payment" localSheetId="62">[0]!CHAZOS_EXPANSIVO_5_8_X_2_1_2+'INSUMOS &amp; EQUIPOS'!_____EQP10</definedName>
    <definedName name="Total_Payment" localSheetId="21">Scheduled_Payment+Extra_Payment</definedName>
    <definedName name="Total_Payment">[0]!CHAZOS_EXPANSIVO_5_8_X_2_1_2+'INSUMOS &amp; EQUIPOS'!_____EQP10</definedName>
    <definedName name="Total_Payment_1" localSheetId="3">#N/A</definedName>
    <definedName name="Total_Payment_1" localSheetId="61">[0]!CHAZOS_EXPANSIVO_5_8_X_2_1_2+'INSUMOS &amp; EQUIPOS'!_____EQP10</definedName>
    <definedName name="Total_Payment_1" localSheetId="62">[0]!CHAZOS_EXPANSIVO_5_8_X_2_1_2+'INSUMOS &amp; EQUIPOS'!_____EQP10</definedName>
    <definedName name="Total_Payment_1">[0]!CHAZOS_EXPANSIVO_5_8_X_2_1_2+'INSUMOS &amp; EQUIPOS'!_____EQP10</definedName>
    <definedName name="Total_Payment_2" localSheetId="3">#N/A</definedName>
    <definedName name="Total_Payment_2" localSheetId="61">[0]!CHAZOS_EXPANSIVO_5_8_X_2_1_2+'INSUMOS &amp; EQUIPOS'!_____EQP10</definedName>
    <definedName name="Total_Payment_2" localSheetId="62">[0]!CHAZOS_EXPANSIVO_5_8_X_2_1_2+'INSUMOS &amp; EQUIPOS'!_____EQP10</definedName>
    <definedName name="Total_Payment_2">[0]!CHAZOS_EXPANSIVO_5_8_X_2_1_2+'INSUMOS &amp; EQUIPOS'!_____EQP10</definedName>
    <definedName name="Total_Payment1" localSheetId="3">#N/A</definedName>
    <definedName name="Total_Payment1">[0]!CHAZOS_EXPANSIVO_5_8_X_2_1_2+'INSUMOS &amp; EQUIPOS'!_____EQP10</definedName>
    <definedName name="Total_Proyecto">#REF!</definedName>
    <definedName name="TOTAL_SERVICIOS" localSheetId="61">#REF!</definedName>
    <definedName name="TOTAL_SERVICIOS">#REF!</definedName>
    <definedName name="Total_SourcesFunds">#REF!</definedName>
    <definedName name="Total_UsesFunds">#REF!</definedName>
    <definedName name="total1">#REF!</definedName>
    <definedName name="TOTALAFIR4006">#REF!</definedName>
    <definedName name="TOTALAFIR4006A">#REF!</definedName>
    <definedName name="TOTALAFIR40CN01">#REF!</definedName>
    <definedName name="TOTALAFIR55CN01">#REF!</definedName>
    <definedName name="TOTALAFIR55CN03">#REF!</definedName>
    <definedName name="TOTALAFIR5607">#REF!</definedName>
    <definedName name="TotalAIU">#REF!</definedName>
    <definedName name="TotalBidCost">#REF!</definedName>
    <definedName name="TotalCalidad" localSheetId="62">#REF!</definedName>
    <definedName name="TotalCalidad">#REF!</definedName>
    <definedName name="TotalCam" localSheetId="62">#REF!</definedName>
    <definedName name="TotalCam">#REF!</definedName>
    <definedName name="TotalCesantias">#REF!</definedName>
    <definedName name="TotalContratoConIva" localSheetId="61">#REF!</definedName>
    <definedName name="TotalContratoConIva" localSheetId="62">#REF!</definedName>
    <definedName name="TotalContratoConIva">#REF!</definedName>
    <definedName name="TotalContratoSinIVA" localSheetId="61">#REF!</definedName>
    <definedName name="TotalContratoSinIVA" localSheetId="62">#REF!</definedName>
    <definedName name="TotalContratoSinIVA">#REF!</definedName>
    <definedName name="TotalCost">#REF!</definedName>
    <definedName name="TotalCostosDirectos">#REF!</definedName>
    <definedName name="TotalEns" localSheetId="61">#REF!</definedName>
    <definedName name="TotalEns" localSheetId="62">#REF!</definedName>
    <definedName name="TotalEns">#REF!</definedName>
    <definedName name="TotalEqu" localSheetId="62">#REF!</definedName>
    <definedName name="TotalEqu">#REF!</definedName>
    <definedName name="totales">#REF!</definedName>
    <definedName name="TOTALHH">#REF!</definedName>
    <definedName name="TOTALHH1">#REF!</definedName>
    <definedName name="TotalImpuestosObra">#REF!</definedName>
    <definedName name="TOTALITEM1.1">#REF!</definedName>
    <definedName name="TOTALITEM1.1.1">#REF!</definedName>
    <definedName name="TOTALITEM1.1.2">#REF!</definedName>
    <definedName name="TOTALITEM1.1.3">#REF!</definedName>
    <definedName name="TOTALITEM1.1.4">#REF!</definedName>
    <definedName name="TOTALITEM1.2.1">#REF!</definedName>
    <definedName name="TOTALITEM1.2.2">#REF!</definedName>
    <definedName name="TOTALITEM1.2.3">#REF!</definedName>
    <definedName name="TOTALITEM1.2.4">#REF!</definedName>
    <definedName name="TOTALITEM1.2.5">#REF!</definedName>
    <definedName name="TOTALITEM1.2.6">#REF!</definedName>
    <definedName name="TOTALITEM1.3.1">#REF!</definedName>
    <definedName name="TOTALITEM1.4">#REF!</definedName>
    <definedName name="TOTALITEM1.5">#REF!</definedName>
    <definedName name="TOTALITEM1.6">#REF!</definedName>
    <definedName name="TOTALITEM1.7">#REF!</definedName>
    <definedName name="TOTALITEM1.8">#REF!</definedName>
    <definedName name="TOTALITEM10.1">#REF!</definedName>
    <definedName name="TOTALITEM11.1">#REF!</definedName>
    <definedName name="TOTALITEM11.2">#REF!</definedName>
    <definedName name="TOTALITEM11.3">#REF!</definedName>
    <definedName name="TOTALITEM11.4">#REF!</definedName>
    <definedName name="TOTALITEM11.5">#REF!</definedName>
    <definedName name="TOTALITEM11.6">#REF!</definedName>
    <definedName name="TOTALITEM12.1">#REF!</definedName>
    <definedName name="TOTALITEM12.10">#REF!</definedName>
    <definedName name="TOTALITEM12.2">#REF!</definedName>
    <definedName name="TOTALITEM12.3">#REF!</definedName>
    <definedName name="TOTALITEM12.4">#REF!</definedName>
    <definedName name="TOTALITEM12.5">#REF!</definedName>
    <definedName name="TOTALITEM12.6">#REF!</definedName>
    <definedName name="TOTALITEM12.7">#REF!</definedName>
    <definedName name="TOTALITEM12.8">#REF!</definedName>
    <definedName name="TOTALITEM12.9">#REF!</definedName>
    <definedName name="TOTALITEM13.1.1">#REF!</definedName>
    <definedName name="TOTALITEM13.1.2">#REF!</definedName>
    <definedName name="TOTALITEM13.1.3">#REF!</definedName>
    <definedName name="TOTALITEM13.2.2">#REF!</definedName>
    <definedName name="TOTALITEM14.2">#REF!</definedName>
    <definedName name="TOTALITEM14.3">#REF!</definedName>
    <definedName name="TOTALITEM14.4">#REF!</definedName>
    <definedName name="TOTALITEM14.5">#REF!</definedName>
    <definedName name="TOTALITEM14.6">#REF!</definedName>
    <definedName name="TOTALITEM15">#REF!</definedName>
    <definedName name="TOTALITEM16">#REF!</definedName>
    <definedName name="TOTALITEM2.1">#REF!</definedName>
    <definedName name="TOTALITEM2.10">#REF!</definedName>
    <definedName name="TOTALITEM2.11.1">#REF!</definedName>
    <definedName name="TOTALITEM2.11.2">#REF!</definedName>
    <definedName name="TOTALITEM2.12.1">#REF!</definedName>
    <definedName name="TOTALITEM2.2">#REF!</definedName>
    <definedName name="TOTALITEM2.3">#REF!</definedName>
    <definedName name="TOTALITEM2.4">#REF!</definedName>
    <definedName name="TOTALITEM2.5">#REF!</definedName>
    <definedName name="TOTALITEM2.6">#REF!</definedName>
    <definedName name="TOTALITEM2.7">#REF!</definedName>
    <definedName name="TOTALITEM3.1.1">#REF!</definedName>
    <definedName name="TOTALITEM3.1.2">#REF!</definedName>
    <definedName name="TOTALITEM3.2">#REF!</definedName>
    <definedName name="TOTALITEM3.3">#REF!</definedName>
    <definedName name="TOTALITEM3.4.1">#REF!</definedName>
    <definedName name="TOTALITEM3.4.2">#REF!</definedName>
    <definedName name="TOTALITEM3.4.3">#REF!</definedName>
    <definedName name="TOTALITEM3.5.1">#REF!</definedName>
    <definedName name="TOTALITEM3.5.2">#REF!</definedName>
    <definedName name="TOTALITEM3.5.3">#REF!</definedName>
    <definedName name="TOTALITEM4.1.2">#REF!</definedName>
    <definedName name="TOTALITEM4.1.3">#REF!</definedName>
    <definedName name="TOTALITEM4.1.4">#REF!</definedName>
    <definedName name="TOTALITEM4.2">#REF!</definedName>
    <definedName name="TOTALITEM4.3">#REF!</definedName>
    <definedName name="TOTALITEM4.4">#REF!</definedName>
    <definedName name="TOTALITEM4.5">#REF!</definedName>
    <definedName name="TOTALITEM4.6">#REF!</definedName>
    <definedName name="TOTALITEM5.1">#REF!</definedName>
    <definedName name="TOTALITEM5.2">#REF!</definedName>
    <definedName name="TOTALITEM5.3">#REF!</definedName>
    <definedName name="TOTALITEM5.4">#REF!</definedName>
    <definedName name="TOTALITEM6.1">#REF!</definedName>
    <definedName name="TOTALITEM6.2">#REF!</definedName>
    <definedName name="TOTALITEM6.3">#REF!</definedName>
    <definedName name="TOTALITEM7.1">#REF!</definedName>
    <definedName name="TOTALITEM7.2">#REF!</definedName>
    <definedName name="TOTALITEM7.3">#REF!</definedName>
    <definedName name="TOTALITEM7.4">#REF!</definedName>
    <definedName name="TOTALITEM7.5">#REF!</definedName>
    <definedName name="TOTALITEM8.1">#REF!</definedName>
    <definedName name="TOTALITEM8.2">#REF!</definedName>
    <definedName name="TOTALITEM8.3">#REF!</definedName>
    <definedName name="TOTALITEM8.4">#REF!</definedName>
    <definedName name="TOTALITEM8.5">#REF!</definedName>
    <definedName name="TOTALITEM8.6">#REF!</definedName>
    <definedName name="TOTALITEM8.7">#REF!</definedName>
    <definedName name="TOTALITEM8.8">#REF!</definedName>
    <definedName name="TOTALITEM9.1">#REF!</definedName>
    <definedName name="TOTALITEM9.2">#REF!</definedName>
    <definedName name="TOTALITEM9.3">#REF!</definedName>
    <definedName name="TOTALITEM9.4">#REF!</definedName>
    <definedName name="TOTALITEM9.5">#REF!</definedName>
    <definedName name="TOTALITEM9.6">#REF!</definedName>
    <definedName name="TOTALITEM9.7">#REF!</definedName>
    <definedName name="TOTALITEM9.8">#REF!</definedName>
    <definedName name="TotalItemsCost">#REF!</definedName>
    <definedName name="TOTALITEN1.2.4">#REF!</definedName>
    <definedName name="TOTALIZADOR_DE_3_X_50_TIPO_INDUSTRIAL">#REF!</definedName>
    <definedName name="TotalNoFacturable" localSheetId="61">#REF!</definedName>
    <definedName name="TotalNoFacturable" localSheetId="62">#REF!</definedName>
    <definedName name="TotalNoFacturable">#REF!</definedName>
    <definedName name="TotalOfi" localSheetId="62">#REF!</definedName>
    <definedName name="TotalOfi">#REF!</definedName>
    <definedName name="TotalOpti">#REF!</definedName>
    <definedName name="TOTALOPTIM">#REF!</definedName>
    <definedName name="TOTALOPTIMIZACION">#REF!</definedName>
    <definedName name="TotalPaginaPersonal">#REF!</definedName>
    <definedName name="TOTALPASTOS">#REF!</definedName>
    <definedName name="TOTALPAV4006">#REF!</definedName>
    <definedName name="TOTALPAV4006A">#REF!</definedName>
    <definedName name="TOTALPAV40CN01">#REF!</definedName>
    <definedName name="TOTALPAV40CNA">#REF!</definedName>
    <definedName name="TOTALPAV40CNB">#REF!</definedName>
    <definedName name="TOTALPAV55CN01">#REF!</definedName>
    <definedName name="TOTALPAV55CN03">#REF!</definedName>
    <definedName name="TOTALPAV55CNO3">#REF!</definedName>
    <definedName name="TOTALPAV5607">#REF!</definedName>
    <definedName name="TotalPickedCost">#REF!</definedName>
    <definedName name="TotalPREDOMINANTE">#REF!</definedName>
    <definedName name="TotalPro">#REF!</definedName>
    <definedName name="TOTALREPOS">#REF!</definedName>
    <definedName name="TOTALREPOSICION">#REF!</definedName>
    <definedName name="Totalrevenues">#REF!</definedName>
    <definedName name="TotalTec">#REF!</definedName>
    <definedName name="TotalTram">#REF!</definedName>
    <definedName name="TotalVacaciones">#REF!</definedName>
    <definedName name="TotalVia" localSheetId="62">#REF!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CUADEQ">#REF!</definedName>
    <definedName name="TOTCUADMO">#REF!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 localSheetId="21">#REF!</definedName>
    <definedName name="Toxement_1_A_Impermeabilizante_Integral">#REF!</definedName>
    <definedName name="Tp" localSheetId="61">#REF!</definedName>
    <definedName name="Tp" localSheetId="62">#REF!</definedName>
    <definedName name="Tp">#REF!</definedName>
    <definedName name="Tp_entre_Tl_J8">#REF!</definedName>
    <definedName name="tpadvopts">#REF!</definedName>
    <definedName name="tpadvval">#REF!</definedName>
    <definedName name="tpbarc">#REF!</definedName>
    <definedName name="tpbaseopts">#REF!</definedName>
    <definedName name="tpbaseval">#REF!</definedName>
    <definedName name="tpbsw">#REF!</definedName>
    <definedName name="tphbks">#REF!</definedName>
    <definedName name="tphc1">#REF!</definedName>
    <definedName name="tphc2">#REF!</definedName>
    <definedName name="tphd">#REF!</definedName>
    <definedName name="tphdocs">#REF!</definedName>
    <definedName name="tphs1">#REF!</definedName>
    <definedName name="tphs2">#REF!</definedName>
    <definedName name="TPING">#REF!</definedName>
    <definedName name="tpopts">#REF!</definedName>
    <definedName name="Tprev">#REF!</definedName>
    <definedName name="tpsadvlist">#REF!</definedName>
    <definedName name="tpsbaselist">#REF!</definedName>
    <definedName name="tpscheck">#REF!</definedName>
    <definedName name="tpsiam">#REF!</definedName>
    <definedName name="tpslist">#REF!</definedName>
    <definedName name="tpsstdlist">#REF!</definedName>
    <definedName name="tpstdopts">#REF!</definedName>
    <definedName name="tpstdval">#REF!</definedName>
    <definedName name="tpte">#REF!</definedName>
    <definedName name="tptee">#REF!</definedName>
    <definedName name="TPV">#REF!</definedName>
    <definedName name="TPVCME">#REF!</definedName>
    <definedName name="TPVCP1">#REF!</definedName>
    <definedName name="TPVCS3">#REF!</definedName>
    <definedName name="TPVCS4">#REF!</definedName>
    <definedName name="Tq" localSheetId="62">#REF!</definedName>
    <definedName name="Tq">#REF!</definedName>
    <definedName name="tr" localSheetId="3" hidden="1">{"TAB1",#N/A,TRUE,"GENERAL";"TAB2",#N/A,TRUE,"GENERAL";"TAB3",#N/A,TRUE,"GENERAL";"TAB4",#N/A,TRUE,"GENERAL";"TAB5",#N/A,TRUE,"GENERAL"}</definedName>
    <definedName name="tr" localSheetId="61" hidden="1">{"TAB1",#N/A,TRUE,"GENERAL";"TAB2",#N/A,TRUE,"GENERAL";"TAB3",#N/A,TRUE,"GENERAL";"TAB4",#N/A,TRUE,"GENERAL";"TAB5",#N/A,TRUE,"GENERAL"}</definedName>
    <definedName name="tr" localSheetId="62" hidden="1">{"TAB1",#N/A,TRUE,"GENERAL";"TAB2",#N/A,TRUE,"GENERAL";"TAB3",#N/A,TRUE,"GENERAL";"TAB4",#N/A,TRUE,"GENERAL";"TAB5",#N/A,TRUE,"GENERAL"}</definedName>
    <definedName name="tr" hidden="1">{"TAB1",#N/A,TRUE,"GENERAL";"TAB2",#N/A,TRUE,"GENERAL";"TAB3",#N/A,TRUE,"GENERAL";"TAB4",#N/A,TRUE,"GENERAL";"TAB5",#N/A,TRUE,"GENERAL"}</definedName>
    <definedName name="tr_1" localSheetId="3" hidden="1">{"TAB1",#N/A,TRUE,"GENERAL";"TAB2",#N/A,TRUE,"GENERAL";"TAB3",#N/A,TRUE,"GENERAL";"TAB4",#N/A,TRUE,"GENERAL";"TAB5",#N/A,TRUE,"GENERAL"}</definedName>
    <definedName name="tr_1" localSheetId="61" hidden="1">{"TAB1",#N/A,TRUE,"GENERAL";"TAB2",#N/A,TRUE,"GENERAL";"TAB3",#N/A,TRUE,"GENERAL";"TAB4",#N/A,TRUE,"GENERAL";"TAB5",#N/A,TRUE,"GENERAL"}</definedName>
    <definedName name="tr_1" localSheetId="62" hidden="1">{"TAB1",#N/A,TRUE,"GENERAL";"TAB2",#N/A,TRUE,"GENERAL";"TAB3",#N/A,TRUE,"GENERAL";"TAB4",#N/A,TRUE,"GENERAL";"TAB5",#N/A,TRUE,"GENERAL"}</definedName>
    <definedName name="tr_1" hidden="1">{"TAB1",#N/A,TRUE,"GENERAL";"TAB2",#N/A,TRUE,"GENERAL";"TAB3",#N/A,TRUE,"GENERAL";"TAB4",#N/A,TRUE,"GENERAL";"TAB5",#N/A,TRUE,"GENERAL"}</definedName>
    <definedName name="TRAB">#REF!</definedName>
    <definedName name="TRABAJADORES">#REF!</definedName>
    <definedName name="Trabajadores.">#REF!</definedName>
    <definedName name="TRABAJO" localSheetId="61">#REF!</definedName>
    <definedName name="TRABAJO" localSheetId="62">#REF!</definedName>
    <definedName name="TRABAJO">#REF!</definedName>
    <definedName name="Trafico_liviano_espesor_6_cm._Ref._R25CE_Fibrit" localSheetId="21">#REF!</definedName>
    <definedName name="Trafico_liviano_espesor_6_cm._Ref._R25CE_Fibrit">#REF!</definedName>
    <definedName name="TRAFO">#N/A</definedName>
    <definedName name="TrainSpec">#REF!</definedName>
    <definedName name="Tramite" localSheetId="61">#REF!</definedName>
    <definedName name="Tramite" localSheetId="62">#REF!</definedName>
    <definedName name="Tramite">#REF!</definedName>
    <definedName name="Tramites">#REF!</definedName>
    <definedName name="TramitesCostos">#REF!</definedName>
    <definedName name="TRAMO" localSheetId="61">#REF!</definedName>
    <definedName name="TRAMO">#REF!</definedName>
    <definedName name="tramos">#REF!</definedName>
    <definedName name="TRAMPAGRASA" localSheetId="61">#REF!</definedName>
    <definedName name="TRAMPAGRASA">#REF!</definedName>
    <definedName name="TRANA">#REF!</definedName>
    <definedName name="TRANAG">#REF!</definedName>
    <definedName name="TRANAR">#REF!</definedName>
    <definedName name="TRANS">#REF!</definedName>
    <definedName name="TRANS.">#REF!</definedName>
    <definedName name="transfer">#REF!</definedName>
    <definedName name="Transfer_Price">#REF!</definedName>
    <definedName name="transfer1">#REF!</definedName>
    <definedName name="Transformador_intensidad_400_5A" localSheetId="61">#REF!</definedName>
    <definedName name="Transformador_intensidad_400_5A">#REF!</definedName>
    <definedName name="Transmisores">#REF!</definedName>
    <definedName name="TRANSP">#REF!</definedName>
    <definedName name="TRANSPORI" localSheetId="3" hidden="1">{#N/A,#N/A,TRUE,"INGENIERIA";#N/A,#N/A,TRUE,"COMPRAS";#N/A,#N/A,TRUE,"DIRECCION";#N/A,#N/A,TRUE,"RESUMEN"}</definedName>
    <definedName name="TRANSPORI" localSheetId="61" hidden="1">{#N/A,#N/A,TRUE,"INGENIERIA";#N/A,#N/A,TRUE,"COMPRAS";#N/A,#N/A,TRUE,"DIRECCION";#N/A,#N/A,TRUE,"RESUMEN"}</definedName>
    <definedName name="TRANSPORI" localSheetId="62" hidden="1">{#N/A,#N/A,TRUE,"INGENIERIA";#N/A,#N/A,TRUE,"COMPRAS";#N/A,#N/A,TRUE,"DIRECCION";#N/A,#N/A,TRUE,"RESUMEN"}</definedName>
    <definedName name="TRANSPORI" hidden="1">{#N/A,#N/A,TRUE,"INGENIERIA";#N/A,#N/A,TRUE,"COMPRAS";#N/A,#N/A,TRUE,"DIRECCION";#N/A,#N/A,TRUE,"RESUMEN"}</definedName>
    <definedName name="Transporte" localSheetId="61">#REF!</definedName>
    <definedName name="Transporte" localSheetId="62">#REF!</definedName>
    <definedName name="Transporte">#REF!</definedName>
    <definedName name="Transporte_Andamio" localSheetId="21">#REF!</definedName>
    <definedName name="Transporte_Andamio">#REF!</definedName>
    <definedName name="TRANSPORTE_ARENA">#REF!</definedName>
    <definedName name="TRANSPORTE_DE_CEMENTO">#REF!</definedName>
    <definedName name="TRANSPORTE_DE_TRITURADO">#REF!</definedName>
    <definedName name="Transporte_Macro">#REF!</definedName>
    <definedName name="Transporte_material">#REF!</definedName>
    <definedName name="TRANSPORTE_TRITURADO">#REF!</definedName>
    <definedName name="Transporte_volco">#REF!</definedName>
    <definedName name="TRANSPORTES">#REF!</definedName>
    <definedName name="transtub">#REF!</definedName>
    <definedName name="Traperos" localSheetId="21">#REF!</definedName>
    <definedName name="Traperos">#REF!</definedName>
    <definedName name="trasporte">#REF!</definedName>
    <definedName name="TRAT" localSheetId="61">#REF!</definedName>
    <definedName name="TRAT" localSheetId="62">#REF!</definedName>
    <definedName name="TRAT">#REF!</definedName>
    <definedName name="Trazado">#REF!</definedName>
    <definedName name="TRC">#REF!</definedName>
    <definedName name="TRD">#REF!</definedName>
    <definedName name="TREINTA">#REF!,#REF!</definedName>
    <definedName name="TREM">#REF!</definedName>
    <definedName name="Trenes">#REF!</definedName>
    <definedName name="tres" localSheetId="21">#REF!</definedName>
    <definedName name="tres">#REF!</definedName>
    <definedName name="trest" localSheetId="3" hidden="1">{"TAB1",#N/A,TRUE,"GENERAL";"TAB2",#N/A,TRUE,"GENERAL";"TAB3",#N/A,TRUE,"GENERAL";"TAB4",#N/A,TRUE,"GENERAL";"TAB5",#N/A,TRUE,"GENERAL"}</definedName>
    <definedName name="trest" localSheetId="61" hidden="1">{"TAB1",#N/A,TRUE,"GENERAL";"TAB2",#N/A,TRUE,"GENERAL";"TAB3",#N/A,TRUE,"GENERAL";"TAB4",#N/A,TRUE,"GENERAL";"TAB5",#N/A,TRUE,"GENERAL"}</definedName>
    <definedName name="trest" localSheetId="62" hidden="1">{"TAB1",#N/A,TRUE,"GENERAL";"TAB2",#N/A,TRUE,"GENERAL";"TAB3",#N/A,TRUE,"GENERAL";"TAB4",#N/A,TRUE,"GENERAL";"TAB5",#N/A,TRUE,"GENERAL"}</definedName>
    <definedName name="trest" hidden="1">{"TAB1",#N/A,TRUE,"GENERAL";"TAB2",#N/A,TRUE,"GENERAL";"TAB3",#N/A,TRUE,"GENERAL";"TAB4",#N/A,TRUE,"GENERAL";"TAB5",#N/A,TRUE,"GENERAL"}</definedName>
    <definedName name="trest_1" localSheetId="3" hidden="1">{"TAB1",#N/A,TRUE,"GENERAL";"TAB2",#N/A,TRUE,"GENERAL";"TAB3",#N/A,TRUE,"GENERAL";"TAB4",#N/A,TRUE,"GENERAL";"TAB5",#N/A,TRUE,"GENERAL"}</definedName>
    <definedName name="trest_1" localSheetId="61" hidden="1">{"TAB1",#N/A,TRUE,"GENERAL";"TAB2",#N/A,TRUE,"GENERAL";"TAB3",#N/A,TRUE,"GENERAL";"TAB4",#N/A,TRUE,"GENERAL";"TAB5",#N/A,TRUE,"GENERAL"}</definedName>
    <definedName name="trest_1" localSheetId="62" hidden="1">{"TAB1",#N/A,TRUE,"GENERAL";"TAB2",#N/A,TRUE,"GENERAL";"TAB3",#N/A,TRUE,"GENERAL";"TAB4",#N/A,TRUE,"GENERAL";"TAB5",#N/A,TRUE,"GENERAL"}</definedName>
    <definedName name="trest_1" hidden="1">{"TAB1",#N/A,TRUE,"GENERAL";"TAB2",#N/A,TRUE,"GENERAL";"TAB3",#N/A,TRUE,"GENERAL";"TAB4",#N/A,TRUE,"GENERAL";"TAB5",#N/A,TRUE,"GENERAL"}</definedName>
    <definedName name="tret" localSheetId="3" hidden="1">{"TAB1",#N/A,TRUE,"GENERAL";"TAB2",#N/A,TRUE,"GENERAL";"TAB3",#N/A,TRUE,"GENERAL";"TAB4",#N/A,TRUE,"GENERAL";"TAB5",#N/A,TRUE,"GENERAL"}</definedName>
    <definedName name="tret" localSheetId="61" hidden="1">{"TAB1",#N/A,TRUE,"GENERAL";"TAB2",#N/A,TRUE,"GENERAL";"TAB3",#N/A,TRUE,"GENERAL";"TAB4",#N/A,TRUE,"GENERAL";"TAB5",#N/A,TRUE,"GENERAL"}</definedName>
    <definedName name="tret" localSheetId="62" hidden="1">{"TAB1",#N/A,TRUE,"GENERAL";"TAB2",#N/A,TRUE,"GENERAL";"TAB3",#N/A,TRUE,"GENERAL";"TAB4",#N/A,TRUE,"GENERAL";"TAB5",#N/A,TRUE,"GENERAL"}</definedName>
    <definedName name="tret" hidden="1">{"TAB1",#N/A,TRUE,"GENERAL";"TAB2",#N/A,TRUE,"GENERAL";"TAB3",#N/A,TRUE,"GENERAL";"TAB4",#N/A,TRUE,"GENERAL";"TAB5",#N/A,TRUE,"GENERAL"}</definedName>
    <definedName name="tret_1" localSheetId="3" hidden="1">{"TAB1",#N/A,TRUE,"GENERAL";"TAB2",#N/A,TRUE,"GENERAL";"TAB3",#N/A,TRUE,"GENERAL";"TAB4",#N/A,TRUE,"GENERAL";"TAB5",#N/A,TRUE,"GENERAL"}</definedName>
    <definedName name="tret_1" localSheetId="61" hidden="1">{"TAB1",#N/A,TRUE,"GENERAL";"TAB2",#N/A,TRUE,"GENERAL";"TAB3",#N/A,TRUE,"GENERAL";"TAB4",#N/A,TRUE,"GENERAL";"TAB5",#N/A,TRUE,"GENERAL"}</definedName>
    <definedName name="tret_1" localSheetId="62" hidden="1">{"TAB1",#N/A,TRUE,"GENERAL";"TAB2",#N/A,TRUE,"GENERAL";"TAB3",#N/A,TRUE,"GENERAL";"TAB4",#N/A,TRUE,"GENERAL";"TAB5",#N/A,TRUE,"GENERAL"}</definedName>
    <definedName name="tret_1" hidden="1">{"TAB1",#N/A,TRUE,"GENERAL";"TAB2",#N/A,TRUE,"GENERAL";"TAB3",#N/A,TRUE,"GENERAL";"TAB4",#N/A,TRUE,"GENERAL";"TAB5",#N/A,TRUE,"GENERAL"}</definedName>
    <definedName name="TREY" localSheetId="3" hidden="1">{#N/A,#N/A,TRUE,"INGENIERIA";#N/A,#N/A,TRUE,"COMPRAS";#N/A,#N/A,TRUE,"DIRECCION";#N/A,#N/A,TRUE,"RESUMEN"}</definedName>
    <definedName name="TREY" hidden="1">{#N/A,#N/A,TRUE,"INGENIERIA";#N/A,#N/A,TRUE,"COMPRAS";#N/A,#N/A,TRUE,"DIRECCION";#N/A,#N/A,TRUE,"RESUMEN"}</definedName>
    <definedName name="trh" localSheetId="3" hidden="1">{"via1",#N/A,TRUE,"general";"via2",#N/A,TRUE,"general";"via3",#N/A,TRUE,"general"}</definedName>
    <definedName name="trh" localSheetId="61" hidden="1">{"via1",#N/A,TRUE,"general";"via2",#N/A,TRUE,"general";"via3",#N/A,TRUE,"general"}</definedName>
    <definedName name="trh" localSheetId="62" hidden="1">{"via1",#N/A,TRUE,"general";"via2",#N/A,TRUE,"general";"via3",#N/A,TRUE,"general"}</definedName>
    <definedName name="trh" hidden="1">{"via1",#N/A,TRUE,"general";"via2",#N/A,TRUE,"general";"via3",#N/A,TRUE,"general"}</definedName>
    <definedName name="trh_1" localSheetId="3" hidden="1">{"via1",#N/A,TRUE,"general";"via2",#N/A,TRUE,"general";"via3",#N/A,TRUE,"general"}</definedName>
    <definedName name="trh_1" localSheetId="61" hidden="1">{"via1",#N/A,TRUE,"general";"via2",#N/A,TRUE,"general";"via3",#N/A,TRUE,"general"}</definedName>
    <definedName name="trh_1" localSheetId="62" hidden="1">{"via1",#N/A,TRUE,"general";"via2",#N/A,TRUE,"general";"via3",#N/A,TRUE,"general"}</definedName>
    <definedName name="trh_1" hidden="1">{"via1",#N/A,TRUE,"general";"via2",#N/A,TRUE,"general";"via3",#N/A,TRUE,"general"}</definedName>
    <definedName name="trhfh" localSheetId="3" hidden="1">{"via1",#N/A,TRUE,"general";"via2",#N/A,TRUE,"general";"via3",#N/A,TRUE,"general"}</definedName>
    <definedName name="trhfh" localSheetId="61" hidden="1">{"via1",#N/A,TRUE,"general";"via2",#N/A,TRUE,"general";"via3",#N/A,TRUE,"general"}</definedName>
    <definedName name="trhfh" localSheetId="62" hidden="1">{"via1",#N/A,TRUE,"general";"via2",#N/A,TRUE,"general";"via3",#N/A,TRUE,"general"}</definedName>
    <definedName name="trhfh" hidden="1">{"via1",#N/A,TRUE,"general";"via2",#N/A,TRUE,"general";"via3",#N/A,TRUE,"general"}</definedName>
    <definedName name="trhfh_1" localSheetId="3" hidden="1">{"via1",#N/A,TRUE,"general";"via2",#N/A,TRUE,"general";"via3",#N/A,TRUE,"general"}</definedName>
    <definedName name="trhfh_1" localSheetId="61" hidden="1">{"via1",#N/A,TRUE,"general";"via2",#N/A,TRUE,"general";"via3",#N/A,TRUE,"general"}</definedName>
    <definedName name="trhfh_1" localSheetId="62" hidden="1">{"via1",#N/A,TRUE,"general";"via2",#N/A,TRUE,"general";"via3",#N/A,TRUE,"general"}</definedName>
    <definedName name="trhfh_1" hidden="1">{"via1",#N/A,TRUE,"general";"via2",#N/A,TRUE,"general";"via3",#N/A,TRUE,"general"}</definedName>
    <definedName name="tri">#REF!</definedName>
    <definedName name="TRIANG">#REF!</definedName>
    <definedName name="trig1">#REF!</definedName>
    <definedName name="trig2">#REF!</definedName>
    <definedName name="trig3">#REF!</definedName>
    <definedName name="trig4">#REF!</definedName>
    <definedName name="trig5">#REF!</definedName>
    <definedName name="Trimestre1">#REF!</definedName>
    <definedName name="Trimestre2">#REF!</definedName>
    <definedName name="Trimestre3">#REF!</definedName>
    <definedName name="Trimestre4">#REF!</definedName>
    <definedName name="triplex" localSheetId="61">#REF!</definedName>
    <definedName name="triplex" localSheetId="62">#REF!</definedName>
    <definedName name="TRIPLEX">#REF!</definedName>
    <definedName name="Triplex_Andes_Pizano_14_mm" localSheetId="21">#REF!</definedName>
    <definedName name="Triplex_Andes_Pizano_14_mm">#REF!</definedName>
    <definedName name="Triplex_lamina_4mm" localSheetId="61">#REF!</definedName>
    <definedName name="Triplex_lamina_4mm">#REF!</definedName>
    <definedName name="TRITM">#REF!</definedName>
    <definedName name="TRITU">#REF!</definedName>
    <definedName name="tritu3">36500</definedName>
    <definedName name="TRITURADO" localSheetId="61">#REF!</definedName>
    <definedName name="TRITURADO" localSheetId="62">#REF!</definedName>
    <definedName name="triturado">#REF!</definedName>
    <definedName name="TRITURADO_PILCUAN">#REF!</definedName>
    <definedName name="trjfgjh" localSheetId="3" hidden="1">{"via1",#N/A,TRUE,"general";"via2",#N/A,TRUE,"general";"via3",#N/A,TRUE,"general"}</definedName>
    <definedName name="trjfgjh" localSheetId="61" hidden="1">{"via1",#N/A,TRUE,"general";"via2",#N/A,TRUE,"general";"via3",#N/A,TRUE,"general"}</definedName>
    <definedName name="trjfgjh" localSheetId="62" hidden="1">{"via1",#N/A,TRUE,"general";"via2",#N/A,TRUE,"general";"via3",#N/A,TRUE,"general"}</definedName>
    <definedName name="trjfgjh" hidden="1">{"via1",#N/A,TRUE,"general";"via2",#N/A,TRUE,"general";"via3",#N/A,TRUE,"general"}</definedName>
    <definedName name="trjfgjh_1" localSheetId="3" hidden="1">{"via1",#N/A,TRUE,"general";"via2",#N/A,TRUE,"general";"via3",#N/A,TRUE,"general"}</definedName>
    <definedName name="trjfgjh_1" localSheetId="61" hidden="1">{"via1",#N/A,TRUE,"general";"via2",#N/A,TRUE,"general";"via3",#N/A,TRUE,"general"}</definedName>
    <definedName name="trjfgjh_1" localSheetId="62" hidden="1">{"via1",#N/A,TRUE,"general";"via2",#N/A,TRUE,"general";"via3",#N/A,TRUE,"general"}</definedName>
    <definedName name="trjfgjh_1" hidden="1">{"via1",#N/A,TRUE,"general";"via2",#N/A,TRUE,"general";"via3",#N/A,TRUE,"general"}</definedName>
    <definedName name="TRM" localSheetId="61">#REF!</definedName>
    <definedName name="TRM" localSheetId="62">#REF!</definedName>
    <definedName name="TRM">#REF!</definedName>
    <definedName name="trncode">#REF!</definedName>
    <definedName name="Tronzadora">#REF!</definedName>
    <definedName name="Troughing">#REF!</definedName>
    <definedName name="TroughingSTX">#REF!</definedName>
    <definedName name="TRSHSR">#REF!</definedName>
    <definedName name="tru" localSheetId="3" hidden="1">{"via1",#N/A,TRUE,"general";"via2",#N/A,TRUE,"general";"via3",#N/A,TRUE,"general"}</definedName>
    <definedName name="tru" localSheetId="61" hidden="1">{"via1",#N/A,TRUE,"general";"via2",#N/A,TRUE,"general";"via3",#N/A,TRUE,"general"}</definedName>
    <definedName name="tru" localSheetId="62" hidden="1">{"via1",#N/A,TRUE,"general";"via2",#N/A,TRUE,"general";"via3",#N/A,TRUE,"general"}</definedName>
    <definedName name="tru" hidden="1">{"via1",#N/A,TRUE,"general";"via2",#N/A,TRUE,"general";"via3",#N/A,TRUE,"general"}</definedName>
    <definedName name="tru_1" localSheetId="3" hidden="1">{"via1",#N/A,TRUE,"general";"via2",#N/A,TRUE,"general";"via3",#N/A,TRUE,"general"}</definedName>
    <definedName name="tru_1" localSheetId="61" hidden="1">{"via1",#N/A,TRUE,"general";"via2",#N/A,TRUE,"general";"via3",#N/A,TRUE,"general"}</definedName>
    <definedName name="tru_1" localSheetId="62" hidden="1">{"via1",#N/A,TRUE,"general";"via2",#N/A,TRUE,"general";"via3",#N/A,TRUE,"general"}</definedName>
    <definedName name="tru_1" hidden="1">{"via1",#N/A,TRUE,"general";"via2",#N/A,TRUE,"general";"via3",#N/A,TRUE,"general"}</definedName>
    <definedName name="truds" localSheetId="3" hidden="1">{"via1",#N/A,TRUE,"general";"via2",#N/A,TRUE,"general";"via3",#N/A,TRUE,"general"}</definedName>
    <definedName name="truds" localSheetId="61" hidden="1">{"via1",#N/A,TRUE,"general";"via2",#N/A,TRUE,"general";"via3",#N/A,TRUE,"general"}</definedName>
    <definedName name="truds" localSheetId="62" hidden="1">{"via1",#N/A,TRUE,"general";"via2",#N/A,TRUE,"general";"via3",#N/A,TRUE,"general"}</definedName>
    <definedName name="truds" hidden="1">{"via1",#N/A,TRUE,"general";"via2",#N/A,TRUE,"general";"via3",#N/A,TRUE,"general"}</definedName>
    <definedName name="truds_1" localSheetId="3" hidden="1">{"via1",#N/A,TRUE,"general";"via2",#N/A,TRUE,"general";"via3",#N/A,TRUE,"general"}</definedName>
    <definedName name="truds_1" localSheetId="61" hidden="1">{"via1",#N/A,TRUE,"general";"via2",#N/A,TRUE,"general";"via3",#N/A,TRUE,"general"}</definedName>
    <definedName name="truds_1" localSheetId="62" hidden="1">{"via1",#N/A,TRUE,"general";"via2",#N/A,TRUE,"general";"via3",#N/A,TRUE,"general"}</definedName>
    <definedName name="truds_1" hidden="1">{"via1",#N/A,TRUE,"general";"via2",#N/A,TRUE,"general";"via3",#N/A,TRUE,"general"}</definedName>
    <definedName name="trutu" localSheetId="3" hidden="1">{"via1",#N/A,TRUE,"general";"via2",#N/A,TRUE,"general";"via3",#N/A,TRUE,"general"}</definedName>
    <definedName name="trutu" localSheetId="61" hidden="1">{"via1",#N/A,TRUE,"general";"via2",#N/A,TRUE,"general";"via3",#N/A,TRUE,"general"}</definedName>
    <definedName name="trutu" localSheetId="62" hidden="1">{"via1",#N/A,TRUE,"general";"via2",#N/A,TRUE,"general";"via3",#N/A,TRUE,"general"}</definedName>
    <definedName name="trutu" hidden="1">{"via1",#N/A,TRUE,"general";"via2",#N/A,TRUE,"general";"via3",#N/A,TRUE,"general"}</definedName>
    <definedName name="trutu_1" localSheetId="3" hidden="1">{"via1",#N/A,TRUE,"general";"via2",#N/A,TRUE,"general";"via3",#N/A,TRUE,"general"}</definedName>
    <definedName name="trutu_1" localSheetId="61" hidden="1">{"via1",#N/A,TRUE,"general";"via2",#N/A,TRUE,"general";"via3",#N/A,TRUE,"general"}</definedName>
    <definedName name="trutu_1" localSheetId="62" hidden="1">{"via1",#N/A,TRUE,"general";"via2",#N/A,TRUE,"general";"via3",#N/A,TRUE,"general"}</definedName>
    <definedName name="trutu_1" hidden="1">{"via1",#N/A,TRUE,"general";"via2",#N/A,TRUE,"general";"via3",#N/A,TRUE,"general"}</definedName>
    <definedName name="trydfg" localSheetId="3" hidden="1">{"via1",#N/A,TRUE,"general";"via2",#N/A,TRUE,"general";"via3",#N/A,TRUE,"general"}</definedName>
    <definedName name="trydfg" localSheetId="61" hidden="1">{"via1",#N/A,TRUE,"general";"via2",#N/A,TRUE,"general";"via3",#N/A,TRUE,"general"}</definedName>
    <definedName name="trydfg" localSheetId="62" hidden="1">{"via1",#N/A,TRUE,"general";"via2",#N/A,TRUE,"general";"via3",#N/A,TRUE,"general"}</definedName>
    <definedName name="trydfg" hidden="1">{"via1",#N/A,TRUE,"general";"via2",#N/A,TRUE,"general";"via3",#N/A,TRUE,"general"}</definedName>
    <definedName name="trydfg_1" localSheetId="3" hidden="1">{"via1",#N/A,TRUE,"general";"via2",#N/A,TRUE,"general";"via3",#N/A,TRUE,"general"}</definedName>
    <definedName name="trydfg_1" localSheetId="61" hidden="1">{"via1",#N/A,TRUE,"general";"via2",#N/A,TRUE,"general";"via3",#N/A,TRUE,"general"}</definedName>
    <definedName name="trydfg_1" localSheetId="62" hidden="1">{"via1",#N/A,TRUE,"general";"via2",#N/A,TRUE,"general";"via3",#N/A,TRUE,"general"}</definedName>
    <definedName name="trydfg_1" hidden="1">{"via1",#N/A,TRUE,"general";"via2",#N/A,TRUE,"general";"via3",#N/A,TRUE,"general"}</definedName>
    <definedName name="trydtrygf" localSheetId="3" hidden="1">{"via1",#N/A,TRUE,"general";"via2",#N/A,TRUE,"general";"via3",#N/A,TRUE,"general"}</definedName>
    <definedName name="trydtrygf" localSheetId="61" hidden="1">{"via1",#N/A,TRUE,"general";"via2",#N/A,TRUE,"general";"via3",#N/A,TRUE,"general"}</definedName>
    <definedName name="trydtrygf" localSheetId="62" hidden="1">{"via1",#N/A,TRUE,"general";"via2",#N/A,TRUE,"general";"via3",#N/A,TRUE,"general"}</definedName>
    <definedName name="trydtrygf" hidden="1">{"via1",#N/A,TRUE,"general";"via2",#N/A,TRUE,"general";"via3",#N/A,TRUE,"general"}</definedName>
    <definedName name="trydtrygf_1" localSheetId="3" hidden="1">{"via1",#N/A,TRUE,"general";"via2",#N/A,TRUE,"general";"via3",#N/A,TRUE,"general"}</definedName>
    <definedName name="trydtrygf_1" localSheetId="61" hidden="1">{"via1",#N/A,TRUE,"general";"via2",#N/A,TRUE,"general";"via3",#N/A,TRUE,"general"}</definedName>
    <definedName name="trydtrygf_1" localSheetId="62" hidden="1">{"via1",#N/A,TRUE,"general";"via2",#N/A,TRUE,"general";"via3",#N/A,TRUE,"general"}</definedName>
    <definedName name="trydtrygf_1" hidden="1">{"via1",#N/A,TRUE,"general";"via2",#N/A,TRUE,"general";"via3",#N/A,TRUE,"general"}</definedName>
    <definedName name="tryery" localSheetId="3" hidden="1">{"TAB1",#N/A,TRUE,"GENERAL";"TAB2",#N/A,TRUE,"GENERAL";"TAB3",#N/A,TRUE,"GENERAL";"TAB4",#N/A,TRUE,"GENERAL";"TAB5",#N/A,TRUE,"GENERAL"}</definedName>
    <definedName name="tryery" localSheetId="61" hidden="1">{"TAB1",#N/A,TRUE,"GENERAL";"TAB2",#N/A,TRUE,"GENERAL";"TAB3",#N/A,TRUE,"GENERAL";"TAB4",#N/A,TRUE,"GENERAL";"TAB5",#N/A,TRUE,"GENERAL"}</definedName>
    <definedName name="tryery" localSheetId="62" hidden="1">{"TAB1",#N/A,TRUE,"GENERAL";"TAB2",#N/A,TRUE,"GENERAL";"TAB3",#N/A,TRUE,"GENERAL";"TAB4",#N/A,TRUE,"GENERAL";"TAB5",#N/A,TRUE,"GENERAL"}</definedName>
    <definedName name="tryery" hidden="1">{"TAB1",#N/A,TRUE,"GENERAL";"TAB2",#N/A,TRUE,"GENERAL";"TAB3",#N/A,TRUE,"GENERAL";"TAB4",#N/A,TRUE,"GENERAL";"TAB5",#N/A,TRUE,"GENERAL"}</definedName>
    <definedName name="tryery_1" localSheetId="3" hidden="1">{"TAB1",#N/A,TRUE,"GENERAL";"TAB2",#N/A,TRUE,"GENERAL";"TAB3",#N/A,TRUE,"GENERAL";"TAB4",#N/A,TRUE,"GENERAL";"TAB5",#N/A,TRUE,"GENERAL"}</definedName>
    <definedName name="tryery_1" localSheetId="61" hidden="1">{"TAB1",#N/A,TRUE,"GENERAL";"TAB2",#N/A,TRUE,"GENERAL";"TAB3",#N/A,TRUE,"GENERAL";"TAB4",#N/A,TRUE,"GENERAL";"TAB5",#N/A,TRUE,"GENERAL"}</definedName>
    <definedName name="tryery_1" localSheetId="62" hidden="1">{"TAB1",#N/A,TRUE,"GENERAL";"TAB2",#N/A,TRUE,"GENERAL";"TAB3",#N/A,TRUE,"GENERAL";"TAB4",#N/A,TRUE,"GENERAL";"TAB5",#N/A,TRUE,"GENERAL"}</definedName>
    <definedName name="tryery_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61" hidden="1">{"TAB1",#N/A,TRUE,"GENERAL";"TAB2",#N/A,TRUE,"GENERAL";"TAB3",#N/A,TRUE,"GENERAL";"TAB4",#N/A,TRUE,"GENERAL";"TAB5",#N/A,TRUE,"GENERAL"}</definedName>
    <definedName name="tryi6" localSheetId="62" hidden="1">{"TAB1",#N/A,TRUE,"GENERAL";"TAB2",#N/A,TRUE,"GENERAL";"TAB3",#N/A,TRUE,"GENERAL";"TAB4",#N/A,TRUE,"GENERAL";"TAB5",#N/A,TRUE,"GENERAL"}</definedName>
    <definedName name="tryi6" hidden="1">{"TAB1",#N/A,TRUE,"GENERAL";"TAB2",#N/A,TRUE,"GENERAL";"TAB3",#N/A,TRUE,"GENERAL";"TAB4",#N/A,TRUE,"GENERAL";"TAB5",#N/A,TRUE,"GENERAL"}</definedName>
    <definedName name="tryi6_1" localSheetId="3" hidden="1">{"TAB1",#N/A,TRUE,"GENERAL";"TAB2",#N/A,TRUE,"GENERAL";"TAB3",#N/A,TRUE,"GENERAL";"TAB4",#N/A,TRUE,"GENERAL";"TAB5",#N/A,TRUE,"GENERAL"}</definedName>
    <definedName name="tryi6_1" localSheetId="61" hidden="1">{"TAB1",#N/A,TRUE,"GENERAL";"TAB2",#N/A,TRUE,"GENERAL";"TAB3",#N/A,TRUE,"GENERAL";"TAB4",#N/A,TRUE,"GENERAL";"TAB5",#N/A,TRUE,"GENERAL"}</definedName>
    <definedName name="tryi6_1" localSheetId="62" hidden="1">{"TAB1",#N/A,TRUE,"GENERAL";"TAB2",#N/A,TRUE,"GENERAL";"TAB3",#N/A,TRUE,"GENERAL";"TAB4",#N/A,TRUE,"GENERAL";"TAB5",#N/A,TRUE,"GENERAL"}</definedName>
    <definedName name="tryi6_1" hidden="1">{"TAB1",#N/A,TRUE,"GENERAL";"TAB2",#N/A,TRUE,"GENERAL";"TAB3",#N/A,TRUE,"GENERAL";"TAB4",#N/A,TRUE,"GENERAL";"TAB5",#N/A,TRUE,"GENERAL"}</definedName>
    <definedName name="tryrth" localSheetId="3" hidden="1">{"via1",#N/A,TRUE,"general";"via2",#N/A,TRUE,"general";"via3",#N/A,TRUE,"general"}</definedName>
    <definedName name="tryrth" localSheetId="61" hidden="1">{"via1",#N/A,TRUE,"general";"via2",#N/A,TRUE,"general";"via3",#N/A,TRUE,"general"}</definedName>
    <definedName name="tryrth" localSheetId="62" hidden="1">{"via1",#N/A,TRUE,"general";"via2",#N/A,TRUE,"general";"via3",#N/A,TRUE,"general"}</definedName>
    <definedName name="tryrth" hidden="1">{"via1",#N/A,TRUE,"general";"via2",#N/A,TRUE,"general";"via3",#N/A,TRUE,"general"}</definedName>
    <definedName name="tryrth_1" localSheetId="3" hidden="1">{"via1",#N/A,TRUE,"general";"via2",#N/A,TRUE,"general";"via3",#N/A,TRUE,"general"}</definedName>
    <definedName name="tryrth_1" localSheetId="61" hidden="1">{"via1",#N/A,TRUE,"general";"via2",#N/A,TRUE,"general";"via3",#N/A,TRUE,"general"}</definedName>
    <definedName name="tryrth_1" localSheetId="62" hidden="1">{"via1",#N/A,TRUE,"general";"via2",#N/A,TRUE,"general";"via3",#N/A,TRUE,"general"}</definedName>
    <definedName name="tryrth_1" hidden="1">{"via1",#N/A,TRUE,"general";"via2",#N/A,TRUE,"general";"via3",#N/A,TRUE,"general"}</definedName>
    <definedName name="TRYRWTY">#N/A</definedName>
    <definedName name="Ts" localSheetId="61">#REF!</definedName>
    <definedName name="Ts" localSheetId="62">#REF!</definedName>
    <definedName name="Ts">#REF!</definedName>
    <definedName name="TSENIOR">#REF!</definedName>
    <definedName name="tsert" localSheetId="3" hidden="1">{"TAB1",#N/A,TRUE,"GENERAL";"TAB2",#N/A,TRUE,"GENERAL";"TAB3",#N/A,TRUE,"GENERAL";"TAB4",#N/A,TRUE,"GENERAL";"TAB5",#N/A,TRUE,"GENERAL"}</definedName>
    <definedName name="tsert" localSheetId="61" hidden="1">{"TAB1",#N/A,TRUE,"GENERAL";"TAB2",#N/A,TRUE,"GENERAL";"TAB3",#N/A,TRUE,"GENERAL";"TAB4",#N/A,TRUE,"GENERAL";"TAB5",#N/A,TRUE,"GENERAL"}</definedName>
    <definedName name="tsert" localSheetId="62" hidden="1">{"TAB1",#N/A,TRUE,"GENERAL";"TAB2",#N/A,TRUE,"GENERAL";"TAB3",#N/A,TRUE,"GENERAL";"TAB4",#N/A,TRUE,"GENERAL";"TAB5",#N/A,TRUE,"GENERAL"}</definedName>
    <definedName name="tsert" hidden="1">{"TAB1",#N/A,TRUE,"GENERAL";"TAB2",#N/A,TRUE,"GENERAL";"TAB3",#N/A,TRUE,"GENERAL";"TAB4",#N/A,TRUE,"GENERAL";"TAB5",#N/A,TRUE,"GENERAL"}</definedName>
    <definedName name="tsert_1" localSheetId="3" hidden="1">{"TAB1",#N/A,TRUE,"GENERAL";"TAB2",#N/A,TRUE,"GENERAL";"TAB3",#N/A,TRUE,"GENERAL";"TAB4",#N/A,TRUE,"GENERAL";"TAB5",#N/A,TRUE,"GENERAL"}</definedName>
    <definedName name="tsert_1" localSheetId="61" hidden="1">{"TAB1",#N/A,TRUE,"GENERAL";"TAB2",#N/A,TRUE,"GENERAL";"TAB3",#N/A,TRUE,"GENERAL";"TAB4",#N/A,TRUE,"GENERAL";"TAB5",#N/A,TRUE,"GENERAL"}</definedName>
    <definedName name="tsert_1" localSheetId="62" hidden="1">{"TAB1",#N/A,TRUE,"GENERAL";"TAB2",#N/A,TRUE,"GENERAL";"TAB3",#N/A,TRUE,"GENERAL";"TAB4",#N/A,TRUE,"GENERAL";"TAB5",#N/A,TRUE,"GENERAL"}</definedName>
    <definedName name="tsert_1" hidden="1">{"TAB1",#N/A,TRUE,"GENERAL";"TAB2",#N/A,TRUE,"GENERAL";"TAB3",#N/A,TRUE,"GENERAL";"TAB4",#N/A,TRUE,"GENERAL";"TAB5",#N/A,TRUE,"GENERAL"}</definedName>
    <definedName name="TT" localSheetId="62">#REF!</definedName>
    <definedName name="Tt">#REF!</definedName>
    <definedName name="TTA" localSheetId="61">#REF!</definedName>
    <definedName name="TTA" localSheetId="62">#REF!</definedName>
    <definedName name="TTA">#REF!</definedName>
    <definedName name="TTB" localSheetId="61">#REF!</definedName>
    <definedName name="TTB" localSheetId="62">#REF!</definedName>
    <definedName name="TTB">#REF!</definedName>
    <definedName name="TTC" localSheetId="61">#REF!</definedName>
    <definedName name="TTC" localSheetId="62">#REF!</definedName>
    <definedName name="TTC">#REF!</definedName>
    <definedName name="ttcase">#REF!</definedName>
    <definedName name="TtCD" localSheetId="62">#REF!</definedName>
    <definedName name="TtCD">#REF!</definedName>
    <definedName name="TTCostOutput">#REF!</definedName>
    <definedName name="TTE" localSheetId="62">#REF!</definedName>
    <definedName name="TTE">#REF!</definedName>
    <definedName name="TTL" localSheetId="61">#REF!</definedName>
    <definedName name="TTL" localSheetId="62">#REF!</definedName>
    <definedName name="TTL">#REF!</definedName>
    <definedName name="TtlCD">#REF!</definedName>
    <definedName name="TtlCDCronog">#REF!</definedName>
    <definedName name="TtlPpto">#REF!</definedName>
    <definedName name="TTR" localSheetId="3" hidden="1">{"via1",#N/A,TRUE,"general";"via2",#N/A,TRUE,"general";"via3",#N/A,TRUE,"general"}</definedName>
    <definedName name="TTR" localSheetId="61" hidden="1">{"via1",#N/A,TRUE,"general";"via2",#N/A,TRUE,"general";"via3",#N/A,TRUE,"general"}</definedName>
    <definedName name="TTR" localSheetId="62" hidden="1">{"via1",#N/A,TRUE,"general";"via2",#N/A,TRUE,"general";"via3",#N/A,TRUE,"general"}</definedName>
    <definedName name="TTR" hidden="1">{"via1",#N/A,TRUE,"general";"via2",#N/A,TRUE,"general";"via3",#N/A,TRUE,"general"}</definedName>
    <definedName name="TTR_1" localSheetId="3" hidden="1">{"via1",#N/A,TRUE,"general";"via2",#N/A,TRUE,"general";"via3",#N/A,TRUE,"general"}</definedName>
    <definedName name="TTR_1" localSheetId="61" hidden="1">{"via1",#N/A,TRUE,"general";"via2",#N/A,TRUE,"general";"via3",#N/A,TRUE,"general"}</definedName>
    <definedName name="TTR_1" localSheetId="62" hidden="1">{"via1",#N/A,TRUE,"general";"via2",#N/A,TRUE,"general";"via3",#N/A,TRUE,"general"}</definedName>
    <definedName name="TTR_1" hidden="1">{"via1",#N/A,TRUE,"general";"via2",#N/A,TRUE,"general";"via3",#N/A,TRUE,"general"}</definedName>
    <definedName name="ttrff" localSheetId="3" hidden="1">{"via1",#N/A,TRUE,"general";"via2",#N/A,TRUE,"general";"via3",#N/A,TRUE,"general"}</definedName>
    <definedName name="ttrff" localSheetId="61" hidden="1">{"via1",#N/A,TRUE,"general";"via2",#N/A,TRUE,"general";"via3",#N/A,TRUE,"general"}</definedName>
    <definedName name="ttrff" localSheetId="62" hidden="1">{"via1",#N/A,TRUE,"general";"via2",#N/A,TRUE,"general";"via3",#N/A,TRUE,"general"}</definedName>
    <definedName name="ttrff" hidden="1">{"via1",#N/A,TRUE,"general";"via2",#N/A,TRUE,"general";"via3",#N/A,TRUE,"general"}</definedName>
    <definedName name="ttrff_1" localSheetId="3" hidden="1">{"via1",#N/A,TRUE,"general";"via2",#N/A,TRUE,"general";"via3",#N/A,TRUE,"general"}</definedName>
    <definedName name="ttrff_1" localSheetId="61" hidden="1">{"via1",#N/A,TRUE,"general";"via2",#N/A,TRUE,"general";"via3",#N/A,TRUE,"general"}</definedName>
    <definedName name="ttrff_1" localSheetId="62" hidden="1">{"via1",#N/A,TRUE,"general";"via2",#N/A,TRUE,"general";"via3",#N/A,TRUE,"general"}</definedName>
    <definedName name="ttrff_1" hidden="1">{"via1",#N/A,TRUE,"general";"via2",#N/A,TRUE,"general";"via3",#N/A,TRUE,"general"}</definedName>
    <definedName name="ttt" localSheetId="3" hidden="1">{"TAB1",#N/A,TRUE,"GENERAL";"TAB2",#N/A,TRUE,"GENERAL";"TAB3",#N/A,TRUE,"GENERAL";"TAB4",#N/A,TRUE,"GENERAL";"TAB5",#N/A,TRUE,"GENERAL"}</definedName>
    <definedName name="ttt" localSheetId="61" hidden="1">{"TAB1",#N/A,TRUE,"GENERAL";"TAB2",#N/A,TRUE,"GENERAL";"TAB3",#N/A,TRUE,"GENERAL";"TAB4",#N/A,TRUE,"GENERAL";"TAB5",#N/A,TRUE,"GENERAL"}</definedName>
    <definedName name="ttt" localSheetId="62" hidden="1">{"TAB1",#N/A,TRUE,"GENERAL";"TAB2",#N/A,TRUE,"GENERAL";"TAB3",#N/A,TRUE,"GENERAL";"TAB4",#N/A,TRUE,"GENERAL";"TAB5",#N/A,TRUE,"GENERAL"}</definedName>
    <definedName name="ttt" hidden="1">{"TAB1",#N/A,TRUE,"GENERAL";"TAB2",#N/A,TRUE,"GENERAL";"TAB3",#N/A,TRUE,"GENERAL";"TAB4",#N/A,TRUE,"GENERAL";"TAB5",#N/A,TRUE,"GENERAL"}</definedName>
    <definedName name="ttt_1" localSheetId="3" hidden="1">{"TAB1",#N/A,TRUE,"GENERAL";"TAB2",#N/A,TRUE,"GENERAL";"TAB3",#N/A,TRUE,"GENERAL";"TAB4",#N/A,TRUE,"GENERAL";"TAB5",#N/A,TRUE,"GENERAL"}</definedName>
    <definedName name="ttt_1" localSheetId="61" hidden="1">{"TAB1",#N/A,TRUE,"GENERAL";"TAB2",#N/A,TRUE,"GENERAL";"TAB3",#N/A,TRUE,"GENERAL";"TAB4",#N/A,TRUE,"GENERAL";"TAB5",#N/A,TRUE,"GENERAL"}</definedName>
    <definedName name="ttt_1" localSheetId="62" hidden="1">{"TAB1",#N/A,TRUE,"GENERAL";"TAB2",#N/A,TRUE,"GENERAL";"TAB3",#N/A,TRUE,"GENERAL";"TAB4",#N/A,TRUE,"GENERAL";"TAB5",#N/A,TRUE,"GENERAL"}</definedName>
    <definedName name="ttt_1" hidden="1">{"TAB1",#N/A,TRUE,"GENERAL";"TAB2",#N/A,TRUE,"GENERAL";"TAB3",#N/A,TRUE,"GENERAL";"TAB4",#N/A,TRUE,"GENERAL";"TAB5",#N/A,TRUE,"GENERAL"}</definedName>
    <definedName name="TTTT">#REF!</definedName>
    <definedName name="tttt7" localSheetId="3" hidden="1">{"via1",#N/A,TRUE,"general";"via2",#N/A,TRUE,"general";"via3",#N/A,TRUE,"general"}</definedName>
    <definedName name="tttt7" localSheetId="61" hidden="1">{"via1",#N/A,TRUE,"general";"via2",#N/A,TRUE,"general";"via3",#N/A,TRUE,"general"}</definedName>
    <definedName name="tttt7" localSheetId="62" hidden="1">{"via1",#N/A,TRUE,"general";"via2",#N/A,TRUE,"general";"via3",#N/A,TRUE,"general"}</definedName>
    <definedName name="tttt7" hidden="1">{"via1",#N/A,TRUE,"general";"via2",#N/A,TRUE,"general";"via3",#N/A,TRUE,"general"}</definedName>
    <definedName name="tttt7_1" localSheetId="3" hidden="1">{"via1",#N/A,TRUE,"general";"via2",#N/A,TRUE,"general";"via3",#N/A,TRUE,"general"}</definedName>
    <definedName name="tttt7_1" localSheetId="61" hidden="1">{"via1",#N/A,TRUE,"general";"via2",#N/A,TRUE,"general";"via3",#N/A,TRUE,"general"}</definedName>
    <definedName name="tttt7_1" localSheetId="62" hidden="1">{"via1",#N/A,TRUE,"general";"via2",#N/A,TRUE,"general";"via3",#N/A,TRUE,"general"}</definedName>
    <definedName name="tttt7_1" hidden="1">{"via1",#N/A,TRUE,"general";"via2",#N/A,TRUE,"general";"via3",#N/A,TRUE,"general"}</definedName>
    <definedName name="tttthy" localSheetId="3" hidden="1">{"TAB1",#N/A,TRUE,"GENERAL";"TAB2",#N/A,TRUE,"GENERAL";"TAB3",#N/A,TRUE,"GENERAL";"TAB4",#N/A,TRUE,"GENERAL";"TAB5",#N/A,TRUE,"GENERAL"}</definedName>
    <definedName name="tttthy" localSheetId="61" hidden="1">{"TAB1",#N/A,TRUE,"GENERAL";"TAB2",#N/A,TRUE,"GENERAL";"TAB3",#N/A,TRUE,"GENERAL";"TAB4",#N/A,TRUE,"GENERAL";"TAB5",#N/A,TRUE,"GENERAL"}</definedName>
    <definedName name="tttthy" localSheetId="62" hidden="1">{"TAB1",#N/A,TRUE,"GENERAL";"TAB2",#N/A,TRUE,"GENERAL";"TAB3",#N/A,TRUE,"GENERAL";"TAB4",#N/A,TRUE,"GENERAL";"TAB5",#N/A,TRUE,"GENERAL"}</definedName>
    <definedName name="tttthy" hidden="1">{"TAB1",#N/A,TRUE,"GENERAL";"TAB2",#N/A,TRUE,"GENERAL";"TAB3",#N/A,TRUE,"GENERAL";"TAB4",#N/A,TRUE,"GENERAL";"TAB5",#N/A,TRUE,"GENERAL"}</definedName>
    <definedName name="tttthy_1" localSheetId="3" hidden="1">{"TAB1",#N/A,TRUE,"GENERAL";"TAB2",#N/A,TRUE,"GENERAL";"TAB3",#N/A,TRUE,"GENERAL";"TAB4",#N/A,TRUE,"GENERAL";"TAB5",#N/A,TRUE,"GENERAL"}</definedName>
    <definedName name="tttthy_1" localSheetId="61" hidden="1">{"TAB1",#N/A,TRUE,"GENERAL";"TAB2",#N/A,TRUE,"GENERAL";"TAB3",#N/A,TRUE,"GENERAL";"TAB4",#N/A,TRUE,"GENERAL";"TAB5",#N/A,TRUE,"GENERAL"}</definedName>
    <definedName name="tttthy_1" localSheetId="62" hidden="1">{"TAB1",#N/A,TRUE,"GENERAL";"TAB2",#N/A,TRUE,"GENERAL";"TAB3",#N/A,TRUE,"GENERAL";"TAB4",#N/A,TRUE,"GENERAL";"TAB5",#N/A,TRUE,"GENERAL"}</definedName>
    <definedName name="tttthy_1" hidden="1">{"TAB1",#N/A,TRUE,"GENERAL";"TAB2",#N/A,TRUE,"GENERAL";"TAB3",#N/A,TRUE,"GENERAL";"TAB4",#N/A,TRUE,"GENERAL";"TAB5",#N/A,TRUE,"GENERAL"}</definedName>
    <definedName name="ttttr" localSheetId="3" hidden="1">{"via1",#N/A,TRUE,"general";"via2",#N/A,TRUE,"general";"via3",#N/A,TRUE,"general"}</definedName>
    <definedName name="ttttr" localSheetId="61" hidden="1">{"via1",#N/A,TRUE,"general";"via2",#N/A,TRUE,"general";"via3",#N/A,TRUE,"general"}</definedName>
    <definedName name="ttttr" localSheetId="62" hidden="1">{"via1",#N/A,TRUE,"general";"via2",#N/A,TRUE,"general";"via3",#N/A,TRUE,"general"}</definedName>
    <definedName name="ttttr" hidden="1">{"via1",#N/A,TRUE,"general";"via2",#N/A,TRUE,"general";"via3",#N/A,TRUE,"general"}</definedName>
    <definedName name="ttttr_1" localSheetId="3" hidden="1">{"via1",#N/A,TRUE,"general";"via2",#N/A,TRUE,"general";"via3",#N/A,TRUE,"general"}</definedName>
    <definedName name="ttttr_1" localSheetId="61" hidden="1">{"via1",#N/A,TRUE,"general";"via2",#N/A,TRUE,"general";"via3",#N/A,TRUE,"general"}</definedName>
    <definedName name="ttttr_1" localSheetId="62" hidden="1">{"via1",#N/A,TRUE,"general";"via2",#N/A,TRUE,"general";"via3",#N/A,TRUE,"general"}</definedName>
    <definedName name="ttttr_1" hidden="1">{"via1",#N/A,TRUE,"general";"via2",#N/A,TRUE,"general";"via3",#N/A,TRUE,"general"}</definedName>
    <definedName name="ttttt" localSheetId="3" hidden="1">{"TAB1",#N/A,TRUE,"GENERAL";"TAB2",#N/A,TRUE,"GENERAL";"TAB3",#N/A,TRUE,"GENERAL";"TAB4",#N/A,TRUE,"GENERAL";"TAB5",#N/A,TRUE,"GENERAL"}</definedName>
    <definedName name="ttttt" localSheetId="61" hidden="1">{"TAB1",#N/A,TRUE,"GENERAL";"TAB2",#N/A,TRUE,"GENERAL";"TAB3",#N/A,TRUE,"GENERAL";"TAB4",#N/A,TRUE,"GENERAL";"TAB5",#N/A,TRUE,"GENERAL"}</definedName>
    <definedName name="ttttt" localSheetId="62" hidden="1">{"TAB1",#N/A,TRUE,"GENERAL";"TAB2",#N/A,TRUE,"GENERAL";"TAB3",#N/A,TRUE,"GENERAL";"TAB4",#N/A,TRUE,"GENERAL";"TAB5",#N/A,TRUE,"GENERAL"}</definedName>
    <definedName name="ttttt" hidden="1">{"TAB1",#N/A,TRUE,"GENERAL";"TAB2",#N/A,TRUE,"GENERAL";"TAB3",#N/A,TRUE,"GENERAL";"TAB4",#N/A,TRUE,"GENERAL";"TAB5",#N/A,TRUE,"GENERAL"}</definedName>
    <definedName name="ttttt_1" localSheetId="3" hidden="1">{"TAB1",#N/A,TRUE,"GENERAL";"TAB2",#N/A,TRUE,"GENERAL";"TAB3",#N/A,TRUE,"GENERAL";"TAB4",#N/A,TRUE,"GENERAL";"TAB5",#N/A,TRUE,"GENERAL"}</definedName>
    <definedName name="ttttt_1" localSheetId="61" hidden="1">{"TAB1",#N/A,TRUE,"GENERAL";"TAB2",#N/A,TRUE,"GENERAL";"TAB3",#N/A,TRUE,"GENERAL";"TAB4",#N/A,TRUE,"GENERAL";"TAB5",#N/A,TRUE,"GENERAL"}</definedName>
    <definedName name="ttttt_1" localSheetId="62" hidden="1">{"TAB1",#N/A,TRUE,"GENERAL";"TAB2",#N/A,TRUE,"GENERAL";"TAB3",#N/A,TRUE,"GENERAL";"TAB4",#N/A,TRUE,"GENERAL";"TAB5",#N/A,TRUE,"GENERAL"}</definedName>
    <definedName name="ttttt_1" hidden="1">{"TAB1",#N/A,TRUE,"GENERAL";"TAB2",#N/A,TRUE,"GENERAL";"TAB3",#N/A,TRUE,"GENERAL";"TAB4",#N/A,TRUE,"GENERAL";"TAB5",#N/A,TRUE,"GENERAL"}</definedName>
    <definedName name="TTTTTT" localSheetId="62">#REF!</definedName>
    <definedName name="TTTTTT">#REF!</definedName>
    <definedName name="TTTTTTTT">#REF!</definedName>
    <definedName name="ttttttttttttttttttttttt">#REF!</definedName>
    <definedName name="tu" localSheetId="3" hidden="1">{"via1",#N/A,TRUE,"general";"via2",#N/A,TRUE,"general";"via3",#N/A,TRUE,"general"}</definedName>
    <definedName name="tu" localSheetId="61" hidden="1">{"via1",#N/A,TRUE,"general";"via2",#N/A,TRUE,"general";"via3",#N/A,TRUE,"general"}</definedName>
    <definedName name="tu" localSheetId="62" hidden="1">{"via1",#N/A,TRUE,"general";"via2",#N/A,TRUE,"general";"via3",#N/A,TRUE,"general"}</definedName>
    <definedName name="tu" hidden="1">{"via1",#N/A,TRUE,"general";"via2",#N/A,TRUE,"general";"via3",#N/A,TRUE,"general"}</definedName>
    <definedName name="tu_1" localSheetId="3" hidden="1">{"via1",#N/A,TRUE,"general";"via2",#N/A,TRUE,"general";"via3",#N/A,TRUE,"general"}</definedName>
    <definedName name="tu_1" localSheetId="61" hidden="1">{"via1",#N/A,TRUE,"general";"via2",#N/A,TRUE,"general";"via3",#N/A,TRUE,"general"}</definedName>
    <definedName name="tu_1" localSheetId="62" hidden="1">{"via1",#N/A,TRUE,"general";"via2",#N/A,TRUE,"general";"via3",#N/A,TRUE,"general"}</definedName>
    <definedName name="tu_1" hidden="1">{"via1",#N/A,TRUE,"general";"via2",#N/A,TRUE,"general";"via3",#N/A,TRUE,"general"}</definedName>
    <definedName name="TUAC12">#REF!</definedName>
    <definedName name="tub">#REF!</definedName>
    <definedName name="TUB._ACC_3__Bx_B_SCH_40">#REF!</definedName>
    <definedName name="TUB8AC">#REF!</definedName>
    <definedName name="TUBER">#REF!</definedName>
    <definedName name="TUBERIA" hidden="1">#REF!</definedName>
    <definedName name="Tubería">#REF!</definedName>
    <definedName name="Tuberia_1_2_pvc">#REF!</definedName>
    <definedName name="Tuberia_Acero_Galvanizado_Schedule_40_1" localSheetId="21">#REF!</definedName>
    <definedName name="Tuberia_Acero_Galvanizado_Schedule_40_1">#REF!</definedName>
    <definedName name="Tuberia_Acero_Galvanizado_Schedule_40_1_1_2" localSheetId="21">#REF!</definedName>
    <definedName name="Tuberia_Acero_Galvanizado_Schedule_40_1_1_2">#REF!</definedName>
    <definedName name="Tuberia_Acero_Galvanizado_Schedule_40_2" localSheetId="21">#REF!</definedName>
    <definedName name="Tuberia_Acero_Galvanizado_Schedule_40_2">#REF!</definedName>
    <definedName name="Tuberia_conduit_PVC_1_2" localSheetId="61">#REF!</definedName>
    <definedName name="Tuberia_conduit_PVC_1_2">#REF!</definedName>
    <definedName name="Tuberia_conduit_PVC_3_4">#REF!</definedName>
    <definedName name="Tuberia_de_3_4" localSheetId="21">#REF!</definedName>
    <definedName name="Tuberia_de_3_4">#REF!</definedName>
    <definedName name="Tuberia_gres_6">#REF!</definedName>
    <definedName name="Tuberia_H_G_3" localSheetId="21">#REF!</definedName>
    <definedName name="Tuberia_H_G_3">#REF!</definedName>
    <definedName name="Tuberia_Novafort_10" localSheetId="21">#REF!</definedName>
    <definedName name="Tuberia_Novafort_10">#REF!</definedName>
    <definedName name="Tuberia_Novafort_12" localSheetId="21">#REF!</definedName>
    <definedName name="Tuberia_Novafort_12">#REF!</definedName>
    <definedName name="Tuberia_Novafort_14" localSheetId="21">#REF!</definedName>
    <definedName name="Tuberia_Novafort_14">#REF!</definedName>
    <definedName name="Tuberia_Novafort_8" localSheetId="21">#REF!</definedName>
    <definedName name="Tuberia_Novafort_8">#REF!</definedName>
    <definedName name="TUBERIA_P.V.C_RDE_9">#REF!</definedName>
    <definedName name="TUBERIA_P.V.C_UM_RDE_41____2">#REF!</definedName>
    <definedName name="TUBERIA_P.V.C_UM_RDE_41____3">#REF!</definedName>
    <definedName name="Tubería_Pres._1">#REF!</definedName>
    <definedName name="Tubería_Pres._1_2">#REF!</definedName>
    <definedName name="Tubería_Pres._3_4">#REF!</definedName>
    <definedName name="Tuberia_presion_1">#REF!</definedName>
    <definedName name="TUBERIA_PRESION_PVC_1_2">#REF!</definedName>
    <definedName name="TUBERIA_PRESION_PVC_3_4__RDE_21">#REF!</definedName>
    <definedName name="TUBERIA_PVC_10">#REF!</definedName>
    <definedName name="TUBERIA_PVC_12">#REF!</definedName>
    <definedName name="TUBERIA_PVC_14">#REF!</definedName>
    <definedName name="TUBERIA_PVC_16">#REF!</definedName>
    <definedName name="TUBERIA_PVC_18">#REF!</definedName>
    <definedName name="TUBERIA_PVC_20">#REF!</definedName>
    <definedName name="TUBERIA_PVC_24">#REF!</definedName>
    <definedName name="TUBERIA_PVC_27">#REF!</definedName>
    <definedName name="TUBERIA_PVC_30">#REF!</definedName>
    <definedName name="TUBERIA_PVC_4">#REF!</definedName>
    <definedName name="TUBERIA_PVC_6">#REF!</definedName>
    <definedName name="TUBERIA_PVC_8">#REF!</definedName>
    <definedName name="Tubería_PVC_alcantarillado_36___Inc.Transporte">#REF!</definedName>
    <definedName name="Tuberia_sanit._PVC_2" localSheetId="61">#REF!</definedName>
    <definedName name="Tuberia_sanit._PVC_2">#REF!</definedName>
    <definedName name="Tuberia_sanit._PVC_3">#REF!</definedName>
    <definedName name="Tuberia_sanit._PVC_4">#REF!</definedName>
    <definedName name="Tuberia_sanit._PVC_6">#REF!</definedName>
    <definedName name="Tuberia_sanita_4">#REF!</definedName>
    <definedName name="TUBERIA_SANITARIA_PVC_2">#REF!</definedName>
    <definedName name="TUBERIA_SANITARIA_PVC_3">#REF!</definedName>
    <definedName name="TUBERIA_SANITARIA_PVC_4">#REF!</definedName>
    <definedName name="Tuberia_ventilacion_4" localSheetId="61">#REF!</definedName>
    <definedName name="Tuberia_ventilacion_4">#REF!</definedName>
    <definedName name="TUBERIA1" hidden="1">#REF!</definedName>
    <definedName name="tuberia3">#REF!</definedName>
    <definedName name="tuberia36">#REF!</definedName>
    <definedName name="TUBERIAS" localSheetId="61">#REF!</definedName>
    <definedName name="TUBERIAS">#REF!</definedName>
    <definedName name="TUBLLUV4" localSheetId="61">#REF!</definedName>
    <definedName name="TUBLLUV4">#REF!</definedName>
    <definedName name="TUBLLUVIA1.5TOT">#REF!</definedName>
    <definedName name="TUBLLUVIA4TOTAL">#REF!</definedName>
    <definedName name="TUBNE">#REF!</definedName>
    <definedName name="TUBO">#REF!</definedName>
    <definedName name="TUBO_1_2">#REF!</definedName>
    <definedName name="TUBO_1_2__HG">#REF!</definedName>
    <definedName name="TUBO_1_2_PVC">#REF!</definedName>
    <definedName name="TUBO_2_SANITARIO">#REF!</definedName>
    <definedName name="TUBO_3_4_PVC">#REF!</definedName>
    <definedName name="TUBO_4_SANITARIO">#REF!</definedName>
    <definedName name="TUBO_8_SA">#REF!</definedName>
    <definedName name="Tubo_cobre_tipo_L_1_2" localSheetId="21">#REF!</definedName>
    <definedName name="Tubo_cobre_tipo_L_1_2">#REF!</definedName>
    <definedName name="TUBO_CONDUIT_PVC_3_4PG___3Mts">#REF!</definedName>
    <definedName name="tubo_de_cemento_diám._6_pg">#REF!</definedName>
    <definedName name="tubo_de_cemento_diám._8_pg">#REF!</definedName>
    <definedName name="Tubo_de_presión___11_P.V.C._3_4" localSheetId="21">#REF!</definedName>
    <definedName name="Tubo_de_presión___11_P.V.C._3_4">#REF!</definedName>
    <definedName name="Tubo_de_presión___13_5_P.V.C._1" localSheetId="21">#REF!</definedName>
    <definedName name="Tubo_de_presión___13_5_P.V.C._1">#REF!</definedName>
    <definedName name="Tubo_de_presión___21_P.V.C._1_1_2" localSheetId="21">#REF!</definedName>
    <definedName name="Tubo_de_presión___21_P.V.C._1_1_2">#REF!</definedName>
    <definedName name="Tubo_de_presión___9_P.V.C._1_2" localSheetId="21">#REF!</definedName>
    <definedName name="Tubo_de_presión___9_P.V.C._1_2">#REF!</definedName>
    <definedName name="Tubo_E.M.T._Ø_1">#REF!</definedName>
    <definedName name="Tubo_E_M_T__Ø_1">#REF!</definedName>
    <definedName name="Tubo_estructura_negra_3" localSheetId="21">#REF!</definedName>
    <definedName name="Tubo_estructura_negra_3">#REF!</definedName>
    <definedName name="Tubo_estructural_galvanizado_1" localSheetId="21">#REF!</definedName>
    <definedName name="Tubo_estructural_galvanizado_1">#REF!</definedName>
    <definedName name="Tubo_estructural_galvanizado_2" localSheetId="21">#REF!</definedName>
    <definedName name="Tubo_estructural_galvanizado_2">#REF!</definedName>
    <definedName name="Tubo_galvanizado_2">#REF!</definedName>
    <definedName name="Tubo_galvanizado_3" localSheetId="21">#REF!</definedName>
    <definedName name="Tubo_galvanizado_3">#REF!</definedName>
    <definedName name="Tubo_Gas_Galvanizado_1_2" localSheetId="21">#REF!</definedName>
    <definedName name="Tubo_Gas_Galvanizado_1_2">#REF!</definedName>
    <definedName name="Tubo_mueble_cal_18_1" localSheetId="21">#REF!</definedName>
    <definedName name="Tubo_mueble_cal_18_1">#REF!</definedName>
    <definedName name="Tubo_P.V.C.___L_2" localSheetId="21">#REF!</definedName>
    <definedName name="Tubo_P.V.C.___L_2">#REF!</definedName>
    <definedName name="Tubo_P.V.C.___L_3" localSheetId="21">#REF!</definedName>
    <definedName name="Tubo_P.V.C.___L_3">#REF!</definedName>
    <definedName name="Tubo_P.V.C._sanitario_2" localSheetId="21">#REF!</definedName>
    <definedName name="Tubo_P.V.C._sanitario_2">#REF!</definedName>
    <definedName name="Tubo_P.V.C._sanitario_3" localSheetId="21">#REF!</definedName>
    <definedName name="Tubo_P.V.C._sanitario_3">#REF!</definedName>
    <definedName name="Tubo_P.V.C._sanitario_4" localSheetId="21">#REF!</definedName>
    <definedName name="Tubo_P.V.C._sanitario_4">#REF!</definedName>
    <definedName name="Tubo_P.V.C._sanitario_6" localSheetId="21">#REF!</definedName>
    <definedName name="Tubo_P.V.C._sanitario_6">#REF!</definedName>
    <definedName name="Tubo_Presión___11_P.V.C._3_4" localSheetId="21">#REF!</definedName>
    <definedName name="Tubo_Presión___11_P.V.C._3_4">#REF!</definedName>
    <definedName name="Tubo_Presión___13_5_P.V.C._1" localSheetId="21">#REF!</definedName>
    <definedName name="Tubo_Presión___13_5_P.V.C._1">#REF!</definedName>
    <definedName name="Tubo_Presión___21_P.V.C._1_1_2" localSheetId="21">#REF!</definedName>
    <definedName name="Tubo_Presión___21_P.V.C._1_1_2">#REF!</definedName>
    <definedName name="Tubo_Presión___21_P.V.C._1_1_4" localSheetId="21">#REF!</definedName>
    <definedName name="Tubo_Presión___21_P.V.C._1_1_4">#REF!</definedName>
    <definedName name="Tubo_Presión___9_P.V.C._1_2" localSheetId="21">#REF!</definedName>
    <definedName name="Tubo_Presión___9_P.V.C._1_2">#REF!</definedName>
    <definedName name="Tubo_Presión__21_P.V.C._2" localSheetId="21">#REF!</definedName>
    <definedName name="Tubo_Presión__21_P.V.C._2">#REF!</definedName>
    <definedName name="Tubo_presión__9_P.V.C._1_2" localSheetId="21">#REF!</definedName>
    <definedName name="Tubo_presión__9_P.V.C._1_2">#REF!</definedName>
    <definedName name="Tubo_presión__9_P.V.C._3_4" localSheetId="21">#REF!</definedName>
    <definedName name="Tubo_presión__9_P.V.C._3_4">#REF!</definedName>
    <definedName name="Tubo_Presión__P.V.C._2_1_2" localSheetId="21">#REF!</definedName>
    <definedName name="Tubo_Presión__P.V.C._2_1_2">#REF!</definedName>
    <definedName name="Tubo_Presión__P.V.C._3" localSheetId="21">#REF!</definedName>
    <definedName name="Tubo_Presión__P.V.C._3">#REF!</definedName>
    <definedName name="Tubo_pvc_1">#REF!</definedName>
    <definedName name="Tubo_pvc_2">#REF!</definedName>
    <definedName name="Tubo_rectangular_100x40x1.5_mm">#REF!</definedName>
    <definedName name="TUBO6">#REF!</definedName>
    <definedName name="TUBO8">#REF!</definedName>
    <definedName name="tubohg2">#REF!</definedName>
    <definedName name="TUBPRE1_2TOT" localSheetId="61">#REF!</definedName>
    <definedName name="TUBPRE1_2TOT">#REF!</definedName>
    <definedName name="TUBPRE3_4TOT">#REF!</definedName>
    <definedName name="TUBS2">#REF!</definedName>
    <definedName name="TUBS3">#REF!</definedName>
    <definedName name="TUBS4">#REF!</definedName>
    <definedName name="TUBS6">#REF!</definedName>
    <definedName name="TUBSANIT2">#REF!</definedName>
    <definedName name="TUBSANIT2TOTAL">#REF!</definedName>
    <definedName name="TUBSANIT4">#REF!</definedName>
    <definedName name="TUBSANIT4TOTAL">#REF!</definedName>
    <definedName name="tubskedd3.5">#REF!</definedName>
    <definedName name="Tuibo_cobre_tipo_L_1_2" localSheetId="21">#REF!</definedName>
    <definedName name="Tuibo_cobre_tipo_L_1_2">#REF!</definedName>
    <definedName name="TUK" localSheetId="3" hidden="1">{#N/A,#N/A,TRUE,"INGENIERIA";#N/A,#N/A,TRUE,"COMPRAS";#N/A,#N/A,TRUE,"DIRECCION";#N/A,#N/A,TRUE,"RESUMEN"}</definedName>
    <definedName name="TUK" hidden="1">{#N/A,#N/A,TRUE,"INGENIERIA";#N/A,#N/A,TRUE,"COMPRAS";#N/A,#N/A,TRUE,"DIRECCION";#N/A,#N/A,TRUE,"RESUMEN"}</definedName>
    <definedName name="TUKYRLTU.IR">#REF!</definedName>
    <definedName name="TUPI">#N/A</definedName>
    <definedName name="tur" localSheetId="3" hidden="1">{"TAB1",#N/A,TRUE,"GENERAL";"TAB2",#N/A,TRUE,"GENERAL";"TAB3",#N/A,TRUE,"GENERAL";"TAB4",#N/A,TRUE,"GENERAL";"TAB5",#N/A,TRUE,"GENERAL"}</definedName>
    <definedName name="tur" localSheetId="61" hidden="1">{"TAB1",#N/A,TRUE,"GENERAL";"TAB2",#N/A,TRUE,"GENERAL";"TAB3",#N/A,TRUE,"GENERAL";"TAB4",#N/A,TRUE,"GENERAL";"TAB5",#N/A,TRUE,"GENERAL"}</definedName>
    <definedName name="tur" localSheetId="62" hidden="1">{"TAB1",#N/A,TRUE,"GENERAL";"TAB2",#N/A,TRUE,"GENERAL";"TAB3",#N/A,TRUE,"GENERAL";"TAB4",#N/A,TRUE,"GENERAL";"TAB5",#N/A,TRUE,"GENERAL"}</definedName>
    <definedName name="tur" hidden="1">{"TAB1",#N/A,TRUE,"GENERAL";"TAB2",#N/A,TRUE,"GENERAL";"TAB3",#N/A,TRUE,"GENERAL";"TAB4",#N/A,TRUE,"GENERAL";"TAB5",#N/A,TRUE,"GENERAL"}</definedName>
    <definedName name="tur_1" localSheetId="3" hidden="1">{"TAB1",#N/A,TRUE,"GENERAL";"TAB2",#N/A,TRUE,"GENERAL";"TAB3",#N/A,TRUE,"GENERAL";"TAB4",#N/A,TRUE,"GENERAL";"TAB5",#N/A,TRUE,"GENERAL"}</definedName>
    <definedName name="tur_1" localSheetId="61" hidden="1">{"TAB1",#N/A,TRUE,"GENERAL";"TAB2",#N/A,TRUE,"GENERAL";"TAB3",#N/A,TRUE,"GENERAL";"TAB4",#N/A,TRUE,"GENERAL";"TAB5",#N/A,TRUE,"GENERAL"}</definedName>
    <definedName name="tur_1" localSheetId="62" hidden="1">{"TAB1",#N/A,TRUE,"GENERAL";"TAB2",#N/A,TRUE,"GENERAL";"TAB3",#N/A,TRUE,"GENERAL";"TAB4",#N/A,TRUE,"GENERAL";"TAB5",#N/A,TRUE,"GENERAL"}</definedName>
    <definedName name="tur_1" hidden="1">{"TAB1",#N/A,TRUE,"GENERAL";"TAB2",#N/A,TRUE,"GENERAL";"TAB3",#N/A,TRUE,"GENERAL";"TAB4",#N/A,TRUE,"GENERAL";"TAB5",#N/A,TRUE,"GENERAL"}</definedName>
    <definedName name="turbiedad">#REF!</definedName>
    <definedName name="turu" localSheetId="3" hidden="1">{"TAB1",#N/A,TRUE,"GENERAL";"TAB2",#N/A,TRUE,"GENERAL";"TAB3",#N/A,TRUE,"GENERAL";"TAB4",#N/A,TRUE,"GENERAL";"TAB5",#N/A,TRUE,"GENERAL"}</definedName>
    <definedName name="turu" localSheetId="61" hidden="1">{"TAB1",#N/A,TRUE,"GENERAL";"TAB2",#N/A,TRUE,"GENERAL";"TAB3",#N/A,TRUE,"GENERAL";"TAB4",#N/A,TRUE,"GENERAL";"TAB5",#N/A,TRUE,"GENERAL"}</definedName>
    <definedName name="turu" localSheetId="62" hidden="1">{"TAB1",#N/A,TRUE,"GENERAL";"TAB2",#N/A,TRUE,"GENERAL";"TAB3",#N/A,TRUE,"GENERAL";"TAB4",#N/A,TRUE,"GENERAL";"TAB5",#N/A,TRUE,"GENERAL"}</definedName>
    <definedName name="turu" hidden="1">{"TAB1",#N/A,TRUE,"GENERAL";"TAB2",#N/A,TRUE,"GENERAL";"TAB3",#N/A,TRUE,"GENERAL";"TAB4",#N/A,TRUE,"GENERAL";"TAB5",#N/A,TRUE,"GENERAL"}</definedName>
    <definedName name="turu_1" localSheetId="3" hidden="1">{"TAB1",#N/A,TRUE,"GENERAL";"TAB2",#N/A,TRUE,"GENERAL";"TAB3",#N/A,TRUE,"GENERAL";"TAB4",#N/A,TRUE,"GENERAL";"TAB5",#N/A,TRUE,"GENERAL"}</definedName>
    <definedName name="turu_1" localSheetId="61" hidden="1">{"TAB1",#N/A,TRUE,"GENERAL";"TAB2",#N/A,TRUE,"GENERAL";"TAB3",#N/A,TRUE,"GENERAL";"TAB4",#N/A,TRUE,"GENERAL";"TAB5",#N/A,TRUE,"GENERAL"}</definedName>
    <definedName name="turu_1" localSheetId="62" hidden="1">{"TAB1",#N/A,TRUE,"GENERAL";"TAB2",#N/A,TRUE,"GENERAL";"TAB3",#N/A,TRUE,"GENERAL";"TAB4",#N/A,TRUE,"GENERAL";"TAB5",#N/A,TRUE,"GENERAL"}</definedName>
    <definedName name="turu_1" hidden="1">{"TAB1",#N/A,TRUE,"GENERAL";"TAB2",#N/A,TRUE,"GENERAL";"TAB3",#N/A,TRUE,"GENERAL";"TAB4",#N/A,TRUE,"GENERAL";"TAB5",#N/A,TRUE,"GENERAL"}</definedName>
    <definedName name="Tus">#REF!</definedName>
    <definedName name="tuut" localSheetId="3" hidden="1">{#N/A,#N/A,FALSE,"masez (10)";#N/A,#N/A,FALSE,"masez (7)";#N/A,#N/A,FALSE,"masez (6)";#N/A,#N/A,FALSE,"masez (5)";#N/A,#N/A,FALSE,"masez (4)";#N/A,#N/A,FALSE,"masez (3)";#N/A,#N/A,FALSE,"masez (2)";#N/A,#N/A,FALSE,"GME";#N/A,#N/A,FALSE,"masez"}</definedName>
    <definedName name="tuut" hidden="1">{#N/A,#N/A,FALSE,"masez (10)";#N/A,#N/A,FALSE,"masez (7)";#N/A,#N/A,FALSE,"masez (6)";#N/A,#N/A,FALSE,"masez (5)";#N/A,#N/A,FALSE,"masez (4)";#N/A,#N/A,FALSE,"masez (3)";#N/A,#N/A,FALSE,"masez (2)";#N/A,#N/A,FALSE,"GME";#N/A,#N/A,FALSE,"masez"}</definedName>
    <definedName name="TUUYT">#N/A</definedName>
    <definedName name="tuya">#REF!</definedName>
    <definedName name="tvmenor90min">#REF!</definedName>
    <definedName name="Tw" localSheetId="61">#REF!</definedName>
    <definedName name="Tw" localSheetId="62">#REF!</definedName>
    <definedName name="Tw">#REF!</definedName>
    <definedName name="twer" localSheetId="3" hidden="1">{"TAB1",#N/A,TRUE,"GENERAL";"TAB2",#N/A,TRUE,"GENERAL";"TAB3",#N/A,TRUE,"GENERAL";"TAB4",#N/A,TRUE,"GENERAL";"TAB5",#N/A,TRUE,"GENERAL"}</definedName>
    <definedName name="twer" localSheetId="61" hidden="1">{"TAB1",#N/A,TRUE,"GENERAL";"TAB2",#N/A,TRUE,"GENERAL";"TAB3",#N/A,TRUE,"GENERAL";"TAB4",#N/A,TRUE,"GENERAL";"TAB5",#N/A,TRUE,"GENERAL"}</definedName>
    <definedName name="twer" localSheetId="62" hidden="1">{"TAB1",#N/A,TRUE,"GENERAL";"TAB2",#N/A,TRUE,"GENERAL";"TAB3",#N/A,TRUE,"GENERAL";"TAB4",#N/A,TRUE,"GENERAL";"TAB5",#N/A,TRUE,"GENERAL"}</definedName>
    <definedName name="twer" hidden="1">{"TAB1",#N/A,TRUE,"GENERAL";"TAB2",#N/A,TRUE,"GENERAL";"TAB3",#N/A,TRUE,"GENERAL";"TAB4",#N/A,TRUE,"GENERAL";"TAB5",#N/A,TRUE,"GENERAL"}</definedName>
    <definedName name="twer_1" localSheetId="3" hidden="1">{"TAB1",#N/A,TRUE,"GENERAL";"TAB2",#N/A,TRUE,"GENERAL";"TAB3",#N/A,TRUE,"GENERAL";"TAB4",#N/A,TRUE,"GENERAL";"TAB5",#N/A,TRUE,"GENERAL"}</definedName>
    <definedName name="twer_1" localSheetId="61" hidden="1">{"TAB1",#N/A,TRUE,"GENERAL";"TAB2",#N/A,TRUE,"GENERAL";"TAB3",#N/A,TRUE,"GENERAL";"TAB4",#N/A,TRUE,"GENERAL";"TAB5",#N/A,TRUE,"GENERAL"}</definedName>
    <definedName name="twer_1" localSheetId="62" hidden="1">{"TAB1",#N/A,TRUE,"GENERAL";"TAB2",#N/A,TRUE,"GENERAL";"TAB3",#N/A,TRUE,"GENERAL";"TAB4",#N/A,TRUE,"GENERAL";"TAB5",#N/A,TRUE,"GENERAL"}</definedName>
    <definedName name="twer_1" hidden="1">{"TAB1",#N/A,TRUE,"GENERAL";"TAB2",#N/A,TRUE,"GENERAL";"TAB3",#N/A,TRUE,"GENERAL";"TAB4",#N/A,TRUE,"GENERAL";"TAB5",#N/A,TRUE,"GENERAL"}</definedName>
    <definedName name="twet" localSheetId="3" hidden="1">{"TAB1",#N/A,TRUE,"GENERAL";"TAB2",#N/A,TRUE,"GENERAL";"TAB3",#N/A,TRUE,"GENERAL";"TAB4",#N/A,TRUE,"GENERAL";"TAB5",#N/A,TRUE,"GENERAL"}</definedName>
    <definedName name="twet" localSheetId="61" hidden="1">{"TAB1",#N/A,TRUE,"GENERAL";"TAB2",#N/A,TRUE,"GENERAL";"TAB3",#N/A,TRUE,"GENERAL";"TAB4",#N/A,TRUE,"GENERAL";"TAB5",#N/A,TRUE,"GENERAL"}</definedName>
    <definedName name="twet" localSheetId="62" hidden="1">{"TAB1",#N/A,TRUE,"GENERAL";"TAB2",#N/A,TRUE,"GENERAL";"TAB3",#N/A,TRUE,"GENERAL";"TAB4",#N/A,TRUE,"GENERAL";"TAB5",#N/A,TRUE,"GENERAL"}</definedName>
    <definedName name="twet" hidden="1">{"TAB1",#N/A,TRUE,"GENERAL";"TAB2",#N/A,TRUE,"GENERAL";"TAB3",#N/A,TRUE,"GENERAL";"TAB4",#N/A,TRUE,"GENERAL";"TAB5",#N/A,TRUE,"GENERAL"}</definedName>
    <definedName name="twet_1" localSheetId="3" hidden="1">{"TAB1",#N/A,TRUE,"GENERAL";"TAB2",#N/A,TRUE,"GENERAL";"TAB3",#N/A,TRUE,"GENERAL";"TAB4",#N/A,TRUE,"GENERAL";"TAB5",#N/A,TRUE,"GENERAL"}</definedName>
    <definedName name="twet_1" localSheetId="61" hidden="1">{"TAB1",#N/A,TRUE,"GENERAL";"TAB2",#N/A,TRUE,"GENERAL";"TAB3",#N/A,TRUE,"GENERAL";"TAB4",#N/A,TRUE,"GENERAL";"TAB5",#N/A,TRUE,"GENERAL"}</definedName>
    <definedName name="twet_1" localSheetId="62" hidden="1">{"TAB1",#N/A,TRUE,"GENERAL";"TAB2",#N/A,TRUE,"GENERAL";"TAB3",#N/A,TRUE,"GENERAL";"TAB4",#N/A,TRUE,"GENERAL";"TAB5",#N/A,TRUE,"GENERAL"}</definedName>
    <definedName name="twet_1" hidden="1">{"TAB1",#N/A,TRUE,"GENERAL";"TAB2",#N/A,TRUE,"GENERAL";"TAB3",#N/A,TRUE,"GENERAL";"TAB4",#N/A,TRUE,"GENERAL";"TAB5",#N/A,TRUE,"GENERAL"}</definedName>
    <definedName name="Tx" localSheetId="61">#REF!</definedName>
    <definedName name="Tx" localSheetId="62">#REF!</definedName>
    <definedName name="Tx">#REF!</definedName>
    <definedName name="ty" localSheetId="3" hidden="1">{"via1",#N/A,TRUE,"general";"via2",#N/A,TRUE,"general";"via3",#N/A,TRUE,"general"}</definedName>
    <definedName name="TY" localSheetId="61">#REF!</definedName>
    <definedName name="TY" localSheetId="62">#REF!</definedName>
    <definedName name="ty" hidden="1">{"via1",#N/A,TRUE,"general";"via2",#N/A,TRUE,"general";"via3",#N/A,TRUE,"general"}</definedName>
    <definedName name="ty_1" localSheetId="3" hidden="1">{"via1",#N/A,TRUE,"general";"via2",#N/A,TRUE,"general";"via3",#N/A,TRUE,"general"}</definedName>
    <definedName name="ty_1" localSheetId="61" hidden="1">{"via1",#N/A,TRUE,"general";"via2",#N/A,TRUE,"general";"via3",#N/A,TRUE,"general"}</definedName>
    <definedName name="ty_1" localSheetId="62" hidden="1">{"via1",#N/A,TRUE,"general";"via2",#N/A,TRUE,"general";"via3",#N/A,TRUE,"general"}</definedName>
    <definedName name="ty_1" hidden="1">{"via1",#N/A,TRUE,"general";"via2",#N/A,TRUE,"general";"via3",#N/A,TRUE,"general"}</definedName>
    <definedName name="TYD">#REF!</definedName>
    <definedName name="tyery" localSheetId="3" hidden="1">{"via1",#N/A,TRUE,"general";"via2",#N/A,TRUE,"general";"via3",#N/A,TRUE,"general"}</definedName>
    <definedName name="tyery" localSheetId="61" hidden="1">{"via1",#N/A,TRUE,"general";"via2",#N/A,TRUE,"general";"via3",#N/A,TRUE,"general"}</definedName>
    <definedName name="tyery" localSheetId="62" hidden="1">{"via1",#N/A,TRUE,"general";"via2",#N/A,TRUE,"general";"via3",#N/A,TRUE,"general"}</definedName>
    <definedName name="tyery" hidden="1">{"via1",#N/A,TRUE,"general";"via2",#N/A,TRUE,"general";"via3",#N/A,TRUE,"general"}</definedName>
    <definedName name="tyery_1" localSheetId="3" hidden="1">{"via1",#N/A,TRUE,"general";"via2",#N/A,TRUE,"general";"via3",#N/A,TRUE,"general"}</definedName>
    <definedName name="tyery_1" localSheetId="61" hidden="1">{"via1",#N/A,TRUE,"general";"via2",#N/A,TRUE,"general";"via3",#N/A,TRUE,"general"}</definedName>
    <definedName name="tyery_1" localSheetId="62" hidden="1">{"via1",#N/A,TRUE,"general";"via2",#N/A,TRUE,"general";"via3",#N/A,TRUE,"general"}</definedName>
    <definedName name="tyery_1" hidden="1">{"via1",#N/A,TRUE,"general";"via2",#N/A,TRUE,"general";"via3",#N/A,TRUE,"general"}</definedName>
    <definedName name="tyh" localSheetId="3" hidden="1">{#N/A,#N/A,TRUE,"A"}</definedName>
    <definedName name="tyh" hidden="1">{#N/A,#N/A,TRUE,"A"}</definedName>
    <definedName name="tyj" localSheetId="3" hidden="1">{"TAB1",#N/A,TRUE,"GENERAL";"TAB2",#N/A,TRUE,"GENERAL";"TAB3",#N/A,TRUE,"GENERAL";"TAB4",#N/A,TRUE,"GENERAL";"TAB5",#N/A,TRUE,"GENERAL"}</definedName>
    <definedName name="tyj" localSheetId="61" hidden="1">{"TAB1",#N/A,TRUE,"GENERAL";"TAB2",#N/A,TRUE,"GENERAL";"TAB3",#N/A,TRUE,"GENERAL";"TAB4",#N/A,TRUE,"GENERAL";"TAB5",#N/A,TRUE,"GENERAL"}</definedName>
    <definedName name="tyj" localSheetId="62" hidden="1">{"TAB1",#N/A,TRUE,"GENERAL";"TAB2",#N/A,TRUE,"GENERAL";"TAB3",#N/A,TRUE,"GENERAL";"TAB4",#N/A,TRUE,"GENERAL";"TAB5",#N/A,TRUE,"GENERAL"}</definedName>
    <definedName name="tyj" hidden="1">{"TAB1",#N/A,TRUE,"GENERAL";"TAB2",#N/A,TRUE,"GENERAL";"TAB3",#N/A,TRUE,"GENERAL";"TAB4",#N/A,TRUE,"GENERAL";"TAB5",#N/A,TRUE,"GENERAL"}</definedName>
    <definedName name="tyj_1" localSheetId="3" hidden="1">{"TAB1",#N/A,TRUE,"GENERAL";"TAB2",#N/A,TRUE,"GENERAL";"TAB3",#N/A,TRUE,"GENERAL";"TAB4",#N/A,TRUE,"GENERAL";"TAB5",#N/A,TRUE,"GENERAL"}</definedName>
    <definedName name="tyj_1" localSheetId="61" hidden="1">{"TAB1",#N/A,TRUE,"GENERAL";"TAB2",#N/A,TRUE,"GENERAL";"TAB3",#N/A,TRUE,"GENERAL";"TAB4",#N/A,TRUE,"GENERAL";"TAB5",#N/A,TRUE,"GENERAL"}</definedName>
    <definedName name="tyj_1" localSheetId="62" hidden="1">{"TAB1",#N/A,TRUE,"GENERAL";"TAB2",#N/A,TRUE,"GENERAL";"TAB3",#N/A,TRUE,"GENERAL";"TAB4",#N/A,TRUE,"GENERAL";"TAB5",#N/A,TRUE,"GENERAL"}</definedName>
    <definedName name="tyj_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61" hidden="1">{"TAB1",#N/A,TRUE,"GENERAL";"TAB2",#N/A,TRUE,"GENERAL";"TAB3",#N/A,TRUE,"GENERAL";"TAB4",#N/A,TRUE,"GENERAL";"TAB5",#N/A,TRUE,"GENERAL"}</definedName>
    <definedName name="tyjtyj" localSheetId="62" hidden="1">{"TAB1",#N/A,TRUE,"GENERAL";"TAB2",#N/A,TRUE,"GENERAL";"TAB3",#N/A,TRUE,"GENERAL";"TAB4",#N/A,TRUE,"GENERAL";"TAB5",#N/A,TRUE,"GENERAL"}</definedName>
    <definedName name="tyjtyj" hidden="1">{"TAB1",#N/A,TRUE,"GENERAL";"TAB2",#N/A,TRUE,"GENERAL";"TAB3",#N/A,TRUE,"GENERAL";"TAB4",#N/A,TRUE,"GENERAL";"TAB5",#N/A,TRUE,"GENERAL"}</definedName>
    <definedName name="tyjtyj_1" localSheetId="3" hidden="1">{"TAB1",#N/A,TRUE,"GENERAL";"TAB2",#N/A,TRUE,"GENERAL";"TAB3",#N/A,TRUE,"GENERAL";"TAB4",#N/A,TRUE,"GENERAL";"TAB5",#N/A,TRUE,"GENERAL"}</definedName>
    <definedName name="tyjtyj_1" localSheetId="61" hidden="1">{"TAB1",#N/A,TRUE,"GENERAL";"TAB2",#N/A,TRUE,"GENERAL";"TAB3",#N/A,TRUE,"GENERAL";"TAB4",#N/A,TRUE,"GENERAL";"TAB5",#N/A,TRUE,"GENERAL"}</definedName>
    <definedName name="tyjtyj_1" localSheetId="62" hidden="1">{"TAB1",#N/A,TRUE,"GENERAL";"TAB2",#N/A,TRUE,"GENERAL";"TAB3",#N/A,TRUE,"GENERAL";"TAB4",#N/A,TRUE,"GENERAL";"TAB5",#N/A,TRUE,"GENERAL"}</definedName>
    <definedName name="tyjtyj_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61" hidden="1">{"TAB1",#N/A,TRUE,"GENERAL";"TAB2",#N/A,TRUE,"GENERAL";"TAB3",#N/A,TRUE,"GENERAL";"TAB4",#N/A,TRUE,"GENERAL";"TAB5",#N/A,TRUE,"GENERAL"}</definedName>
    <definedName name="tyjytjuyjuy" localSheetId="62" hidden="1">{"TAB1",#N/A,TRUE,"GENERAL";"TAB2",#N/A,TRUE,"GENERAL";"TAB3",#N/A,TRUE,"GENERAL";"TAB4",#N/A,TRUE,"GENERAL";"TAB5",#N/A,TRUE,"GENERAL"}</definedName>
    <definedName name="tyjytjuyjuy" hidden="1">{"TAB1",#N/A,TRUE,"GENERAL";"TAB2",#N/A,TRUE,"GENERAL";"TAB3",#N/A,TRUE,"GENERAL";"TAB4",#N/A,TRUE,"GENERAL";"TAB5",#N/A,TRUE,"GENERAL"}</definedName>
    <definedName name="tyjytjuyjuy_1" localSheetId="3" hidden="1">{"TAB1",#N/A,TRUE,"GENERAL";"TAB2",#N/A,TRUE,"GENERAL";"TAB3",#N/A,TRUE,"GENERAL";"TAB4",#N/A,TRUE,"GENERAL";"TAB5",#N/A,TRUE,"GENERAL"}</definedName>
    <definedName name="tyjytjuyjuy_1" localSheetId="61" hidden="1">{"TAB1",#N/A,TRUE,"GENERAL";"TAB2",#N/A,TRUE,"GENERAL";"TAB3",#N/A,TRUE,"GENERAL";"TAB4",#N/A,TRUE,"GENERAL";"TAB5",#N/A,TRUE,"GENERAL"}</definedName>
    <definedName name="tyjytjuyjuy_1" localSheetId="62" hidden="1">{"TAB1",#N/A,TRUE,"GENERAL";"TAB2",#N/A,TRUE,"GENERAL";"TAB3",#N/A,TRUE,"GENERAL";"TAB4",#N/A,TRUE,"GENERAL";"TAB5",#N/A,TRUE,"GENERAL"}</definedName>
    <definedName name="tyjytjuyjuy_1" hidden="1">{"TAB1",#N/A,TRUE,"GENERAL";"TAB2",#N/A,TRUE,"GENERAL";"TAB3",#N/A,TRUE,"GENERAL";"TAB4",#N/A,TRUE,"GENERAL";"TAB5",#N/A,TRUE,"GENERAL"}</definedName>
    <definedName name="TYJYU" localSheetId="3" hidden="1">{#N/A,#N/A,TRUE,"INGENIERIA";#N/A,#N/A,TRUE,"COMPRAS";#N/A,#N/A,TRUE,"DIRECCION";#N/A,#N/A,TRUE,"RESUMEN"}</definedName>
    <definedName name="TYJYU" hidden="1">{#N/A,#N/A,TRUE,"INGENIERIA";#N/A,#N/A,TRUE,"COMPRAS";#N/A,#N/A,TRUE,"DIRECCION";#N/A,#N/A,TRUE,"RESUMEN"}</definedName>
    <definedName name="tyk" localSheetId="3" hidden="1">{"via1",#N/A,TRUE,"general";"via2",#N/A,TRUE,"general";"via3",#N/A,TRUE,"general"}</definedName>
    <definedName name="tyk" localSheetId="61" hidden="1">{"via1",#N/A,TRUE,"general";"via2",#N/A,TRUE,"general";"via3",#N/A,TRUE,"general"}</definedName>
    <definedName name="tyk" localSheetId="62" hidden="1">{"via1",#N/A,TRUE,"general";"via2",#N/A,TRUE,"general";"via3",#N/A,TRUE,"general"}</definedName>
    <definedName name="tyk" hidden="1">{"via1",#N/A,TRUE,"general";"via2",#N/A,TRUE,"general";"via3",#N/A,TRUE,"general"}</definedName>
    <definedName name="tyk_1" localSheetId="3" hidden="1">{"via1",#N/A,TRUE,"general";"via2",#N/A,TRUE,"general";"via3",#N/A,TRUE,"general"}</definedName>
    <definedName name="tyk_1" localSheetId="61" hidden="1">{"via1",#N/A,TRUE,"general";"via2",#N/A,TRUE,"general";"via3",#N/A,TRUE,"general"}</definedName>
    <definedName name="tyk_1" localSheetId="62" hidden="1">{"via1",#N/A,TRUE,"general";"via2",#N/A,TRUE,"general";"via3",#N/A,TRUE,"general"}</definedName>
    <definedName name="tyk_1" hidden="1">{"via1",#N/A,TRUE,"general";"via2",#N/A,TRUE,"general";"via3",#N/A,TRUE,"general"}</definedName>
    <definedName name="tym" localSheetId="3" hidden="1">{"via1",#N/A,TRUE,"general";"via2",#N/A,TRUE,"general";"via3",#N/A,TRUE,"general"}</definedName>
    <definedName name="tym" localSheetId="61" hidden="1">{"via1",#N/A,TRUE,"general";"via2",#N/A,TRUE,"general";"via3",#N/A,TRUE,"general"}</definedName>
    <definedName name="tym" localSheetId="62" hidden="1">{"via1",#N/A,TRUE,"general";"via2",#N/A,TRUE,"general";"via3",#N/A,TRUE,"general"}</definedName>
    <definedName name="tym" hidden="1">{"via1",#N/A,TRUE,"general";"via2",#N/A,TRUE,"general";"via3",#N/A,TRUE,"general"}</definedName>
    <definedName name="tym_1" localSheetId="3" hidden="1">{"via1",#N/A,TRUE,"general";"via2",#N/A,TRUE,"general";"via3",#N/A,TRUE,"general"}</definedName>
    <definedName name="tym_1" localSheetId="61" hidden="1">{"via1",#N/A,TRUE,"general";"via2",#N/A,TRUE,"general";"via3",#N/A,TRUE,"general"}</definedName>
    <definedName name="tym_1" localSheetId="62" hidden="1">{"via1",#N/A,TRUE,"general";"via2",#N/A,TRUE,"general";"via3",#N/A,TRUE,"general"}</definedName>
    <definedName name="tym_1" hidden="1">{"via1",#N/A,TRUE,"general";"via2",#N/A,TRUE,"general";"via3",#N/A,TRUE,"general"}</definedName>
    <definedName name="TYPE">#REF!</definedName>
    <definedName name="typeofcommittment">#REF!</definedName>
    <definedName name="tyr" localSheetId="3" hidden="1">{"via1",#N/A,TRUE,"general";"via2",#N/A,TRUE,"general";"via3",#N/A,TRUE,"general"}</definedName>
    <definedName name="tyr" localSheetId="61" hidden="1">{"via1",#N/A,TRUE,"general";"via2",#N/A,TRUE,"general";"via3",#N/A,TRUE,"general"}</definedName>
    <definedName name="tyr" localSheetId="62" hidden="1">{"via1",#N/A,TRUE,"general";"via2",#N/A,TRUE,"general";"via3",#N/A,TRUE,"general"}</definedName>
    <definedName name="tyr" hidden="1">{"via1",#N/A,TRUE,"general";"via2",#N/A,TRUE,"general";"via3",#N/A,TRUE,"general"}</definedName>
    <definedName name="tyr_1" localSheetId="3" hidden="1">{"via1",#N/A,TRUE,"general";"via2",#N/A,TRUE,"general";"via3",#N/A,TRUE,"general"}</definedName>
    <definedName name="tyr_1" localSheetId="61" hidden="1">{"via1",#N/A,TRUE,"general";"via2",#N/A,TRUE,"general";"via3",#N/A,TRUE,"general"}</definedName>
    <definedName name="tyr_1" localSheetId="62" hidden="1">{"via1",#N/A,TRUE,"general";"via2",#N/A,TRUE,"general";"via3",#N/A,TRUE,"general"}</definedName>
    <definedName name="tyr_1" hidden="1">{"via1",#N/A,TRUE,"general";"via2",#N/A,TRUE,"general";"via3",#N/A,TRUE,"general"}</definedName>
    <definedName name="tytfy">#REF!</definedName>
    <definedName name="tytgfhgfh" localSheetId="3" hidden="1">{"TAB1",#N/A,TRUE,"GENERAL";"TAB2",#N/A,TRUE,"GENERAL";"TAB3",#N/A,TRUE,"GENERAL";"TAB4",#N/A,TRUE,"GENERAL";"TAB5",#N/A,TRUE,"GENERAL"}</definedName>
    <definedName name="tytgfhgfh" localSheetId="61" hidden="1">{"TAB1",#N/A,TRUE,"GENERAL";"TAB2",#N/A,TRUE,"GENERAL";"TAB3",#N/A,TRUE,"GENERAL";"TAB4",#N/A,TRUE,"GENERAL";"TAB5",#N/A,TRUE,"GENERAL"}</definedName>
    <definedName name="tytgfhgfh" localSheetId="62" hidden="1">{"TAB1",#N/A,TRUE,"GENERAL";"TAB2",#N/A,TRUE,"GENERAL";"TAB3",#N/A,TRUE,"GENERAL";"TAB4",#N/A,TRUE,"GENERAL";"TAB5",#N/A,TRUE,"GENERAL"}</definedName>
    <definedName name="tytgfhgfh" hidden="1">{"TAB1",#N/A,TRUE,"GENERAL";"TAB2",#N/A,TRUE,"GENERAL";"TAB3",#N/A,TRUE,"GENERAL";"TAB4",#N/A,TRUE,"GENERAL";"TAB5",#N/A,TRUE,"GENERAL"}</definedName>
    <definedName name="tytgfhgfh_1" localSheetId="3" hidden="1">{"TAB1",#N/A,TRUE,"GENERAL";"TAB2",#N/A,TRUE,"GENERAL";"TAB3",#N/A,TRUE,"GENERAL";"TAB4",#N/A,TRUE,"GENERAL";"TAB5",#N/A,TRUE,"GENERAL"}</definedName>
    <definedName name="tytgfhgfh_1" localSheetId="61" hidden="1">{"TAB1",#N/A,TRUE,"GENERAL";"TAB2",#N/A,TRUE,"GENERAL";"TAB3",#N/A,TRUE,"GENERAL";"TAB4",#N/A,TRUE,"GENERAL";"TAB5",#N/A,TRUE,"GENERAL"}</definedName>
    <definedName name="tytgfhgfh_1" localSheetId="62" hidden="1">{"TAB1",#N/A,TRUE,"GENERAL";"TAB2",#N/A,TRUE,"GENERAL";"TAB3",#N/A,TRUE,"GENERAL";"TAB4",#N/A,TRUE,"GENERAL";"TAB5",#N/A,TRUE,"GENERAL"}</definedName>
    <definedName name="tytgfhgfh_1" hidden="1">{"TAB1",#N/A,TRUE,"GENERAL";"TAB2",#N/A,TRUE,"GENERAL";"TAB3",#N/A,TRUE,"GENERAL";"TAB4",#N/A,TRUE,"GENERAL";"TAB5",#N/A,TRUE,"GENERAL"}</definedName>
    <definedName name="TYTRY">#N/A</definedName>
    <definedName name="tyty" localSheetId="3" hidden="1">{"TAB1",#N/A,TRUE,"GENERAL";"TAB2",#N/A,TRUE,"GENERAL";"TAB3",#N/A,TRUE,"GENERAL";"TAB4",#N/A,TRUE,"GENERAL";"TAB5",#N/A,TRUE,"GENERAL"}</definedName>
    <definedName name="tyty" localSheetId="61" hidden="1">{"TAB1",#N/A,TRUE,"GENERAL";"TAB2",#N/A,TRUE,"GENERAL";"TAB3",#N/A,TRUE,"GENERAL";"TAB4",#N/A,TRUE,"GENERAL";"TAB5",#N/A,TRUE,"GENERAL"}</definedName>
    <definedName name="tyty" localSheetId="62" hidden="1">{"TAB1",#N/A,TRUE,"GENERAL";"TAB2",#N/A,TRUE,"GENERAL";"TAB3",#N/A,TRUE,"GENERAL";"TAB4",#N/A,TRUE,"GENERAL";"TAB5",#N/A,TRUE,"GENERAL"}</definedName>
    <definedName name="tyty" hidden="1">{"TAB1",#N/A,TRUE,"GENERAL";"TAB2",#N/A,TRUE,"GENERAL";"TAB3",#N/A,TRUE,"GENERAL";"TAB4",#N/A,TRUE,"GENERAL";"TAB5",#N/A,TRUE,"GENERAL"}</definedName>
    <definedName name="tyty_1" localSheetId="3" hidden="1">{"TAB1",#N/A,TRUE,"GENERAL";"TAB2",#N/A,TRUE,"GENERAL";"TAB3",#N/A,TRUE,"GENERAL";"TAB4",#N/A,TRUE,"GENERAL";"TAB5",#N/A,TRUE,"GENERAL"}</definedName>
    <definedName name="tyty_1" localSheetId="61" hidden="1">{"TAB1",#N/A,TRUE,"GENERAL";"TAB2",#N/A,TRUE,"GENERAL";"TAB3",#N/A,TRUE,"GENERAL";"TAB4",#N/A,TRUE,"GENERAL";"TAB5",#N/A,TRUE,"GENERAL"}</definedName>
    <definedName name="tyty_1" localSheetId="62" hidden="1">{"TAB1",#N/A,TRUE,"GENERAL";"TAB2",#N/A,TRUE,"GENERAL";"TAB3",#N/A,TRUE,"GENERAL";"TAB4",#N/A,TRUE,"GENERAL";"TAB5",#N/A,TRUE,"GENERAL"}</definedName>
    <definedName name="tyty_1" hidden="1">{"TAB1",#N/A,TRUE,"GENERAL";"TAB2",#N/A,TRUE,"GENERAL";"TAB3",#N/A,TRUE,"GENERAL";"TAB4",#N/A,TRUE,"GENERAL";"TAB5",#N/A,TRUE,"GENERAL"}</definedName>
    <definedName name="tyu" localSheetId="62">#REF!</definedName>
    <definedName name="tyu">#REF!</definedName>
    <definedName name="TYUIYI" localSheetId="3" hidden="1">{"TAB1",#N/A,TRUE,"GENERAL";"TAB2",#N/A,TRUE,"GENERAL";"TAB3",#N/A,TRUE,"GENERAL";"TAB4",#N/A,TRUE,"GENERAL";"TAB5",#N/A,TRUE,"GENERAL"}</definedName>
    <definedName name="TYUIYI" localSheetId="61" hidden="1">{"TAB1",#N/A,TRUE,"GENERAL";"TAB2",#N/A,TRUE,"GENERAL";"TAB3",#N/A,TRUE,"GENERAL";"TAB4",#N/A,TRUE,"GENERAL";"TAB5",#N/A,TRUE,"GENERAL"}</definedName>
    <definedName name="TYUIYI" localSheetId="62" hidden="1">{"TAB1",#N/A,TRUE,"GENERAL";"TAB2",#N/A,TRUE,"GENERAL";"TAB3",#N/A,TRUE,"GENERAL";"TAB4",#N/A,TRUE,"GENERAL";"TAB5",#N/A,TRUE,"GENERAL"}</definedName>
    <definedName name="TYUIYI" hidden="1">{"TAB1",#N/A,TRUE,"GENERAL";"TAB2",#N/A,TRUE,"GENERAL";"TAB3",#N/A,TRUE,"GENERAL";"TAB4",#N/A,TRUE,"GENERAL";"TAB5",#N/A,TRUE,"GENERAL"}</definedName>
    <definedName name="TYUIYI_1" localSheetId="3" hidden="1">{"TAB1",#N/A,TRUE,"GENERAL";"TAB2",#N/A,TRUE,"GENERAL";"TAB3",#N/A,TRUE,"GENERAL";"TAB4",#N/A,TRUE,"GENERAL";"TAB5",#N/A,TRUE,"GENERAL"}</definedName>
    <definedName name="TYUIYI_1" localSheetId="61" hidden="1">{"TAB1",#N/A,TRUE,"GENERAL";"TAB2",#N/A,TRUE,"GENERAL";"TAB3",#N/A,TRUE,"GENERAL";"TAB4",#N/A,TRUE,"GENERAL";"TAB5",#N/A,TRUE,"GENERAL"}</definedName>
    <definedName name="TYUIYI_1" localSheetId="62" hidden="1">{"TAB1",#N/A,TRUE,"GENERAL";"TAB2",#N/A,TRUE,"GENERAL";"TAB3",#N/A,TRUE,"GENERAL";"TAB4",#N/A,TRUE,"GENERAL";"TAB5",#N/A,TRUE,"GENERAL"}</definedName>
    <definedName name="TYUIYI_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61" hidden="1">{"TAB1",#N/A,TRUE,"GENERAL";"TAB2",#N/A,TRUE,"GENERAL";"TAB3",#N/A,TRUE,"GENERAL";"TAB4",#N/A,TRUE,"GENERAL";"TAB5",#N/A,TRUE,"GENERAL"}</definedName>
    <definedName name="tyujh" localSheetId="62" hidden="1">{"TAB1",#N/A,TRUE,"GENERAL";"TAB2",#N/A,TRUE,"GENERAL";"TAB3",#N/A,TRUE,"GENERAL";"TAB4",#N/A,TRUE,"GENERAL";"TAB5",#N/A,TRUE,"GENERAL"}</definedName>
    <definedName name="tyujh" hidden="1">{"TAB1",#N/A,TRUE,"GENERAL";"TAB2",#N/A,TRUE,"GENERAL";"TAB3",#N/A,TRUE,"GENERAL";"TAB4",#N/A,TRUE,"GENERAL";"TAB5",#N/A,TRUE,"GENERAL"}</definedName>
    <definedName name="tyujh_1" localSheetId="3" hidden="1">{"TAB1",#N/A,TRUE,"GENERAL";"TAB2",#N/A,TRUE,"GENERAL";"TAB3",#N/A,TRUE,"GENERAL";"TAB4",#N/A,TRUE,"GENERAL";"TAB5",#N/A,TRUE,"GENERAL"}</definedName>
    <definedName name="tyujh_1" localSheetId="61" hidden="1">{"TAB1",#N/A,TRUE,"GENERAL";"TAB2",#N/A,TRUE,"GENERAL";"TAB3",#N/A,TRUE,"GENERAL";"TAB4",#N/A,TRUE,"GENERAL";"TAB5",#N/A,TRUE,"GENERAL"}</definedName>
    <definedName name="tyujh_1" localSheetId="62" hidden="1">{"TAB1",#N/A,TRUE,"GENERAL";"TAB2",#N/A,TRUE,"GENERAL";"TAB3",#N/A,TRUE,"GENERAL";"TAB4",#N/A,TRUE,"GENERAL";"TAB5",#N/A,TRUE,"GENERAL"}</definedName>
    <definedName name="tyujh_1" hidden="1">{"TAB1",#N/A,TRUE,"GENERAL";"TAB2",#N/A,TRUE,"GENERAL";"TAB3",#N/A,TRUE,"GENERAL";"TAB4",#N/A,TRUE,"GENERAL";"TAB5",#N/A,TRUE,"GENERAL"}</definedName>
    <definedName name="tyutrututy">#N/A</definedName>
    <definedName name="tyuty" localSheetId="3" hidden="1">{"TAB1",#N/A,TRUE,"GENERAL";"TAB2",#N/A,TRUE,"GENERAL";"TAB3",#N/A,TRUE,"GENERAL";"TAB4",#N/A,TRUE,"GENERAL";"TAB5",#N/A,TRUE,"GENERAL"}</definedName>
    <definedName name="tyuty" localSheetId="61" hidden="1">{"TAB1",#N/A,TRUE,"GENERAL";"TAB2",#N/A,TRUE,"GENERAL";"TAB3",#N/A,TRUE,"GENERAL";"TAB4",#N/A,TRUE,"GENERAL";"TAB5",#N/A,TRUE,"GENERAL"}</definedName>
    <definedName name="tyuty" localSheetId="62" hidden="1">{"TAB1",#N/A,TRUE,"GENERAL";"TAB2",#N/A,TRUE,"GENERAL";"TAB3",#N/A,TRUE,"GENERAL";"TAB4",#N/A,TRUE,"GENERAL";"TAB5",#N/A,TRUE,"GENERAL"}</definedName>
    <definedName name="tyuty" hidden="1">{"TAB1",#N/A,TRUE,"GENERAL";"TAB2",#N/A,TRUE,"GENERAL";"TAB3",#N/A,TRUE,"GENERAL";"TAB4",#N/A,TRUE,"GENERAL";"TAB5",#N/A,TRUE,"GENERAL"}</definedName>
    <definedName name="tyuty_1" localSheetId="3" hidden="1">{"TAB1",#N/A,TRUE,"GENERAL";"TAB2",#N/A,TRUE,"GENERAL";"TAB3",#N/A,TRUE,"GENERAL";"TAB4",#N/A,TRUE,"GENERAL";"TAB5",#N/A,TRUE,"GENERAL"}</definedName>
    <definedName name="tyuty_1" localSheetId="61" hidden="1">{"TAB1",#N/A,TRUE,"GENERAL";"TAB2",#N/A,TRUE,"GENERAL";"TAB3",#N/A,TRUE,"GENERAL";"TAB4",#N/A,TRUE,"GENERAL";"TAB5",#N/A,TRUE,"GENERAL"}</definedName>
    <definedName name="tyuty_1" localSheetId="62" hidden="1">{"TAB1",#N/A,TRUE,"GENERAL";"TAB2",#N/A,TRUE,"GENERAL";"TAB3",#N/A,TRUE,"GENERAL";"TAB4",#N/A,TRUE,"GENERAL";"TAB5",#N/A,TRUE,"GENERAL"}</definedName>
    <definedName name="tyuty_1" hidden="1">{"TAB1",#N/A,TRUE,"GENERAL";"TAB2",#N/A,TRUE,"GENERAL";"TAB3",#N/A,TRUE,"GENERAL";"TAB4",#N/A,TRUE,"GENERAL";"TAB5",#N/A,TRUE,"GENERAL"}</definedName>
    <definedName name="tyutyu" localSheetId="3" hidden="1">{"via1",#N/A,TRUE,"general";"via2",#N/A,TRUE,"general";"via3",#N/A,TRUE,"general"}</definedName>
    <definedName name="tyutyu" localSheetId="61" hidden="1">{"via1",#N/A,TRUE,"general";"via2",#N/A,TRUE,"general";"via3",#N/A,TRUE,"general"}</definedName>
    <definedName name="tyutyu" localSheetId="62" hidden="1">{"via1",#N/A,TRUE,"general";"via2",#N/A,TRUE,"general";"via3",#N/A,TRUE,"general"}</definedName>
    <definedName name="tyutyu" hidden="1">{"via1",#N/A,TRUE,"general";"via2",#N/A,TRUE,"general";"via3",#N/A,TRUE,"general"}</definedName>
    <definedName name="tyutyu_1" localSheetId="3" hidden="1">{"via1",#N/A,TRUE,"general";"via2",#N/A,TRUE,"general";"via3",#N/A,TRUE,"general"}</definedName>
    <definedName name="tyutyu_1" localSheetId="61" hidden="1">{"via1",#N/A,TRUE,"general";"via2",#N/A,TRUE,"general";"via3",#N/A,TRUE,"general"}</definedName>
    <definedName name="tyutyu_1" localSheetId="62" hidden="1">{"via1",#N/A,TRUE,"general";"via2",#N/A,TRUE,"general";"via3",#N/A,TRUE,"general"}</definedName>
    <definedName name="tyutyu_1" hidden="1">{"via1",#N/A,TRUE,"general";"via2",#N/A,TRUE,"general";"via3",#N/A,TRUE,"general"}</definedName>
    <definedName name="tyxg" localSheetId="3" hidden="1">{"via1",#N/A,TRUE,"general";"via2",#N/A,TRUE,"general";"via3",#N/A,TRUE,"general"}</definedName>
    <definedName name="tyxg" localSheetId="61" hidden="1">{"via1",#N/A,TRUE,"general";"via2",#N/A,TRUE,"general";"via3",#N/A,TRUE,"general"}</definedName>
    <definedName name="tyxg" localSheetId="62" hidden="1">{"via1",#N/A,TRUE,"general";"via2",#N/A,TRUE,"general";"via3",#N/A,TRUE,"general"}</definedName>
    <definedName name="tyxg" hidden="1">{"via1",#N/A,TRUE,"general";"via2",#N/A,TRUE,"general";"via3",#N/A,TRUE,"general"}</definedName>
    <definedName name="tyxg_1" localSheetId="3" hidden="1">{"via1",#N/A,TRUE,"general";"via2",#N/A,TRUE,"general";"via3",#N/A,TRUE,"general"}</definedName>
    <definedName name="tyxg_1" localSheetId="61" hidden="1">{"via1",#N/A,TRUE,"general";"via2",#N/A,TRUE,"general";"via3",#N/A,TRUE,"general"}</definedName>
    <definedName name="tyxg_1" localSheetId="62" hidden="1">{"via1",#N/A,TRUE,"general";"via2",#N/A,TRUE,"general";"via3",#N/A,TRUE,"general"}</definedName>
    <definedName name="tyxg_1" hidden="1">{"via1",#N/A,TRUE,"general";"via2",#N/A,TRUE,"general";"via3",#N/A,TRUE,"general"}</definedName>
    <definedName name="Tz" localSheetId="61">#REF!</definedName>
    <definedName name="Tz" localSheetId="62">#REF!</definedName>
    <definedName name="Tz">#REF!</definedName>
    <definedName name="U">#REF!</definedName>
    <definedName name="U.10">#REF!</definedName>
    <definedName name="U.11">#REF!</definedName>
    <definedName name="U.12">#REF!</definedName>
    <definedName name="U.13">#REF!</definedName>
    <definedName name="U.14">#REF!</definedName>
    <definedName name="U.2">#REF!</definedName>
    <definedName name="U.3">#REF!</definedName>
    <definedName name="U.4">#REF!</definedName>
    <definedName name="U.5">#REF!</definedName>
    <definedName name="U.6">#REF!</definedName>
    <definedName name="U.7">#REF!</definedName>
    <definedName name="U.8">#REF!</definedName>
    <definedName name="U.9">#REF!</definedName>
    <definedName name="U_0001">#REF!</definedName>
    <definedName name="U_0002">#REF!</definedName>
    <definedName name="U_0003">#REF!</definedName>
    <definedName name="U_0004">#REF!</definedName>
    <definedName name="U_0005">#REF!</definedName>
    <definedName name="U_0006">#REF!</definedName>
    <definedName name="U_0007">#REF!</definedName>
    <definedName name="U_0008">#REF!</definedName>
    <definedName name="U_0009">#REF!</definedName>
    <definedName name="U_0010">#REF!</definedName>
    <definedName name="U_0011">#REF!</definedName>
    <definedName name="U_0012">#REF!</definedName>
    <definedName name="U_0013">#REF!</definedName>
    <definedName name="U_0014">#REF!</definedName>
    <definedName name="U_0015">#REF!</definedName>
    <definedName name="U_0016">#REF!</definedName>
    <definedName name="U_0017">#REF!</definedName>
    <definedName name="U_0018">#REF!</definedName>
    <definedName name="U_0019">#REF!</definedName>
    <definedName name="U_0020">#REF!</definedName>
    <definedName name="U_0021">#REF!</definedName>
    <definedName name="U_0022">#REF!</definedName>
    <definedName name="U_0023">#REF!</definedName>
    <definedName name="U_0024">#REF!</definedName>
    <definedName name="U_0025">#REF!</definedName>
    <definedName name="U_0026">#REF!</definedName>
    <definedName name="U_0027">#REF!</definedName>
    <definedName name="U_0028">#REF!</definedName>
    <definedName name="U_0029">#REF!</definedName>
    <definedName name="U_0030">#REF!</definedName>
    <definedName name="U_0031">#REF!</definedName>
    <definedName name="U_0032">#REF!</definedName>
    <definedName name="U_0033">#REF!</definedName>
    <definedName name="U_0034">#REF!</definedName>
    <definedName name="U_0035">#REF!</definedName>
    <definedName name="U_0036">#REF!</definedName>
    <definedName name="U_0037">#REF!</definedName>
    <definedName name="U_0038">#REF!</definedName>
    <definedName name="U_0039">#REF!</definedName>
    <definedName name="U_0040">#REF!</definedName>
    <definedName name="U_0041">#REF!</definedName>
    <definedName name="U_0042">#REF!</definedName>
    <definedName name="U_0043">#REF!</definedName>
    <definedName name="U_0044">#REF!</definedName>
    <definedName name="U_0045">#REF!</definedName>
    <definedName name="U_0046">#REF!</definedName>
    <definedName name="U_0047">#REF!</definedName>
    <definedName name="U_0048">#REF!</definedName>
    <definedName name="U_0049">#REF!</definedName>
    <definedName name="U_0050">#REF!</definedName>
    <definedName name="U_0051">#REF!</definedName>
    <definedName name="U_0052">#REF!</definedName>
    <definedName name="U_0053">#REF!</definedName>
    <definedName name="U_0054">#REF!</definedName>
    <definedName name="U_0055">#REF!</definedName>
    <definedName name="U_0056">#REF!</definedName>
    <definedName name="U_0057">#REF!</definedName>
    <definedName name="U_0058">#REF!</definedName>
    <definedName name="U_0059">#REF!</definedName>
    <definedName name="U_0060">#REF!</definedName>
    <definedName name="U_0061">#REF!</definedName>
    <definedName name="U_0062">#REF!</definedName>
    <definedName name="U_0063">#REF!</definedName>
    <definedName name="U_0064">#REF!</definedName>
    <definedName name="U_0065">#REF!</definedName>
    <definedName name="U_0066">#REF!</definedName>
    <definedName name="U_0067">#REF!</definedName>
    <definedName name="U_0068">#REF!</definedName>
    <definedName name="U_0069">#REF!</definedName>
    <definedName name="U_0070">#REF!</definedName>
    <definedName name="U_0071">#REF!</definedName>
    <definedName name="U_0072">#REF!</definedName>
    <definedName name="U_0073">#REF!</definedName>
    <definedName name="U_0074">#REF!</definedName>
    <definedName name="U_0075">#REF!</definedName>
    <definedName name="U_0076">#REF!</definedName>
    <definedName name="U_0077">#REF!</definedName>
    <definedName name="U_0078">#REF!</definedName>
    <definedName name="U_0079">#REF!</definedName>
    <definedName name="U_0080">#REF!</definedName>
    <definedName name="U_0081">#REF!</definedName>
    <definedName name="U_0082">#REF!</definedName>
    <definedName name="U_0083">#REF!</definedName>
    <definedName name="U_0084">#REF!</definedName>
    <definedName name="U_0085">#REF!</definedName>
    <definedName name="U_0086">#REF!</definedName>
    <definedName name="U_0087">#REF!</definedName>
    <definedName name="U_0088">#REF!</definedName>
    <definedName name="U_0089">#REF!</definedName>
    <definedName name="U_0090">#REF!</definedName>
    <definedName name="U_0091">#REF!</definedName>
    <definedName name="U_0092">#REF!</definedName>
    <definedName name="U_0093">#REF!</definedName>
    <definedName name="U_0094">#REF!</definedName>
    <definedName name="U_0095">#REF!</definedName>
    <definedName name="U_0096">#REF!</definedName>
    <definedName name="U_0097">#REF!</definedName>
    <definedName name="U_0098">#REF!</definedName>
    <definedName name="U_0099">#REF!</definedName>
    <definedName name="U_0100">#REF!</definedName>
    <definedName name="U_0101">#REF!</definedName>
    <definedName name="U_0102">#REF!</definedName>
    <definedName name="U_0103">#REF!</definedName>
    <definedName name="U_0104">#REF!</definedName>
    <definedName name="U_0105">#REF!</definedName>
    <definedName name="U_0106">#REF!</definedName>
    <definedName name="U_0107">#REF!</definedName>
    <definedName name="U_0108">#REF!</definedName>
    <definedName name="U_0109">#REF!</definedName>
    <definedName name="U_0110">#REF!</definedName>
    <definedName name="U_0111">#REF!</definedName>
    <definedName name="U_0112">#REF!</definedName>
    <definedName name="U_0113">#REF!</definedName>
    <definedName name="U_0114">#REF!</definedName>
    <definedName name="U_0115">#REF!</definedName>
    <definedName name="U_0116">#REF!</definedName>
    <definedName name="U_0117">#REF!</definedName>
    <definedName name="U_0118">#REF!</definedName>
    <definedName name="U_0119">#REF!</definedName>
    <definedName name="U_0120">#REF!</definedName>
    <definedName name="U_0121">#REF!</definedName>
    <definedName name="U_0122">#REF!</definedName>
    <definedName name="U_0123">#REF!</definedName>
    <definedName name="U_0124">#REF!</definedName>
    <definedName name="U_0125">#REF!</definedName>
    <definedName name="U_0126">#REF!</definedName>
    <definedName name="U_0127">#REF!</definedName>
    <definedName name="U_0128">#REF!</definedName>
    <definedName name="U_0129">#REF!</definedName>
    <definedName name="U_0130">#REF!</definedName>
    <definedName name="U_0131">#REF!</definedName>
    <definedName name="U_0132">#REF!</definedName>
    <definedName name="U_0133">#REF!</definedName>
    <definedName name="U_0134">#REF!</definedName>
    <definedName name="U_0135">#REF!</definedName>
    <definedName name="U_0136">#REF!</definedName>
    <definedName name="U_0137">#REF!</definedName>
    <definedName name="U_0138">#REF!</definedName>
    <definedName name="U_0139">#REF!</definedName>
    <definedName name="U_0140">#REF!</definedName>
    <definedName name="U_0141">#REF!</definedName>
    <definedName name="U_0142">#REF!</definedName>
    <definedName name="U_0143">#REF!</definedName>
    <definedName name="U_0144">#REF!</definedName>
    <definedName name="U_0145">#REF!</definedName>
    <definedName name="U_0146">#REF!</definedName>
    <definedName name="U_0147">#REF!</definedName>
    <definedName name="U_0148">#REF!</definedName>
    <definedName name="U_0149">#REF!</definedName>
    <definedName name="U_0150">#REF!</definedName>
    <definedName name="U_0151">#REF!</definedName>
    <definedName name="U_0152">#REF!</definedName>
    <definedName name="U_0153">#REF!</definedName>
    <definedName name="U_0154">#REF!</definedName>
    <definedName name="U_0155">#REF!</definedName>
    <definedName name="U_0156">#REF!</definedName>
    <definedName name="U_0157">#REF!</definedName>
    <definedName name="U_0158">#REF!</definedName>
    <definedName name="U_0159">#REF!</definedName>
    <definedName name="U_0160">#REF!</definedName>
    <definedName name="U_0161">#REF!</definedName>
    <definedName name="U_0162">#REF!</definedName>
    <definedName name="U_0163">#REF!</definedName>
    <definedName name="U_0164">#REF!</definedName>
    <definedName name="U_0165">#REF!</definedName>
    <definedName name="U_0166">#REF!</definedName>
    <definedName name="U_0167">#REF!</definedName>
    <definedName name="U_0168">#REF!</definedName>
    <definedName name="U_0169">#REF!</definedName>
    <definedName name="U_0170">#REF!</definedName>
    <definedName name="U_0171">#REF!</definedName>
    <definedName name="U_0172">#REF!</definedName>
    <definedName name="U_0173">#REF!</definedName>
    <definedName name="U_0174">#REF!</definedName>
    <definedName name="U_0175">#REF!</definedName>
    <definedName name="U_0176">#REF!</definedName>
    <definedName name="U_0177">#REF!</definedName>
    <definedName name="U_0178">#REF!</definedName>
    <definedName name="U_0179">#REF!</definedName>
    <definedName name="U_0180">#REF!</definedName>
    <definedName name="U_0181">#REF!</definedName>
    <definedName name="U_0183">#REF!</definedName>
    <definedName name="U_0184">#REF!</definedName>
    <definedName name="U_0185">#REF!</definedName>
    <definedName name="U_0187">#REF!</definedName>
    <definedName name="U_0189">#REF!</definedName>
    <definedName name="U_0190">#REF!</definedName>
    <definedName name="U_0191">#REF!</definedName>
    <definedName name="U_0192">#REF!</definedName>
    <definedName name="U_0193">#REF!</definedName>
    <definedName name="U_0194">#REF!</definedName>
    <definedName name="U_0196">#REF!</definedName>
    <definedName name="U_0197">#REF!</definedName>
    <definedName name="U_0198">#REF!</definedName>
    <definedName name="U_0199">#REF!</definedName>
    <definedName name="U_0200">#REF!</definedName>
    <definedName name="U_0201">#REF!</definedName>
    <definedName name="U_0202">#REF!</definedName>
    <definedName name="U_0203">#REF!</definedName>
    <definedName name="U_0204">#REF!</definedName>
    <definedName name="U_0205">#REF!</definedName>
    <definedName name="U_0206">#REF!</definedName>
    <definedName name="U_0207">#REF!</definedName>
    <definedName name="U_0208">#REF!</definedName>
    <definedName name="U_0209">#REF!</definedName>
    <definedName name="U_0210">#REF!</definedName>
    <definedName name="U_0211">#REF!</definedName>
    <definedName name="U_0212">#REF!</definedName>
    <definedName name="U_0213">#REF!</definedName>
    <definedName name="U_0214">#REF!</definedName>
    <definedName name="U_0215">#REF!</definedName>
    <definedName name="U_0216">#REF!</definedName>
    <definedName name="U_0217">#REF!</definedName>
    <definedName name="U_0218">#REF!</definedName>
    <definedName name="U_0219">#REF!</definedName>
    <definedName name="U_0220">#REF!</definedName>
    <definedName name="U_0221">#REF!</definedName>
    <definedName name="U_0222">#REF!</definedName>
    <definedName name="U_0223">#REF!</definedName>
    <definedName name="U_0224">#REF!</definedName>
    <definedName name="U_0225">#REF!</definedName>
    <definedName name="U_0226">#REF!</definedName>
    <definedName name="U_0227">#REF!</definedName>
    <definedName name="U_0228">#REF!</definedName>
    <definedName name="U_0229">#REF!</definedName>
    <definedName name="U_0230">#REF!</definedName>
    <definedName name="U_0231">#REF!</definedName>
    <definedName name="U_0232">#REF!</definedName>
    <definedName name="U_0233">#REF!</definedName>
    <definedName name="U_0234">#REF!</definedName>
    <definedName name="U_0235">#REF!</definedName>
    <definedName name="U_0236">#REF!</definedName>
    <definedName name="U_0237">#REF!</definedName>
    <definedName name="U_0238">#REF!</definedName>
    <definedName name="U_0239">#REF!</definedName>
    <definedName name="U_0240">#REF!</definedName>
    <definedName name="U_0241">#REF!</definedName>
    <definedName name="U_0242">#REF!</definedName>
    <definedName name="U_0243">#REF!</definedName>
    <definedName name="U_0244">#REF!</definedName>
    <definedName name="U_0245">#REF!</definedName>
    <definedName name="U_0246">#REF!</definedName>
    <definedName name="U_0247">#REF!</definedName>
    <definedName name="U_0248">#REF!</definedName>
    <definedName name="U_0249">#REF!</definedName>
    <definedName name="U_0250">#REF!</definedName>
    <definedName name="U_0251">#REF!</definedName>
    <definedName name="U_0252">#REF!</definedName>
    <definedName name="U_0253">#REF!</definedName>
    <definedName name="U_0254">#REF!</definedName>
    <definedName name="U_0255">#REF!</definedName>
    <definedName name="U_0256">#REF!</definedName>
    <definedName name="U_0257">#REF!</definedName>
    <definedName name="U_0258">#REF!</definedName>
    <definedName name="U_0259">#REF!</definedName>
    <definedName name="U_0260">#REF!</definedName>
    <definedName name="U_0261">#REF!</definedName>
    <definedName name="U_0262">#REF!</definedName>
    <definedName name="U_0263">#REF!</definedName>
    <definedName name="U_0264">#REF!</definedName>
    <definedName name="U_0265">#REF!</definedName>
    <definedName name="U_0266">#REF!</definedName>
    <definedName name="U_0267">#REF!</definedName>
    <definedName name="U_0268">#REF!</definedName>
    <definedName name="U_0269">#REF!</definedName>
    <definedName name="U_0270">#REF!</definedName>
    <definedName name="u_TEMPORAL_VILLAREAL">#REF!</definedName>
    <definedName name="U_Z">#REF!</definedName>
    <definedName name="u3u" localSheetId="3" hidden="1">{"TAB1",#N/A,TRUE,"GENERAL";"TAB2",#N/A,TRUE,"GENERAL";"TAB3",#N/A,TRUE,"GENERAL";"TAB4",#N/A,TRUE,"GENERAL";"TAB5",#N/A,TRUE,"GENERAL"}</definedName>
    <definedName name="u3u" localSheetId="61" hidden="1">{"TAB1",#N/A,TRUE,"GENERAL";"TAB2",#N/A,TRUE,"GENERAL";"TAB3",#N/A,TRUE,"GENERAL";"TAB4",#N/A,TRUE,"GENERAL";"TAB5",#N/A,TRUE,"GENERAL"}</definedName>
    <definedName name="u3u" localSheetId="62" hidden="1">{"TAB1",#N/A,TRUE,"GENERAL";"TAB2",#N/A,TRUE,"GENERAL";"TAB3",#N/A,TRUE,"GENERAL";"TAB4",#N/A,TRUE,"GENERAL";"TAB5",#N/A,TRUE,"GENERAL"}</definedName>
    <definedName name="u3u" hidden="1">{"TAB1",#N/A,TRUE,"GENERAL";"TAB2",#N/A,TRUE,"GENERAL";"TAB3",#N/A,TRUE,"GENERAL";"TAB4",#N/A,TRUE,"GENERAL";"TAB5",#N/A,TRUE,"GENERAL"}</definedName>
    <definedName name="u3u_1" localSheetId="3" hidden="1">{"TAB1",#N/A,TRUE,"GENERAL";"TAB2",#N/A,TRUE,"GENERAL";"TAB3",#N/A,TRUE,"GENERAL";"TAB4",#N/A,TRUE,"GENERAL";"TAB5",#N/A,TRUE,"GENERAL"}</definedName>
    <definedName name="u3u_1" localSheetId="61" hidden="1">{"TAB1",#N/A,TRUE,"GENERAL";"TAB2",#N/A,TRUE,"GENERAL";"TAB3",#N/A,TRUE,"GENERAL";"TAB4",#N/A,TRUE,"GENERAL";"TAB5",#N/A,TRUE,"GENERAL"}</definedName>
    <definedName name="u3u_1" localSheetId="62" hidden="1">{"TAB1",#N/A,TRUE,"GENERAL";"TAB2",#N/A,TRUE,"GENERAL";"TAB3",#N/A,TRUE,"GENERAL";"TAB4",#N/A,TRUE,"GENERAL";"TAB5",#N/A,TRUE,"GENERAL"}</definedName>
    <definedName name="u3u_1" hidden="1">{"TAB1",#N/A,TRUE,"GENERAL";"TAB2",#N/A,TRUE,"GENERAL";"TAB3",#N/A,TRUE,"GENERAL";"TAB4",#N/A,TRUE,"GENERAL";"TAB5",#N/A,TRUE,"GENERAL"}</definedName>
    <definedName name="u7u7" localSheetId="3" hidden="1">{"TAB1",#N/A,TRUE,"GENERAL";"TAB2",#N/A,TRUE,"GENERAL";"TAB3",#N/A,TRUE,"GENERAL";"TAB4",#N/A,TRUE,"GENERAL";"TAB5",#N/A,TRUE,"GENERAL"}</definedName>
    <definedName name="u7u7" localSheetId="61" hidden="1">{"TAB1",#N/A,TRUE,"GENERAL";"TAB2",#N/A,TRUE,"GENERAL";"TAB3",#N/A,TRUE,"GENERAL";"TAB4",#N/A,TRUE,"GENERAL";"TAB5",#N/A,TRUE,"GENERAL"}</definedName>
    <definedName name="u7u7" localSheetId="62" hidden="1">{"TAB1",#N/A,TRUE,"GENERAL";"TAB2",#N/A,TRUE,"GENERAL";"TAB3",#N/A,TRUE,"GENERAL";"TAB4",#N/A,TRUE,"GENERAL";"TAB5",#N/A,TRUE,"GENERAL"}</definedName>
    <definedName name="u7u7" hidden="1">{"TAB1",#N/A,TRUE,"GENERAL";"TAB2",#N/A,TRUE,"GENERAL";"TAB3",#N/A,TRUE,"GENERAL";"TAB4",#N/A,TRUE,"GENERAL";"TAB5",#N/A,TRUE,"GENERAL"}</definedName>
    <definedName name="u7u7_1" localSheetId="3" hidden="1">{"TAB1",#N/A,TRUE,"GENERAL";"TAB2",#N/A,TRUE,"GENERAL";"TAB3",#N/A,TRUE,"GENERAL";"TAB4",#N/A,TRUE,"GENERAL";"TAB5",#N/A,TRUE,"GENERAL"}</definedName>
    <definedName name="u7u7_1" localSheetId="61" hidden="1">{"TAB1",#N/A,TRUE,"GENERAL";"TAB2",#N/A,TRUE,"GENERAL";"TAB3",#N/A,TRUE,"GENERAL";"TAB4",#N/A,TRUE,"GENERAL";"TAB5",#N/A,TRUE,"GENERAL"}</definedName>
    <definedName name="u7u7_1" localSheetId="62" hidden="1">{"TAB1",#N/A,TRUE,"GENERAL";"TAB2",#N/A,TRUE,"GENERAL";"TAB3",#N/A,TRUE,"GENERAL";"TAB4",#N/A,TRUE,"GENERAL";"TAB5",#N/A,TRUE,"GENERAL"}</definedName>
    <definedName name="u7u7_1" hidden="1">{"TAB1",#N/A,TRUE,"GENERAL";"TAB2",#N/A,TRUE,"GENERAL";"TAB3",#N/A,TRUE,"GENERAL";"TAB4",#N/A,TRUE,"GENERAL";"TAB5",#N/A,TRUE,"GENERAL"}</definedName>
    <definedName name="Ua" localSheetId="61">#REF!</definedName>
    <definedName name="Ua" localSheetId="62">#REF!</definedName>
    <definedName name="Ua">#REF!</definedName>
    <definedName name="UALU">#REF!</definedName>
    <definedName name="Ub" localSheetId="61">#REF!</definedName>
    <definedName name="Ub" localSheetId="62">#REF!</definedName>
    <definedName name="Ub">#REF!</definedName>
    <definedName name="Ubic">#REF!</definedName>
    <definedName name="Ubicación">#REF!</definedName>
    <definedName name="Uc">#REF!</definedName>
    <definedName name="Ud">#REF!</definedName>
    <definedName name="UDKYDUY">#REF!</definedName>
    <definedName name="Ue">#REF!</definedName>
    <definedName name="uencat">#REF!</definedName>
    <definedName name="Uf">#REF!</definedName>
    <definedName name="UFInanzas">#REF!</definedName>
    <definedName name="UFrm2InUse">1</definedName>
    <definedName name="Ug" localSheetId="62">#REF!</definedName>
    <definedName name="Ug">#REF!</definedName>
    <definedName name="UGEquipData">#REF!</definedName>
    <definedName name="Uh">#REF!</definedName>
    <definedName name="UI" localSheetId="3" hidden="1">{"via1",#N/A,TRUE,"general";"via2",#N/A,TRUE,"general";"via3",#N/A,TRUE,"general"}</definedName>
    <definedName name="UI" localSheetId="61" hidden="1">{"via1",#N/A,TRUE,"general";"via2",#N/A,TRUE,"general";"via3",#N/A,TRUE,"general"}</definedName>
    <definedName name="UI" localSheetId="62" hidden="1">{"via1",#N/A,TRUE,"general";"via2",#N/A,TRUE,"general";"via3",#N/A,TRUE,"general"}</definedName>
    <definedName name="UI" hidden="1">{"via1",#N/A,TRUE,"general";"via2",#N/A,TRUE,"general";"via3",#N/A,TRUE,"general"}</definedName>
    <definedName name="UI_1" localSheetId="3" hidden="1">{"via1",#N/A,TRUE,"general";"via2",#N/A,TRUE,"general";"via3",#N/A,TRUE,"general"}</definedName>
    <definedName name="UI_1" localSheetId="61" hidden="1">{"via1",#N/A,TRUE,"general";"via2",#N/A,TRUE,"general";"via3",#N/A,TRUE,"general"}</definedName>
    <definedName name="UI_1" localSheetId="62" hidden="1">{"via1",#N/A,TRUE,"general";"via2",#N/A,TRUE,"general";"via3",#N/A,TRUE,"general"}</definedName>
    <definedName name="UI_1" hidden="1">{"via1",#N/A,TRUE,"general";"via2",#N/A,TRUE,"general";"via3",#N/A,TRUE,"general"}</definedName>
    <definedName name="UIC">#REF!</definedName>
    <definedName name="uijhj" localSheetId="3" hidden="1">{"via1",#N/A,TRUE,"general";"via2",#N/A,TRUE,"general";"via3",#N/A,TRUE,"general"}</definedName>
    <definedName name="uijhj" localSheetId="61" hidden="1">{"via1",#N/A,TRUE,"general";"via2",#N/A,TRUE,"general";"via3",#N/A,TRUE,"general"}</definedName>
    <definedName name="uijhj" localSheetId="62" hidden="1">{"via1",#N/A,TRUE,"general";"via2",#N/A,TRUE,"general";"via3",#N/A,TRUE,"general"}</definedName>
    <definedName name="uijhj" hidden="1">{"via1",#N/A,TRUE,"general";"via2",#N/A,TRUE,"general";"via3",#N/A,TRUE,"general"}</definedName>
    <definedName name="uijhj_1" localSheetId="3" hidden="1">{"via1",#N/A,TRUE,"general";"via2",#N/A,TRUE,"general";"via3",#N/A,TRUE,"general"}</definedName>
    <definedName name="uijhj_1" localSheetId="61" hidden="1">{"via1",#N/A,TRUE,"general";"via2",#N/A,TRUE,"general";"via3",#N/A,TRUE,"general"}</definedName>
    <definedName name="uijhj_1" localSheetId="62" hidden="1">{"via1",#N/A,TRUE,"general";"via2",#N/A,TRUE,"general";"via3",#N/A,TRUE,"general"}</definedName>
    <definedName name="uijhj_1" hidden="1">{"via1",#N/A,TRUE,"general";"via2",#N/A,TRUE,"general";"via3",#N/A,TRUE,"general"}</definedName>
    <definedName name="uio" localSheetId="3" hidden="1">{"TAB1",#N/A,TRUE,"GENERAL";"TAB2",#N/A,TRUE,"GENERAL";"TAB3",#N/A,TRUE,"GENERAL";"TAB4",#N/A,TRUE,"GENERAL";"TAB5",#N/A,TRUE,"GENERAL"}</definedName>
    <definedName name="uio" localSheetId="61" hidden="1">{"TAB1",#N/A,TRUE,"GENERAL";"TAB2",#N/A,TRUE,"GENERAL";"TAB3",#N/A,TRUE,"GENERAL";"TAB4",#N/A,TRUE,"GENERAL";"TAB5",#N/A,TRUE,"GENERAL"}</definedName>
    <definedName name="uio" localSheetId="62" hidden="1">{"TAB1",#N/A,TRUE,"GENERAL";"TAB2",#N/A,TRUE,"GENERAL";"TAB3",#N/A,TRUE,"GENERAL";"TAB4",#N/A,TRUE,"GENERAL";"TAB5",#N/A,TRUE,"GENERAL"}</definedName>
    <definedName name="uio" hidden="1">{"TAB1",#N/A,TRUE,"GENERAL";"TAB2",#N/A,TRUE,"GENERAL";"TAB3",#N/A,TRUE,"GENERAL";"TAB4",#N/A,TRUE,"GENERAL";"TAB5",#N/A,TRUE,"GENERAL"}</definedName>
    <definedName name="uio_1" localSheetId="3" hidden="1">{"TAB1",#N/A,TRUE,"GENERAL";"TAB2",#N/A,TRUE,"GENERAL";"TAB3",#N/A,TRUE,"GENERAL";"TAB4",#N/A,TRUE,"GENERAL";"TAB5",#N/A,TRUE,"GENERAL"}</definedName>
    <definedName name="uio_1" localSheetId="61" hidden="1">{"TAB1",#N/A,TRUE,"GENERAL";"TAB2",#N/A,TRUE,"GENERAL";"TAB3",#N/A,TRUE,"GENERAL";"TAB4",#N/A,TRUE,"GENERAL";"TAB5",#N/A,TRUE,"GENERAL"}</definedName>
    <definedName name="uio_1" localSheetId="62" hidden="1">{"TAB1",#N/A,TRUE,"GENERAL";"TAB2",#N/A,TRUE,"GENERAL";"TAB3",#N/A,TRUE,"GENERAL";"TAB4",#N/A,TRUE,"GENERAL";"TAB5",#N/A,TRUE,"GENERAL"}</definedName>
    <definedName name="uio_1" hidden="1">{"TAB1",#N/A,TRUE,"GENERAL";"TAB2",#N/A,TRUE,"GENERAL";"TAB3",#N/A,TRUE,"GENERAL";"TAB4",#N/A,TRUE,"GENERAL";"TAB5",#N/A,TRUE,"GENERAL"}</definedName>
    <definedName name="uiou" localSheetId="3" hidden="1">{"TAB1",#N/A,TRUE,"GENERAL";"TAB2",#N/A,TRUE,"GENERAL";"TAB3",#N/A,TRUE,"GENERAL";"TAB4",#N/A,TRUE,"GENERAL";"TAB5",#N/A,TRUE,"GENERAL"}</definedName>
    <definedName name="uiou" localSheetId="61" hidden="1">{"TAB1",#N/A,TRUE,"GENERAL";"TAB2",#N/A,TRUE,"GENERAL";"TAB3",#N/A,TRUE,"GENERAL";"TAB4",#N/A,TRUE,"GENERAL";"TAB5",#N/A,TRUE,"GENERAL"}</definedName>
    <definedName name="uiou" localSheetId="62" hidden="1">{"TAB1",#N/A,TRUE,"GENERAL";"TAB2",#N/A,TRUE,"GENERAL";"TAB3",#N/A,TRUE,"GENERAL";"TAB4",#N/A,TRUE,"GENERAL";"TAB5",#N/A,TRUE,"GENERAL"}</definedName>
    <definedName name="uiou" hidden="1">{"TAB1",#N/A,TRUE,"GENERAL";"TAB2",#N/A,TRUE,"GENERAL";"TAB3",#N/A,TRUE,"GENERAL";"TAB4",#N/A,TRUE,"GENERAL";"TAB5",#N/A,TRUE,"GENERAL"}</definedName>
    <definedName name="uiou_1" localSheetId="3" hidden="1">{"TAB1",#N/A,TRUE,"GENERAL";"TAB2",#N/A,TRUE,"GENERAL";"TAB3",#N/A,TRUE,"GENERAL";"TAB4",#N/A,TRUE,"GENERAL";"TAB5",#N/A,TRUE,"GENERAL"}</definedName>
    <definedName name="uiou_1" localSheetId="61" hidden="1">{"TAB1",#N/A,TRUE,"GENERAL";"TAB2",#N/A,TRUE,"GENERAL";"TAB3",#N/A,TRUE,"GENERAL";"TAB4",#N/A,TRUE,"GENERAL";"TAB5",#N/A,TRUE,"GENERAL"}</definedName>
    <definedName name="uiou_1" localSheetId="62" hidden="1">{"TAB1",#N/A,TRUE,"GENERAL";"TAB2",#N/A,TRUE,"GENERAL";"TAB3",#N/A,TRUE,"GENERAL";"TAB4",#N/A,TRUE,"GENERAL";"TAB5",#N/A,TRUE,"GENERAL"}</definedName>
    <definedName name="uiou_1" hidden="1">{"TAB1",#N/A,TRUE,"GENERAL";"TAB2",#N/A,TRUE,"GENERAL";"TAB3",#N/A,TRUE,"GENERAL";"TAB4",#N/A,TRUE,"GENERAL";"TAB5",#N/A,TRUE,"GENERAL"}</definedName>
    <definedName name="uir" localSheetId="3" hidden="1">{"via1",#N/A,TRUE,"general";"via2",#N/A,TRUE,"general";"via3",#N/A,TRUE,"general"}</definedName>
    <definedName name="uir" localSheetId="61" hidden="1">{"via1",#N/A,TRUE,"general";"via2",#N/A,TRUE,"general";"via3",#N/A,TRUE,"general"}</definedName>
    <definedName name="uir" localSheetId="62" hidden="1">{"via1",#N/A,TRUE,"general";"via2",#N/A,TRUE,"general";"via3",#N/A,TRUE,"general"}</definedName>
    <definedName name="uir" hidden="1">{"via1",#N/A,TRUE,"general";"via2",#N/A,TRUE,"general";"via3",#N/A,TRUE,"general"}</definedName>
    <definedName name="uir_1" localSheetId="3" hidden="1">{"via1",#N/A,TRUE,"general";"via2",#N/A,TRUE,"general";"via3",#N/A,TRUE,"general"}</definedName>
    <definedName name="uir_1" localSheetId="61" hidden="1">{"via1",#N/A,TRUE,"general";"via2",#N/A,TRUE,"general";"via3",#N/A,TRUE,"general"}</definedName>
    <definedName name="uir_1" localSheetId="62" hidden="1">{"via1",#N/A,TRUE,"general";"via2",#N/A,TRUE,"general";"via3",#N/A,TRUE,"general"}</definedName>
    <definedName name="uir_1" hidden="1">{"via1",#N/A,TRUE,"general";"via2",#N/A,TRUE,"general";"via3",#N/A,TRUE,"general"}</definedName>
    <definedName name="uituii" localSheetId="3" hidden="1">{"TAB1",#N/A,TRUE,"GENERAL";"TAB2",#N/A,TRUE,"GENERAL";"TAB3",#N/A,TRUE,"GENERAL";"TAB4",#N/A,TRUE,"GENERAL";"TAB5",#N/A,TRUE,"GENERAL"}</definedName>
    <definedName name="uituii" localSheetId="61" hidden="1">{"TAB1",#N/A,TRUE,"GENERAL";"TAB2",#N/A,TRUE,"GENERAL";"TAB3",#N/A,TRUE,"GENERAL";"TAB4",#N/A,TRUE,"GENERAL";"TAB5",#N/A,TRUE,"GENERAL"}</definedName>
    <definedName name="uituii" localSheetId="62" hidden="1">{"TAB1",#N/A,TRUE,"GENERAL";"TAB2",#N/A,TRUE,"GENERAL";"TAB3",#N/A,TRUE,"GENERAL";"TAB4",#N/A,TRUE,"GENERAL";"TAB5",#N/A,TRUE,"GENERAL"}</definedName>
    <definedName name="uituii" hidden="1">{"TAB1",#N/A,TRUE,"GENERAL";"TAB2",#N/A,TRUE,"GENERAL";"TAB3",#N/A,TRUE,"GENERAL";"TAB4",#N/A,TRUE,"GENERAL";"TAB5",#N/A,TRUE,"GENERAL"}</definedName>
    <definedName name="uituii_1" localSheetId="3" hidden="1">{"TAB1",#N/A,TRUE,"GENERAL";"TAB2",#N/A,TRUE,"GENERAL";"TAB3",#N/A,TRUE,"GENERAL";"TAB4",#N/A,TRUE,"GENERAL";"TAB5",#N/A,TRUE,"GENERAL"}</definedName>
    <definedName name="uituii_1" localSheetId="61" hidden="1">{"TAB1",#N/A,TRUE,"GENERAL";"TAB2",#N/A,TRUE,"GENERAL";"TAB3",#N/A,TRUE,"GENERAL";"TAB4",#N/A,TRUE,"GENERAL";"TAB5",#N/A,TRUE,"GENERAL"}</definedName>
    <definedName name="uituii_1" localSheetId="62" hidden="1">{"TAB1",#N/A,TRUE,"GENERAL";"TAB2",#N/A,TRUE,"GENERAL";"TAB3",#N/A,TRUE,"GENERAL";"TAB4",#N/A,TRUE,"GENERAL";"TAB5",#N/A,TRUE,"GENERAL"}</definedName>
    <definedName name="uituii_1" hidden="1">{"TAB1",#N/A,TRUE,"GENERAL";"TAB2",#N/A,TRUE,"GENERAL";"TAB3",#N/A,TRUE,"GENERAL";"TAB4",#N/A,TRUE,"GENERAL";"TAB5",#N/A,TRUE,"GENERAL"}</definedName>
    <definedName name="uityjj" localSheetId="3" hidden="1">{"via1",#N/A,TRUE,"general";"via2",#N/A,TRUE,"general";"via3",#N/A,TRUE,"general"}</definedName>
    <definedName name="uityjj" localSheetId="61" hidden="1">{"via1",#N/A,TRUE,"general";"via2",#N/A,TRUE,"general";"via3",#N/A,TRUE,"general"}</definedName>
    <definedName name="uityjj" localSheetId="62" hidden="1">{"via1",#N/A,TRUE,"general";"via2",#N/A,TRUE,"general";"via3",#N/A,TRUE,"general"}</definedName>
    <definedName name="uityjj" hidden="1">{"via1",#N/A,TRUE,"general";"via2",#N/A,TRUE,"general";"via3",#N/A,TRUE,"general"}</definedName>
    <definedName name="uityjj_1" localSheetId="3" hidden="1">{"via1",#N/A,TRUE,"general";"via2",#N/A,TRUE,"general";"via3",#N/A,TRUE,"general"}</definedName>
    <definedName name="uityjj_1" localSheetId="61" hidden="1">{"via1",#N/A,TRUE,"general";"via2",#N/A,TRUE,"general";"via3",#N/A,TRUE,"general"}</definedName>
    <definedName name="uityjj_1" localSheetId="62" hidden="1">{"via1",#N/A,TRUE,"general";"via2",#N/A,TRUE,"general";"via3",#N/A,TRUE,"general"}</definedName>
    <definedName name="uityjj_1" hidden="1">{"via1",#N/A,TRUE,"general";"via2",#N/A,TRUE,"general";"via3",#N/A,TRUE,"general"}</definedName>
    <definedName name="uiufgj" localSheetId="3" hidden="1">{"TAB1",#N/A,TRUE,"GENERAL";"TAB2",#N/A,TRUE,"GENERAL";"TAB3",#N/A,TRUE,"GENERAL";"TAB4",#N/A,TRUE,"GENERAL";"TAB5",#N/A,TRUE,"GENERAL"}</definedName>
    <definedName name="uiufgj" localSheetId="61" hidden="1">{"TAB1",#N/A,TRUE,"GENERAL";"TAB2",#N/A,TRUE,"GENERAL";"TAB3",#N/A,TRUE,"GENERAL";"TAB4",#N/A,TRUE,"GENERAL";"TAB5",#N/A,TRUE,"GENERAL"}</definedName>
    <definedName name="uiufgj" localSheetId="62" hidden="1">{"TAB1",#N/A,TRUE,"GENERAL";"TAB2",#N/A,TRUE,"GENERAL";"TAB3",#N/A,TRUE,"GENERAL";"TAB4",#N/A,TRUE,"GENERAL";"TAB5",#N/A,TRUE,"GENERAL"}</definedName>
    <definedName name="uiufgj" hidden="1">{"TAB1",#N/A,TRUE,"GENERAL";"TAB2",#N/A,TRUE,"GENERAL";"TAB3",#N/A,TRUE,"GENERAL";"TAB4",#N/A,TRUE,"GENERAL";"TAB5",#N/A,TRUE,"GENERAL"}</definedName>
    <definedName name="uiufgj_1" localSheetId="3" hidden="1">{"TAB1",#N/A,TRUE,"GENERAL";"TAB2",#N/A,TRUE,"GENERAL";"TAB3",#N/A,TRUE,"GENERAL";"TAB4",#N/A,TRUE,"GENERAL";"TAB5",#N/A,TRUE,"GENERAL"}</definedName>
    <definedName name="uiufgj_1" localSheetId="61" hidden="1">{"TAB1",#N/A,TRUE,"GENERAL";"TAB2",#N/A,TRUE,"GENERAL";"TAB3",#N/A,TRUE,"GENERAL";"TAB4",#N/A,TRUE,"GENERAL";"TAB5",#N/A,TRUE,"GENERAL"}</definedName>
    <definedName name="uiufgj_1" localSheetId="62" hidden="1">{"TAB1",#N/A,TRUE,"GENERAL";"TAB2",#N/A,TRUE,"GENERAL";"TAB3",#N/A,TRUE,"GENERAL";"TAB4",#N/A,TRUE,"GENERAL";"TAB5",#N/A,TRUE,"GENERAL"}</definedName>
    <definedName name="uiufgj_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61" hidden="1">{"TAB1",#N/A,TRUE,"GENERAL";"TAB2",#N/A,TRUE,"GENERAL";"TAB3",#N/A,TRUE,"GENERAL";"TAB4",#N/A,TRUE,"GENERAL";"TAB5",#N/A,TRUE,"GENERAL"}</definedName>
    <definedName name="UIUYI" localSheetId="62" hidden="1">{"TAB1",#N/A,TRUE,"GENERAL";"TAB2",#N/A,TRUE,"GENERAL";"TAB3",#N/A,TRUE,"GENERAL";"TAB4",#N/A,TRUE,"GENERAL";"TAB5",#N/A,TRUE,"GENERAL"}</definedName>
    <definedName name="UIUYI" hidden="1">{"TAB1",#N/A,TRUE,"GENERAL";"TAB2",#N/A,TRUE,"GENERAL";"TAB3",#N/A,TRUE,"GENERAL";"TAB4",#N/A,TRUE,"GENERAL";"TAB5",#N/A,TRUE,"GENERAL"}</definedName>
    <definedName name="UIUYI_1" localSheetId="3" hidden="1">{"TAB1",#N/A,TRUE,"GENERAL";"TAB2",#N/A,TRUE,"GENERAL";"TAB3",#N/A,TRUE,"GENERAL";"TAB4",#N/A,TRUE,"GENERAL";"TAB5",#N/A,TRUE,"GENERAL"}</definedName>
    <definedName name="UIUYI_1" localSheetId="61" hidden="1">{"TAB1",#N/A,TRUE,"GENERAL";"TAB2",#N/A,TRUE,"GENERAL";"TAB3",#N/A,TRUE,"GENERAL";"TAB4",#N/A,TRUE,"GENERAL";"TAB5",#N/A,TRUE,"GENERAL"}</definedName>
    <definedName name="UIUYI_1" localSheetId="62" hidden="1">{"TAB1",#N/A,TRUE,"GENERAL";"TAB2",#N/A,TRUE,"GENERAL";"TAB3",#N/A,TRUE,"GENERAL";"TAB4",#N/A,TRUE,"GENERAL";"TAB5",#N/A,TRUE,"GENERAL"}</definedName>
    <definedName name="UIUYI_1" hidden="1">{"TAB1",#N/A,TRUE,"GENERAL";"TAB2",#N/A,TRUE,"GENERAL";"TAB3",#N/A,TRUE,"GENERAL";"TAB4",#N/A,TRUE,"GENERAL";"TAB5",#N/A,TRUE,"GENERAL"}</definedName>
    <definedName name="Uj" localSheetId="61">#REF!</definedName>
    <definedName name="Uj" localSheetId="62">#REF!</definedName>
    <definedName name="Uj">#REF!</definedName>
    <definedName name="ujyyu">#REF!</definedName>
    <definedName name="UK">#REF!</definedName>
    <definedName name="Ull">#REF!</definedName>
    <definedName name="ultima">#REF!</definedName>
    <definedName name="UM" localSheetId="61">#REF!</definedName>
    <definedName name="UM" localSheetId="62">#REF!</definedName>
    <definedName name="Um">#REF!</definedName>
    <definedName name="UMina">#REF!</definedName>
    <definedName name="Un" localSheetId="61">#REF!</definedName>
    <definedName name="Un" localSheetId="62">#REF!</definedName>
    <definedName name="Un">#REF!</definedName>
    <definedName name="Un.">#REF!</definedName>
    <definedName name="UN_APU" localSheetId="61">IF(LEN(#REF!)=2,"",IF(#REF!="","",IF(ISERROR(SEARCH("-",#REF!,3)),VLOOKUP(#REF!,#REF!,3,0),VLOOKUP(#REF!,#REF!,3,FALSE))))</definedName>
    <definedName name="UN_APU" localSheetId="62">IF(LEN(#REF!)=2,"",IF(#REF!="","",IF(ISERROR(SEARCH("-",#REF!,3)),VLOOKUP(#REF!,#REF!,3,0),VLOOKUP(#REF!,#REF!,3,FALSE))))</definedName>
    <definedName name="UN_APU">IF(LEN(#REF!)=2,"",IF(#REF!="","",IF(ISERROR(SEARCH("-",#REF!,3)),VLOOKUP(#REF!,#REF!,3,0),VLOOKUP(#REF!,#REF!,3,FALSE))))</definedName>
    <definedName name="UN_AUX" localSheetId="61">IF(#REF!="","",VLOOKUP(#REF!,#REF!,3,FALSE))</definedName>
    <definedName name="UN_AUX" localSheetId="62">IF(#REF!="","",VLOOKUP(#REF!,#REF!,3,FALSE))</definedName>
    <definedName name="UN_AUX">IF(#REF!="","",VLOOKUP(#REF!,#REF!,3,FALSE))</definedName>
    <definedName name="UN_PRI">#REF!</definedName>
    <definedName name="una_H">#REF!</definedName>
    <definedName name="UNCLASS">#REF!</definedName>
    <definedName name="und">#REF!</definedName>
    <definedName name="UNDS">#REF!</definedName>
    <definedName name="UNICO">#REF!</definedName>
    <definedName name="UNID">#REF!</definedName>
    <definedName name="UNIDAD" localSheetId="61">#REF!</definedName>
    <definedName name="UNIDAD" localSheetId="62">#REF!</definedName>
    <definedName name="UNIDAD">#REF!</definedName>
    <definedName name="Unidad_Base">#REF!</definedName>
    <definedName name="UNIDAD1" localSheetId="61">#REF!</definedName>
    <definedName name="UNIDAD1" localSheetId="62">#REF!</definedName>
    <definedName name="UNIDAD1">#REF!</definedName>
    <definedName name="UNIDAD521" localSheetId="61">#REF!</definedName>
    <definedName name="UNIDAD521" localSheetId="62">#REF!</definedName>
    <definedName name="UNIDAD521">#REF!</definedName>
    <definedName name="UNIDADEQUIPO">#REF!</definedName>
    <definedName name="Unidades" localSheetId="61">#REF!</definedName>
    <definedName name="Unidades" localSheetId="62">#REF!</definedName>
    <definedName name="Unidades">#REF!</definedName>
    <definedName name="Unidades_Insumos_Apu">#REF!</definedName>
    <definedName name="UNIDADMATERIALES">#REF!</definedName>
    <definedName name="unidadsanitaria">#REF!</definedName>
    <definedName name="UNIF">#REF!</definedName>
    <definedName name="unifadddel">#REF!</definedName>
    <definedName name="unifaddel">#REF!</definedName>
    <definedName name="unifaddel1">#REF!</definedName>
    <definedName name="unifaddel2">#REF!</definedName>
    <definedName name="unifadvlist">#REF!</definedName>
    <definedName name="unifadvopts">#REF!</definedName>
    <definedName name="unifadvval">#REF!</definedName>
    <definedName name="unifarea2">#REF!</definedName>
    <definedName name="unifba">#REF!</definedName>
    <definedName name="unifcheck">#REF!</definedName>
    <definedName name="uniflist">#REF!</definedName>
    <definedName name="unifman">#REF!</definedName>
    <definedName name="unifman1">#REF!</definedName>
    <definedName name="unifman2">#REF!</definedName>
    <definedName name="unifmedia">#REF!</definedName>
    <definedName name="unifopts">#REF!</definedName>
    <definedName name="unifpurdocs">#REF!</definedName>
    <definedName name="unifstdlist">#REF!</definedName>
    <definedName name="unifstdopts">#REF!</definedName>
    <definedName name="unifstdval">#REF!</definedName>
    <definedName name="uniftot">#REF!</definedName>
    <definedName name="unifunclass">#REF!</definedName>
    <definedName name="unifupdset">#REF!</definedName>
    <definedName name="unifupgset">#REF!</definedName>
    <definedName name="unifupprset">#REF!</definedName>
    <definedName name="UNION_2_SA">#REF!</definedName>
    <definedName name="UNION_3_4_PRESION">#REF!</definedName>
    <definedName name="UNION_4_SA">#REF!</definedName>
    <definedName name="UNION_CANAL_PVC_AMAZONA">#REF!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Pres.._1" localSheetId="61">#REF!</definedName>
    <definedName name="Union_Pres.._1">#REF!</definedName>
    <definedName name="Union_Pres._1_2">#REF!</definedName>
    <definedName name="Union_Pres._3_4">#REF!</definedName>
    <definedName name="Union_Sanit._2">#REF!</definedName>
    <definedName name="Union_Sanit._3">#REF!</definedName>
    <definedName name="Union_Sanit._4">#REF!</definedName>
    <definedName name="Union_Sanit._6">#REF!</definedName>
    <definedName name="UNION_TEMPORAL">#REF!</definedName>
    <definedName name="UNION_Z">#REF!</definedName>
    <definedName name="UNIT">#REF!</definedName>
    <definedName name="UNITARIO" localSheetId="61">#REF!</definedName>
    <definedName name="UNITARIO" localSheetId="62">#REF!</definedName>
    <definedName name="UNITARIO">#REF!</definedName>
    <definedName name="unitarios" localSheetId="61">#REF!</definedName>
    <definedName name="unitarios" localSheetId="62">#REF!</definedName>
    <definedName name="Unitarios">#REF!</definedName>
    <definedName name="units">#REF!</definedName>
    <definedName name="unj" hidden="1">#REF!</definedName>
    <definedName name="UNO" localSheetId="61">#REF!</definedName>
    <definedName name="UNO" localSheetId="62">#REF!</definedName>
    <definedName name="uno" localSheetId="21">#REF!</definedName>
    <definedName name="uno">#N/A</definedName>
    <definedName name="UNO_1" localSheetId="61">#REF!</definedName>
    <definedName name="UNO_1">#REF!</definedName>
    <definedName name="UNO_2">#REF!</definedName>
    <definedName name="UNOV30">#REF!</definedName>
    <definedName name="UNOV36">#REF!</definedName>
    <definedName name="Uñ" localSheetId="62">#REF!</definedName>
    <definedName name="Uñ">#REF!</definedName>
    <definedName name="Uo">#REF!</definedName>
    <definedName name="UOILOI">#REF!</definedName>
    <definedName name="UOUIV" localSheetId="3" hidden="1">{"TAB1",#N/A,TRUE,"GENERAL";"TAB2",#N/A,TRUE,"GENERAL";"TAB3",#N/A,TRUE,"GENERAL";"TAB4",#N/A,TRUE,"GENERAL";"TAB5",#N/A,TRUE,"GENERAL"}</definedName>
    <definedName name="UOUIV" localSheetId="61" hidden="1">{"TAB1",#N/A,TRUE,"GENERAL";"TAB2",#N/A,TRUE,"GENERAL";"TAB3",#N/A,TRUE,"GENERAL";"TAB4",#N/A,TRUE,"GENERAL";"TAB5",#N/A,TRUE,"GENERAL"}</definedName>
    <definedName name="UOUIV" localSheetId="62" hidden="1">{"TAB1",#N/A,TRUE,"GENERAL";"TAB2",#N/A,TRUE,"GENERAL";"TAB3",#N/A,TRUE,"GENERAL";"TAB4",#N/A,TRUE,"GENERAL";"TAB5",#N/A,TRUE,"GENERAL"}</definedName>
    <definedName name="UOUIV" hidden="1">{"TAB1",#N/A,TRUE,"GENERAL";"TAB2",#N/A,TRUE,"GENERAL";"TAB3",#N/A,TRUE,"GENERAL";"TAB4",#N/A,TRUE,"GENERAL";"TAB5",#N/A,TRUE,"GENERAL"}</definedName>
    <definedName name="UOUIV_1" localSheetId="3" hidden="1">{"TAB1",#N/A,TRUE,"GENERAL";"TAB2",#N/A,TRUE,"GENERAL";"TAB3",#N/A,TRUE,"GENERAL";"TAB4",#N/A,TRUE,"GENERAL";"TAB5",#N/A,TRUE,"GENERAL"}</definedName>
    <definedName name="UOUIV_1" localSheetId="61" hidden="1">{"TAB1",#N/A,TRUE,"GENERAL";"TAB2",#N/A,TRUE,"GENERAL";"TAB3",#N/A,TRUE,"GENERAL";"TAB4",#N/A,TRUE,"GENERAL";"TAB5",#N/A,TRUE,"GENERAL"}</definedName>
    <definedName name="UOUIV_1" localSheetId="62" hidden="1">{"TAB1",#N/A,TRUE,"GENERAL";"TAB2",#N/A,TRUE,"GENERAL";"TAB3",#N/A,TRUE,"GENERAL";"TAB4",#N/A,TRUE,"GENERAL";"TAB5",#N/A,TRUE,"GENERAL"}</definedName>
    <definedName name="UOUIV_1" hidden="1">{"TAB1",#N/A,TRUE,"GENERAL";"TAB2",#N/A,TRUE,"GENERAL";"TAB3",#N/A,TRUE,"GENERAL";"TAB4",#N/A,TRUE,"GENERAL";"TAB5",#N/A,TRUE,"GENERAL"}</definedName>
    <definedName name="Up" localSheetId="61">#REF!</definedName>
    <definedName name="Up" localSheetId="62">#REF!</definedName>
    <definedName name="UP">#REF!</definedName>
    <definedName name="UPAC">#REF!</definedName>
    <definedName name="updset">#REF!</definedName>
    <definedName name="upgset">#REF!</definedName>
    <definedName name="UPlanta">#REF!</definedName>
    <definedName name="upprset">#REF!</definedName>
    <definedName name="Uq" localSheetId="62">#REF!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BANISMO">#REF!</definedName>
    <definedName name="URBANISMO1">#REF!</definedName>
    <definedName name="UREP12">#REF!</definedName>
    <definedName name="UREP2">#REF!</definedName>
    <definedName name="UREP3">#REF!</definedName>
    <definedName name="UREP4">#REF!</definedName>
    <definedName name="UREP6">#REF!</definedName>
    <definedName name="UREP8">#REF!</definedName>
    <definedName name="uriel">#N/A</definedName>
    <definedName name="uryur" localSheetId="3" hidden="1">{"TAB1",#N/A,TRUE,"GENERAL";"TAB2",#N/A,TRUE,"GENERAL";"TAB3",#N/A,TRUE,"GENERAL";"TAB4",#N/A,TRUE,"GENERAL";"TAB5",#N/A,TRUE,"GENERAL"}</definedName>
    <definedName name="uryur" localSheetId="61" hidden="1">{"TAB1",#N/A,TRUE,"GENERAL";"TAB2",#N/A,TRUE,"GENERAL";"TAB3",#N/A,TRUE,"GENERAL";"TAB4",#N/A,TRUE,"GENERAL";"TAB5",#N/A,TRUE,"GENERAL"}</definedName>
    <definedName name="uryur" localSheetId="62" hidden="1">{"TAB1",#N/A,TRUE,"GENERAL";"TAB2",#N/A,TRUE,"GENERAL";"TAB3",#N/A,TRUE,"GENERAL";"TAB4",#N/A,TRUE,"GENERAL";"TAB5",#N/A,TRUE,"GENERAL"}</definedName>
    <definedName name="uryur" hidden="1">{"TAB1",#N/A,TRUE,"GENERAL";"TAB2",#N/A,TRUE,"GENERAL";"TAB3",#N/A,TRUE,"GENERAL";"TAB4",#N/A,TRUE,"GENERAL";"TAB5",#N/A,TRUE,"GENERAL"}</definedName>
    <definedName name="uryur_1" localSheetId="3" hidden="1">{"TAB1",#N/A,TRUE,"GENERAL";"TAB2",#N/A,TRUE,"GENERAL";"TAB3",#N/A,TRUE,"GENERAL";"TAB4",#N/A,TRUE,"GENERAL";"TAB5",#N/A,TRUE,"GENERAL"}</definedName>
    <definedName name="uryur_1" localSheetId="61" hidden="1">{"TAB1",#N/A,TRUE,"GENERAL";"TAB2",#N/A,TRUE,"GENERAL";"TAB3",#N/A,TRUE,"GENERAL";"TAB4",#N/A,TRUE,"GENERAL";"TAB5",#N/A,TRUE,"GENERAL"}</definedName>
    <definedName name="uryur_1" localSheetId="62" hidden="1">{"TAB1",#N/A,TRUE,"GENERAL";"TAB2",#N/A,TRUE,"GENERAL";"TAB3",#N/A,TRUE,"GENERAL";"TAB4",#N/A,TRUE,"GENERAL";"TAB5",#N/A,TRUE,"GENERAL"}</definedName>
    <definedName name="uryur_1" hidden="1">{"TAB1",#N/A,TRUE,"GENERAL";"TAB2",#N/A,TRUE,"GENERAL";"TAB3",#N/A,TRUE,"GENERAL";"TAB4",#N/A,TRUE,"GENERAL";"TAB5",#N/A,TRUE,"GENERAL"}</definedName>
    <definedName name="US" localSheetId="62">#REF!</definedName>
    <definedName name="Us">#REF!</definedName>
    <definedName name="USBS">#REF!</definedName>
    <definedName name="USd">#REF!</definedName>
    <definedName name="USDM">#REF!</definedName>
    <definedName name="USr" localSheetId="61">#REF!</definedName>
    <definedName name="USr">#REF!</definedName>
    <definedName name="UsTexDetail">#REF!</definedName>
    <definedName name="UsTexHeading">#REF!</definedName>
    <definedName name="USxCOL">#REF!</definedName>
    <definedName name="ut" localSheetId="61">#REF!</definedName>
    <definedName name="ut" localSheetId="62">#REF!</definedName>
    <definedName name="ut">#REF!</definedName>
    <definedName name="Ut_Un">#REF!</definedName>
    <definedName name="Uti" localSheetId="61">#REF!</definedName>
    <definedName name="Uti">#REF!</definedName>
    <definedName name="UTIL" localSheetId="61">8%</definedName>
    <definedName name="UTIL" localSheetId="62">8%</definedName>
    <definedName name="UTIL">#REF!</definedName>
    <definedName name="UTILIDAD" localSheetId="61">#REF!</definedName>
    <definedName name="UTILIDAD" localSheetId="62">#REF!</definedName>
    <definedName name="Utilidad">#REF!</definedName>
    <definedName name="UTILIDAD_MATERIAL_AA">#REF!</definedName>
    <definedName name="UTILIDADES" localSheetId="61">#REF!</definedName>
    <definedName name="UTILIDADES">#REF!</definedName>
    <definedName name="UtilidadMensual">#REF!</definedName>
    <definedName name="UtilidadObra" localSheetId="62">#REF!</definedName>
    <definedName name="UtilidadObra">#REF!</definedName>
    <definedName name="Utilidadrev">#REF!</definedName>
    <definedName name="UTL">#REF!</definedName>
    <definedName name="UTMAR">#REF!</definedName>
    <definedName name="UTYUYUU" localSheetId="3" hidden="1">{#N/A,#N/A,TRUE,"INGENIERIA";#N/A,#N/A,TRUE,"COMPRAS";#N/A,#N/A,TRUE,"DIRECCION";#N/A,#N/A,TRUE,"RESUMEN"}</definedName>
    <definedName name="UTYUYUU" hidden="1">{#N/A,#N/A,TRUE,"INGENIERIA";#N/A,#N/A,TRUE,"COMPRAS";#N/A,#N/A,TRUE,"DIRECCION";#N/A,#N/A,TRUE,"RESUMEN"}</definedName>
    <definedName name="uu" localSheetId="3" hidden="1">{"TAB1",#N/A,TRUE,"GENERAL";"TAB2",#N/A,TRUE,"GENERAL";"TAB3",#N/A,TRUE,"GENERAL";"TAB4",#N/A,TRUE,"GENERAL";"TAB5",#N/A,TRUE,"GENERAL"}</definedName>
    <definedName name="UU" localSheetId="61">#REF!</definedName>
    <definedName name="UU" localSheetId="62">#REF!</definedName>
    <definedName name="uu" hidden="1">{"TAB1",#N/A,TRUE,"GENERAL";"TAB2",#N/A,TRUE,"GENERAL";"TAB3",#N/A,TRUE,"GENERAL";"TAB4",#N/A,TRUE,"GENERAL";"TAB5",#N/A,TRUE,"GENERAL"}</definedName>
    <definedName name="uu_1" localSheetId="3" hidden="1">{"TAB1",#N/A,TRUE,"GENERAL";"TAB2",#N/A,TRUE,"GENERAL";"TAB3",#N/A,TRUE,"GENERAL";"TAB4",#N/A,TRUE,"GENERAL";"TAB5",#N/A,TRUE,"GENERAL"}</definedName>
    <definedName name="uu_1" localSheetId="61" hidden="1">{"TAB1",#N/A,TRUE,"GENERAL";"TAB2",#N/A,TRUE,"GENERAL";"TAB3",#N/A,TRUE,"GENERAL";"TAB4",#N/A,TRUE,"GENERAL";"TAB5",#N/A,TRUE,"GENERAL"}</definedName>
    <definedName name="uu_1" localSheetId="62" hidden="1">{"TAB1",#N/A,TRUE,"GENERAL";"TAB2",#N/A,TRUE,"GENERAL";"TAB3",#N/A,TRUE,"GENERAL";"TAB4",#N/A,TRUE,"GENERAL";"TAB5",#N/A,TRUE,"GENERAL"}</definedName>
    <definedName name="uu_1" hidden="1">{"TAB1",#N/A,TRUE,"GENERAL";"TAB2",#N/A,TRUE,"GENERAL";"TAB3",#N/A,TRUE,"GENERAL";"TAB4",#N/A,TRUE,"GENERAL";"TAB5",#N/A,TRUE,"GENERAL"}</definedName>
    <definedName name="uuarrrrarrarrararar">#REF!</definedName>
    <definedName name="uuu" localSheetId="3" hidden="1">{"TAB1",#N/A,TRUE,"GENERAL";"TAB2",#N/A,TRUE,"GENERAL";"TAB3",#N/A,TRUE,"GENERAL";"TAB4",#N/A,TRUE,"GENERAL";"TAB5",#N/A,TRUE,"GENERAL"}</definedName>
    <definedName name="uuu" localSheetId="61" hidden="1">{"TAB1",#N/A,TRUE,"GENERAL";"TAB2",#N/A,TRUE,"GENERAL";"TAB3",#N/A,TRUE,"GENERAL";"TAB4",#N/A,TRUE,"GENERAL";"TAB5",#N/A,TRUE,"GENERAL"}</definedName>
    <definedName name="uuu" localSheetId="62" hidden="1">{"TAB1",#N/A,TRUE,"GENERAL";"TAB2",#N/A,TRUE,"GENERAL";"TAB3",#N/A,TRUE,"GENERAL";"TAB4",#N/A,TRUE,"GENERAL";"TAB5",#N/A,TRUE,"GENERAL"}</definedName>
    <definedName name="uuu" hidden="1">{"TAB1",#N/A,TRUE,"GENERAL";"TAB2",#N/A,TRUE,"GENERAL";"TAB3",#N/A,TRUE,"GENERAL";"TAB4",#N/A,TRUE,"GENERAL";"TAB5",#N/A,TRUE,"GENERAL"}</definedName>
    <definedName name="uuu_1" localSheetId="3" hidden="1">{"TAB1",#N/A,TRUE,"GENERAL";"TAB2",#N/A,TRUE,"GENERAL";"TAB3",#N/A,TRUE,"GENERAL";"TAB4",#N/A,TRUE,"GENERAL";"TAB5",#N/A,TRUE,"GENERAL"}</definedName>
    <definedName name="uuu_1" localSheetId="61" hidden="1">{"TAB1",#N/A,TRUE,"GENERAL";"TAB2",#N/A,TRUE,"GENERAL";"TAB3",#N/A,TRUE,"GENERAL";"TAB4",#N/A,TRUE,"GENERAL";"TAB5",#N/A,TRUE,"GENERAL"}</definedName>
    <definedName name="uuu_1" localSheetId="62" hidden="1">{"TAB1",#N/A,TRUE,"GENERAL";"TAB2",#N/A,TRUE,"GENERAL";"TAB3",#N/A,TRUE,"GENERAL";"TAB4",#N/A,TRUE,"GENERAL";"TAB5",#N/A,TRUE,"GENERAL"}</definedName>
    <definedName name="uuu_1" hidden="1">{"TAB1",#N/A,TRUE,"GENERAL";"TAB2",#N/A,TRUE,"GENERAL";"TAB3",#N/A,TRUE,"GENERAL";"TAB4",#N/A,TRUE,"GENERAL";"TAB5",#N/A,TRUE,"GENERAL"}</definedName>
    <definedName name="UUUAJJAJAJAJAJ" localSheetId="61">#REF!</definedName>
    <definedName name="UUUAJJAJAJAJAJ">#REF!</definedName>
    <definedName name="uuuu" localSheetId="61">#REF!</definedName>
    <definedName name="uuuu" localSheetId="62">#REF!</definedName>
    <definedName name="UUUU">#REF!</definedName>
    <definedName name="uuuuo" localSheetId="3" hidden="1">{"TAB1",#N/A,TRUE,"GENERAL";"TAB2",#N/A,TRUE,"GENERAL";"TAB3",#N/A,TRUE,"GENERAL";"TAB4",#N/A,TRUE,"GENERAL";"TAB5",#N/A,TRUE,"GENERAL"}</definedName>
    <definedName name="uuuuo" localSheetId="61" hidden="1">{"TAB1",#N/A,TRUE,"GENERAL";"TAB2",#N/A,TRUE,"GENERAL";"TAB3",#N/A,TRUE,"GENERAL";"TAB4",#N/A,TRUE,"GENERAL";"TAB5",#N/A,TRUE,"GENERAL"}</definedName>
    <definedName name="uuuuo" localSheetId="62" hidden="1">{"TAB1",#N/A,TRUE,"GENERAL";"TAB2",#N/A,TRUE,"GENERAL";"TAB3",#N/A,TRUE,"GENERAL";"TAB4",#N/A,TRUE,"GENERAL";"TAB5",#N/A,TRUE,"GENERAL"}</definedName>
    <definedName name="uuuuo" hidden="1">{"TAB1",#N/A,TRUE,"GENERAL";"TAB2",#N/A,TRUE,"GENERAL";"TAB3",#N/A,TRUE,"GENERAL";"TAB4",#N/A,TRUE,"GENERAL";"TAB5",#N/A,TRUE,"GENERAL"}</definedName>
    <definedName name="uuuuo_1" localSheetId="3" hidden="1">{"TAB1",#N/A,TRUE,"GENERAL";"TAB2",#N/A,TRUE,"GENERAL";"TAB3",#N/A,TRUE,"GENERAL";"TAB4",#N/A,TRUE,"GENERAL";"TAB5",#N/A,TRUE,"GENERAL"}</definedName>
    <definedName name="uuuuo_1" localSheetId="61" hidden="1">{"TAB1",#N/A,TRUE,"GENERAL";"TAB2",#N/A,TRUE,"GENERAL";"TAB3",#N/A,TRUE,"GENERAL";"TAB4",#N/A,TRUE,"GENERAL";"TAB5",#N/A,TRUE,"GENERAL"}</definedName>
    <definedName name="uuuuo_1" localSheetId="62" hidden="1">{"TAB1",#N/A,TRUE,"GENERAL";"TAB2",#N/A,TRUE,"GENERAL";"TAB3",#N/A,TRUE,"GENERAL";"TAB4",#N/A,TRUE,"GENERAL";"TAB5",#N/A,TRUE,"GENERAL"}</definedName>
    <definedName name="uuuuo_1" hidden="1">{"TAB1",#N/A,TRUE,"GENERAL";"TAB2",#N/A,TRUE,"GENERAL";"TAB3",#N/A,TRUE,"GENERAL";"TAB4",#N/A,TRUE,"GENERAL";"TAB5",#N/A,TRUE,"GENERAL"}</definedName>
    <definedName name="UUUUTTTTTTTAAA" localSheetId="61">#REF!</definedName>
    <definedName name="UUUUTTTTTTTAAA">#REF!</definedName>
    <definedName name="UUUUU" hidden="1">#REF!</definedName>
    <definedName name="UUUUUAUATATTATA" localSheetId="61">#REF!</definedName>
    <definedName name="UUUUUAUATATTATA">#REF!</definedName>
    <definedName name="uuuuuj" localSheetId="3" hidden="1">{"via1",#N/A,TRUE,"general";"via2",#N/A,TRUE,"general";"via3",#N/A,TRUE,"general"}</definedName>
    <definedName name="uuuuuj" localSheetId="61" hidden="1">{"via1",#N/A,TRUE,"general";"via2",#N/A,TRUE,"general";"via3",#N/A,TRUE,"general"}</definedName>
    <definedName name="uuuuuj" localSheetId="62" hidden="1">{"via1",#N/A,TRUE,"general";"via2",#N/A,TRUE,"general";"via3",#N/A,TRUE,"general"}</definedName>
    <definedName name="uuuuuj" hidden="1">{"via1",#N/A,TRUE,"general";"via2",#N/A,TRUE,"general";"via3",#N/A,TRUE,"general"}</definedName>
    <definedName name="uuuuuj_1" localSheetId="3" hidden="1">{"via1",#N/A,TRUE,"general";"via2",#N/A,TRUE,"general";"via3",#N/A,TRUE,"general"}</definedName>
    <definedName name="uuuuuj_1" localSheetId="61" hidden="1">{"via1",#N/A,TRUE,"general";"via2",#N/A,TRUE,"general";"via3",#N/A,TRUE,"general"}</definedName>
    <definedName name="uuuuuj_1" localSheetId="62" hidden="1">{"via1",#N/A,TRUE,"general";"via2",#N/A,TRUE,"general";"via3",#N/A,TRUE,"general"}</definedName>
    <definedName name="uuuuuj_1" hidden="1">{"via1",#N/A,TRUE,"general";"via2",#N/A,TRUE,"general";"via3",#N/A,TRUE,"general"}</definedName>
    <definedName name="uuuuutiyt">#REF!</definedName>
    <definedName name="uuuuuu">#REF!</definedName>
    <definedName name="UUUUUUUUUTTTTTTTTTTTTTDDDDDDDDDDDD" localSheetId="61">#REF!</definedName>
    <definedName name="UUUUUUUUUTTTTTTTTTTTTTDDDDDDDDDDDD">#REF!</definedName>
    <definedName name="uuuuuuuuuu">#REF!</definedName>
    <definedName name="uuuuuuuuuuuuuuuu" localSheetId="61">#REF!</definedName>
    <definedName name="uuuuuuuuuuuuuuuu">#REF!</definedName>
    <definedName name="Uv" localSheetId="61">#REF!</definedName>
    <definedName name="Uv" localSheetId="62">#REF!</definedName>
    <definedName name="uv">375000</definedName>
    <definedName name="UVT_2012">#REF!</definedName>
    <definedName name="Uw">#REF!</definedName>
    <definedName name="UWEDGJHDDJHDJHD">#REF!</definedName>
    <definedName name="uwkap" localSheetId="3" hidden="1">{"TAB1",#N/A,TRUE,"GENERAL";"TAB2",#N/A,TRUE,"GENERAL";"TAB3",#N/A,TRUE,"GENERAL";"TAB4",#N/A,TRUE,"GENERAL";"TAB5",#N/A,TRUE,"GENERAL"}</definedName>
    <definedName name="uwkap" localSheetId="61" hidden="1">{"TAB1",#N/A,TRUE,"GENERAL";"TAB2",#N/A,TRUE,"GENERAL";"TAB3",#N/A,TRUE,"GENERAL";"TAB4",#N/A,TRUE,"GENERAL";"TAB5",#N/A,TRUE,"GENERAL"}</definedName>
    <definedName name="uwkap" localSheetId="62" hidden="1">{"TAB1",#N/A,TRUE,"GENERAL";"TAB2",#N/A,TRUE,"GENERAL";"TAB3",#N/A,TRUE,"GENERAL";"TAB4",#N/A,TRUE,"GENERAL";"TAB5",#N/A,TRUE,"GENERAL"}</definedName>
    <definedName name="uwkap" hidden="1">{"TAB1",#N/A,TRUE,"GENERAL";"TAB2",#N/A,TRUE,"GENERAL";"TAB3",#N/A,TRUE,"GENERAL";"TAB4",#N/A,TRUE,"GENERAL";"TAB5",#N/A,TRUE,"GENERAL"}</definedName>
    <definedName name="uwkap_1" localSheetId="3" hidden="1">{"TAB1",#N/A,TRUE,"GENERAL";"TAB2",#N/A,TRUE,"GENERAL";"TAB3",#N/A,TRUE,"GENERAL";"TAB4",#N/A,TRUE,"GENERAL";"TAB5",#N/A,TRUE,"GENERAL"}</definedName>
    <definedName name="uwkap_1" localSheetId="61" hidden="1">{"TAB1",#N/A,TRUE,"GENERAL";"TAB2",#N/A,TRUE,"GENERAL";"TAB3",#N/A,TRUE,"GENERAL";"TAB4",#N/A,TRUE,"GENERAL";"TAB5",#N/A,TRUE,"GENERAL"}</definedName>
    <definedName name="uwkap_1" localSheetId="62" hidden="1">{"TAB1",#N/A,TRUE,"GENERAL";"TAB2",#N/A,TRUE,"GENERAL";"TAB3",#N/A,TRUE,"GENERAL";"TAB4",#N/A,TRUE,"GENERAL";"TAB5",#N/A,TRUE,"GENERAL"}</definedName>
    <definedName name="uwkap_1" hidden="1">{"TAB1",#N/A,TRUE,"GENERAL";"TAB2",#N/A,TRUE,"GENERAL";"TAB3",#N/A,TRUE,"GENERAL";"TAB4",#N/A,TRUE,"GENERAL";"TAB5",#N/A,TRUE,"GENERAL"}</definedName>
    <definedName name="UWS">#REF!</definedName>
    <definedName name="uxd" localSheetId="62">#REF!</definedName>
    <definedName name="uxd">#REF!</definedName>
    <definedName name="UxS">#REF!</definedName>
    <definedName name="uy" localSheetId="61">#REF!</definedName>
    <definedName name="uy" localSheetId="62">#REF!</definedName>
    <definedName name="uy">#REF!</definedName>
    <definedName name="UYC">#REF!</definedName>
    <definedName name="uyiyiy" localSheetId="3" hidden="1">{"TAB1",#N/A,TRUE,"GENERAL";"TAB2",#N/A,TRUE,"GENERAL";"TAB3",#N/A,TRUE,"GENERAL";"TAB4",#N/A,TRUE,"GENERAL";"TAB5",#N/A,TRUE,"GENERAL"}</definedName>
    <definedName name="uyiyiy" localSheetId="61" hidden="1">{"TAB1",#N/A,TRUE,"GENERAL";"TAB2",#N/A,TRUE,"GENERAL";"TAB3",#N/A,TRUE,"GENERAL";"TAB4",#N/A,TRUE,"GENERAL";"TAB5",#N/A,TRUE,"GENERAL"}</definedName>
    <definedName name="uyiyiy" localSheetId="62" hidden="1">{"TAB1",#N/A,TRUE,"GENERAL";"TAB2",#N/A,TRUE,"GENERAL";"TAB3",#N/A,TRUE,"GENERAL";"TAB4",#N/A,TRUE,"GENERAL";"TAB5",#N/A,TRUE,"GENERAL"}</definedName>
    <definedName name="uyiyiy" hidden="1">{"TAB1",#N/A,TRUE,"GENERAL";"TAB2",#N/A,TRUE,"GENERAL";"TAB3",#N/A,TRUE,"GENERAL";"TAB4",#N/A,TRUE,"GENERAL";"TAB5",#N/A,TRUE,"GENERAL"}</definedName>
    <definedName name="uyiyiy_1" localSheetId="3" hidden="1">{"TAB1",#N/A,TRUE,"GENERAL";"TAB2",#N/A,TRUE,"GENERAL";"TAB3",#N/A,TRUE,"GENERAL";"TAB4",#N/A,TRUE,"GENERAL";"TAB5",#N/A,TRUE,"GENERAL"}</definedName>
    <definedName name="uyiyiy_1" localSheetId="61" hidden="1">{"TAB1",#N/A,TRUE,"GENERAL";"TAB2",#N/A,TRUE,"GENERAL";"TAB3",#N/A,TRUE,"GENERAL";"TAB4",#N/A,TRUE,"GENERAL";"TAB5",#N/A,TRUE,"GENERAL"}</definedName>
    <definedName name="uyiyiy_1" localSheetId="62" hidden="1">{"TAB1",#N/A,TRUE,"GENERAL";"TAB2",#N/A,TRUE,"GENERAL";"TAB3",#N/A,TRUE,"GENERAL";"TAB4",#N/A,TRUE,"GENERAL";"TAB5",#N/A,TRUE,"GENERAL"}</definedName>
    <definedName name="uyiyiy_1" hidden="1">{"TAB1",#N/A,TRUE,"GENERAL";"TAB2",#N/A,TRUE,"GENERAL";"TAB3",#N/A,TRUE,"GENERAL";"TAB4",#N/A,TRUE,"GENERAL";"TAB5",#N/A,TRUE,"GENERAL"}</definedName>
    <definedName name="uykk">#N/A</definedName>
    <definedName name="uytu" localSheetId="3" hidden="1">{"TAB1",#N/A,TRUE,"GENERAL";"TAB2",#N/A,TRUE,"GENERAL";"TAB3",#N/A,TRUE,"GENERAL";"TAB4",#N/A,TRUE,"GENERAL";"TAB5",#N/A,TRUE,"GENERAL"}</definedName>
    <definedName name="uytu" localSheetId="61" hidden="1">{"TAB1",#N/A,TRUE,"GENERAL";"TAB2",#N/A,TRUE,"GENERAL";"TAB3",#N/A,TRUE,"GENERAL";"TAB4",#N/A,TRUE,"GENERAL";"TAB5",#N/A,TRUE,"GENERAL"}</definedName>
    <definedName name="uytu" localSheetId="62" hidden="1">{"TAB1",#N/A,TRUE,"GENERAL";"TAB2",#N/A,TRUE,"GENERAL";"TAB3",#N/A,TRUE,"GENERAL";"TAB4",#N/A,TRUE,"GENERAL";"TAB5",#N/A,TRUE,"GENERAL"}</definedName>
    <definedName name="uytu" hidden="1">{"TAB1",#N/A,TRUE,"GENERAL";"TAB2",#N/A,TRUE,"GENERAL";"TAB3",#N/A,TRUE,"GENERAL";"TAB4",#N/A,TRUE,"GENERAL";"TAB5",#N/A,TRUE,"GENERAL"}</definedName>
    <definedName name="uytu_1" localSheetId="3" hidden="1">{"TAB1",#N/A,TRUE,"GENERAL";"TAB2",#N/A,TRUE,"GENERAL";"TAB3",#N/A,TRUE,"GENERAL";"TAB4",#N/A,TRUE,"GENERAL";"TAB5",#N/A,TRUE,"GENERAL"}</definedName>
    <definedName name="uytu_1" localSheetId="61" hidden="1">{"TAB1",#N/A,TRUE,"GENERAL";"TAB2",#N/A,TRUE,"GENERAL";"TAB3",#N/A,TRUE,"GENERAL";"TAB4",#N/A,TRUE,"GENERAL";"TAB5",#N/A,TRUE,"GENERAL"}</definedName>
    <definedName name="uytu_1" localSheetId="62" hidden="1">{"TAB1",#N/A,TRUE,"GENERAL";"TAB2",#N/A,TRUE,"GENERAL";"TAB3",#N/A,TRUE,"GENERAL";"TAB4",#N/A,TRUE,"GENERAL";"TAB5",#N/A,TRUE,"GENERAL"}</definedName>
    <definedName name="uytu_1" hidden="1">{"TAB1",#N/A,TRUE,"GENERAL";"TAB2",#N/A,TRUE,"GENERAL";"TAB3",#N/A,TRUE,"GENERAL";"TAB4",#N/A,TRUE,"GENERAL";"TAB5",#N/A,TRUE,"GENERAL"}</definedName>
    <definedName name="UYU" localSheetId="61">#REF!</definedName>
    <definedName name="UYU" localSheetId="62">#REF!</definedName>
    <definedName name="UYU">#REF!</definedName>
    <definedName name="uyur" localSheetId="3" hidden="1">{"via1",#N/A,TRUE,"general";"via2",#N/A,TRUE,"general";"via3",#N/A,TRUE,"general"}</definedName>
    <definedName name="uyur" localSheetId="61" hidden="1">{"via1",#N/A,TRUE,"general";"via2",#N/A,TRUE,"general";"via3",#N/A,TRUE,"general"}</definedName>
    <definedName name="uyur" localSheetId="62" hidden="1">{"via1",#N/A,TRUE,"general";"via2",#N/A,TRUE,"general";"via3",#N/A,TRUE,"general"}</definedName>
    <definedName name="uyur" hidden="1">{"via1",#N/A,TRUE,"general";"via2",#N/A,TRUE,"general";"via3",#N/A,TRUE,"general"}</definedName>
    <definedName name="uyur_1" localSheetId="3" hidden="1">{"via1",#N/A,TRUE,"general";"via2",#N/A,TRUE,"general";"via3",#N/A,TRUE,"general"}</definedName>
    <definedName name="uyur_1" localSheetId="61" hidden="1">{"via1",#N/A,TRUE,"general";"via2",#N/A,TRUE,"general";"via3",#N/A,TRUE,"general"}</definedName>
    <definedName name="uyur_1" localSheetId="62" hidden="1">{"via1",#N/A,TRUE,"general";"via2",#N/A,TRUE,"general";"via3",#N/A,TRUE,"general"}</definedName>
    <definedName name="uyur_1" hidden="1">{"via1",#N/A,TRUE,"general";"via2",#N/A,TRUE,"general";"via3",#N/A,TRUE,"general"}</definedName>
    <definedName name="Uz" localSheetId="61">#REF!</definedName>
    <definedName name="Uz" localSheetId="62">#REF!</definedName>
    <definedName name="Uz">#REF!</definedName>
    <definedName name="v" localSheetId="3" hidden="1">{"TAB1",#N/A,TRUE,"GENERAL";"TAB2",#N/A,TRUE,"GENERAL";"TAB3",#N/A,TRUE,"GENERAL";"TAB4",#N/A,TRUE,"GENERAL";"TAB5",#N/A,TRUE,"GENERAL"}</definedName>
    <definedName name="v" localSheetId="61" hidden="1">{"TAB1",#N/A,TRUE,"GENERAL";"TAB2",#N/A,TRUE,"GENERAL";"TAB3",#N/A,TRUE,"GENERAL";"TAB4",#N/A,TRUE,"GENERAL";"TAB5",#N/A,TRUE,"GENERAL"}</definedName>
    <definedName name="v" localSheetId="62" hidden="1">{"TAB1",#N/A,TRUE,"GENERAL";"TAB2",#N/A,TRUE,"GENERAL";"TAB3",#N/A,TRUE,"GENERAL";"TAB4",#N/A,TRUE,"GENERAL";"TAB5",#N/A,TRUE,"GENERAL"}</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U.Total">#REF!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 localSheetId="3" hidden="1">{"TAB1",#N/A,TRUE,"GENERAL";"TAB2",#N/A,TRUE,"GENERAL";"TAB3",#N/A,TRUE,"GENERAL";"TAB4",#N/A,TRUE,"GENERAL";"TAB5",#N/A,TRUE,"GENERAL"}</definedName>
    <definedName name="v_1" localSheetId="61" hidden="1">{"TAB1",#N/A,TRUE,"GENERAL";"TAB2",#N/A,TRUE,"GENERAL";"TAB3",#N/A,TRUE,"GENERAL";"TAB4",#N/A,TRUE,"GENERAL";"TAB5",#N/A,TRUE,"GENERAL"}</definedName>
    <definedName name="v_1" localSheetId="62" hidden="1">{"TAB1",#N/A,TRUE,"GENERAL";"TAB2",#N/A,TRUE,"GENERAL";"TAB3",#N/A,TRUE,"GENERAL";"TAB4",#N/A,TRUE,"GENERAL";"TAB5",#N/A,TRUE,"GENERAL"}</definedName>
    <definedName name="v_1" hidden="1">{"TAB1",#N/A,TRUE,"GENERAL";"TAB2",#N/A,TRUE,"GENERAL";"TAB3",#N/A,TRUE,"GENERAL";"TAB4",#N/A,TRUE,"GENERAL";"TAB5",#N/A,TRUE,"GENERAL"}</definedName>
    <definedName name="V_1___2.7x1.966___Plano_de_Detalle_No._A_159" localSheetId="21">#REF!</definedName>
    <definedName name="V_1___2.7x1.966___Plano_de_Detalle_No._A_159">#REF!</definedName>
    <definedName name="V_10___1.8x6.9___Plano_de_Detalle_No._A_161" localSheetId="21">#REF!</definedName>
    <definedName name="V_10___1.8x6.9___Plano_de_Detalle_No._A_161">#REF!</definedName>
    <definedName name="V_11___2x1.9___Plano_de_Detalle_No._A_161" localSheetId="21">#REF!</definedName>
    <definedName name="V_11___2x1.9___Plano_de_Detalle_No._A_161">#REF!</definedName>
    <definedName name="V_12___1.2x1.5___Plano_de_Detalle_No._A_161" localSheetId="21">#REF!</definedName>
    <definedName name="V_12___1.2x1.5___Plano_de_Detalle_No._A_161">#REF!</definedName>
    <definedName name="V_13___1.8x4.4___Plano_de_Detalle_No._A_161" localSheetId="21">#REF!</definedName>
    <definedName name="V_13___1.8x4.4___Plano_de_Detalle_No._A_161">#REF!</definedName>
    <definedName name="V_14___1.8x6.7___Plano_de_Detalle_No._A_162" localSheetId="21">#REF!</definedName>
    <definedName name="V_14___1.8x6.7___Plano_de_Detalle_No._A_162">#REF!</definedName>
    <definedName name="V_15___1.8x6.8___Plano_de_Detalle_No._A_162" localSheetId="21">#REF!</definedName>
    <definedName name="V_15___1.8x6.8___Plano_de_Detalle_No._A_162">#REF!</definedName>
    <definedName name="V_16___1.2x0.9___Plano_de_Detalle_No._A_161" localSheetId="21">#REF!</definedName>
    <definedName name="V_16___1.2x0.9___Plano_de_Detalle_No._A_161">#REF!</definedName>
    <definedName name="V_17___2.7x0.525___Plano_de_Detalle_No._A_162" localSheetId="21">#REF!</definedName>
    <definedName name="V_17___2.7x0.525___Plano_de_Detalle_No._A_162">#REF!</definedName>
    <definedName name="V_18___1.8x2___Plano_de_Detalle_No._A_162" localSheetId="21">#REF!</definedName>
    <definedName name="V_18___1.8x2___Plano_de_Detalle_No._A_162">#REF!</definedName>
    <definedName name="V_18´___1.8x2.1___Plano_de_Detalle_No._A_162" localSheetId="21">#REF!</definedName>
    <definedName name="V_18´___1.8x2.1___Plano_de_Detalle_No._A_162">#REF!</definedName>
    <definedName name="V_19___4.95x14.352___Plano_de_Detalle_No._A_163" localSheetId="21">#REF!</definedName>
    <definedName name="V_19___4.95x14.352___Plano_de_Detalle_No._A_163">#REF!</definedName>
    <definedName name="V_2___1.8x6.75___Plano_de_Detalle_No._A_159" localSheetId="21">#REF!</definedName>
    <definedName name="V_2___1.8x6.75___Plano_de_Detalle_No._A_159">#REF!</definedName>
    <definedName name="V_20___4.4x4.82___Plano_de_Detalle_No._A_164" localSheetId="21">#REF!</definedName>
    <definedName name="V_20___4.4x4.82___Plano_de_Detalle_No._A_164">#REF!</definedName>
    <definedName name="V_21___2.2x4.82___Plano_de_Detalle_No._A_164" localSheetId="21">#REF!</definedName>
    <definedName name="V_21___2.2x4.82___Plano_de_Detalle_No._A_164">#REF!</definedName>
    <definedName name="V_21´___2.75x4.82___Plano_de_Detalle_No._A_164" localSheetId="21">#REF!</definedName>
    <definedName name="V_21´___2.75x4.82___Plano_de_Detalle_No._A_164">#REF!</definedName>
    <definedName name="V_22___2.05x2.05___Plano_de_Detalle_No._A_162" localSheetId="21">#REF!</definedName>
    <definedName name="V_22___2.05x2.05___Plano_de_Detalle_No._A_162">#REF!</definedName>
    <definedName name="V_23___2.05x1.9___Plano_de_Detalle_No._A_162" localSheetId="21">#REF!</definedName>
    <definedName name="V_23___2.05x1.9___Plano_de_Detalle_No._A_162">#REF!</definedName>
    <definedName name="V_23´___2.05x1.975___Plano_de_Detalle_No._A_162" localSheetId="21">#REF!</definedName>
    <definedName name="V_23´___2.05x1.975___Plano_de_Detalle_No._A_162">#REF!</definedName>
    <definedName name="V_24___2.7x6.426___Plano_de_Detalle_No._A_165" localSheetId="21">#REF!</definedName>
    <definedName name="V_24___2.7x6.426___Plano_de_Detalle_No._A_165">#REF!</definedName>
    <definedName name="V_25___2.7x3.15___Plano_de_Detalle_No._A_165" localSheetId="21">#REF!</definedName>
    <definedName name="V_25___2.7x3.15___Plano_de_Detalle_No._A_165">#REF!</definedName>
    <definedName name="V_26___2.7x4.35___Plano_de_Detalle_No._A_165" localSheetId="21">#REF!</definedName>
    <definedName name="V_26___2.7x4.35___Plano_de_Detalle_No._A_165">#REF!</definedName>
    <definedName name="V_27___0.45x4.65___Plano_de_Detalle_No._A_166" localSheetId="21">#REF!</definedName>
    <definedName name="V_27___0.45x4.65___Plano_de_Detalle_No._A_166">#REF!</definedName>
    <definedName name="V_28___0.45x6.975___Plano_de_Detalle_No._A_166" localSheetId="21">#REF!</definedName>
    <definedName name="V_28___0.45x6.975___Plano_de_Detalle_No._A_166">#REF!</definedName>
    <definedName name="V_29___2.7x1.8___Plano_de_Detalle_No._A_166" localSheetId="21">#REF!</definedName>
    <definedName name="V_29___2.7x1.8___Plano_de_Detalle_No._A_166">#REF!</definedName>
    <definedName name="V_3___1.2x1.2___Plano_de_Detalle_No._A_159" localSheetId="21">#REF!</definedName>
    <definedName name="V_3___1.2x1.2___Plano_de_Detalle_No._A_159">#REF!</definedName>
    <definedName name="V_30___1.8x1.95___Plano_de_Detalle_No._A_166" localSheetId="21">#REF!</definedName>
    <definedName name="V_30___1.8x1.95___Plano_de_Detalle_No._A_166">#REF!</definedName>
    <definedName name="V_31___2x7.2___Plano_de_Detalle_No._A_167" localSheetId="21">#REF!</definedName>
    <definedName name="V_31___2x7.2___Plano_de_Detalle_No._A_167">#REF!</definedName>
    <definedName name="V_32___2.7x1.25___Plano_de_Detalle_No._A_166" localSheetId="21">#REF!</definedName>
    <definedName name="V_32___2.7x1.25___Plano_de_Detalle_No._A_166">#REF!</definedName>
    <definedName name="V_4___1.8x9___Plano_de_Detalle_No._A_160" localSheetId="21">#REF!</definedName>
    <definedName name="V_4___1.8x9___Plano_de_Detalle_No._A_160">#REF!</definedName>
    <definedName name="V_5___1.8x4.65___Plano_de_Detalle_No._A_160" localSheetId="21">#REF!</definedName>
    <definedName name="V_5___1.8x4.65___Plano_de_Detalle_No._A_160">#REF!</definedName>
    <definedName name="V_6___1.8x2.85___Plano_de_Detalle_No._A_160" localSheetId="21">#REF!</definedName>
    <definedName name="V_6___1.8x2.85___Plano_de_Detalle_No._A_160">#REF!</definedName>
    <definedName name="V_7___1.8x2.25___Plano_de_Detalle_No._A_160" localSheetId="21">#REF!</definedName>
    <definedName name="V_7___1.8x2.25___Plano_de_Detalle_No._A_160">#REF!</definedName>
    <definedName name="V_8___1.8x9___Plano_de_Detalle_No._A_160" localSheetId="21">#REF!</definedName>
    <definedName name="V_8___1.8x9___Plano_de_Detalle_No._A_160">#REF!</definedName>
    <definedName name="V_8´___1.8x9___Plano_de_Detalle_No._A_160" localSheetId="21">#REF!</definedName>
    <definedName name="V_8´___1.8x9___Plano_de_Detalle_No._A_160">#REF!</definedName>
    <definedName name="V_9___1.8x1.05___Plano_de_Detalle_No._A_160" localSheetId="21">#REF!</definedName>
    <definedName name="V_9___1.8x1.05___Plano_de_Detalle_No._A_160">#REF!</definedName>
    <definedName name="V_ACPM">#REF!</definedName>
    <definedName name="V_MaxInv">#REF!</definedName>
    <definedName name="Va" localSheetId="61">#REF!</definedName>
    <definedName name="Va" localSheetId="62">#REF!</definedName>
    <definedName name="Va">#REF!</definedName>
    <definedName name="VAL">#REF!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A" localSheetId="61">#REF!</definedName>
    <definedName name="VAL_A" localSheetId="62">#REF!</definedName>
    <definedName name="VAL_A">#REF!</definedName>
    <definedName name="VAL_B" localSheetId="61">#REF!</definedName>
    <definedName name="VAL_B" localSheetId="62">#REF!</definedName>
    <definedName name="VAL_B">#REF!</definedName>
    <definedName name="VAL_C" localSheetId="61">#REF!</definedName>
    <definedName name="VAL_C" localSheetId="62">#REF!</definedName>
    <definedName name="VAL_C">#REF!</definedName>
    <definedName name="VAL_D" localSheetId="61">#REF!</definedName>
    <definedName name="VAL_D" localSheetId="62">#REF!</definedName>
    <definedName name="VAL_D">#REF!</definedName>
    <definedName name="VAL_E" localSheetId="61">#REF!</definedName>
    <definedName name="VAL_E" localSheetId="62">#REF!</definedName>
    <definedName name="VAL_E">#REF!</definedName>
    <definedName name="VAL_F" localSheetId="61">#REF!</definedName>
    <definedName name="VAL_F" localSheetId="62">#REF!</definedName>
    <definedName name="VAL_F">#REF!</definedName>
    <definedName name="val_f1">#REF!</definedName>
    <definedName name="VAL_G" localSheetId="61">#REF!</definedName>
    <definedName name="VAL_G" localSheetId="62">#REF!</definedName>
    <definedName name="VAL_G">#REF!</definedName>
    <definedName name="VAL_H" localSheetId="61">#REF!</definedName>
    <definedName name="VAL_H" localSheetId="62">#REF!</definedName>
    <definedName name="VAL_H">#REF!</definedName>
    <definedName name="Val_iniz_LB">#REF!</definedName>
    <definedName name="VAL150PE_S1" localSheetId="61">#REF!</definedName>
    <definedName name="VAL150PE_S1" localSheetId="62">#REF!</definedName>
    <definedName name="VAL150PE_S1">#REF!</definedName>
    <definedName name="VAL150PE_S2" localSheetId="62">#REF!</definedName>
    <definedName name="VAL150PE_S2">#REF!</definedName>
    <definedName name="VAL150PE_S3" localSheetId="6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#REF!</definedName>
    <definedName name="VALDES" localSheetId="61">#REF!</definedName>
    <definedName name="VALDES" localSheetId="62">#REF!</definedName>
    <definedName name="VALDES">#REF!</definedName>
    <definedName name="valhati">#REF!</definedName>
    <definedName name="VALIDACION">#REF!</definedName>
    <definedName name="ValidaTramos">#REF!</definedName>
    <definedName name="Valla">#REF!</definedName>
    <definedName name="VALLA_2_3_MTS_CON_3_CERCHAS">#REF!</definedName>
    <definedName name="Valla_Informativa_Licencia_2.00X1.00" localSheetId="21">#REF!</definedName>
    <definedName name="Valla_Informativa_Licencia_2.00X1.00">#REF!</definedName>
    <definedName name="VALLE">#REF!</definedName>
    <definedName name="VALMA3">#REF!</definedName>
    <definedName name="VALMA4">#REF!</definedName>
    <definedName name="Valor">#REF!</definedName>
    <definedName name="VALOR_ACTIVOS_ACUED_POR_PROD" localSheetId="61">#REF!</definedName>
    <definedName name="VALOR_ACTIVOS_ACUED_POR_PROD">#REF!</definedName>
    <definedName name="VALOR_ACTIVOS_ACUED_X_PROD" localSheetId="61">#REF!</definedName>
    <definedName name="VALOR_ACTIVOS_ACUED_X_PROD">#REF!</definedName>
    <definedName name="VALOR_ACTIVOS_ACUEDUCTO" localSheetId="61">#REF!</definedName>
    <definedName name="VALOR_ACTIVOS_ACUEDUCTO">#REF!</definedName>
    <definedName name="VALOR_ACTIVOS_ACUEDUCTO..." localSheetId="61">#REF!</definedName>
    <definedName name="VALOR_ACTIVOS_ACUEDUCTO...">#REF!</definedName>
    <definedName name="VALOR_ACTIVOS_ALCANT_X_PROD" localSheetId="61">#REF!</definedName>
    <definedName name="VALOR_ACTIVOS_ALCANT_X_PROD">#REF!</definedName>
    <definedName name="VALOR_ACTIVOS_ALCANTARILLADO" localSheetId="61">#REF!</definedName>
    <definedName name="VALOR_ACTIVOS_ALCANTARILLADO">#REF!</definedName>
    <definedName name="VALOR_ACTIVOS_ALCANTARILLADO..." localSheetId="61">#REF!</definedName>
    <definedName name="VALOR_ACTIVOS_ALCANTARILLADO...">#REF!</definedName>
    <definedName name="VALOR_ALCANT_POR_PROD" localSheetId="61">#REF!</definedName>
    <definedName name="VALOR_ALCANT_POR_PROD">#REF!</definedName>
    <definedName name="VALOR_APU">OFFSET(#REF!,0,0,COUNTA(#REF!)-1,1)</definedName>
    <definedName name="VALOR_CMI" localSheetId="61">#REF!</definedName>
    <definedName name="VALOR_CMI">#REF!</definedName>
    <definedName name="VALOR_CMI_ALCANTARILLADO" localSheetId="61">#REF!</definedName>
    <definedName name="VALOR_CMI_ALCANTARILLADO">#REF!</definedName>
    <definedName name="valor_consumibles">#REF!</definedName>
    <definedName name="valor_cuadrilla">#REF!</definedName>
    <definedName name="valor_equipos">#REF!</definedName>
    <definedName name="valor_hm">#REF!</definedName>
    <definedName name="valor_nomina1">#REF!</definedName>
    <definedName name="valor_nomina2">#REF!</definedName>
    <definedName name="valor_nomina3">#REF!</definedName>
    <definedName name="VALOR_SALARIO_MINIMO_ACTUAL">#REF!</definedName>
    <definedName name="Valor_Total" localSheetId="61">#REF!</definedName>
    <definedName name="Valor_Total">#REF!</definedName>
    <definedName name="valor1">#REF!</definedName>
    <definedName name="valor2">#REF!</definedName>
    <definedName name="VALOR3">#REF!</definedName>
    <definedName name="Valoracion">#REF!</definedName>
    <definedName name="VALORACIÓN">#REF!</definedName>
    <definedName name="VALORACION_ACTIVOS_ACUEDUCTO" localSheetId="61">#REF!</definedName>
    <definedName name="VALORACION_ACTIVOS_ACUEDUCTO">#REF!</definedName>
    <definedName name="VALORACION_ACTIVOS_ALCANTAR." localSheetId="61">#REF!</definedName>
    <definedName name="VALORACION_ACTIVOS_ALCANTAR.">#REF!</definedName>
    <definedName name="VALORADICIONAL">#REF!</definedName>
    <definedName name="valorcal">#REF!</definedName>
    <definedName name="ValorCto">#REF!</definedName>
    <definedName name="valoreattuale">#N/A</definedName>
    <definedName name="ValorEjecutado">#REF!</definedName>
    <definedName name="Valorepm1" localSheetId="61">#REF!,#REF!,#REF!</definedName>
    <definedName name="Valorepm1">#REF!,#REF!,#REF!</definedName>
    <definedName name="VALOREQUIPO">#REF!</definedName>
    <definedName name="VALORES">#REF!</definedName>
    <definedName name="VALORESAA">#REF!</definedName>
    <definedName name="ValoresCanon" localSheetId="61">#REF!</definedName>
    <definedName name="ValoresCanon">#REF!</definedName>
    <definedName name="ValoresIva">#REF!</definedName>
    <definedName name="ValorFuturoFcro">#REF!</definedName>
    <definedName name="ValorImpuestoTimbre">#REF!</definedName>
    <definedName name="VALORINICIAL">#REF!</definedName>
    <definedName name="VALORMATERIALES">#REF!</definedName>
    <definedName name="VALORMO">#REF!</definedName>
    <definedName name="ValorProyecto">#REF!</definedName>
    <definedName name="ValorRecursosComprometidos">#REF!</definedName>
    <definedName name="ValorTot" localSheetId="62">#REF!</definedName>
    <definedName name="ValorTot">#REF!</definedName>
    <definedName name="VALORTOTAL">#REF!</definedName>
    <definedName name="ValorTotConsultoria">#REF!</definedName>
    <definedName name="VALORUNIT">#REF!</definedName>
    <definedName name="valparaiso">#REF!</definedName>
    <definedName name="value">#REF!</definedName>
    <definedName name="Values_Entered" localSheetId="3">IF(AIU!_kjk6*__123Graph_B*AIU!_kjk6*AIU!_kjk6&gt;0,1,0)</definedName>
    <definedName name="Values_Entered" localSheetId="61">IF([0]!_kjk6*__123Graph_B*[0]!_kjk6*[0]!_kjk6&gt;0,1,0)</definedName>
    <definedName name="Values_Entered" localSheetId="62">IF([0]!_kjk6*[0]!__123Graph_B*[0]!_kjk6*[0]!_kjk6&gt;0,1,0)</definedName>
    <definedName name="Values_Entered" localSheetId="21">IF('MEM ELECTRICOS'!Loan_Amount*'MEM ELECTRICOS'!Interest_Rate*'MEM ELECTRICOS'!Loan_Years*'MEM ELECTRICOS'!Loan_Start&gt;0,1,0)</definedName>
    <definedName name="Values_Entered">IF(_kjk6*__123Graph_B*[0]!_kjk6*[0]!_kjk6&gt;0,1,0)</definedName>
    <definedName name="Values_Entered_1">#N/A</definedName>
    <definedName name="Values_Entered_2">#N/A</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_de_paso_diám._1_2_pg">#REF!</definedName>
    <definedName name="Valvula_de_Paso_Directo_125_PSIG_Vapor__200_PSIG_Agua_1" localSheetId="21">#REF!</definedName>
    <definedName name="Valvula_de_Paso_Directo_125_PSIG_Vapor__200_PSIG_Agua_1">#REF!</definedName>
    <definedName name="Valvula_de_Paso_Directo_125_PSIG_Vapor__200_PSIG_Agua_1_1_2" localSheetId="21">#REF!</definedName>
    <definedName name="Valvula_de_Paso_Directo_125_PSIG_Vapor__200_PSIG_Agua_1_1_2">#REF!</definedName>
    <definedName name="Valvula_de_Paso_Directo_125_PSIG_Vapor__200_PSIG_Agua_1_1_4" localSheetId="21">#REF!</definedName>
    <definedName name="Valvula_de_Paso_Directo_125_PSIG_Vapor__200_PSIG_Agua_1_1_4">#REF!</definedName>
    <definedName name="Valvula_de_Paso_Directo_125_PSIG_Vapor__200_PSIG_Agua_1_2" localSheetId="21">#REF!</definedName>
    <definedName name="Valvula_de_Paso_Directo_125_PSIG_Vapor__200_PSIG_Agua_1_2">#REF!</definedName>
    <definedName name="Valvula_de_Paso_Directo_125_PSIG_Vapor__200_PSIG_Agua_2" localSheetId="21">#REF!</definedName>
    <definedName name="Valvula_de_Paso_Directo_125_PSIG_Vapor__200_PSIG_Agua_2">#REF!</definedName>
    <definedName name="Valvula_de_Paso_Directo_125_PSIG_Vapor__200_PSIG_Agua_2_1_2" localSheetId="21">#REF!</definedName>
    <definedName name="Valvula_de_Paso_Directo_125_PSIG_Vapor__200_PSIG_Agua_2_1_2">#REF!</definedName>
    <definedName name="Valvula_de_Paso_Directo_125_PSIG_Vapor__200_PSIG_Agua_3" localSheetId="21">#REF!</definedName>
    <definedName name="Valvula_de_Paso_Directo_125_PSIG_Vapor__200_PSIG_Agua_3">#REF!</definedName>
    <definedName name="Valvula_de_Paso_Directo_125_PSIG_Vapor__200_PSIG_Agua_3_4" localSheetId="21">#REF!</definedName>
    <definedName name="Valvula_de_Paso_Directo_125_PSIG_Vapor__200_PSIG_Agua_3_4">#REF!</definedName>
    <definedName name="Valvula_de_Vastago_Ascendente_Cuerpo_en_Hierro_1" localSheetId="21">#REF!</definedName>
    <definedName name="Valvula_de_Vastago_Ascendente_Cuerpo_en_Hierro_1">#REF!</definedName>
    <definedName name="Valvula_de_Vastago_Ascendente_Cuerpo_en_Hierro_3" localSheetId="21">#REF!</definedName>
    <definedName name="Valvula_de_Vastago_Ascendente_Cuerpo_en_Hierro_3">#REF!</definedName>
    <definedName name="Válvulas">#REF!</definedName>
    <definedName name="Valvulas_de_1_2" localSheetId="21">#REF!</definedName>
    <definedName name="Valvulas_de_1_2">#REF!</definedName>
    <definedName name="Valvulas_de_3_4" localSheetId="21">#REF!</definedName>
    <definedName name="Valvulas_de_3_4">#REF!</definedName>
    <definedName name="Valvulas_de_Pie_Bronce_1" localSheetId="21">#REF!</definedName>
    <definedName name="Valvulas_de_Pie_Bronce_1">#REF!</definedName>
    <definedName name="Valvulas_de_Pie_Bronce_2" localSheetId="21">#REF!</definedName>
    <definedName name="Valvulas_de_Pie_Bronce_2">#REF!</definedName>
    <definedName name="Valvulas_de_Pie_Bronce_3" localSheetId="21">#REF!</definedName>
    <definedName name="Valvulas_de_Pie_Bronce_3">#REF!</definedName>
    <definedName name="VANOSCRA113">#REF!</definedName>
    <definedName name="VANOSCRA140">#REF!</definedName>
    <definedName name="VANOSCRA163">#REF!</definedName>
    <definedName name="VANOSCRA90">#REF!</definedName>
    <definedName name="vaquita" localSheetId="3" hidden="1">{"PRES REHAB ARM-PER POR ITEMS  KM A KM",#N/A,TRUE,"Rehabilitacion Arm-Per"}</definedName>
    <definedName name="vaquita" hidden="1">{"PRES REHAB ARM-PER POR ITEMS  KM A KM",#N/A,TRUE,"Rehabilitacion Arm-Per"}</definedName>
    <definedName name="Var">#REF!</definedName>
    <definedName name="Vara_de_Clavo" localSheetId="21">#REF!</definedName>
    <definedName name="Vara_de_Clavo">#REF!</definedName>
    <definedName name="VARENGA_4_cm_X_2_cm__L__2_m">#REF!</definedName>
    <definedName name="VarEquip">#REF!</definedName>
    <definedName name="varetilla2x2">#REF!</definedName>
    <definedName name="variacion" localSheetId="61">#REF!</definedName>
    <definedName name="variacion" localSheetId="62">#REF!</definedName>
    <definedName name="variacion">#REF!</definedName>
    <definedName name="VARIACION1">#REF!</definedName>
    <definedName name="Varilla_cooperwell_24">#REF!</definedName>
    <definedName name="Varilla_de_3_4_x_3_4_de_aluminio">#REF!</definedName>
    <definedName name="VARILLA_DE_COBRE_COBRE_5_8__X_2_40_MTS">#REF!</definedName>
    <definedName name="Varilla_de_couperwell" localSheetId="61">#REF!</definedName>
    <definedName name="Varilla_de_couperwell">#REF!</definedName>
    <definedName name="varillamedia12">#REF!</definedName>
    <definedName name="Varios" localSheetId="61">#REF!</definedName>
    <definedName name="Varios" localSheetId="62">#REF!</definedName>
    <definedName name="Varios">#REF!</definedName>
    <definedName name="Varios2" localSheetId="61">#REF!</definedName>
    <definedName name="Varios2">#REF!</definedName>
    <definedName name="Varistores">#REF!</definedName>
    <definedName name="VarRange">#REF!</definedName>
    <definedName name="vas">#REF!</definedName>
    <definedName name="VAT">#REF!</definedName>
    <definedName name="VAT_Commitment">#REF!</definedName>
    <definedName name="VAT_Spread">#REF!</definedName>
    <definedName name="vaton">#REF!</definedName>
    <definedName name="vb" localSheetId="61">#REF!</definedName>
    <definedName name="vb" localSheetId="62">#REF!</definedName>
    <definedName name="Vb">#REF!</definedName>
    <definedName name="VBAdvanced.VB_Branch_Example">#N/A</definedName>
    <definedName name="VBAdvanced.VB_GetWindowsDirectory">#N/A</definedName>
    <definedName name="vbn" localSheetId="3" hidden="1">{#N/A,#N/A,TRUE,"A"}</definedName>
    <definedName name="vbn" hidden="1">{#N/A,#N/A,TRUE,"A"}</definedName>
    <definedName name="VBNVBN">#N/A</definedName>
    <definedName name="VBOL2">#REF!</definedName>
    <definedName name="VBOL4">#REF!</definedName>
    <definedName name="vbvbvbvb" localSheetId="3" hidden="1">{"TAB1",#N/A,TRUE,"GENERAL";"TAB2",#N/A,TRUE,"GENERAL";"TAB3",#N/A,TRUE,"GENERAL";"TAB4",#N/A,TRUE,"GENERAL";"TAB5",#N/A,TRUE,"GENERAL"}</definedName>
    <definedName name="vbvbvbvb" localSheetId="61" hidden="1">{"TAB1",#N/A,TRUE,"GENERAL";"TAB2",#N/A,TRUE,"GENERAL";"TAB3",#N/A,TRUE,"GENERAL";"TAB4",#N/A,TRUE,"GENERAL";"TAB5",#N/A,TRUE,"GENERAL"}</definedName>
    <definedName name="vbvbvbvb" localSheetId="62" hidden="1">{"TAB1",#N/A,TRUE,"GENERAL";"TAB2",#N/A,TRUE,"GENERAL";"TAB3",#N/A,TRUE,"GENERAL";"TAB4",#N/A,TRUE,"GENERAL";"TAB5",#N/A,TRUE,"GENERAL"}</definedName>
    <definedName name="vbvbvbvb" hidden="1">{"TAB1",#N/A,TRUE,"GENERAL";"TAB2",#N/A,TRUE,"GENERAL";"TAB3",#N/A,TRUE,"GENERAL";"TAB4",#N/A,TRUE,"GENERAL";"TAB5",#N/A,TRUE,"GENERAL"}</definedName>
    <definedName name="vbvbvbvb_1" localSheetId="3" hidden="1">{"TAB1",#N/A,TRUE,"GENERAL";"TAB2",#N/A,TRUE,"GENERAL";"TAB3",#N/A,TRUE,"GENERAL";"TAB4",#N/A,TRUE,"GENERAL";"TAB5",#N/A,TRUE,"GENERAL"}</definedName>
    <definedName name="vbvbvbvb_1" localSheetId="61" hidden="1">{"TAB1",#N/A,TRUE,"GENERAL";"TAB2",#N/A,TRUE,"GENERAL";"TAB3",#N/A,TRUE,"GENERAL";"TAB4",#N/A,TRUE,"GENERAL";"TAB5",#N/A,TRUE,"GENERAL"}</definedName>
    <definedName name="vbvbvbvb_1" localSheetId="62" hidden="1">{"TAB1",#N/A,TRUE,"GENERAL";"TAB2",#N/A,TRUE,"GENERAL";"TAB3",#N/A,TRUE,"GENERAL";"TAB4",#N/A,TRUE,"GENERAL";"TAB5",#N/A,TRUE,"GENERAL"}</definedName>
    <definedName name="vbvbvbvb_1" hidden="1">{"TAB1",#N/A,TRUE,"GENERAL";"TAB2",#N/A,TRUE,"GENERAL";"TAB3",#N/A,TRUE,"GENERAL";"TAB4",#N/A,TRUE,"GENERAL";"TAB5",#N/A,TRUE,"GENERAL"}</definedName>
    <definedName name="vc" localSheetId="62">#REF!</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 localSheetId="61">#REF!</definedName>
    <definedName name="vck" localSheetId="62">#REF!</definedName>
    <definedName name="vck">#REF!</definedName>
    <definedName name="vct">#REF!</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XNVJHKKLYJ" localSheetId="3" hidden="1">{#N/A,#N/A,FALSE,"masez (10)";#N/A,#N/A,FALSE,"masez (7)";#N/A,#N/A,FALSE,"masez (6)";#N/A,#N/A,FALSE,"masez (5)";#N/A,#N/A,FALSE,"masez (4)";#N/A,#N/A,FALSE,"masez (3)";#N/A,#N/A,FALSE,"masez (2)";#N/A,#N/A,FALSE,"GME";#N/A,#N/A,FALSE,"masez"}</definedName>
    <definedName name="VCXNVJHKKLYJ" hidden="1">{#N/A,#N/A,FALSE,"masez (10)";#N/A,#N/A,FALSE,"masez (7)";#N/A,#N/A,FALSE,"masez (6)";#N/A,#N/A,FALSE,"masez (5)";#N/A,#N/A,FALSE,"masez (4)";#N/A,#N/A,FALSE,"masez (3)";#N/A,#N/A,FALSE,"masez (2)";#N/A,#N/A,FALSE,"GME";#N/A,#N/A,FALSE,"masez"}</definedName>
    <definedName name="vd" localSheetId="61">#REF!</definedName>
    <definedName name="vd" localSheetId="62">#REF!</definedName>
    <definedName name="Vd">#REF!</definedName>
    <definedName name="VDDF">#REF!</definedName>
    <definedName name="vdfvuio" localSheetId="3" hidden="1">{"via1",#N/A,TRUE,"general";"via2",#N/A,TRUE,"general";"via3",#N/A,TRUE,"general"}</definedName>
    <definedName name="vdfvuio" localSheetId="61" hidden="1">{"via1",#N/A,TRUE,"general";"via2",#N/A,TRUE,"general";"via3",#N/A,TRUE,"general"}</definedName>
    <definedName name="vdfvuio" localSheetId="62" hidden="1">{"via1",#N/A,TRUE,"general";"via2",#N/A,TRUE,"general";"via3",#N/A,TRUE,"general"}</definedName>
    <definedName name="vdfvuio" hidden="1">{"via1",#N/A,TRUE,"general";"via2",#N/A,TRUE,"general";"via3",#N/A,TRUE,"general"}</definedName>
    <definedName name="vdfvuio_1" localSheetId="3" hidden="1">{"via1",#N/A,TRUE,"general";"via2",#N/A,TRUE,"general";"via3",#N/A,TRUE,"general"}</definedName>
    <definedName name="vdfvuio_1" localSheetId="61" hidden="1">{"via1",#N/A,TRUE,"general";"via2",#N/A,TRUE,"general";"via3",#N/A,TRUE,"general"}</definedName>
    <definedName name="vdfvuio_1" localSheetId="62" hidden="1">{"via1",#N/A,TRUE,"general";"via2",#N/A,TRUE,"general";"via3",#N/A,TRUE,"general"}</definedName>
    <definedName name="vdfvuio_1" hidden="1">{"via1",#N/A,TRUE,"general";"via2",#N/A,TRUE,"general";"via3",#N/A,TRUE,"general"}</definedName>
    <definedName name="vDiastólica">#REF!</definedName>
    <definedName name="vdsvnj" localSheetId="3" hidden="1">{"via1",#N/A,TRUE,"general";"via2",#N/A,TRUE,"general";"via3",#N/A,TRUE,"general"}</definedName>
    <definedName name="vdsvnj" localSheetId="61" hidden="1">{"via1",#N/A,TRUE,"general";"via2",#N/A,TRUE,"general";"via3",#N/A,TRUE,"general"}</definedName>
    <definedName name="vdsvnj" localSheetId="62" hidden="1">{"via1",#N/A,TRUE,"general";"via2",#N/A,TRUE,"general";"via3",#N/A,TRUE,"general"}</definedName>
    <definedName name="vdsvnj" hidden="1">{"via1",#N/A,TRUE,"general";"via2",#N/A,TRUE,"general";"via3",#N/A,TRUE,"general"}</definedName>
    <definedName name="vdsvnj_1" localSheetId="3" hidden="1">{"via1",#N/A,TRUE,"general";"via2",#N/A,TRUE,"general";"via3",#N/A,TRUE,"general"}</definedName>
    <definedName name="vdsvnj_1" localSheetId="61" hidden="1">{"via1",#N/A,TRUE,"general";"via2",#N/A,TRUE,"general";"via3",#N/A,TRUE,"general"}</definedName>
    <definedName name="vdsvnj_1" localSheetId="62" hidden="1">{"via1",#N/A,TRUE,"general";"via2",#N/A,TRUE,"general";"via3",#N/A,TRUE,"general"}</definedName>
    <definedName name="vdsvnj_1" hidden="1">{"via1",#N/A,TRUE,"general";"via2",#N/A,TRUE,"general";"via3",#N/A,TRUE,"general"}</definedName>
    <definedName name="VE" localSheetId="61">#REF!</definedName>
    <definedName name="VE" localSheetId="62">#REF!</definedName>
    <definedName name="Ve">#REF!</definedName>
    <definedName name="vect.raster.1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hiculo__Tipo_pickup">#REF!</definedName>
    <definedName name="VEINTE">#REF!,#REF!</definedName>
    <definedName name="velosidadhorizontal">#REF!</definedName>
    <definedName name="vend_4t">#REF!</definedName>
    <definedName name="vend_t1">#REF!</definedName>
    <definedName name="vend_t2">#REF!</definedName>
    <definedName name="vend_t3">#REF!</definedName>
    <definedName name="vend_t4">#REF!</definedName>
    <definedName name="vend_t5">#REF!</definedName>
    <definedName name="vend_tot">#REF!</definedName>
    <definedName name="VENDOR_ID">#REF!</definedName>
    <definedName name="Vendor_name">#REF!</definedName>
    <definedName name="vendor_name2">#REF!</definedName>
    <definedName name="VENT100_S1" localSheetId="61">#REF!</definedName>
    <definedName name="VENT100_S1" localSheetId="6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EN_LAMINA_CALIBRE_18">#REF!</definedName>
    <definedName name="ventana1">#REF!</definedName>
    <definedName name="VENTANAS_A">#REF!</definedName>
    <definedName name="VENTANAS_B">#REF!</definedName>
    <definedName name="VENTANAS_C">#REF!</definedName>
    <definedName name="VENTANAS_ITEM">#REF!</definedName>
    <definedName name="Ventanas_RIS">#REF!</definedName>
    <definedName name="VENTANATOT" localSheetId="61">#REF!</definedName>
    <definedName name="VENTANATOT">#REF!</definedName>
    <definedName name="Ventanería_en_aluminio">#REF!</definedName>
    <definedName name="VENTI">#REF!</definedName>
    <definedName name="Ventilador_de_muro">#REF!</definedName>
    <definedName name="Ventilador_de_techo">#REF!</definedName>
    <definedName name="VENTOSAS_PARA_INSTALACION_EN_TUBERIA_DE_3">#REF!</definedName>
    <definedName name="Verifier">#REF!</definedName>
    <definedName name="VERSION">#REF!</definedName>
    <definedName name="Version4OK" localSheetId="3" hidden="1">{"Datos de las Curvas",#N/A,TRUE,"TABLA-CALCULOS"}</definedName>
    <definedName name="Version4OK" hidden="1">{"Datos de las Curvas",#N/A,TRUE,"TABLA-CALCULOS"}</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 localSheetId="62">#REF!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3" hidden="1">{"via1",#N/A,TRUE,"general";"via2",#N/A,TRUE,"general";"via3",#N/A,TRUE,"general"}</definedName>
    <definedName name="vfbgnhyt" localSheetId="61" hidden="1">{"via1",#N/A,TRUE,"general";"via2",#N/A,TRUE,"general";"via3",#N/A,TRUE,"general"}</definedName>
    <definedName name="vfbgnhyt" localSheetId="62" hidden="1">{"via1",#N/A,TRUE,"general";"via2",#N/A,TRUE,"general";"via3",#N/A,TRUE,"general"}</definedName>
    <definedName name="vfbgnhyt" hidden="1">{"via1",#N/A,TRUE,"general";"via2",#N/A,TRUE,"general";"via3",#N/A,TRUE,"general"}</definedName>
    <definedName name="vfbgnhyt_1" localSheetId="3" hidden="1">{"via1",#N/A,TRUE,"general";"via2",#N/A,TRUE,"general";"via3",#N/A,TRUE,"general"}</definedName>
    <definedName name="vfbgnhyt_1" localSheetId="61" hidden="1">{"via1",#N/A,TRUE,"general";"via2",#N/A,TRUE,"general";"via3",#N/A,TRUE,"general"}</definedName>
    <definedName name="vfbgnhyt_1" localSheetId="62" hidden="1">{"via1",#N/A,TRUE,"general";"via2",#N/A,TRUE,"general";"via3",#N/A,TRUE,"general"}</definedName>
    <definedName name="vfbgnhyt_1" hidden="1">{"via1",#N/A,TRUE,"general";"via2",#N/A,TRUE,"general";"via3",#N/A,TRUE,"general"}</definedName>
    <definedName name="VFDFV">#REF!</definedName>
    <definedName name="vFechaHora">#REF!</definedName>
    <definedName name="VFFFRRRRR" hidden="1">#REF!</definedName>
    <definedName name="VFFV">#REF!</definedName>
    <definedName name="VFFVFV" localSheetId="61">#REF!</definedName>
    <definedName name="VFFVFV">#REF!</definedName>
    <definedName name="vfggchbh">#REF!</definedName>
    <definedName name="vfgtfgvfgv">#REF!</definedName>
    <definedName name="vfh">#REF!</definedName>
    <definedName name="vfn" localSheetId="62">#REF!</definedName>
    <definedName name="vfn">#REF!</definedName>
    <definedName name="VFR">#REF!</definedName>
    <definedName name="vfvdv" localSheetId="3" hidden="1">{"TAB1",#N/A,TRUE,"GENERAL";"TAB2",#N/A,TRUE,"GENERAL";"TAB3",#N/A,TRUE,"GENERAL";"TAB4",#N/A,TRUE,"GENERAL";"TAB5",#N/A,TRUE,"GENERAL"}</definedName>
    <definedName name="vfvdv" localSheetId="61" hidden="1">{"TAB1",#N/A,TRUE,"GENERAL";"TAB2",#N/A,TRUE,"GENERAL";"TAB3",#N/A,TRUE,"GENERAL";"TAB4",#N/A,TRUE,"GENERAL";"TAB5",#N/A,TRUE,"GENERAL"}</definedName>
    <definedName name="vfvdv" localSheetId="62" hidden="1">{"TAB1",#N/A,TRUE,"GENERAL";"TAB2",#N/A,TRUE,"GENERAL";"TAB3",#N/A,TRUE,"GENERAL";"TAB4",#N/A,TRUE,"GENERAL";"TAB5",#N/A,TRUE,"GENERAL"}</definedName>
    <definedName name="vfvdv" hidden="1">{"TAB1",#N/A,TRUE,"GENERAL";"TAB2",#N/A,TRUE,"GENERAL";"TAB3",#N/A,TRUE,"GENERAL";"TAB4",#N/A,TRUE,"GENERAL";"TAB5",#N/A,TRUE,"GENERAL"}</definedName>
    <definedName name="vfvdv_1" localSheetId="3" hidden="1">{"TAB1",#N/A,TRUE,"GENERAL";"TAB2",#N/A,TRUE,"GENERAL";"TAB3",#N/A,TRUE,"GENERAL";"TAB4",#N/A,TRUE,"GENERAL";"TAB5",#N/A,TRUE,"GENERAL"}</definedName>
    <definedName name="vfvdv_1" localSheetId="61" hidden="1">{"TAB1",#N/A,TRUE,"GENERAL";"TAB2",#N/A,TRUE,"GENERAL";"TAB3",#N/A,TRUE,"GENERAL";"TAB4",#N/A,TRUE,"GENERAL";"TAB5",#N/A,TRUE,"GENERAL"}</definedName>
    <definedName name="vfvdv_1" localSheetId="62" hidden="1">{"TAB1",#N/A,TRUE,"GENERAL";"TAB2",#N/A,TRUE,"GENERAL";"TAB3",#N/A,TRUE,"GENERAL";"TAB4",#N/A,TRUE,"GENERAL";"TAB5",#N/A,TRUE,"GENERAL"}</definedName>
    <definedName name="vfvdv_1" hidden="1">{"TAB1",#N/A,TRUE,"GENERAL";"TAB2",#N/A,TRUE,"GENERAL";"TAB3",#N/A,TRUE,"GENERAL";"TAB4",#N/A,TRUE,"GENERAL";"TAB5",#N/A,TRUE,"GENERAL"}</definedName>
    <definedName name="vfvf" localSheetId="3" hidden="1">{"TAB1",#N/A,TRUE,"GENERAL";"TAB2",#N/A,TRUE,"GENERAL";"TAB3",#N/A,TRUE,"GENERAL";"TAB4",#N/A,TRUE,"GENERAL";"TAB5",#N/A,TRUE,"GENERAL"}</definedName>
    <definedName name="vfvf" localSheetId="61" hidden="1">{"TAB1",#N/A,TRUE,"GENERAL";"TAB2",#N/A,TRUE,"GENERAL";"TAB3",#N/A,TRUE,"GENERAL";"TAB4",#N/A,TRUE,"GENERAL";"TAB5",#N/A,TRUE,"GENERAL"}</definedName>
    <definedName name="vfvf" localSheetId="62" hidden="1">{"TAB1",#N/A,TRUE,"GENERAL";"TAB2",#N/A,TRUE,"GENERAL";"TAB3",#N/A,TRUE,"GENERAL";"TAB4",#N/A,TRUE,"GENERAL";"TAB5",#N/A,TRUE,"GENERAL"}</definedName>
    <definedName name="vfvf" hidden="1">{"TAB1",#N/A,TRUE,"GENERAL";"TAB2",#N/A,TRUE,"GENERAL";"TAB3",#N/A,TRUE,"GENERAL";"TAB4",#N/A,TRUE,"GENERAL";"TAB5",#N/A,TRUE,"GENERAL"}</definedName>
    <definedName name="vfvf_1" localSheetId="3" hidden="1">{"TAB1",#N/A,TRUE,"GENERAL";"TAB2",#N/A,TRUE,"GENERAL";"TAB3",#N/A,TRUE,"GENERAL";"TAB4",#N/A,TRUE,"GENERAL";"TAB5",#N/A,TRUE,"GENERAL"}</definedName>
    <definedName name="vfvf_1" localSheetId="61" hidden="1">{"TAB1",#N/A,TRUE,"GENERAL";"TAB2",#N/A,TRUE,"GENERAL";"TAB3",#N/A,TRUE,"GENERAL";"TAB4",#N/A,TRUE,"GENERAL";"TAB5",#N/A,TRUE,"GENERAL"}</definedName>
    <definedName name="vfvf_1" localSheetId="62" hidden="1">{"TAB1",#N/A,TRUE,"GENERAL";"TAB2",#N/A,TRUE,"GENERAL";"TAB3",#N/A,TRUE,"GENERAL";"TAB4",#N/A,TRUE,"GENERAL";"TAB5",#N/A,TRUE,"GENERAL"}</definedName>
    <definedName name="vfvf_1" hidden="1">{"TAB1",#N/A,TRUE,"GENERAL";"TAB2",#N/A,TRUE,"GENERAL";"TAB3",#N/A,TRUE,"GENERAL";"TAB4",#N/A,TRUE,"GENERAL";"TAB5",#N/A,TRUE,"GENERAL"}</definedName>
    <definedName name="vg" localSheetId="62">#REF!</definedName>
    <definedName name="Vg">#REF!</definedName>
    <definedName name="Vh">#REF!</definedName>
    <definedName name="VHGFHGF">#REF!</definedName>
    <definedName name="VI">#REF!</definedName>
    <definedName name="VIA">#REF!</definedName>
    <definedName name="VIAJ">#REF!</definedName>
    <definedName name="VIAJE">#REF!</definedName>
    <definedName name="VIAJE1">#REF!</definedName>
    <definedName name="Viajes" localSheetId="61">#REF!</definedName>
    <definedName name="Viajes" localSheetId="62">#REF!</definedName>
    <definedName name="Viajes">#REF!</definedName>
    <definedName name="VIAS">#REF!</definedName>
    <definedName name="VIASPATIOS">#REF!</definedName>
    <definedName name="Viáticos">#REF!</definedName>
    <definedName name="VIBGA">#REF!</definedName>
    <definedName name="VIBRA" localSheetId="61">#REF!</definedName>
    <definedName name="VIBRA" localSheetId="62">#REF!</definedName>
    <definedName name="VIBRA">#REF!</definedName>
    <definedName name="Vibraconcre">#REF!</definedName>
    <definedName name="VIBRADOR" localSheetId="61">#REF!</definedName>
    <definedName name="VIBRADOR" localSheetId="62">#REF!</definedName>
    <definedName name="VIBRADOR">#REF!</definedName>
    <definedName name="Vibrador_a_Gasolina" localSheetId="21">#REF!</definedName>
    <definedName name="Vibrador_a_gasolina">#REF!</definedName>
    <definedName name="VIBRADOR_CONCRETO">#REF!</definedName>
    <definedName name="Vibrador_de_concreto" localSheetId="61">#REF!</definedName>
    <definedName name="Vibrador_de_concreto" localSheetId="62">#REF!</definedName>
    <definedName name="VIBRADOR_DE_CONCRETO">#REF!</definedName>
    <definedName name="Vibrador_electrico">#REF!</definedName>
    <definedName name="Vibrador_para_concreto_Semco" localSheetId="61">#REF!</definedName>
    <definedName name="Vibrador_para_concreto_Semco">#REF!</definedName>
    <definedName name="VIBRCOM">#REF!</definedName>
    <definedName name="VIBRE">#REF!</definedName>
    <definedName name="VIBRO">#REF!</definedName>
    <definedName name="vibrocompactador">#REF!</definedName>
    <definedName name="Vibrocompactador_a_gasolina" localSheetId="21">#REF!</definedName>
    <definedName name="Vibrocompactador_a_gasolina">#REF!</definedName>
    <definedName name="vibrocompactador_de_8_t.">#REF!</definedName>
    <definedName name="Vibrocompactador_IngersollRandSD70D">#REF!</definedName>
    <definedName name="Vibrocompactador_IngersollRandSX17">#REF!</definedName>
    <definedName name="VICEP_DIRECC">#REF!</definedName>
    <definedName name="victor">#REF!</definedName>
    <definedName name="VIDA_UITL_ACTIVOS" localSheetId="61">#REF!</definedName>
    <definedName name="VIDA_UITL_ACTIVOS">#REF!</definedName>
    <definedName name="VIDA_UITL_ACTIVOS_DISPONIBLE.." localSheetId="61">#REF!</definedName>
    <definedName name="VIDA_UITL_ACTIVOS_DISPONIBLE..">#REF!</definedName>
    <definedName name="VIDA_UTIL..." localSheetId="61">#REF!</definedName>
    <definedName name="VIDA_UTIL...">#REF!</definedName>
    <definedName name="VIDA_UTIL_DISPONIBLE_ACUEDUCTO" localSheetId="61">#REF!</definedName>
    <definedName name="VIDA_UTIL_DISPONIBLE_ACUEDUCTO">#REF!</definedName>
    <definedName name="VIDA_UTIL_DISPONIBLE_ALCANT" localSheetId="61">#REF!</definedName>
    <definedName name="VIDA_UTIL_DISPONIBLE_ALCANT">#REF!</definedName>
    <definedName name="VidCop">#REF!</definedName>
    <definedName name="VIDRI">#REF!</definedName>
    <definedName name="VIDRIO_4MM">#REF!</definedName>
    <definedName name="Vidrio_5mm" localSheetId="61">#REF!</definedName>
    <definedName name="Vidrio_5mm">#REF!</definedName>
    <definedName name="VIDRIO4">#REF!</definedName>
    <definedName name="VidrioTemplado">#REF!</definedName>
    <definedName name="Viga_amarre30x30">#REF!</definedName>
    <definedName name="Viga_cajón_220_x80_cal_14">#REF!</definedName>
    <definedName name="Viga_sobremuro10x20">#REF!</definedName>
    <definedName name="vigaanden">#REF!</definedName>
    <definedName name="VIGACI" localSheetId="61">#REF!</definedName>
    <definedName name="VIGACI">#REF!</definedName>
    <definedName name="vigacmto">#REF!</definedName>
    <definedName name="vigas">#REF!</definedName>
    <definedName name="VIGASUPERIOR">#REF!</definedName>
    <definedName name="VIGAT30X30">#REF!</definedName>
    <definedName name="VIGAT45X30">#REF!</definedName>
    <definedName name="VigenciaDolares">#REF!</definedName>
    <definedName name="VigenciaPesos">#REF!</definedName>
    <definedName name="VIGFUTURA">#REF!</definedName>
    <definedName name="vigsup10x20">#REF!</definedName>
    <definedName name="viio" localSheetId="3" hidden="1">{#N/A,#N/A,FALSE,"masez (10)";#N/A,#N/A,FALSE,"masez (7)";#N/A,#N/A,FALSE,"masez (6)";#N/A,#N/A,FALSE,"masez (5)";#N/A,#N/A,FALSE,"masez (4)";#N/A,#N/A,FALSE,"masez (3)";#N/A,#N/A,FALSE,"masez (2)";#N/A,#N/A,FALSE,"GME";#N/A,#N/A,FALSE,"masez"}</definedName>
    <definedName name="viio" hidden="1">{#N/A,#N/A,FALSE,"masez (10)";#N/A,#N/A,FALSE,"masez (7)";#N/A,#N/A,FALSE,"masez (6)";#N/A,#N/A,FALSE,"masez (5)";#N/A,#N/A,FALSE,"masez (4)";#N/A,#N/A,FALSE,"masez (3)";#N/A,#N/A,FALSE,"masez (2)";#N/A,#N/A,FALSE,"GME";#N/A,#N/A,FALSE,"masez"}</definedName>
    <definedName name="villa">#REF!</definedName>
    <definedName name="VINCULO_CON_EL_JEFE_DE_HOGAR">#REF!</definedName>
    <definedName name="VINILO">#REF!</definedName>
    <definedName name="Vinilo_tipo_1">#REF!</definedName>
    <definedName name="VINILO_TIPO_1_INTERIORES___EXTRERIORES">#REF!</definedName>
    <definedName name="VINILOTOT" localSheetId="61">#REF!</definedName>
    <definedName name="VINILOTOT">#REF!</definedName>
    <definedName name="Viniltex" localSheetId="21">#REF!</definedName>
    <definedName name="Viniltex">#REF!</definedName>
    <definedName name="Viniltex_blanco" localSheetId="21">#REF!</definedName>
    <definedName name="Viniltex_blanco">#REF!</definedName>
    <definedName name="viscosidad">#REF!</definedName>
    <definedName name="visión">#REF!</definedName>
    <definedName name="visión_1">#REF!</definedName>
    <definedName name="visión_2">#REF!</definedName>
    <definedName name="Visor_de_puert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ivienda1">#REF!</definedName>
    <definedName name="VIVIENDAS2">#REF!</definedName>
    <definedName name="VJ" localSheetId="61">#REF!,#REF!,#REF!,#REF!,#REF!,#REF!,#REF!</definedName>
    <definedName name="VJ" localSheetId="62">#REF!,#REF!,#REF!,#REF!,#REF!,#REF!,#REF!</definedName>
    <definedName name="VJ">#REF!,#REF!,#REF!,#REF!,#REF!,#REF!,#REF!</definedName>
    <definedName name="vjkgvif" localSheetId="21">OFFSET('MEM ELECTRICOS'!Full_Print,0,0,[0]!Last_Row)</definedName>
    <definedName name="vjkgvif">#N/A</definedName>
    <definedName name="vk" localSheetId="3" hidden="1">{"via1",#N/A,TRUE,"general";"via2",#N/A,TRUE,"general";"via3",#N/A,TRUE,"general"}</definedName>
    <definedName name="vk" localSheetId="61" hidden="1">{"via1",#N/A,TRUE,"general";"via2",#N/A,TRUE,"general";"via3",#N/A,TRUE,"general"}</definedName>
    <definedName name="vk" localSheetId="62" hidden="1">{"via1",#N/A,TRUE,"general";"via2",#N/A,TRUE,"general";"via3",#N/A,TRUE,"general"}</definedName>
    <definedName name="vk" hidden="1">{"via1",#N/A,TRUE,"general";"via2",#N/A,TRUE,"general";"via3",#N/A,TRUE,"general"}</definedName>
    <definedName name="vk_1" localSheetId="3" hidden="1">{"via1",#N/A,TRUE,"general";"via2",#N/A,TRUE,"general";"via3",#N/A,TRUE,"general"}</definedName>
    <definedName name="vk_1" localSheetId="61" hidden="1">{"via1",#N/A,TRUE,"general";"via2",#N/A,TRUE,"general";"via3",#N/A,TRUE,"general"}</definedName>
    <definedName name="vk_1" localSheetId="62" hidden="1">{"via1",#N/A,TRUE,"general";"via2",#N/A,TRUE,"general";"via3",#N/A,TRUE,"general"}</definedName>
    <definedName name="vk_1" hidden="1">{"via1",#N/A,TRUE,"general";"via2",#N/A,TRUE,"general";"via3",#N/A,TRUE,"general"}</definedName>
    <definedName name="vm" localSheetId="62">#REF!</definedName>
    <definedName name="vm">#REF!</definedName>
    <definedName name="Vmin">#REF!</definedName>
    <definedName name="VNA_S3">#REF!</definedName>
    <definedName name="VNBVN">#N/A</definedName>
    <definedName name="vnbvxb" localSheetId="3" hidden="1">{"via1",#N/A,TRUE,"general";"via2",#N/A,TRUE,"general";"via3",#N/A,TRUE,"general"}</definedName>
    <definedName name="vnbvxb" localSheetId="61" hidden="1">{"via1",#N/A,TRUE,"general";"via2",#N/A,TRUE,"general";"via3",#N/A,TRUE,"general"}</definedName>
    <definedName name="vnbvxb" localSheetId="62" hidden="1">{"via1",#N/A,TRUE,"general";"via2",#N/A,TRUE,"general";"via3",#N/A,TRUE,"general"}</definedName>
    <definedName name="vnbvxb" hidden="1">{"via1",#N/A,TRUE,"general";"via2",#N/A,TRUE,"general";"via3",#N/A,TRUE,"general"}</definedName>
    <definedName name="vnbvxb_1" localSheetId="3" hidden="1">{"via1",#N/A,TRUE,"general";"via2",#N/A,TRUE,"general";"via3",#N/A,TRUE,"general"}</definedName>
    <definedName name="vnbvxb_1" localSheetId="61" hidden="1">{"via1",#N/A,TRUE,"general";"via2",#N/A,TRUE,"general";"via3",#N/A,TRUE,"general"}</definedName>
    <definedName name="vnbvxb_1" localSheetId="62" hidden="1">{"via1",#N/A,TRUE,"general";"via2",#N/A,TRUE,"general";"via3",#N/A,TRUE,"general"}</definedName>
    <definedName name="vnbvxb_1" hidden="1">{"via1",#N/A,TRUE,"general";"via2",#N/A,TRUE,"general";"via3",#N/A,TRUE,"general"}</definedName>
    <definedName name="VNVBN" localSheetId="3" hidden="1">{"TAB1",#N/A,TRUE,"GENERAL";"TAB2",#N/A,TRUE,"GENERAL";"TAB3",#N/A,TRUE,"GENERAL";"TAB4",#N/A,TRUE,"GENERAL";"TAB5",#N/A,TRUE,"GENERAL"}</definedName>
    <definedName name="VNVBN" localSheetId="61" hidden="1">{"TAB1",#N/A,TRUE,"GENERAL";"TAB2",#N/A,TRUE,"GENERAL";"TAB3",#N/A,TRUE,"GENERAL";"TAB4",#N/A,TRUE,"GENERAL";"TAB5",#N/A,TRUE,"GENERAL"}</definedName>
    <definedName name="VNVBN" localSheetId="62" hidden="1">{"TAB1",#N/A,TRUE,"GENERAL";"TAB2",#N/A,TRUE,"GENERAL";"TAB3",#N/A,TRUE,"GENERAL";"TAB4",#N/A,TRUE,"GENERAL";"TAB5",#N/A,TRUE,"GENERAL"}</definedName>
    <definedName name="VNVBN" hidden="1">{"TAB1",#N/A,TRUE,"GENERAL";"TAB2",#N/A,TRUE,"GENERAL";"TAB3",#N/A,TRUE,"GENERAL";"TAB4",#N/A,TRUE,"GENERAL";"TAB5",#N/A,TRUE,"GENERAL"}</definedName>
    <definedName name="VNVBN_1" localSheetId="3" hidden="1">{"TAB1",#N/A,TRUE,"GENERAL";"TAB2",#N/A,TRUE,"GENERAL";"TAB3",#N/A,TRUE,"GENERAL";"TAB4",#N/A,TRUE,"GENERAL";"TAB5",#N/A,TRUE,"GENERAL"}</definedName>
    <definedName name="VNVBN_1" localSheetId="61" hidden="1">{"TAB1",#N/A,TRUE,"GENERAL";"TAB2",#N/A,TRUE,"GENERAL";"TAB3",#N/A,TRUE,"GENERAL";"TAB4",#N/A,TRUE,"GENERAL";"TAB5",#N/A,TRUE,"GENERAL"}</definedName>
    <definedName name="VNVBN_1" localSheetId="62" hidden="1">{"TAB1",#N/A,TRUE,"GENERAL";"TAB2",#N/A,TRUE,"GENERAL";"TAB3",#N/A,TRUE,"GENERAL";"TAB4",#N/A,TRUE,"GENERAL";"TAB5",#N/A,TRUE,"GENERAL"}</definedName>
    <definedName name="VNVBN_1" hidden="1">{"TAB1",#N/A,TRUE,"GENERAL";"TAB2",#N/A,TRUE,"GENERAL";"TAB3",#N/A,TRUE,"GENERAL";"TAB4",#N/A,TRUE,"GENERAL";"TAB5",#N/A,TRUE,"GENERAL"}</definedName>
    <definedName name="VNXBN">#N/A</definedName>
    <definedName name="Vo">#REF!</definedName>
    <definedName name="VOL.">#REF!</definedName>
    <definedName name="VOL._TOT.">#REF!</definedName>
    <definedName name="VOL_">#REF!</definedName>
    <definedName name="VOL____0">#REF!</definedName>
    <definedName name="VOL____1">#REF!</definedName>
    <definedName name="VOL____2">#REF!</definedName>
    <definedName name="VOL____3">#REF!</definedName>
    <definedName name="VOL__TOT_">#REF!</definedName>
    <definedName name="VOL__TOT____0">#REF!</definedName>
    <definedName name="VOL__TOT____1">#REF!</definedName>
    <definedName name="VOL__TOT____2">#REF!</definedName>
    <definedName name="VOL__TOT____3">#REF!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CIM">#REF!</definedName>
    <definedName name="VolPE">#REF!</definedName>
    <definedName name="VolPVC">#REF!</definedName>
    <definedName name="VOLQUET">#REF!</definedName>
    <definedName name="VOLQUETA">#REF!</definedName>
    <definedName name="Volqueta__6_m³">#REF!</definedName>
    <definedName name="Volqueta_3.00_m" localSheetId="21">#REF!</definedName>
    <definedName name="Volqueta_3.00_m">#REF!</definedName>
    <definedName name="VOLQUETA_6_m3">#REF!</definedName>
    <definedName name="Volqueta_C70_6M3" localSheetId="61">#REF!</definedName>
    <definedName name="Volqueta_C70_6M3">#REF!</definedName>
    <definedName name="Volqueta_Kamaz_10M3">#REF!</definedName>
    <definedName name="Volqueta_Viaje_6_m3" localSheetId="21">#REF!</definedName>
    <definedName name="Volqueta_Viaje_6_m3">#REF!</definedName>
    <definedName name="VolTanqu">#REF!</definedName>
    <definedName name="Voltimetro_de_0_250v">#REF!</definedName>
    <definedName name="Volumen">#REF!</definedName>
    <definedName name="volumenarena">#REF!</definedName>
    <definedName name="VOLUMENDIARIO">#REF!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#REF!</definedName>
    <definedName name="VR._DESEMBOLSOS">#REF!</definedName>
    <definedName name="VR_CON_IVA" localSheetId="61">#REF!*(1+#REF!)</definedName>
    <definedName name="VR_CON_IVA" localSheetId="62">#REF!*(1+#REF!)</definedName>
    <definedName name="VR_CON_IVA">#REF!*(1+#REF!)</definedName>
    <definedName name="vr_equipos">#REF!</definedName>
    <definedName name="VR_SIN_IVA" localSheetId="61">VLOOKUP(#REF!,#REF!,6,FALSE)</definedName>
    <definedName name="VR_SIN_IVA" localSheetId="62">VLOOKUP(#REF!,#REF!,6,FALSE)</definedName>
    <definedName name="VR_SIN_IVA">VLOOKUP(#REF!,#REF!,6,FALSE)</definedName>
    <definedName name="VR_TOT" localSheetId="3">IF(AIU!_h7=2,IF(CHECK=0,"",CHECK/2),"")</definedName>
    <definedName name="VR_TOT" localSheetId="61">IF([0]!_h7=2,IF(CHECK=0,"",CHECK/2),"")</definedName>
    <definedName name="VR_TOT" localSheetId="62">IF([0]!_h7=2,IF(CHECK=0,"",CHECK/2),"")</definedName>
    <definedName name="VR_TOT">IF([0]!_h7=2,IF(CHECK=0,"",CHECK/2),"")</definedName>
    <definedName name="VR_TOT_APU" localSheetId="61">IF(#REF!="","",IF(#REF!=#REF!,SUMIF(#REF!,#REF!,#REF!),ROUNDUP(#REF!*#REF!,0)))</definedName>
    <definedName name="VR_TOT_APU" localSheetId="62">IF(#REF!="","",IF(#REF!=#REF!,SUMIF(#REF!,#REF!,#REF!),ROUNDUP(#REF!*#REF!,0)))</definedName>
    <definedName name="VR_TOT_APU">IF(#REF!="","",IF(#REF!=#REF!,SUMIF(#REF!,#REF!,#REF!),ROUNDUP(#REF!*#REF!,0)))</definedName>
    <definedName name="VR_TOT_AUX" localSheetId="61">IF(#REF!="","",IF(#REF!=#REF!,SUMIF(#REF!,#REF!,#REF!),ROUNDUP(#REF!*#REF!,0)))</definedName>
    <definedName name="VR_TOT_AUX" localSheetId="62">IF(#REF!="","",IF(#REF!=#REF!,SUMIF(#REF!,#REF!,#REF!),ROUNDUP(#REF!*#REF!,0)))</definedName>
    <definedName name="VR_TOT_AUX">IF(#REF!="","",IF(#REF!=#REF!,SUMIF(#REF!,#REF!,#REF!),ROUNDUP(#REF!*#REF!,0)))</definedName>
    <definedName name="VR_UN" localSheetId="3">IF(ISERROR(_____________________________________AFC5),"",_____________________________________AFC5)</definedName>
    <definedName name="VR_UN" localSheetId="61">IF(ISERROR(_____________________________________AFC5),"",_____________________________________AFC5)</definedName>
    <definedName name="VR_UN" localSheetId="62">IF(ISERROR(_____________________________________AFC5),"",_____________________________________AFC5)</definedName>
    <definedName name="VR_UN">IF(ISERROR(_____________________________________AFC5),"",_____________________________________AFC5)</definedName>
    <definedName name="VR_UN_APU" localSheetId="61">IF(LEN(#REF!)=2,"",IF(#REF!="","",IF(ISERROR(SEARCH("-",#REF!,3)),VLOOKUP(#REF!,#REF!,4,FALSE),"")))</definedName>
    <definedName name="VR_UN_APU" localSheetId="62">IF(LEN(#REF!)=2,"",IF(#REF!="","",IF(ISERROR(SEARCH("-",#REF!,3)),VLOOKUP(#REF!,#REF!,4,FALSE),"")))</definedName>
    <definedName name="VR_UN_APU">IF(LEN(#REF!)=2,"",IF(#REF!="","",IF(ISERROR(SEARCH("-",#REF!,3)),VLOOKUP(#REF!,#REF!,4,FALSE),"")))</definedName>
    <definedName name="VR_UN_AUX" localSheetId="61">IF(#REF!="","",VLOOKUP(#REF!,#REF!,4,0))</definedName>
    <definedName name="VR_UN_AUX" localSheetId="62">IF(#REF!="","",VLOOKUP(#REF!,#REF!,4,0))</definedName>
    <definedName name="VR_UN_AUX">IF(#REF!="","",VLOOKUP(#REF!,#REF!,4,0))</definedName>
    <definedName name="VR_UN_PPTO" localSheetId="61">IF(LEN(#REF!)=9,VLOOKUP(#REF!,#REF!,6,FALSE),"")</definedName>
    <definedName name="VR_UN_PPTO" localSheetId="62">IF(LEN(#REF!)=9,VLOOKUP(#REF!,#REF!,6,FALSE),"")</definedName>
    <definedName name="VR_UN_PPTO">IF(LEN(#REF!)=9,VLOOKUP(#REF!,#REF!,6,FALSE),"")</definedName>
    <definedName name="VR_UNITARIO">#REF!</definedName>
    <definedName name="VRA">#REF!</definedName>
    <definedName name="vrbasad1">#REF!</definedName>
    <definedName name="vrbasad2">#REF!</definedName>
    <definedName name="vrbasin">#REF!</definedName>
    <definedName name="vRitmo">#REF!</definedName>
    <definedName name="VrMeta">#REF!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#REF!</definedName>
    <definedName name="VRTT">#REF!</definedName>
    <definedName name="VRTTL">#REF!</definedName>
    <definedName name="VRTTLPPTO">#REF!</definedName>
    <definedName name="VRTTLUNDS">#REF!</definedName>
    <definedName name="Vs">#REF!</definedName>
    <definedName name="VSCanonTotal" localSheetId="61">#REF!</definedName>
    <definedName name="VSCanonTotal">#REF!</definedName>
    <definedName name="vsdfj" localSheetId="3" hidden="1">{"via1",#N/A,TRUE,"general";"via2",#N/A,TRUE,"general";"via3",#N/A,TRUE,"general"}</definedName>
    <definedName name="vsdfj" localSheetId="61" hidden="1">{"via1",#N/A,TRUE,"general";"via2",#N/A,TRUE,"general";"via3",#N/A,TRUE,"general"}</definedName>
    <definedName name="vsdfj" localSheetId="62" hidden="1">{"via1",#N/A,TRUE,"general";"via2",#N/A,TRUE,"general";"via3",#N/A,TRUE,"general"}</definedName>
    <definedName name="vsdfj" hidden="1">{"via1",#N/A,TRUE,"general";"via2",#N/A,TRUE,"general";"via3",#N/A,TRUE,"general"}</definedName>
    <definedName name="vsdfj_1" localSheetId="3" hidden="1">{"via1",#N/A,TRUE,"general";"via2",#N/A,TRUE,"general";"via3",#N/A,TRUE,"general"}</definedName>
    <definedName name="vsdfj_1" localSheetId="61" hidden="1">{"via1",#N/A,TRUE,"general";"via2",#N/A,TRUE,"general";"via3",#N/A,TRUE,"general"}</definedName>
    <definedName name="vsdfj_1" localSheetId="62" hidden="1">{"via1",#N/A,TRUE,"general";"via2",#N/A,TRUE,"general";"via3",#N/A,TRUE,"general"}</definedName>
    <definedName name="vsdfj_1" hidden="1">{"via1",#N/A,TRUE,"general";"via2",#N/A,TRUE,"general";"via3",#N/A,TRUE,"general"}</definedName>
    <definedName name="vSistólica">#REF!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 localSheetId="61">#REF!</definedName>
    <definedName name="VSPunRentabilidad">#REF!</definedName>
    <definedName name="VSTablaDTF">#REF!</definedName>
    <definedName name="VSTablaDTFDatos">#REF!</definedName>
    <definedName name="VSUtilidadMensual">#REF!</definedName>
    <definedName name="VSVariablesRenting">#REF!</definedName>
    <definedName name="vt" localSheetId="3" hidden="1">{"via1",#N/A,TRUE,"general";"via2",#N/A,TRUE,"general";"via3",#N/A,TRUE,"general"}</definedName>
    <definedName name="vt" localSheetId="61" hidden="1">{"via1",#N/A,TRUE,"general";"via2",#N/A,TRUE,"general";"via3",#N/A,TRUE,"general"}</definedName>
    <definedName name="vt" localSheetId="62" hidden="1">{"via1",#N/A,TRUE,"general";"via2",#N/A,TRUE,"general";"via3",#N/A,TRUE,"general"}</definedName>
    <definedName name="vt" hidden="1">{"via1",#N/A,TRUE,"general";"via2",#N/A,TRUE,"general";"via3",#N/A,TRUE,"general"}</definedName>
    <definedName name="vt_1" localSheetId="3" hidden="1">{"via1",#N/A,TRUE,"general";"via2",#N/A,TRUE,"general";"via3",#N/A,TRUE,"general"}</definedName>
    <definedName name="vt_1" localSheetId="61" hidden="1">{"via1",#N/A,TRUE,"general";"via2",#N/A,TRUE,"general";"via3",#N/A,TRUE,"general"}</definedName>
    <definedName name="vt_1" localSheetId="62" hidden="1">{"via1",#N/A,TRUE,"general";"via2",#N/A,TRUE,"general";"via3",#N/A,TRUE,"general"}</definedName>
    <definedName name="vt_1" hidden="1">{"via1",#N/A,TRUE,"general";"via2",#N/A,TRUE,"general";"via3",#N/A,TRUE,"general"}</definedName>
    <definedName name="VTOTAL" localSheetId="62">#REF!</definedName>
    <definedName name="VTOTAL">#REF!</definedName>
    <definedName name="VUELTA">#REF!</definedName>
    <definedName name="Vun">#REF!</definedName>
    <definedName name="vutil">#REF!</definedName>
    <definedName name="vv" localSheetId="62">#REF!</definedName>
    <definedName name="vv">#REF!</definedName>
    <definedName name="Vv.u.total">#REF!</definedName>
    <definedName name="vvcxv" localSheetId="3" hidden="1">{"TAB1",#N/A,TRUE,"GENERAL";"TAB2",#N/A,TRUE,"GENERAL";"TAB3",#N/A,TRUE,"GENERAL";"TAB4",#N/A,TRUE,"GENERAL";"TAB5",#N/A,TRUE,"GENERAL"}</definedName>
    <definedName name="vvcxv" localSheetId="61" hidden="1">{"TAB1",#N/A,TRUE,"GENERAL";"TAB2",#N/A,TRUE,"GENERAL";"TAB3",#N/A,TRUE,"GENERAL";"TAB4",#N/A,TRUE,"GENERAL";"TAB5",#N/A,TRUE,"GENERAL"}</definedName>
    <definedName name="vvcxv" localSheetId="62" hidden="1">{"TAB1",#N/A,TRUE,"GENERAL";"TAB2",#N/A,TRUE,"GENERAL";"TAB3",#N/A,TRUE,"GENERAL";"TAB4",#N/A,TRUE,"GENERAL";"TAB5",#N/A,TRUE,"GENERAL"}</definedName>
    <definedName name="vvcxv" hidden="1">{"TAB1",#N/A,TRUE,"GENERAL";"TAB2",#N/A,TRUE,"GENERAL";"TAB3",#N/A,TRUE,"GENERAL";"TAB4",#N/A,TRUE,"GENERAL";"TAB5",#N/A,TRUE,"GENERAL"}</definedName>
    <definedName name="vvcxv_1" localSheetId="3" hidden="1">{"TAB1",#N/A,TRUE,"GENERAL";"TAB2",#N/A,TRUE,"GENERAL";"TAB3",#N/A,TRUE,"GENERAL";"TAB4",#N/A,TRUE,"GENERAL";"TAB5",#N/A,TRUE,"GENERAL"}</definedName>
    <definedName name="vvcxv_1" localSheetId="61" hidden="1">{"TAB1",#N/A,TRUE,"GENERAL";"TAB2",#N/A,TRUE,"GENERAL";"TAB3",#N/A,TRUE,"GENERAL";"TAB4",#N/A,TRUE,"GENERAL";"TAB5",#N/A,TRUE,"GENERAL"}</definedName>
    <definedName name="vvcxv_1" localSheetId="62" hidden="1">{"TAB1",#N/A,TRUE,"GENERAL";"TAB2",#N/A,TRUE,"GENERAL";"TAB3",#N/A,TRUE,"GENERAL";"TAB4",#N/A,TRUE,"GENERAL";"TAB5",#N/A,TRUE,"GENERAL"}</definedName>
    <definedName name="vvcxv_1" hidden="1">{"TAB1",#N/A,TRUE,"GENERAL";"TAB2",#N/A,TRUE,"GENERAL";"TAB3",#N/A,TRUE,"GENERAL";"TAB4",#N/A,TRUE,"GENERAL";"TAB5",#N/A,TRUE,"GENERAL"}</definedName>
    <definedName name="Vvkmh">#REF!</definedName>
    <definedName name="Vvmph">#REF!</definedName>
    <definedName name="VVV" localSheetId="61">#REF!</definedName>
    <definedName name="VVV">#REF!</definedName>
    <definedName name="vvvvt" localSheetId="3" hidden="1">{"via1",#N/A,TRUE,"general";"via2",#N/A,TRUE,"general";"via3",#N/A,TRUE,"general"}</definedName>
    <definedName name="vvvvt" localSheetId="61" hidden="1">{"via1",#N/A,TRUE,"general";"via2",#N/A,TRUE,"general";"via3",#N/A,TRUE,"general"}</definedName>
    <definedName name="vvvvt" localSheetId="62" hidden="1">{"via1",#N/A,TRUE,"general";"via2",#N/A,TRUE,"general";"via3",#N/A,TRUE,"general"}</definedName>
    <definedName name="vvvvt" hidden="1">{"via1",#N/A,TRUE,"general";"via2",#N/A,TRUE,"general";"via3",#N/A,TRUE,"general"}</definedName>
    <definedName name="vvvvt_1" localSheetId="3" hidden="1">{"via1",#N/A,TRUE,"general";"via2",#N/A,TRUE,"general";"via3",#N/A,TRUE,"general"}</definedName>
    <definedName name="vvvvt_1" localSheetId="61" hidden="1">{"via1",#N/A,TRUE,"general";"via2",#N/A,TRUE,"general";"via3",#N/A,TRUE,"general"}</definedName>
    <definedName name="vvvvt_1" localSheetId="62" hidden="1">{"via1",#N/A,TRUE,"general";"via2",#N/A,TRUE,"general";"via3",#N/A,TRUE,"general"}</definedName>
    <definedName name="vvvvt_1" hidden="1">{"via1",#N/A,TRUE,"general";"via2",#N/A,TRUE,"general";"via3",#N/A,TRUE,"general"}</definedName>
    <definedName name="VVVVV" hidden="1">#REF!</definedName>
    <definedName name="vvvvvvf" localSheetId="3" hidden="1">{"via1",#N/A,TRUE,"general";"via2",#N/A,TRUE,"general";"via3",#N/A,TRUE,"general"}</definedName>
    <definedName name="vvvvvvf" localSheetId="61" hidden="1">{"via1",#N/A,TRUE,"general";"via2",#N/A,TRUE,"general";"via3",#N/A,TRUE,"general"}</definedName>
    <definedName name="vvvvvvf" localSheetId="62" hidden="1">{"via1",#N/A,TRUE,"general";"via2",#N/A,TRUE,"general";"via3",#N/A,TRUE,"general"}</definedName>
    <definedName name="vvvvvvf" hidden="1">{"via1",#N/A,TRUE,"general";"via2",#N/A,TRUE,"general";"via3",#N/A,TRUE,"general"}</definedName>
    <definedName name="vvvvvvf_1" localSheetId="3" hidden="1">{"via1",#N/A,TRUE,"general";"via2",#N/A,TRUE,"general";"via3",#N/A,TRUE,"general"}</definedName>
    <definedName name="vvvvvvf_1" localSheetId="61" hidden="1">{"via1",#N/A,TRUE,"general";"via2",#N/A,TRUE,"general";"via3",#N/A,TRUE,"general"}</definedName>
    <definedName name="vvvvvvf_1" localSheetId="62" hidden="1">{"via1",#N/A,TRUE,"general";"via2",#N/A,TRUE,"general";"via3",#N/A,TRUE,"general"}</definedName>
    <definedName name="vvvvvvf_1" hidden="1">{"via1",#N/A,TRUE,"general";"via2",#N/A,TRUE,"general";"via3",#N/A,TRUE,"general"}</definedName>
    <definedName name="VVVVVVV" localSheetId="3" hidden="1">{"via1",#N/A,TRUE,"general";"via2",#N/A,TRUE,"general";"via3",#N/A,TRUE,"general"}</definedName>
    <definedName name="VVVVVVV" hidden="1">{"via1",#N/A,TRUE,"general";"via2",#N/A,TRUE,"general";"via3",#N/A,TRUE,"general"}</definedName>
    <definedName name="vvvvvvvvvvvvvvvvvvvvvvvvvvvvvvv">#REF!</definedName>
    <definedName name="VVVVVVVVVVVVVVVVVVVVVVVVVVVVVVVVVVVVVVVVVVVVVVVVVVV" localSheetId="3"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3" hidden="1">{"TAB1",#N/A,TRUE,"GENERAL";"TAB2",#N/A,TRUE,"GENERAL";"TAB3",#N/A,TRUE,"GENERAL";"TAB4",#N/A,TRUE,"GENERAL";"TAB5",#N/A,TRUE,"GENERAL"}</definedName>
    <definedName name="vy" localSheetId="61" hidden="1">{"TAB1",#N/A,TRUE,"GENERAL";"TAB2",#N/A,TRUE,"GENERAL";"TAB3",#N/A,TRUE,"GENERAL";"TAB4",#N/A,TRUE,"GENERAL";"TAB5",#N/A,TRUE,"GENERAL"}</definedName>
    <definedName name="vy" localSheetId="62" hidden="1">{"TAB1",#N/A,TRUE,"GENERAL";"TAB2",#N/A,TRUE,"GENERAL";"TAB3",#N/A,TRUE,"GENERAL";"TAB4",#N/A,TRUE,"GENERAL";"TAB5",#N/A,TRUE,"GENERAL"}</definedName>
    <definedName name="vy" hidden="1">{"TAB1",#N/A,TRUE,"GENERAL";"TAB2",#N/A,TRUE,"GENERAL";"TAB3",#N/A,TRUE,"GENERAL";"TAB4",#N/A,TRUE,"GENERAL";"TAB5",#N/A,TRUE,"GENERAL"}</definedName>
    <definedName name="vy_1" localSheetId="3" hidden="1">{"TAB1",#N/A,TRUE,"GENERAL";"TAB2",#N/A,TRUE,"GENERAL";"TAB3",#N/A,TRUE,"GENERAL";"TAB4",#N/A,TRUE,"GENERAL";"TAB5",#N/A,TRUE,"GENERAL"}</definedName>
    <definedName name="vy_1" localSheetId="61" hidden="1">{"TAB1",#N/A,TRUE,"GENERAL";"TAB2",#N/A,TRUE,"GENERAL";"TAB3",#N/A,TRUE,"GENERAL";"TAB4",#N/A,TRUE,"GENERAL";"TAB5",#N/A,TRUE,"GENERAL"}</definedName>
    <definedName name="vy_1" localSheetId="62" hidden="1">{"TAB1",#N/A,TRUE,"GENERAL";"TAB2",#N/A,TRUE,"GENERAL";"TAB3",#N/A,TRUE,"GENERAL";"TAB4",#N/A,TRUE,"GENERAL";"TAB5",#N/A,TRUE,"GENERAL"}</definedName>
    <definedName name="vy_1" hidden="1">{"TAB1",#N/A,TRUE,"GENERAL";"TAB2",#N/A,TRUE,"GENERAL";"TAB3",#N/A,TRUE,"GENERAL";"TAB4",#N/A,TRUE,"GENERAL";"TAB5",#N/A,TRUE,"GENERAL"}</definedName>
    <definedName name="W" localSheetId="61">#REF!</definedName>
    <definedName name="W" localSheetId="62">#REF!</definedName>
    <definedName name="W">#REF!</definedName>
    <definedName name="w2w2w" localSheetId="3" hidden="1">{"via1",#N/A,TRUE,"general";"via2",#N/A,TRUE,"general";"via3",#N/A,TRUE,"general"}</definedName>
    <definedName name="w2w2w" localSheetId="61" hidden="1">{"via1",#N/A,TRUE,"general";"via2",#N/A,TRUE,"general";"via3",#N/A,TRUE,"general"}</definedName>
    <definedName name="w2w2w" localSheetId="62" hidden="1">{"via1",#N/A,TRUE,"general";"via2",#N/A,TRUE,"general";"via3",#N/A,TRUE,"general"}</definedName>
    <definedName name="w2w2w" hidden="1">{"via1",#N/A,TRUE,"general";"via2",#N/A,TRUE,"general";"via3",#N/A,TRUE,"general"}</definedName>
    <definedName name="w2w2w_1" localSheetId="3" hidden="1">{"via1",#N/A,TRUE,"general";"via2",#N/A,TRUE,"general";"via3",#N/A,TRUE,"general"}</definedName>
    <definedName name="w2w2w_1" localSheetId="61" hidden="1">{"via1",#N/A,TRUE,"general";"via2",#N/A,TRUE,"general";"via3",#N/A,TRUE,"general"}</definedName>
    <definedName name="w2w2w_1" localSheetId="62" hidden="1">{"via1",#N/A,TRUE,"general";"via2",#N/A,TRUE,"general";"via3",#N/A,TRUE,"general"}</definedName>
    <definedName name="w2w2w_1" hidden="1">{"via1",#N/A,TRUE,"general";"via2",#N/A,TRUE,"general";"via3",#N/A,TRUE,"general"}</definedName>
    <definedName name="WA">#REF!</definedName>
    <definedName name="WAC">#REF!</definedName>
    <definedName name="WACC">#REF!</definedName>
    <definedName name="WAER4YTSDTGFYWUETYJ" localSheetId="62">#REF!</definedName>
    <definedName name="WAER4YTSDTGFYWUETYJ">#REF!</definedName>
    <definedName name="WAGE_RATE">#REF!</definedName>
    <definedName name="Wage0100">#REF!</definedName>
    <definedName name="Wage0200">#REF!</definedName>
    <definedName name="Walcan">#REF!</definedName>
    <definedName name="wartgb">#REF!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aydown">#REF!</definedName>
    <definedName name="waydown1">#REF!</definedName>
    <definedName name="WBS">#REF!</definedName>
    <definedName name="wcint">#REF!</definedName>
    <definedName name="WCmaximum_amount">#REF!</definedName>
    <definedName name="WContLab">#REF!</definedName>
    <definedName name="WContParts">#REF!</definedName>
    <definedName name="Wcut">#REF!</definedName>
    <definedName name="WD">#REF!</definedName>
    <definedName name="WDBIFG">#REF!</definedName>
    <definedName name="WDD" localSheetId="3"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DVVV" localSheetId="61">#REF!</definedName>
    <definedName name="WDVVV">#REF!</definedName>
    <definedName name="we" localSheetId="62">#REF!</definedName>
    <definedName name="we">#REF!</definedName>
    <definedName name="wedw">#REF!</definedName>
    <definedName name="WEFARF">#REF!</definedName>
    <definedName name="WEFWE">#REF!</definedName>
    <definedName name="weight">#REF!</definedName>
    <definedName name="WEIGHT_UNIT">#REF!</definedName>
    <definedName name="weq" localSheetId="61">#REF!</definedName>
    <definedName name="weq">#REF!</definedName>
    <definedName name="WER">#REF!</definedName>
    <definedName name="werdfg">#REF!</definedName>
    <definedName name="WERE342" localSheetId="3">IF([0]!LG=9,#REF!,"")</definedName>
    <definedName name="WERE342">IF([0]!LG=9,#REF!,"")</definedName>
    <definedName name="werew" localSheetId="3" hidden="1">{"TAB1",#N/A,TRUE,"GENERAL";"TAB2",#N/A,TRUE,"GENERAL";"TAB3",#N/A,TRUE,"GENERAL";"TAB4",#N/A,TRUE,"GENERAL";"TAB5",#N/A,TRUE,"GENERAL"}</definedName>
    <definedName name="werew" localSheetId="61" hidden="1">{"TAB1",#N/A,TRUE,"GENERAL";"TAB2",#N/A,TRUE,"GENERAL";"TAB3",#N/A,TRUE,"GENERAL";"TAB4",#N/A,TRUE,"GENERAL";"TAB5",#N/A,TRUE,"GENERAL"}</definedName>
    <definedName name="werew" localSheetId="62" hidden="1">{"TAB1",#N/A,TRUE,"GENERAL";"TAB2",#N/A,TRUE,"GENERAL";"TAB3",#N/A,TRUE,"GENERAL";"TAB4",#N/A,TRUE,"GENERAL";"TAB5",#N/A,TRUE,"GENERAL"}</definedName>
    <definedName name="werew" hidden="1">{"TAB1",#N/A,TRUE,"GENERAL";"TAB2",#N/A,TRUE,"GENERAL";"TAB3",#N/A,TRUE,"GENERAL";"TAB4",#N/A,TRUE,"GENERAL";"TAB5",#N/A,TRUE,"GENERAL"}</definedName>
    <definedName name="werew_1" localSheetId="3" hidden="1">{"TAB1",#N/A,TRUE,"GENERAL";"TAB2",#N/A,TRUE,"GENERAL";"TAB3",#N/A,TRUE,"GENERAL";"TAB4",#N/A,TRUE,"GENERAL";"TAB5",#N/A,TRUE,"GENERAL"}</definedName>
    <definedName name="werew_1" localSheetId="61" hidden="1">{"TAB1",#N/A,TRUE,"GENERAL";"TAB2",#N/A,TRUE,"GENERAL";"TAB3",#N/A,TRUE,"GENERAL";"TAB4",#N/A,TRUE,"GENERAL";"TAB5",#N/A,TRUE,"GENERAL"}</definedName>
    <definedName name="werew_1" localSheetId="62" hidden="1">{"TAB1",#N/A,TRUE,"GENERAL";"TAB2",#N/A,TRUE,"GENERAL";"TAB3",#N/A,TRUE,"GENERAL";"TAB4",#N/A,TRUE,"GENERAL";"TAB5",#N/A,TRUE,"GENERAL"}</definedName>
    <definedName name="werew_1" hidden="1">{"TAB1",#N/A,TRUE,"GENERAL";"TAB2",#N/A,TRUE,"GENERAL";"TAB3",#N/A,TRUE,"GENERAL";"TAB4",#N/A,TRUE,"GENERAL";"TAB5",#N/A,TRUE,"GENERAL"}</definedName>
    <definedName name="WEREWR" localSheetId="3" hidden="1">{"via1",#N/A,TRUE,"general";"via2",#N/A,TRUE,"general";"via3",#N/A,TRUE,"general"}</definedName>
    <definedName name="WEREWR" localSheetId="61" hidden="1">{"via1",#N/A,TRUE,"general";"via2",#N/A,TRUE,"general";"via3",#N/A,TRUE,"general"}</definedName>
    <definedName name="WEREWR" localSheetId="62" hidden="1">{"via1",#N/A,TRUE,"general";"via2",#N/A,TRUE,"general";"via3",#N/A,TRUE,"general"}</definedName>
    <definedName name="WEREWR" hidden="1">{"via1",#N/A,TRUE,"general";"via2",#N/A,TRUE,"general";"via3",#N/A,TRUE,"general"}</definedName>
    <definedName name="WEREWR_1" localSheetId="3" hidden="1">{"via1",#N/A,TRUE,"general";"via2",#N/A,TRUE,"general";"via3",#N/A,TRUE,"general"}</definedName>
    <definedName name="WEREWR_1" localSheetId="61" hidden="1">{"via1",#N/A,TRUE,"general";"via2",#N/A,TRUE,"general";"via3",#N/A,TRUE,"general"}</definedName>
    <definedName name="WEREWR_1" localSheetId="62" hidden="1">{"via1",#N/A,TRUE,"general";"via2",#N/A,TRUE,"general";"via3",#N/A,TRUE,"general"}</definedName>
    <definedName name="WEREWR_1" hidden="1">{"via1",#N/A,TRUE,"general";"via2",#N/A,TRUE,"general";"via3",#N/A,TRUE,"general"}</definedName>
    <definedName name="WERF">#REF!</definedName>
    <definedName name="werfdsf" localSheetId="3" hidden="1">{"TAB1",#N/A,TRUE,"GENERAL";"TAB2",#N/A,TRUE,"GENERAL";"TAB3",#N/A,TRUE,"GENERAL";"TAB4",#N/A,TRUE,"GENERAL";"TAB5",#N/A,TRUE,"GENERAL"}</definedName>
    <definedName name="werfdsf" localSheetId="61" hidden="1">{"TAB1",#N/A,TRUE,"GENERAL";"TAB2",#N/A,TRUE,"GENERAL";"TAB3",#N/A,TRUE,"GENERAL";"TAB4",#N/A,TRUE,"GENERAL";"TAB5",#N/A,TRUE,"GENERAL"}</definedName>
    <definedName name="werfdsf" localSheetId="62" hidden="1">{"TAB1",#N/A,TRUE,"GENERAL";"TAB2",#N/A,TRUE,"GENERAL";"TAB3",#N/A,TRUE,"GENERAL";"TAB4",#N/A,TRUE,"GENERAL";"TAB5",#N/A,TRUE,"GENERAL"}</definedName>
    <definedName name="werfdsf" hidden="1">{"TAB1",#N/A,TRUE,"GENERAL";"TAB2",#N/A,TRUE,"GENERAL";"TAB3",#N/A,TRUE,"GENERAL";"TAB4",#N/A,TRUE,"GENERAL";"TAB5",#N/A,TRUE,"GENERAL"}</definedName>
    <definedName name="werfdsf_1" localSheetId="3" hidden="1">{"TAB1",#N/A,TRUE,"GENERAL";"TAB2",#N/A,TRUE,"GENERAL";"TAB3",#N/A,TRUE,"GENERAL";"TAB4",#N/A,TRUE,"GENERAL";"TAB5",#N/A,TRUE,"GENERAL"}</definedName>
    <definedName name="werfdsf_1" localSheetId="61" hidden="1">{"TAB1",#N/A,TRUE,"GENERAL";"TAB2",#N/A,TRUE,"GENERAL";"TAB3",#N/A,TRUE,"GENERAL";"TAB4",#N/A,TRUE,"GENERAL";"TAB5",#N/A,TRUE,"GENERAL"}</definedName>
    <definedName name="werfdsf_1" localSheetId="62" hidden="1">{"TAB1",#N/A,TRUE,"GENERAL";"TAB2",#N/A,TRUE,"GENERAL";"TAB3",#N/A,TRUE,"GENERAL";"TAB4",#N/A,TRUE,"GENERAL";"TAB5",#N/A,TRUE,"GENERAL"}</definedName>
    <definedName name="werfdsf_1" hidden="1">{"TAB1",#N/A,TRUE,"GENERAL";"TAB2",#N/A,TRUE,"GENERAL";"TAB3",#N/A,TRUE,"GENERAL";"TAB4",#N/A,TRUE,"GENERAL";"TAB5",#N/A,TRUE,"GENERAL"}</definedName>
    <definedName name="werh" localSheetId="3" hidden="1">{"via1",#N/A,TRUE,"general";"via2",#N/A,TRUE,"general";"via3",#N/A,TRUE,"general"}</definedName>
    <definedName name="werh" localSheetId="61" hidden="1">{"via1",#N/A,TRUE,"general";"via2",#N/A,TRUE,"general";"via3",#N/A,TRUE,"general"}</definedName>
    <definedName name="werh" localSheetId="62" hidden="1">{"via1",#N/A,TRUE,"general";"via2",#N/A,TRUE,"general";"via3",#N/A,TRUE,"general"}</definedName>
    <definedName name="werh" hidden="1">{"via1",#N/A,TRUE,"general";"via2",#N/A,TRUE,"general";"via3",#N/A,TRUE,"general"}</definedName>
    <definedName name="werh_1" localSheetId="3" hidden="1">{"via1",#N/A,TRUE,"general";"via2",#N/A,TRUE,"general";"via3",#N/A,TRUE,"general"}</definedName>
    <definedName name="werh_1" localSheetId="61" hidden="1">{"via1",#N/A,TRUE,"general";"via2",#N/A,TRUE,"general";"via3",#N/A,TRUE,"general"}</definedName>
    <definedName name="werh_1" localSheetId="62" hidden="1">{"via1",#N/A,TRUE,"general";"via2",#N/A,TRUE,"general";"via3",#N/A,TRUE,"general"}</definedName>
    <definedName name="werh_1" hidden="1">{"via1",#N/A,TRUE,"general";"via2",#N/A,TRUE,"general";"via3",#N/A,TRUE,"general"}</definedName>
    <definedName name="wersfdfrguyo" localSheetId="3" hidden="1">{"via1",#N/A,TRUE,"general";"via2",#N/A,TRUE,"general";"via3",#N/A,TRUE,"general"}</definedName>
    <definedName name="wersfdfrguyo" localSheetId="61" hidden="1">{"via1",#N/A,TRUE,"general";"via2",#N/A,TRUE,"general";"via3",#N/A,TRUE,"general"}</definedName>
    <definedName name="wersfdfrguyo" localSheetId="62" hidden="1">{"via1",#N/A,TRUE,"general";"via2",#N/A,TRUE,"general";"via3",#N/A,TRUE,"general"}</definedName>
    <definedName name="wersfdfrguyo" hidden="1">{"via1",#N/A,TRUE,"general";"via2",#N/A,TRUE,"general";"via3",#N/A,TRUE,"general"}</definedName>
    <definedName name="wersfdfrguyo_1" localSheetId="3" hidden="1">{"via1",#N/A,TRUE,"general";"via2",#N/A,TRUE,"general";"via3",#N/A,TRUE,"general"}</definedName>
    <definedName name="wersfdfrguyo_1" localSheetId="61" hidden="1">{"via1",#N/A,TRUE,"general";"via2",#N/A,TRUE,"general";"via3",#N/A,TRUE,"general"}</definedName>
    <definedName name="wersfdfrguyo_1" localSheetId="62" hidden="1">{"via1",#N/A,TRUE,"general";"via2",#N/A,TRUE,"general";"via3",#N/A,TRUE,"general"}</definedName>
    <definedName name="wersfdfrguyo_1" hidden="1">{"via1",#N/A,TRUE,"general";"via2",#N/A,TRUE,"general";"via3",#N/A,TRUE,"general"}</definedName>
    <definedName name="WERT" localSheetId="3" hidden="1">{#N/A,#N/A,FALSE,"masez (10)";#N/A,#N/A,FALSE,"masez (7)";#N/A,#N/A,FALSE,"masez (6)";#N/A,#N/A,FALSE,"masez (5)";#N/A,#N/A,FALSE,"masez (4)";#N/A,#N/A,FALSE,"masez (3)";#N/A,#N/A,FALSE,"masez (2)";#N/A,#N/A,FALSE,"GME";#N/A,#N/A,FALSE,"masez"}</definedName>
    <definedName name="WERT" hidden="1">{#N/A,#N/A,FALSE,"masez (10)";#N/A,#N/A,FALSE,"masez (7)";#N/A,#N/A,FALSE,"masez (6)";#N/A,#N/A,FALSE,"masez (5)";#N/A,#N/A,FALSE,"masez (4)";#N/A,#N/A,FALSE,"masez (3)";#N/A,#N/A,FALSE,"masez (2)";#N/A,#N/A,FALSE,"GME";#N/A,#N/A,FALSE,"masez"}</definedName>
    <definedName name="WERTYUI">#REF!</definedName>
    <definedName name="werwr" localSheetId="3" hidden="1">{"via1",#N/A,TRUE,"general";"via2",#N/A,TRUE,"general";"via3",#N/A,TRUE,"general"}</definedName>
    <definedName name="werwr" localSheetId="61" hidden="1">{"via1",#N/A,TRUE,"general";"via2",#N/A,TRUE,"general";"via3",#N/A,TRUE,"general"}</definedName>
    <definedName name="werwr" localSheetId="62" hidden="1">{"via1",#N/A,TRUE,"general";"via2",#N/A,TRUE,"general";"via3",#N/A,TRUE,"general"}</definedName>
    <definedName name="werwr" hidden="1">{"via1",#N/A,TRUE,"general";"via2",#N/A,TRUE,"general";"via3",#N/A,TRUE,"general"}</definedName>
    <definedName name="werwr_1" localSheetId="3" hidden="1">{"via1",#N/A,TRUE,"general";"via2",#N/A,TRUE,"general";"via3",#N/A,TRUE,"general"}</definedName>
    <definedName name="werwr_1" localSheetId="61" hidden="1">{"via1",#N/A,TRUE,"general";"via2",#N/A,TRUE,"general";"via3",#N/A,TRUE,"general"}</definedName>
    <definedName name="werwr_1" localSheetId="62" hidden="1">{"via1",#N/A,TRUE,"general";"via2",#N/A,TRUE,"general";"via3",#N/A,TRUE,"general"}</definedName>
    <definedName name="werwr_1" hidden="1">{"via1",#N/A,TRUE,"general";"via2",#N/A,TRUE,"general";"via3",#N/A,TRUE,"general"}</definedName>
    <definedName name="WERWVN" localSheetId="3" hidden="1">{"TAB1",#N/A,TRUE,"GENERAL";"TAB2",#N/A,TRUE,"GENERAL";"TAB3",#N/A,TRUE,"GENERAL";"TAB4",#N/A,TRUE,"GENERAL";"TAB5",#N/A,TRUE,"GENERAL"}</definedName>
    <definedName name="WERWVN" localSheetId="61" hidden="1">{"TAB1",#N/A,TRUE,"GENERAL";"TAB2",#N/A,TRUE,"GENERAL";"TAB3",#N/A,TRUE,"GENERAL";"TAB4",#N/A,TRUE,"GENERAL";"TAB5",#N/A,TRUE,"GENERAL"}</definedName>
    <definedName name="WERWVN" localSheetId="62" hidden="1">{"TAB1",#N/A,TRUE,"GENERAL";"TAB2",#N/A,TRUE,"GENERAL";"TAB3",#N/A,TRUE,"GENERAL";"TAB4",#N/A,TRUE,"GENERAL";"TAB5",#N/A,TRUE,"GENERAL"}</definedName>
    <definedName name="WERWVN" hidden="1">{"TAB1",#N/A,TRUE,"GENERAL";"TAB2",#N/A,TRUE,"GENERAL";"TAB3",#N/A,TRUE,"GENERAL";"TAB4",#N/A,TRUE,"GENERAL";"TAB5",#N/A,TRUE,"GENERAL"}</definedName>
    <definedName name="WERWVN_1" localSheetId="3" hidden="1">{"TAB1",#N/A,TRUE,"GENERAL";"TAB2",#N/A,TRUE,"GENERAL";"TAB3",#N/A,TRUE,"GENERAL";"TAB4",#N/A,TRUE,"GENERAL";"TAB5",#N/A,TRUE,"GENERAL"}</definedName>
    <definedName name="WERWVN_1" localSheetId="61" hidden="1">{"TAB1",#N/A,TRUE,"GENERAL";"TAB2",#N/A,TRUE,"GENERAL";"TAB3",#N/A,TRUE,"GENERAL";"TAB4",#N/A,TRUE,"GENERAL";"TAB5",#N/A,TRUE,"GENERAL"}</definedName>
    <definedName name="WERWVN_1" localSheetId="62" hidden="1">{"TAB1",#N/A,TRUE,"GENERAL";"TAB2",#N/A,TRUE,"GENERAL";"TAB3",#N/A,TRUE,"GENERAL";"TAB4",#N/A,TRUE,"GENERAL";"TAB5",#N/A,TRUE,"GENERAL"}</definedName>
    <definedName name="WERWVN_1" hidden="1">{"TAB1",#N/A,TRUE,"GENERAL";"TAB2",#N/A,TRUE,"GENERAL";"TAB3",#N/A,TRUE,"GENERAL";"TAB4",#N/A,TRUE,"GENERAL";"TAB5",#N/A,TRUE,"GENERAL"}</definedName>
    <definedName name="wetrew" localSheetId="3" hidden="1">{"via1",#N/A,TRUE,"general";"via2",#N/A,TRUE,"general";"via3",#N/A,TRUE,"general"}</definedName>
    <definedName name="wetrew" localSheetId="61" hidden="1">{"via1",#N/A,TRUE,"general";"via2",#N/A,TRUE,"general";"via3",#N/A,TRUE,"general"}</definedName>
    <definedName name="wetrew" localSheetId="62" hidden="1">{"via1",#N/A,TRUE,"general";"via2",#N/A,TRUE,"general";"via3",#N/A,TRUE,"general"}</definedName>
    <definedName name="wetrew" hidden="1">{"via1",#N/A,TRUE,"general";"via2",#N/A,TRUE,"general";"via3",#N/A,TRUE,"general"}</definedName>
    <definedName name="wetrew_1" localSheetId="3" hidden="1">{"via1",#N/A,TRUE,"general";"via2",#N/A,TRUE,"general";"via3",#N/A,TRUE,"general"}</definedName>
    <definedName name="wetrew_1" localSheetId="61" hidden="1">{"via1",#N/A,TRUE,"general";"via2",#N/A,TRUE,"general";"via3",#N/A,TRUE,"general"}</definedName>
    <definedName name="wetrew_1" localSheetId="62" hidden="1">{"via1",#N/A,TRUE,"general";"via2",#N/A,TRUE,"general";"via3",#N/A,TRUE,"general"}</definedName>
    <definedName name="wetrew_1" hidden="1">{"via1",#N/A,TRUE,"general";"via2",#N/A,TRUE,"general";"via3",#N/A,TRUE,"general"}</definedName>
    <definedName name="wettt" localSheetId="3" hidden="1">{"via1",#N/A,TRUE,"general";"via2",#N/A,TRUE,"general";"via3",#N/A,TRUE,"general"}</definedName>
    <definedName name="wettt" localSheetId="61" hidden="1">{"via1",#N/A,TRUE,"general";"via2",#N/A,TRUE,"general";"via3",#N/A,TRUE,"general"}</definedName>
    <definedName name="wettt" localSheetId="62" hidden="1">{"via1",#N/A,TRUE,"general";"via2",#N/A,TRUE,"general";"via3",#N/A,TRUE,"general"}</definedName>
    <definedName name="wettt" hidden="1">{"via1",#N/A,TRUE,"general";"via2",#N/A,TRUE,"general";"via3",#N/A,TRUE,"general"}</definedName>
    <definedName name="wettt_1" localSheetId="3" hidden="1">{"via1",#N/A,TRUE,"general";"via2",#N/A,TRUE,"general";"via3",#N/A,TRUE,"general"}</definedName>
    <definedName name="wettt_1" localSheetId="61" hidden="1">{"via1",#N/A,TRUE,"general";"via2",#N/A,TRUE,"general";"via3",#N/A,TRUE,"general"}</definedName>
    <definedName name="wettt_1" localSheetId="62" hidden="1">{"via1",#N/A,TRUE,"general";"via2",#N/A,TRUE,"general";"via3",#N/A,TRUE,"general"}</definedName>
    <definedName name="wettt_1" hidden="1">{"via1",#N/A,TRUE,"general";"via2",#N/A,TRUE,"general";"via3",#N/A,TRUE,"general"}</definedName>
    <definedName name="wetwetet">#N/A</definedName>
    <definedName name="wetwretd" localSheetId="3" hidden="1">{"via1",#N/A,TRUE,"general";"via2",#N/A,TRUE,"general";"via3",#N/A,TRUE,"general"}</definedName>
    <definedName name="wetwretd" localSheetId="61" hidden="1">{"via1",#N/A,TRUE,"general";"via2",#N/A,TRUE,"general";"via3",#N/A,TRUE,"general"}</definedName>
    <definedName name="wetwretd" localSheetId="62" hidden="1">{"via1",#N/A,TRUE,"general";"via2",#N/A,TRUE,"general";"via3",#N/A,TRUE,"general"}</definedName>
    <definedName name="wetwretd" hidden="1">{"via1",#N/A,TRUE,"general";"via2",#N/A,TRUE,"general";"via3",#N/A,TRUE,"general"}</definedName>
    <definedName name="wetwretd_1" localSheetId="3" hidden="1">{"via1",#N/A,TRUE,"general";"via2",#N/A,TRUE,"general";"via3",#N/A,TRUE,"general"}</definedName>
    <definedName name="wetwretd_1" localSheetId="61" hidden="1">{"via1",#N/A,TRUE,"general";"via2",#N/A,TRUE,"general";"via3",#N/A,TRUE,"general"}</definedName>
    <definedName name="wetwretd_1" localSheetId="62" hidden="1">{"via1",#N/A,TRUE,"general";"via2",#N/A,TRUE,"general";"via3",#N/A,TRUE,"general"}</definedName>
    <definedName name="wetwretd_1" hidden="1">{"via1",#N/A,TRUE,"general";"via2",#N/A,TRUE,"general";"via3",#N/A,TRUE,"general"}</definedName>
    <definedName name="wew" localSheetId="3" hidden="1">{"via1",#N/A,TRUE,"general";"via2",#N/A,TRUE,"general";"via3",#N/A,TRUE,"general"}</definedName>
    <definedName name="wew" localSheetId="61" hidden="1">{"via1",#N/A,TRUE,"general";"via2",#N/A,TRUE,"general";"via3",#N/A,TRUE,"general"}</definedName>
    <definedName name="wew" localSheetId="62" hidden="1">{"via1",#N/A,TRUE,"general";"via2",#N/A,TRUE,"general";"via3",#N/A,TRUE,"general"}</definedName>
    <definedName name="wew" hidden="1">{"via1",#N/A,TRUE,"general";"via2",#N/A,TRUE,"general";"via3",#N/A,TRUE,"general"}</definedName>
    <definedName name="wew_1" localSheetId="3" hidden="1">{"via1",#N/A,TRUE,"general";"via2",#N/A,TRUE,"general";"via3",#N/A,TRUE,"general"}</definedName>
    <definedName name="wew_1" localSheetId="61" hidden="1">{"via1",#N/A,TRUE,"general";"via2",#N/A,TRUE,"general";"via3",#N/A,TRUE,"general"}</definedName>
    <definedName name="wew_1" localSheetId="62" hidden="1">{"via1",#N/A,TRUE,"general";"via2",#N/A,TRUE,"general";"via3",#N/A,TRUE,"general"}</definedName>
    <definedName name="wew_1" hidden="1">{"via1",#N/A,TRUE,"general";"via2",#N/A,TRUE,"general";"via3",#N/A,TRUE,"general"}</definedName>
    <definedName name="wffag" localSheetId="3" hidden="1">{"via1",#N/A,TRUE,"general";"via2",#N/A,TRUE,"general";"via3",#N/A,TRUE,"general"}</definedName>
    <definedName name="wffag" localSheetId="61" hidden="1">{"via1",#N/A,TRUE,"general";"via2",#N/A,TRUE,"general";"via3",#N/A,TRUE,"general"}</definedName>
    <definedName name="wffag" localSheetId="62" hidden="1">{"via1",#N/A,TRUE,"general";"via2",#N/A,TRUE,"general";"via3",#N/A,TRUE,"general"}</definedName>
    <definedName name="wffag" hidden="1">{"via1",#N/A,TRUE,"general";"via2",#N/A,TRUE,"general";"via3",#N/A,TRUE,"general"}</definedName>
    <definedName name="wffag_1" localSheetId="3" hidden="1">{"via1",#N/A,TRUE,"general";"via2",#N/A,TRUE,"general";"via3",#N/A,TRUE,"general"}</definedName>
    <definedName name="wffag_1" localSheetId="61" hidden="1">{"via1",#N/A,TRUE,"general";"via2",#N/A,TRUE,"general";"via3",#N/A,TRUE,"general"}</definedName>
    <definedName name="wffag_1" localSheetId="62" hidden="1">{"via1",#N/A,TRUE,"general";"via2",#N/A,TRUE,"general";"via3",#N/A,TRUE,"general"}</definedName>
    <definedName name="wffag_1" hidden="1">{"via1",#N/A,TRUE,"general";"via2",#N/A,TRUE,"general";"via3",#N/A,TRUE,"general"}</definedName>
    <definedName name="WGET">#REF!</definedName>
    <definedName name="WILSON">#REF!</definedName>
    <definedName name="Wire">#REF!</definedName>
    <definedName name="wj" localSheetId="62">#REF!</definedName>
    <definedName name="wj">#REF!</definedName>
    <definedName name="wl" localSheetId="61">#REF!</definedName>
    <definedName name="wl" localSheetId="62">#REF!</definedName>
    <definedName name="wl">#REF!</definedName>
    <definedName name="WLube">#REF!</definedName>
    <definedName name="WOHaul">#REF!</definedName>
    <definedName name="Workers">#REF!</definedName>
    <definedName name="WorkingCapital_Commitment">#REF!</definedName>
    <definedName name="WorkingCapital_Spread">#REF!</definedName>
    <definedName name="WorksheetSubTotal" localSheetId="61">#REF!</definedName>
    <definedName name="WorksheetSubTotal">#REF!</definedName>
    <definedName name="WorksheetTotal" localSheetId="61">#REF!</definedName>
    <definedName name="WorksheetTotal">#REF!</definedName>
    <definedName name="WPWPS">#REF!</definedName>
    <definedName name="WQ">#REF!</definedName>
    <definedName name="wqe" localSheetId="3" hidden="1">{"Acueducto",#N/A,FALSE,"Base"}</definedName>
    <definedName name="wqe" hidden="1">{"Acueducto",#N/A,FALSE,"Base"}</definedName>
    <definedName name="WQEEWQ" localSheetId="3" hidden="1">{"TAB1",#N/A,TRUE,"GENERAL";"TAB2",#N/A,TRUE,"GENERAL";"TAB3",#N/A,TRUE,"GENERAL";"TAB4",#N/A,TRUE,"GENERAL";"TAB5",#N/A,TRUE,"GENERAL"}</definedName>
    <definedName name="WQEEWQ" localSheetId="61" hidden="1">{"TAB1",#N/A,TRUE,"GENERAL";"TAB2",#N/A,TRUE,"GENERAL";"TAB3",#N/A,TRUE,"GENERAL";"TAB4",#N/A,TRUE,"GENERAL";"TAB5",#N/A,TRUE,"GENERAL"}</definedName>
    <definedName name="WQEEWQ" localSheetId="62" hidden="1">{"TAB1",#N/A,TRUE,"GENERAL";"TAB2",#N/A,TRUE,"GENERAL";"TAB3",#N/A,TRUE,"GENERAL";"TAB4",#N/A,TRUE,"GENERAL";"TAB5",#N/A,TRUE,"GENERAL"}</definedName>
    <definedName name="WQEEWQ" hidden="1">{"TAB1",#N/A,TRUE,"GENERAL";"TAB2",#N/A,TRUE,"GENERAL";"TAB3",#N/A,TRUE,"GENERAL";"TAB4",#N/A,TRUE,"GENERAL";"TAB5",#N/A,TRUE,"GENERAL"}</definedName>
    <definedName name="WQEEWQ_1" localSheetId="3" hidden="1">{"TAB1",#N/A,TRUE,"GENERAL";"TAB2",#N/A,TRUE,"GENERAL";"TAB3",#N/A,TRUE,"GENERAL";"TAB4",#N/A,TRUE,"GENERAL";"TAB5",#N/A,TRUE,"GENERAL"}</definedName>
    <definedName name="WQEEWQ_1" localSheetId="61" hidden="1">{"TAB1",#N/A,TRUE,"GENERAL";"TAB2",#N/A,TRUE,"GENERAL";"TAB3",#N/A,TRUE,"GENERAL";"TAB4",#N/A,TRUE,"GENERAL";"TAB5",#N/A,TRUE,"GENERAL"}</definedName>
    <definedName name="WQEEWQ_1" localSheetId="62" hidden="1">{"TAB1",#N/A,TRUE,"GENERAL";"TAB2",#N/A,TRUE,"GENERAL";"TAB3",#N/A,TRUE,"GENERAL";"TAB4",#N/A,TRUE,"GENERAL";"TAB5",#N/A,TRUE,"GENERAL"}</definedName>
    <definedName name="WQEEWQ_1" hidden="1">{"TAB1",#N/A,TRUE,"GENERAL";"TAB2",#N/A,TRUE,"GENERAL";"TAB3",#N/A,TRUE,"GENERAL";"TAB4",#N/A,TRUE,"GENERAL";"TAB5",#N/A,TRUE,"GENERAL"}</definedName>
    <definedName name="wqf">#REF!</definedName>
    <definedName name="wqw" localSheetId="61" hidden="1">#REF!</definedName>
    <definedName name="wqw" hidden="1">#REF!</definedName>
    <definedName name="WQWW">#REF!</definedName>
    <definedName name="WRandM">#REF!</definedName>
    <definedName name="wrn" localSheetId="3" hidden="1">{#N/A,#N/A,TRUE,"Est. de Fact.";#N/A,#N/A,TRUE,"Capitulo 19";#N/A,#N/A,TRUE,"Proyecto P855"}</definedName>
    <definedName name="wrn" hidden="1">{#N/A,#N/A,TRUE,"Est. de Fact.";#N/A,#N/A,TRUE,"Capitulo 19";#N/A,#N/A,TRUE,"Proyecto P855"}</definedName>
    <definedName name="wrn.???." localSheetId="3" hidden="1">{"DCF-???",#N/A,TRUE,"???";"FS-???",#N/A,TRUE,"???";"DCF-??",#N/A,TRUE,"??";"FS-??",#N/A,TRUE,"??";"DCF-??",#N/A,TRUE,"??";"FS-??",#N/A,TRUE,"??";"DCF-??",#N/A,TRUE,"??";"FS-??",#N/A,TRUE,"??";"DCF-??",#N/A,TRUE,"??";"FS-??",#N/A,TRUE,"??";"DCF-??",#N/A,TRUE,"??";"FS-??",#N/A,TRUE,"??";"DCF-??",#N/A,TRUE,"??";"FS-??",#N/A,TRUE,"??";"DCF-??",#N/A,TRUE,"??";"FS-??",#N/A,TRUE,"??";"DCF-??",#N/A,TRUE,"??";"FS-??",#N/A,TRUE,"??"}</definedName>
    <definedName name="wrn.???." hidden="1">{"DCF-???",#N/A,TRUE,"???";"FS-???",#N/A,TRUE,"???";"DCF-??",#N/A,TRUE,"??";"FS-??",#N/A,TRUE,"??";"DCF-??",#N/A,TRUE,"??";"FS-??",#N/A,TRUE,"??";"DCF-??",#N/A,TRUE,"??";"FS-??",#N/A,TRUE,"??";"DCF-??",#N/A,TRUE,"??";"FS-??",#N/A,TRUE,"??";"DCF-??",#N/A,TRUE,"??";"FS-??",#N/A,TRUE,"??";"DCF-??",#N/A,TRUE,"??";"FS-??",#N/A,TRUE,"??";"DCF-??",#N/A,TRUE,"??";"FS-??",#N/A,TRUE,"??";"DCF-??",#N/A,TRUE,"??";"FS-??",#N/A,TRUE,"??"}</definedName>
    <definedName name="wrn.Acueducto." localSheetId="3" hidden="1">{"Acueducto",#N/A,FALSE,"Base"}</definedName>
    <definedName name="wrn.Acueducto." hidden="1">{"Acueducto",#N/A,FALSE,"Base"}</definedName>
    <definedName name="wrn.Aging._.and._.Trend._.Analysis." localSheetId="3"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All._.Sheets." localSheetId="3" hidden="1">{#N/A,#N/A,FALSE,"1997 WW (Short)";#N/A,#N/A,FALSE,"1997 RF Mfg";#N/A,#N/A,FALSE,"Ancillary-CSM";#N/A,#N/A,FALSE,"1997 Service"}</definedName>
    <definedName name="wrn.All._.Sheets." hidden="1">{#N/A,#N/A,FALSE,"1997 WW (Short)";#N/A,#N/A,FALSE,"1997 RF Mfg";#N/A,#N/A,FALSE,"Ancillary-CSM";#N/A,#N/A,FALSE,"1997 Service"}</definedName>
    <definedName name="wrn.Analisi._.completa." localSheetId="3"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3" hidden="1">{#N/A,#N/A,TRUE,"CODIGO DEPENDENCIA"}</definedName>
    <definedName name="wrn.ar." localSheetId="61" hidden="1">{#N/A,#N/A,TRUE,"CODIGO DEPENDENCIA"}</definedName>
    <definedName name="wrn.ar." localSheetId="62" hidden="1">{#N/A,#N/A,TRUE,"CODIGO DEPENDENCIA"}</definedName>
    <definedName name="wrn.ar." hidden="1">{#N/A,#N/A,TRUE,"CODIGO DEPENDENCIA"}</definedName>
    <definedName name="wrn.AR._.Meeting._.Schedules." localSheetId="3"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wrn.AR._.Meeting._.Schedules." hidden="1">{#N/A,#N/A,FALSE,"Quarterly Analysis";#N/A,#N/A,FALSE,"Sys Perf Issues $";#N/A,#N/A,FALSE,"Holdbacks";#N/A,#N/A,FALSE,"Extended Terms";#N/A,#N/A,FALSE,"Delinquent";#N/A,#N/A,FALSE,"China";#N/A,#N/A,FALSE,"Hong Kong";#N/A,#N/A,FALSE,"Korea";#N/A,#N/A,FALSE,"SE Asia";#N/A,#N/A,FALSE,"Overview";#N/A,#N/A,FALSE,"N.A. Action Plan";#N/A,#N/A,FALSE,"Pmt Terms";#N/A,#N/A,FALSE,"S.A. Action Plan";#N/A,#N/A,FALSE,"Çhina Del. Detail"}</definedName>
    <definedName name="wrn.Asia." localSheetId="3"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IPG._.All._.Sheets." localSheetId="3" hidden="1">{#N/A,#N/A,FALSE,"Cover";#N/A,#N/A,FALSE,"Commentary";#N/A,#N/A,FALSE,"key ind";#N/A,#N/A,FALSE,"CIG RSB";#N/A,#N/A,FALSE,"4-up charts p.1";#N/A,#N/A,FALSE,"4-up charts p.2";#N/A,#N/A,FALSE,"Q1 Markets";#N/A,#N/A,FALSE,"Annual Mkts";#N/A,#N/A,FALSE," rate of ? qtr";#N/A,#N/A,FALSE,"Detail Rel rate of ? ";#N/A,#N/A,FALSE,"Q1 Products";#N/A,#N/A,FALSE,"Annual Products";#N/A,#N/A,FALSE,"SMUG";#N/A,#N/A,FALSE,"IDL Budgets";#N/A,#N/A,FALSE,"HC Trend";#N/A,#N/A,FALSE,"Functional HC ";#N/A,#N/A,FALSE,"Capital Expd";#N/A,#N/A,FALSE,"Capital CO";#N/A,#N/A,FALSE,"Inventory"}</definedName>
    <definedName name="wrn.CIPG._.All._.Sheets." hidden="1">{#N/A,#N/A,FALSE,"Cover";#N/A,#N/A,FALSE,"Commentary";#N/A,#N/A,FALSE,"key ind";#N/A,#N/A,FALSE,"CIG RSB";#N/A,#N/A,FALSE,"4-up charts p.1";#N/A,#N/A,FALSE,"4-up charts p.2";#N/A,#N/A,FALSE,"Q1 Markets";#N/A,#N/A,FALSE,"Annual Mkts";#N/A,#N/A,FALSE," rate of ? qtr";#N/A,#N/A,FALSE,"Detail Rel rate of ? ";#N/A,#N/A,FALSE,"Q1 Products";#N/A,#N/A,FALSE,"Annual Products";#N/A,#N/A,FALSE,"SMUG";#N/A,#N/A,FALSE,"IDL Budgets";#N/A,#N/A,FALSE,"HC Trend";#N/A,#N/A,FALSE,"Functional HC ";#N/A,#N/A,FALSE,"Capital Expd";#N/A,#N/A,FALSE,"Capital CO";#N/A,#N/A,FALSE,"Inventory"}</definedName>
    <definedName name="wrn.CIPG._.Black._.and._.White." localSheetId="3" hidden="1">{#N/A,#N/A,FALSE,"Cover";#N/A,#N/A,FALSE,"Commentary";#N/A,#N/A,FALSE,"key ind";#N/A,#N/A,FALSE,"CIG RSB";#N/A,#N/A,FALSE,"Q1 Markets";#N/A,#N/A,FALSE,"Annual Mkts";#N/A,#N/A,FALSE,"Q1 Products";#N/A,#N/A,FALSE,"Annual Products";#N/A,#N/A,FALSE,"SMUG";#N/A,#N/A,FALSE,"IDL Budgets";#N/A,#N/A,FALSE,"HC Trend";#N/A,#N/A,FALSE,"Functional HC ";#N/A,#N/A,FALSE,"Capital Expd";#N/A,#N/A,FALSE,"Capital CO"}</definedName>
    <definedName name="wrn.CIPG._.Black._.and._.White." hidden="1">{#N/A,#N/A,FALSE,"Cover";#N/A,#N/A,FALSE,"Commentary";#N/A,#N/A,FALSE,"key ind";#N/A,#N/A,FALSE,"CIG RSB";#N/A,#N/A,FALSE,"Q1 Markets";#N/A,#N/A,FALSE,"Annual Mkts";#N/A,#N/A,FALSE,"Q1 Products";#N/A,#N/A,FALSE,"Annual Products";#N/A,#N/A,FALSE,"SMUG";#N/A,#N/A,FALSE,"IDL Budgets";#N/A,#N/A,FALSE,"HC Trend";#N/A,#N/A,FALSE,"Functional HC ";#N/A,#N/A,FALSE,"Capital Expd";#N/A,#N/A,FALSE,"Capital CO"}</definedName>
    <definedName name="wrn.CIPG._.Color._.Charts." localSheetId="3" hidden="1">{#N/A,#N/A,FALSE,"4-up charts p.1";#N/A,#N/A,FALSE,"4-up charts p.2";#N/A,#N/A,FALSE," rate of ? qtr";#N/A,#N/A,FALSE,"Detail Rel rate of ? ";#N/A,#N/A,FALSE,"Inventory"}</definedName>
    <definedName name="wrn.CIPG._.Color._.Charts." hidden="1">{#N/A,#N/A,FALSE,"4-up charts p.1";#N/A,#N/A,FALSE,"4-up charts p.2";#N/A,#N/A,FALSE," rate of ? qtr";#N/A,#N/A,FALSE,"Detail Rel rate of ? ";#N/A,#N/A,FALSE,"Inventory"}</definedName>
    <definedName name="wrn.civil._.works." localSheetId="3" hidden="1">{#N/A,#N/A,TRUE,"1842CWN0"}</definedName>
    <definedName name="wrn.civil._.works." hidden="1">{#N/A,#N/A,TRUE,"1842CWN0"}</definedName>
    <definedName name="wrn.Cover." localSheetId="3"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3" hidden="1">{#N/A,#N/A,TRUE,"Main Issues";#N/A,#N/A,TRUE,"Income statement ($)"}</definedName>
    <definedName name="wrn.Danilo." hidden="1">{#N/A,#N/A,TRUE,"Main Issues";#N/A,#N/A,TRUE,"Income statement ($)"}</definedName>
    <definedName name="wrn.DCF????." localSheetId="3" hidden="1">{"DCF-???",#N/A,TRUE,"???";"DCF-??",#N/A,TRUE,"??";"DCF-??",#N/A,TRUE,"??";"DCF-??",#N/A,TRUE,"??";"DCF-??",#N/A,TRUE,"??";"DCF-??",#N/A,TRUE,"??";"DCF-??",#N/A,TRUE,"??";"DCF-??",#N/A,TRUE,"??";"DCF-??",#N/A,TRUE,"??"}</definedName>
    <definedName name="wrn.DCF????." hidden="1">{"DCF-???",#N/A,TRUE,"???";"DCF-??",#N/A,TRUE,"??";"DCF-??",#N/A,TRUE,"??";"DCF-??",#N/A,TRUE,"??";"DCF-??",#N/A,TRUE,"??";"DCF-??",#N/A,TRUE,"??";"DCF-??",#N/A,TRUE,"??";"DCF-??",#N/A,TRUE,"??";"DCF-??",#N/A,TRUE,"??"}</definedName>
    <definedName name="wrn.DCF一括印刷." localSheetId="3" hidden="1">{"DCF-北海道",#N/A,TRUE,"北海道";"DCF-東北",#N/A,TRUE,"東北";"DCF-東海",#N/A,TRUE,"東海";"DCF-北陸",#N/A,TRUE,"北陸";"DCF-関西",#N/A,TRUE,"関西";"DCF-中国",#N/A,TRUE,"中国";"DCF-四国",#N/A,TRUE,"四国";"DCF-九州",#N/A,TRUE,"九州";"DCF-連結",#N/A,TRUE,"連結"}</definedName>
    <definedName name="wrn.DCF一括印刷." hidden="1">{"DCF-北海道",#N/A,TRUE,"北海道";"DCF-東北",#N/A,TRUE,"東北";"DCF-東海",#N/A,TRUE,"東海";"DCF-北陸",#N/A,TRUE,"北陸";"DCF-関西",#N/A,TRUE,"関西";"DCF-中国",#N/A,TRUE,"中国";"DCF-四国",#N/A,TRUE,"四国";"DCF-九州",#N/A,TRUE,"九州";"DCF-連結",#N/A,TRUE,"連結"}</definedName>
    <definedName name="wrn.Día._.API." localSheetId="3" hidden="1">{#N/A,#N/A,FALSE,"IC_Global";#N/A,#N/A,FALSE,"IC_Global (98-f)";#N/A,#N/A,FALSE,"Inc";#N/A,#N/A,FALSE,"CAMBIOS (2)";#N/A,#N/A,FALSE,"EXPL Inc.";#N/A,#N/A,FALSE,"HITOS98";#N/A,#N/A,FALSE,"CURVA ""S"" GLOBAL ";#N/A,#N/A,FALSE,"CURVA ""S"" 1998 "}</definedName>
    <definedName name="wrn.Día._.API." hidden="1">{#N/A,#N/A,FALSE,"IC_Global";#N/A,#N/A,FALSE,"IC_Global (98-f)";#N/A,#N/A,FALSE,"Inc";#N/A,#N/A,FALSE,"CAMBIOS (2)";#N/A,#N/A,FALSE,"EXPL Inc.";#N/A,#N/A,FALSE,"HITOS98";#N/A,#N/A,FALSE,"CURVA ""S"" GLOBAL ";#N/A,#N/A,FALSE,"CURVA ""S"" 1998 "}</definedName>
    <definedName name="wrn.EAN2." localSheetId="3" hidden="1">{#N/A,#N/A,TRUE,"A"}</definedName>
    <definedName name="wrn.EAN2." hidden="1">{#N/A,#N/A,TRUE,"A"}</definedName>
    <definedName name="wrn.EAN3" localSheetId="3" hidden="1">{#N/A,#N/A,TRUE,"A"}</definedName>
    <definedName name="wrn.EAN3" hidden="1">{#N/A,#N/A,TRUE,"A"}</definedName>
    <definedName name="wrn.El._.Indio._.Production._.Summary." localSheetId="3" hidden="1">{#N/A,#N/A,FALSE,"summary";#N/A,#N/A,FALSE,"SumGraph"}</definedName>
    <definedName name="wrn.El._.Indio._.Production._.Summary." hidden="1">{#N/A,#N/A,FALSE,"summary";#N/A,#N/A,FALSE,"SumGraph"}</definedName>
    <definedName name="wrn.ep10." localSheetId="3" hidden="1">{#N/A,#N/A,FALSE,"masez (10)";#N/A,#N/A,FALSE,"masez (7)";#N/A,#N/A,FALSE,"masez (6)";#N/A,#N/A,FALSE,"masez (5)";#N/A,#N/A,FALSE,"masez (4)";#N/A,#N/A,FALSE,"masez (3)";#N/A,#N/A,FALSE,"masez (2)";#N/A,#N/A,FALSE,"GME";#N/A,#N/A,FALSE,"masez"}</definedName>
    <definedName name="wrn.ep10." hidden="1">{#N/A,#N/A,FALSE,"masez (10)";#N/A,#N/A,FALSE,"masez (7)";#N/A,#N/A,FALSE,"masez (6)";#N/A,#N/A,FALSE,"masez (5)";#N/A,#N/A,FALSE,"masez (4)";#N/A,#N/A,FALSE,"masez (3)";#N/A,#N/A,FALSE,"masez (2)";#N/A,#N/A,FALSE,"GME";#N/A,#N/A,FALSE,"masez"}</definedName>
    <definedName name="wrn.ESTADO._.REHABILITACION." localSheetId="3" hidden="1">{"PRES REHAB ARM-PER POR ITEMS  KM A KM",#N/A,TRUE,"Rehabilitacion Arm-Per"}</definedName>
    <definedName name="wrn.ESTADO._.REHABILITACION." hidden="1">{"PRES REHAB ARM-PER POR ITEMS  KM A KM",#N/A,TRUE,"Rehabilitacion Arm-Per"}</definedName>
    <definedName name="wrn.Europe." localSheetId="3"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3" hidden="1">{"FCB_ALL",#N/A,FALSE,"FCB"}</definedName>
    <definedName name="wrn.fcb2" hidden="1">{"FCB_ALL",#N/A,FALSE,"FCB"}</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3"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ve." localSheetId="3" hidden="1">{#N/A,#N/A,TRUE,"5 year"}</definedName>
    <definedName name="wrn.five." hidden="1">{#N/A,#N/A,TRUE,"5 year"}</definedName>
    <definedName name="wrn.fixed._.assets." localSheetId="3" hidden="1">{#N/A,#N/A,TRUE,"fixed assets"}</definedName>
    <definedName name="wrn.fixed._.assets." hidden="1">{#N/A,#N/A,TRUE,"fixed assets"}</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3" hidden="1">{"VIA1",#N/A,TRUE,"formul";"VIA2",#N/A,TRUE,"formul";"VIA3",#N/A,TRUE,"formul"}</definedName>
    <definedName name="wrn.formu." hidden="1">{"VIA1",#N/A,TRUE,"formul";"VIA2",#N/A,TRUE,"formul";"VIA3",#N/A,TRUE,"formul"}</definedName>
    <definedName name="wrn.FS????." localSheetId="3" hidden="1">{"FS-???",#N/A,TRUE,"???";"FS-??",#N/A,TRUE,"??";"FS-??",#N/A,TRUE,"??";"FS-??",#N/A,TRUE,"??";"FS-??",#N/A,TRUE,"??";"FS-??",#N/A,TRUE,"??";"FS-??",#N/A,TRUE,"??";"FS-??",#N/A,TRUE,"??";"FS-??",#N/A,TRUE,"??"}</definedName>
    <definedName name="wrn.FS????." hidden="1">{"FS-???",#N/A,TRUE,"???";"FS-??",#N/A,TRUE,"??";"FS-??",#N/A,TRUE,"??";"FS-??",#N/A,TRUE,"??";"FS-??",#N/A,TRUE,"??";"FS-??",#N/A,TRUE,"??";"FS-??",#N/A,TRUE,"??";"FS-??",#N/A,TRUE,"??";"FS-??",#N/A,TRUE,"??"}</definedName>
    <definedName name="wrn.FS一括印刷." localSheetId="3" hidden="1">{"FS-北海道",#N/A,TRUE,"北海道";"FS-東北",#N/A,TRUE,"東北";"FS-東海",#N/A,TRUE,"東海";"FS-北陸",#N/A,TRUE,"北陸";"FS-関西",#N/A,TRUE,"関西";"FS-中国",#N/A,TRUE,"中国";"FS-四国",#N/A,TRUE,"四国";"FS-九州",#N/A,TRUE,"九州";"FS-連結",#N/A,TRUE,"連結"}</definedName>
    <definedName name="wrn.FS一括印刷." hidden="1">{"FS-北海道",#N/A,TRUE,"北海道";"FS-東北",#N/A,TRUE,"東北";"FS-東海",#N/A,TRUE,"東海";"FS-北陸",#N/A,TRUE,"北陸";"FS-関西",#N/A,TRUE,"関西";"FS-中国",#N/A,TRUE,"中国";"FS-四国",#N/A,TRUE,"四国";"FS-九州",#N/A,TRUE,"九州";"FS-連結",#N/A,TRUE,"連結"}</definedName>
    <definedName name="wrn.FUll._.Model." localSheetId="3"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3" hidden="1">{"TAB1",#N/A,TRUE,"GENERAL";"TAB2",#N/A,TRUE,"GENERAL";"TAB3",#N/A,TRUE,"GENERAL";"TAB4",#N/A,TRUE,"GENERAL";"TAB5",#N/A,TRUE,"GENERAL"}</definedName>
    <definedName name="wrn.GENERAL." localSheetId="61" hidden="1">{"TAB1",#N/A,TRUE,"GENERAL";"TAB2",#N/A,TRUE,"GENERAL";"TAB3",#N/A,TRUE,"GENERAL";"TAB4",#N/A,TRUE,"GENERAL";"TAB5",#N/A,TRUE,"GENERAL"}</definedName>
    <definedName name="wrn.GENERAL." localSheetId="62" hidden="1">{"TAB1",#N/A,TRUE,"GENERAL";"TAB2",#N/A,TRUE,"GENERAL";"TAB3",#N/A,TRUE,"GENERAL";"TAB4",#N/A,TRUE,"GENERAL";"TAB5",#N/A,TRUE,"GENERAL"}</definedName>
    <definedName name="wrn.GENERAL." hidden="1">{"TAB1",#N/A,TRUE,"GENERAL";"TAB2",#N/A,TRUE,"GENERAL";"TAB3",#N/A,TRUE,"GENERAL";"TAB4",#N/A,TRUE,"GENERAL";"TAB5",#N/A,TRUE,"GENERAL"}</definedName>
    <definedName name="wrn.GENERAL._1" localSheetId="3" hidden="1">{"TAB1",#N/A,TRUE,"GENERAL";"TAB2",#N/A,TRUE,"GENERAL";"TAB3",#N/A,TRUE,"GENERAL";"TAB4",#N/A,TRUE,"GENERAL";"TAB5",#N/A,TRUE,"GENERAL"}</definedName>
    <definedName name="wrn.GENERAL._1" localSheetId="61" hidden="1">{"TAB1",#N/A,TRUE,"GENERAL";"TAB2",#N/A,TRUE,"GENERAL";"TAB3",#N/A,TRUE,"GENERAL";"TAB4",#N/A,TRUE,"GENERAL";"TAB5",#N/A,TRUE,"GENERAL"}</definedName>
    <definedName name="wrn.GENERAL._1" localSheetId="62" hidden="1">{"TAB1",#N/A,TRUE,"GENERAL";"TAB2",#N/A,TRUE,"GENERAL";"TAB3",#N/A,TRUE,"GENERAL";"TAB4",#N/A,TRUE,"GENERAL";"TAB5",#N/A,TRUE,"GENERAL"}</definedName>
    <definedName name="wrn.GENERAL._1" hidden="1">{"TAB1",#N/A,TRUE,"GENERAL";"TAB2",#N/A,TRUE,"GENERAL";"TAB3",#N/A,TRUE,"GENERAL";"TAB4",#N/A,TRUE,"GENERAL";"TAB5",#N/A,TRUE,"GENERAL"}</definedName>
    <definedName name="wrn.GENERAL.1" localSheetId="3" hidden="1">{"TAB1",#N/A,TRUE,"GENERAL";"TAB2",#N/A,TRUE,"GENERAL";"TAB3",#N/A,TRUE,"GENERAL";"TAB4",#N/A,TRUE,"GENERAL";"TAB5",#N/A,TRUE,"GENERAL"}</definedName>
    <definedName name="wrn.GENERAL.1" localSheetId="61" hidden="1">{"TAB1",#N/A,TRUE,"GENERAL";"TAB2",#N/A,TRUE,"GENERAL";"TAB3",#N/A,TRUE,"GENERAL";"TAB4",#N/A,TRUE,"GENERAL";"TAB5",#N/A,TRUE,"GENERAL"}</definedName>
    <definedName name="wrn.GENERAL.1" localSheetId="62" hidden="1">{"TAB1",#N/A,TRUE,"GENERAL";"TAB2",#N/A,TRUE,"GENERAL";"TAB3",#N/A,TRUE,"GENERAL";"TAB4",#N/A,TRUE,"GENERAL";"TAB5",#N/A,TRUE,"GENERAL"}</definedName>
    <definedName name="wrn.GENERAL.1" hidden="1">{"TAB1",#N/A,TRUE,"GENERAL";"TAB2",#N/A,TRUE,"GENERAL";"TAB3",#N/A,TRUE,"GENERAL";"TAB4",#N/A,TRUE,"GENERAL";"TAB5",#N/A,TRUE,"GENERAL"}</definedName>
    <definedName name="wrn.GERENCIA." localSheetId="3" hidden="1">{#N/A,#N/A,TRUE,"INGENIERIA";#N/A,#N/A,TRUE,"COMPRAS";#N/A,#N/A,TRUE,"DIRECCION";#N/A,#N/A,TRUE,"RESUMEN"}</definedName>
    <definedName name="wrn.GERENCIA." localSheetId="61" hidden="1">{#N/A,#N/A,TRUE,"INGENIERIA";#N/A,#N/A,TRUE,"COMPRAS";#N/A,#N/A,TRUE,"DIRECCION";#N/A,#N/A,TRUE,"RESUMEN"}</definedName>
    <definedName name="wrn.GERENCIA." localSheetId="62" hidden="1">{#N/A,#N/A,TRUE,"INGENIERIA";#N/A,#N/A,TRUE,"COMPRAS";#N/A,#N/A,TRUE,"DIRECCION";#N/A,#N/A,TRUE,"RESUMEN"}</definedName>
    <definedName name="wrn.GERENCIA." hidden="1">{#N/A,#N/A,TRUE,"INGENIERIA";#N/A,#N/A,TRUE,"COMPRAS";#N/A,#N/A,TRUE,"DIRECCION";#N/A,#N/A,TRUE,"RESUMEN"}</definedName>
    <definedName name="wrn.HyCal._.I._.Mixing." localSheetId="3"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localSheetId="3"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localSheetId="3"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localSheetId="3"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 localSheetId="3" hidden="1">{"IMPRESION",#N/A,FALSE,"pequeño"}</definedName>
    <definedName name="wrn.IMPRESION." hidden="1">{"IMPRESION",#N/A,FALSE,"pequeño"}</definedName>
    <definedName name="wrn.Impresion._.Datos._.de._.las._.Curvas." localSheetId="3" hidden="1">{"Datos de las Curvas",#N/A,TRUE,"TABLA-CALCULOS"}</definedName>
    <definedName name="wrn.Impresion._.Datos._.de._.las._.Curvas." hidden="1">{"Datos de las Curvas",#N/A,TRUE,"TABLA-CALCULOS"}</definedName>
    <definedName name="wrn.julio24." localSheetId="3">{#N/A,#N/A,FALSE,"310.1";#N/A,#N/A,FALSE,"321.1";#N/A,#N/A,FALSE,"320.3";#N/A,#N/A,FALSE,"330.1"}</definedName>
    <definedName name="wrn.julio24.">{#N/A,#N/A,FALSE,"310.1";#N/A,#N/A,FALSE,"321.1";#N/A,#N/A,FALSE,"320.3";#N/A,#N/A,FALSE,"330.1"}</definedName>
    <definedName name="wrn.Modello." localSheetId="3"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NoCal._.I._.Mixing." localSheetId="3"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localSheetId="3"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BRASC." localSheetId="3"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3" hidden="1">{#N/A,#N/A,TRUE,"T1"}</definedName>
    <definedName name="wrn.OPERADORES." hidden="1">{#N/A,#N/A,TRUE,"T1"}</definedName>
    <definedName name="wrn.Outlook._.Report." localSheetId="3" hidden="1">{#N/A,#N/A,FALSE,"Outlook for Month ";#N/A,#N/A,FALSE,"Risk for Month ";#N/A,#N/A,FALSE,"Upside for Month"}</definedName>
    <definedName name="wrn.Outlook._.Report." hidden="1">{#N/A,#N/A,FALSE,"Outlook for Month ";#N/A,#N/A,FALSE,"Risk for Month ";#N/A,#N/A,FALSE,"Upside for Month"}</definedName>
    <definedName name="wrn.Output." localSheetId="3"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print1." localSheetId="3" hidden="1">{#N/A,#N/A,TRUE,"Est. de Fact.";#N/A,#N/A,TRUE,"Capitulo 19";#N/A,#N/A,TRUE,"Proyecto P855"}</definedName>
    <definedName name="wrn.print1." hidden="1">{#N/A,#N/A,TRUE,"Est. de Fact.";#N/A,#N/A,TRUE,"Capitulo 19";#N/A,#N/A,TRUE,"Proyecto P855"}</definedName>
    <definedName name="wrn.PRINTBAS." localSheetId="3" hidden="1">{#N/A,#N/A,FALSE,"Total_OC015";#N/A,#N/A,FALSE,"ADMIN";#N/A,#N/A,FALSE,"PROCES";#N/A,#N/A,FALSE,"mecan";#N/A,#N/A,FALSE,"civil";#N/A,#N/A,FALSE,"CAÑER";#N/A,#N/A,FALSE,"ELEC";#N/A,#N/A,FALSE,"INSTR"}</definedName>
    <definedName name="wrn.PRINTBAS." hidden="1">{#N/A,#N/A,FALSE,"Total_OC015";#N/A,#N/A,FALSE,"ADMIN";#N/A,#N/A,FALSE,"PROCES";#N/A,#N/A,FALSE,"mecan";#N/A,#N/A,FALSE,"civil";#N/A,#N/A,FALSE,"CAÑER";#N/A,#N/A,FALSE,"ELEC";#N/A,#N/A,FALSE,"INSTR"}</definedName>
    <definedName name="wrn.PRINTEPRS." localSheetId="3" hidden="1">{#N/A,#N/A,FALSE,"minas";#N/A,#N/A,FALSE,"Total_OC015";#N/A,#N/A,FALSE,"ADMIN";#N/A,#N/A,FALSE,"PROCES";#N/A,#N/A,FALSE,"civil";#N/A,#N/A,FALSE,"CAÑER";#N/A,#N/A,FALSE,"ELEC";#N/A,#N/A,FALSE,"INSTR";#N/A,#N/A,FALSE,"PDS";#N/A,#N/A,FALSE,"mecan"}</definedName>
    <definedName name="wrn.PRINTEPRS." hidden="1">{#N/A,#N/A,FALSE,"minas";#N/A,#N/A,FALSE,"Total_OC015";#N/A,#N/A,FALSE,"ADMIN";#N/A,#N/A,FALSE,"PROCES";#N/A,#N/A,FALSE,"civil";#N/A,#N/A,FALSE,"CAÑER";#N/A,#N/A,FALSE,"ELEC";#N/A,#N/A,FALSE,"INSTR";#N/A,#N/A,FALSE,"PDS";#N/A,#N/A,FALSE,"mecan"}</definedName>
    <definedName name="wrn.printeprs1" localSheetId="3" hidden="1">{#N/A,#N/A,FALSE,"minas";#N/A,#N/A,FALSE,"Total_OC015";#N/A,#N/A,FALSE,"ADMIN";#N/A,#N/A,FALSE,"PROCES";#N/A,#N/A,FALSE,"civil";#N/A,#N/A,FALSE,"CAÑER";#N/A,#N/A,FALSE,"ELEC";#N/A,#N/A,FALSE,"INSTR";#N/A,#N/A,FALSE,"PDS";#N/A,#N/A,FALSE,"mecan"}</definedName>
    <definedName name="wrn.printeprs1" hidden="1">{#N/A,#N/A,FALSE,"minas";#N/A,#N/A,FALSE,"Total_OC015";#N/A,#N/A,FALSE,"ADMIN";#N/A,#N/A,FALSE,"PROCES";#N/A,#N/A,FALSE,"civil";#N/A,#N/A,FALSE,"CAÑER";#N/A,#N/A,FALSE,"ELEC";#N/A,#N/A,FALSE,"INSTR";#N/A,#N/A,FALSE,"PDS";#N/A,#N/A,FALSE,"mecan"}</definedName>
    <definedName name="wrn.procurement." localSheetId="3" hidden="1">{#N/A,#N/A,FALSE,"sumi ";#N/A,#N/A,FALSE,"RESUMEN"}</definedName>
    <definedName name="wrn.procurement." hidden="1">{#N/A,#N/A,FALSE,"sumi ";#N/A,#N/A,FALSE,"RESUMEN"}</definedName>
    <definedName name="wrn.PROYEC." localSheetId="3"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3" hidden="1">{#N/A,#N/A,FALSE,"Hoja1";#N/A,#N/A,FALSE,"Hoja2"}</definedName>
    <definedName name="wrn.res7" hidden="1">{#N/A,#N/A,FALSE,"Hoja1";#N/A,#N/A,FALSE,"Hoja2"}</definedName>
    <definedName name="wrn.Restructuring._.Summaries." localSheetId="3"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3" hidden="1">{#N/A,#N/A,FALSE,"Hoja1";#N/A,#N/A,FALSE,"Hoja2"}</definedName>
    <definedName name="wrn.Resumen." hidden="1">{#N/A,#N/A,FALSE,"Hoja1";#N/A,#N/A,FALSE,"Hoja2"}</definedName>
    <definedName name="wrn.RPT." localSheetId="3" hidden="1">{#N/A,#N/A,FALSE,"TOTFINAL";#N/A,#N/A,FALSE,"FINPLAN";#N/A,#N/A,FALSE,"TOTMOTADJ";#N/A,#N/A,FALSE,"tieEQ";#N/A,#N/A,FALSE,"G";#N/A,#N/A,FALSE,"ELIMS";#N/A,#N/A,FALSE,"NEXTEL ADJ";#N/A,#N/A,FALSE,"MIMS";#N/A,#N/A,FALSE,"LMPS";#N/A,#N/A,FALSE,"CNSS";#N/A,#N/A,FALSE,"CSS";#N/A,#N/A,FALSE,"MCG";#N/A,#N/A,FALSE,"AECS";#N/A,#N/A,FALSE,"SPS";#N/A,#N/A,FALSE,"CORP"}</definedName>
    <definedName name="wrn.RPT." hidden="1">{#N/A,#N/A,FALSE,"TOTFINAL";#N/A,#N/A,FALSE,"FINPLAN";#N/A,#N/A,FALSE,"TOTMOTADJ";#N/A,#N/A,FALSE,"tieEQ";#N/A,#N/A,FALSE,"G";#N/A,#N/A,FALSE,"ELIMS";#N/A,#N/A,FALSE,"NEXTEL ADJ";#N/A,#N/A,FALSE,"MIMS";#N/A,#N/A,FALSE,"LMPS";#N/A,#N/A,FALSE,"CNSS";#N/A,#N/A,FALSE,"CSS";#N/A,#N/A,FALSE,"MCG";#N/A,#N/A,FALSE,"AECS";#N/A,#N/A,FALSE,"SPS";#N/A,#N/A,FALSE,"CORP"}</definedName>
    <definedName name="wrn.SENCILLO." localSheetId="3" hidden="1">{"PYGS",#N/A,FALSE,"PYG";"ACTIS",#N/A,FALSE,"BCE_GRAL-ACTIVO";"PASIS",#N/A,FALSE,"BCE_GRAL-PASIVO-PATRIM";"CAJAS",#N/A,FALSE,"CAJA"}</definedName>
    <definedName name="wrn.SENCILLO." hidden="1">{"PYGS",#N/A,FALSE,"PYG";"ACTIS",#N/A,FALSE,"BCE_GRAL-ACTIVO";"PASIS",#N/A,FALSE,"BCE_GRAL-PASIVO-PATRIM";"CAJAS",#N/A,FALSE,"CAJA"}</definedName>
    <definedName name="wrn.summary._.report." localSheetId="3" hidden="1">{#N/A,#N/A,TRUE,"Summary"}</definedName>
    <definedName name="wrn.summary._.report." hidden="1">{#N/A,#N/A,TRUE,"Summary"}</definedName>
    <definedName name="wrn.synt." localSheetId="3" hidden="1">{#N/A,#N/A,FALSE,"c_finanz";#N/A,#N/A,FALSE,"c_eco";#N/A,#N/A,FALSE,"investimenti";#N/A,#N/A,FALSE,"tir"}</definedName>
    <definedName name="wrn.synt." hidden="1">{#N/A,#N/A,FALSE,"c_finanz";#N/A,#N/A,FALSE,"c_eco";#N/A,#N/A,FALSE,"investimenti";#N/A,#N/A,FALSE,"tir"}</definedName>
    <definedName name="wrn.test." localSheetId="3" hidden="1">{"test2",#N/A,TRUE,"Prices"}</definedName>
    <definedName name="wrn.test." hidden="1">{"test2",#N/A,TRUE,"Prices"}</definedName>
    <definedName name="wrn.Total." localSheetId="3"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3"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unidades." localSheetId="3" hidden="1">{#N/A,#N/A,FALSE,"RESUMEN";#N/A,#N/A,FALSE,"GG-GI";#N/A,#N/A,FALSE,"AMB";#N/A,#N/A,FALSE,"EyR";#N/A,#N/A,FALSE,"UCP";#N/A,#N/A,FALSE,"IND";#N/A,#N/A,FALSE,"LR";#N/A,#N/A,FALSE,"PRV";#N/A,#N/A,FALSE,"TÚNELES";#N/A,#N/A,FALSE,"IDT";#N/A,#N/A,FALSE,"ING"}</definedName>
    <definedName name="wrn.unidades." hidden="1">{#N/A,#N/A,FALSE,"RESUMEN";#N/A,#N/A,FALSE,"GG-GI";#N/A,#N/A,FALSE,"AMB";#N/A,#N/A,FALSE,"EyR";#N/A,#N/A,FALSE,"UCP";#N/A,#N/A,FALSE,"IND";#N/A,#N/A,FALSE,"LR";#N/A,#N/A,FALSE,"PRV";#N/A,#N/A,FALSE,"TÚNELES";#N/A,#N/A,FALSE,"IDT";#N/A,#N/A,FALSE,"ING"}</definedName>
    <definedName name="wrn.via" localSheetId="3" hidden="1">{"via1",#N/A,TRUE,"general";"via2",#N/A,TRUE,"general";"via3",#N/A,TRUE,"general"}</definedName>
    <definedName name="wrn.via" hidden="1">{"via1",#N/A,TRUE,"general";"via2",#N/A,TRUE,"general";"via3",#N/A,TRUE,"general"}</definedName>
    <definedName name="wrn.via." localSheetId="3" hidden="1">{"via1",#N/A,TRUE,"general";"via2",#N/A,TRUE,"general";"via3",#N/A,TRUE,"general"}</definedName>
    <definedName name="wrn.via." localSheetId="61" hidden="1">{"via1",#N/A,TRUE,"general";"via2",#N/A,TRUE,"general";"via3",#N/A,TRUE,"general"}</definedName>
    <definedName name="wrn.via." localSheetId="62" hidden="1">{"via1",#N/A,TRUE,"general";"via2",#N/A,TRUE,"general";"via3",#N/A,TRUE,"general"}</definedName>
    <definedName name="wrn.via." hidden="1">{"via1",#N/A,TRUE,"general";"via2",#N/A,TRUE,"general";"via3",#N/A,TRUE,"general"}</definedName>
    <definedName name="wrn.via._1" localSheetId="3" hidden="1">{"via1",#N/A,TRUE,"general";"via2",#N/A,TRUE,"general";"via3",#N/A,TRUE,"general"}</definedName>
    <definedName name="wrn.via._1" localSheetId="61" hidden="1">{"via1",#N/A,TRUE,"general";"via2",#N/A,TRUE,"general";"via3",#N/A,TRUE,"general"}</definedName>
    <definedName name="wrn.via._1" localSheetId="62" hidden="1">{"via1",#N/A,TRUE,"general";"via2",#N/A,TRUE,"general";"via3",#N/A,TRUE,"general"}</definedName>
    <definedName name="wrn.via._1" hidden="1">{"via1",#N/A,TRUE,"general";"via2",#N/A,TRUE,"general";"via3",#N/A,TRUE,"general"}</definedName>
    <definedName name="wrn.全印刷." localSheetId="3" hidden="1">{"DCF-北海道",#N/A,TRUE,"北海道";"FS-北海道",#N/A,TRUE,"北海道";"DCF-東北",#N/A,TRUE,"東北";"FS-東北",#N/A,TRUE,"東北";"DCF-東海",#N/A,TRUE,"東海";"FS-東海",#N/A,TRUE,"東海";"DCF-北陸",#N/A,TRUE,"北陸";"FS-北陸",#N/A,TRUE,"北陸";"DCF-関西",#N/A,TRUE,"関西";"FS-関西",#N/A,TRUE,"関西";"DCF-中国",#N/A,TRUE,"中国";"FS-中国",#N/A,TRUE,"中国";"DCF-四国",#N/A,TRUE,"四国";"FS-四国",#N/A,TRUE,"四国";"DCF-九州",#N/A,TRUE,"九州";"FS-九州",#N/A,TRUE,"九州";"DCF-連結",#N/A,TRUE,"連結";"FS-連結",#N/A,TRUE,"連結"}</definedName>
    <definedName name="wrn.全印刷." hidden="1">{"DCF-北海道",#N/A,TRUE,"北海道";"FS-北海道",#N/A,TRUE,"北海道";"DCF-東北",#N/A,TRUE,"東北";"FS-東北",#N/A,TRUE,"東北";"DCF-東海",#N/A,TRUE,"東海";"FS-東海",#N/A,TRUE,"東海";"DCF-北陸",#N/A,TRUE,"北陸";"FS-北陸",#N/A,TRUE,"北陸";"DCF-関西",#N/A,TRUE,"関西";"FS-関西",#N/A,TRUE,"関西";"DCF-中国",#N/A,TRUE,"中国";"FS-中国",#N/A,TRUE,"中国";"DCF-四国",#N/A,TRUE,"四国";"FS-四国",#N/A,TRUE,"四国";"DCF-九州",#N/A,TRUE,"九州";"FS-九州",#N/A,TRUE,"九州";"DCF-連結",#N/A,TRUE,"連結";"FS-連結",#N/A,TRUE,"連結"}</definedName>
    <definedName name="wrt" localSheetId="3" hidden="1">{"Acueducto",#N/A,FALSE,"Base"}</definedName>
    <definedName name="wrt" hidden="1">{"Acueducto",#N/A,FALSE,"Base"}</definedName>
    <definedName name="WRTY" localSheetId="62">#REF!</definedName>
    <definedName name="WRTY">#REF!</definedName>
    <definedName name="ws" localSheetId="61">#REF!</definedName>
    <definedName name="ws" localSheetId="62">#REF!</definedName>
    <definedName name="ws">#REF!</definedName>
    <definedName name="wsdds" localSheetId="3" hidden="1">{"TAB1",#N/A,TRUE,"GENERAL";"TAB2",#N/A,TRUE,"GENERAL";"TAB3",#N/A,TRUE,"GENERAL";"TAB4",#N/A,TRUE,"GENERAL";"TAB5",#N/A,TRUE,"GENERAL"}</definedName>
    <definedName name="wsdds" hidden="1">{"TAB1",#N/A,TRUE,"GENERAL";"TAB2",#N/A,TRUE,"GENERAL";"TAB3",#N/A,TRUE,"GENERAL";"TAB4",#N/A,TRUE,"GENERAL";"TAB5",#N/A,TRUE,"GENERAL"}</definedName>
    <definedName name="WSDF">#REF!</definedName>
    <definedName name="WSERWEER" localSheetId="61">#REF!</definedName>
    <definedName name="WSERWEER" localSheetId="62">#REF!</definedName>
    <definedName name="WSERWEER">#REF!</definedName>
    <definedName name="wsnhed" localSheetId="3" hidden="1">{"via1",#N/A,TRUE,"general";"via2",#N/A,TRUE,"general";"via3",#N/A,TRUE,"general"}</definedName>
    <definedName name="wsnhed" localSheetId="61" hidden="1">{"via1",#N/A,TRUE,"general";"via2",#N/A,TRUE,"general";"via3",#N/A,TRUE,"general"}</definedName>
    <definedName name="wsnhed" localSheetId="62" hidden="1">{"via1",#N/A,TRUE,"general";"via2",#N/A,TRUE,"general";"via3",#N/A,TRUE,"general"}</definedName>
    <definedName name="wsnhed" hidden="1">{"via1",#N/A,TRUE,"general";"via2",#N/A,TRUE,"general";"via3",#N/A,TRUE,"general"}</definedName>
    <definedName name="wsnhed_1" localSheetId="3" hidden="1">{"via1",#N/A,TRUE,"general";"via2",#N/A,TRUE,"general";"via3",#N/A,TRUE,"general"}</definedName>
    <definedName name="wsnhed_1" localSheetId="61" hidden="1">{"via1",#N/A,TRUE,"general";"via2",#N/A,TRUE,"general";"via3",#N/A,TRUE,"general"}</definedName>
    <definedName name="wsnhed_1" localSheetId="62" hidden="1">{"via1",#N/A,TRUE,"general";"via2",#N/A,TRUE,"general";"via3",#N/A,TRUE,"general"}</definedName>
    <definedName name="wsnhed_1" hidden="1">{"via1",#N/A,TRUE,"general";"via2",#N/A,TRUE,"general";"via3",#N/A,TRUE,"general"}</definedName>
    <definedName name="wswswsqa" localSheetId="3" hidden="1">{"via1",#N/A,TRUE,"general";"via2",#N/A,TRUE,"general";"via3",#N/A,TRUE,"general"}</definedName>
    <definedName name="wswswsqa" localSheetId="61" hidden="1">{"via1",#N/A,TRUE,"general";"via2",#N/A,TRUE,"general";"via3",#N/A,TRUE,"general"}</definedName>
    <definedName name="wswswsqa" localSheetId="62" hidden="1">{"via1",#N/A,TRUE,"general";"via2",#N/A,TRUE,"general";"via3",#N/A,TRUE,"general"}</definedName>
    <definedName name="wswswsqa" hidden="1">{"via1",#N/A,TRUE,"general";"via2",#N/A,TRUE,"general";"via3",#N/A,TRUE,"general"}</definedName>
    <definedName name="wswswsqa_1" localSheetId="3" hidden="1">{"via1",#N/A,TRUE,"general";"via2",#N/A,TRUE,"general";"via3",#N/A,TRUE,"general"}</definedName>
    <definedName name="wswswsqa_1" localSheetId="61" hidden="1">{"via1",#N/A,TRUE,"general";"via2",#N/A,TRUE,"general";"via3",#N/A,TRUE,"general"}</definedName>
    <definedName name="wswswsqa_1" localSheetId="62" hidden="1">{"via1",#N/A,TRUE,"general";"via2",#N/A,TRUE,"general";"via3",#N/A,TRUE,"general"}</definedName>
    <definedName name="wswswsqa_1"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localSheetId="61" hidden="1">{"TAB1",#N/A,TRUE,"GENERAL";"TAB2",#N/A,TRUE,"GENERAL";"TAB3",#N/A,TRUE,"GENERAL";"TAB4",#N/A,TRUE,"GENERAL";"TAB5",#N/A,TRUE,"GENERAL"}</definedName>
    <definedName name="wtt" localSheetId="62" hidden="1">{"TAB1",#N/A,TRUE,"GENERAL";"TAB2",#N/A,TRUE,"GENERAL";"TAB3",#N/A,TRUE,"GENERAL";"TAB4",#N/A,TRUE,"GENERAL";"TAB5",#N/A,TRUE,"GENERAL"}</definedName>
    <definedName name="wtt" hidden="1">{"TAB1",#N/A,TRUE,"GENERAL";"TAB2",#N/A,TRUE,"GENERAL";"TAB3",#N/A,TRUE,"GENERAL";"TAB4",#N/A,TRUE,"GENERAL";"TAB5",#N/A,TRUE,"GENERAL"}</definedName>
    <definedName name="wtt_1" localSheetId="3" hidden="1">{"TAB1",#N/A,TRUE,"GENERAL";"TAB2",#N/A,TRUE,"GENERAL";"TAB3",#N/A,TRUE,"GENERAL";"TAB4",#N/A,TRUE,"GENERAL";"TAB5",#N/A,TRUE,"GENERAL"}</definedName>
    <definedName name="wtt_1" localSheetId="61" hidden="1">{"TAB1",#N/A,TRUE,"GENERAL";"TAB2",#N/A,TRUE,"GENERAL";"TAB3",#N/A,TRUE,"GENERAL";"TAB4",#N/A,TRUE,"GENERAL";"TAB5",#N/A,TRUE,"GENERAL"}</definedName>
    <definedName name="wtt_1" localSheetId="62" hidden="1">{"TAB1",#N/A,TRUE,"GENERAL";"TAB2",#N/A,TRUE,"GENERAL";"TAB3",#N/A,TRUE,"GENERAL";"TAB4",#N/A,TRUE,"GENERAL";"TAB5",#N/A,TRUE,"GENERAL"}</definedName>
    <definedName name="wtt_1" hidden="1">{"TAB1",#N/A,TRUE,"GENERAL";"TAB2",#N/A,TRUE,"GENERAL";"TAB3",#N/A,TRUE,"GENERAL";"TAB4",#N/A,TRUE,"GENERAL";"TAB5",#N/A,TRUE,"GENERAL"}</definedName>
    <definedName name="WTyre">#REF!</definedName>
    <definedName name="WW" localSheetId="61">#REF!</definedName>
    <definedName name="WW" localSheetId="62">#REF!</definedName>
    <definedName name="WW">#REF!</definedName>
    <definedName name="wwded3" localSheetId="3" hidden="1">{"via1",#N/A,TRUE,"general";"via2",#N/A,TRUE,"general";"via3",#N/A,TRUE,"general"}</definedName>
    <definedName name="wwded3" localSheetId="61" hidden="1">{"via1",#N/A,TRUE,"general";"via2",#N/A,TRUE,"general";"via3",#N/A,TRUE,"general"}</definedName>
    <definedName name="wwded3" localSheetId="62" hidden="1">{"via1",#N/A,TRUE,"general";"via2",#N/A,TRUE,"general";"via3",#N/A,TRUE,"general"}</definedName>
    <definedName name="wwded3" hidden="1">{"via1",#N/A,TRUE,"general";"via2",#N/A,TRUE,"general";"via3",#N/A,TRUE,"general"}</definedName>
    <definedName name="wwded3_1" localSheetId="3" hidden="1">{"via1",#N/A,TRUE,"general";"via2",#N/A,TRUE,"general";"via3",#N/A,TRUE,"general"}</definedName>
    <definedName name="wwded3_1" localSheetId="61" hidden="1">{"via1",#N/A,TRUE,"general";"via2",#N/A,TRUE,"general";"via3",#N/A,TRUE,"general"}</definedName>
    <definedName name="wwded3_1" localSheetId="62" hidden="1">{"via1",#N/A,TRUE,"general";"via2",#N/A,TRUE,"general";"via3",#N/A,TRUE,"general"}</definedName>
    <definedName name="wwded3_1" hidden="1">{"via1",#N/A,TRUE,"general";"via2",#N/A,TRUE,"general";"via3",#N/A,TRUE,"general"}</definedName>
    <definedName name="wwfac">#REF!</definedName>
    <definedName name="www" localSheetId="3" hidden="1">{#N/A,#N/A,FALSE,"masez (10)";#N/A,#N/A,FALSE,"masez (7)";#N/A,#N/A,FALSE,"masez (6)";#N/A,#N/A,FALSE,"masez (5)";#N/A,#N/A,FALSE,"masez (4)";#N/A,#N/A,FALSE,"masez (3)";#N/A,#N/A,FALSE,"masez (2)";#N/A,#N/A,FALSE,"GME";#N/A,#N/A,FALSE,"masez"}</definedName>
    <definedName name="www" localSheetId="61">#REF!</definedName>
    <definedName name="www" localSheetId="62">#REF!</definedName>
    <definedName name="www" hidden="1">{#N/A,#N/A,FALSE,"masez (10)";#N/A,#N/A,FALSE,"masez (7)";#N/A,#N/A,FALSE,"masez (6)";#N/A,#N/A,FALSE,"masez (5)";#N/A,#N/A,FALSE,"masez (4)";#N/A,#N/A,FALSE,"masez (3)";#N/A,#N/A,FALSE,"masez (2)";#N/A,#N/A,FALSE,"GME";#N/A,#N/A,FALSE,"masez"}</definedName>
    <definedName name="wwww">#REF!</definedName>
    <definedName name="wwww_1">NA()</definedName>
    <definedName name="wwww_11">NA()</definedName>
    <definedName name="wwww_12">NA()</definedName>
    <definedName name="wwww_6">NA()</definedName>
    <definedName name="wwww_7">NA()</definedName>
    <definedName name="wwww_8">NA()</definedName>
    <definedName name="wwww_9">NA()</definedName>
    <definedName name="wwwwe" localSheetId="3" hidden="1">{"TAB1",#N/A,TRUE,"GENERAL";"TAB2",#N/A,TRUE,"GENERAL";"TAB3",#N/A,TRUE,"GENERAL";"TAB4",#N/A,TRUE,"GENERAL";"TAB5",#N/A,TRUE,"GENERAL"}</definedName>
    <definedName name="wwwwe" localSheetId="61" hidden="1">{"TAB1",#N/A,TRUE,"GENERAL";"TAB2",#N/A,TRUE,"GENERAL";"TAB3",#N/A,TRUE,"GENERAL";"TAB4",#N/A,TRUE,"GENERAL";"TAB5",#N/A,TRUE,"GENERAL"}</definedName>
    <definedName name="wwwwe" localSheetId="62" hidden="1">{"TAB1",#N/A,TRUE,"GENERAL";"TAB2",#N/A,TRUE,"GENERAL";"TAB3",#N/A,TRUE,"GENERAL";"TAB4",#N/A,TRUE,"GENERAL";"TAB5",#N/A,TRUE,"GENERAL"}</definedName>
    <definedName name="wwwwe" hidden="1">{"TAB1",#N/A,TRUE,"GENERAL";"TAB2",#N/A,TRUE,"GENERAL";"TAB3",#N/A,TRUE,"GENERAL";"TAB4",#N/A,TRUE,"GENERAL";"TAB5",#N/A,TRUE,"GENERAL"}</definedName>
    <definedName name="wwwwe_1" localSheetId="3" hidden="1">{"TAB1",#N/A,TRUE,"GENERAL";"TAB2",#N/A,TRUE,"GENERAL";"TAB3",#N/A,TRUE,"GENERAL";"TAB4",#N/A,TRUE,"GENERAL";"TAB5",#N/A,TRUE,"GENERAL"}</definedName>
    <definedName name="wwwwe_1" localSheetId="61" hidden="1">{"TAB1",#N/A,TRUE,"GENERAL";"TAB2",#N/A,TRUE,"GENERAL";"TAB3",#N/A,TRUE,"GENERAL";"TAB4",#N/A,TRUE,"GENERAL";"TAB5",#N/A,TRUE,"GENERAL"}</definedName>
    <definedName name="wwwwe_1" localSheetId="62" hidden="1">{"TAB1",#N/A,TRUE,"GENERAL";"TAB2",#N/A,TRUE,"GENERAL";"TAB3",#N/A,TRUE,"GENERAL";"TAB4",#N/A,TRUE,"GENERAL";"TAB5",#N/A,TRUE,"GENERAL"}</definedName>
    <definedName name="wwwwe_1" hidden="1">{"TAB1",#N/A,TRUE,"GENERAL";"TAB2",#N/A,TRUE,"GENERAL";"TAB3",#N/A,TRUE,"GENERAL";"TAB4",#N/A,TRUE,"GENERAL";"TAB5",#N/A,TRUE,"GENERAL"}</definedName>
    <definedName name="WWWWWW" localSheetId="61">#REF!</definedName>
    <definedName name="WWWWWW">#REF!</definedName>
    <definedName name="wwwwwwww">#REF!</definedName>
    <definedName name="WWWWWWWWQQQQQAAAAAAAAA" localSheetId="61">#REF!</definedName>
    <definedName name="WWWWWWWWQQQQQAAAAAAAAA">#REF!</definedName>
    <definedName name="wwwwwwwwww">#REF!</definedName>
    <definedName name="wwwwwwwwwwww">#REF!</definedName>
    <definedName name="wwwwwwwwwwwwwwww" localSheetId="61">#REF!</definedName>
    <definedName name="wwwwwwwwwwwwwwww">#REF!</definedName>
    <definedName name="wwwwwwwwwwwwwwwwwww">#REF!</definedName>
    <definedName name="WWWWWWWWWWWWWWWWWWWWWW">#REF!</definedName>
    <definedName name="wyty" localSheetId="3" hidden="1">{"via1",#N/A,TRUE,"general";"via2",#N/A,TRUE,"general";"via3",#N/A,TRUE,"general"}</definedName>
    <definedName name="wyty" localSheetId="61" hidden="1">{"via1",#N/A,TRUE,"general";"via2",#N/A,TRUE,"general";"via3",#N/A,TRUE,"general"}</definedName>
    <definedName name="wyty" localSheetId="62" hidden="1">{"via1",#N/A,TRUE,"general";"via2",#N/A,TRUE,"general";"via3",#N/A,TRUE,"general"}</definedName>
    <definedName name="wyty" hidden="1">{"via1",#N/A,TRUE,"general";"via2",#N/A,TRUE,"general";"via3",#N/A,TRUE,"general"}</definedName>
    <definedName name="wyty_1" localSheetId="3" hidden="1">{"via1",#N/A,TRUE,"general";"via2",#N/A,TRUE,"general";"via3",#N/A,TRUE,"general"}</definedName>
    <definedName name="wyty_1" localSheetId="61" hidden="1">{"via1",#N/A,TRUE,"general";"via2",#N/A,TRUE,"general";"via3",#N/A,TRUE,"general"}</definedName>
    <definedName name="wyty_1" localSheetId="62" hidden="1">{"via1",#N/A,TRUE,"general";"via2",#N/A,TRUE,"general";"via3",#N/A,TRUE,"general"}</definedName>
    <definedName name="wyty_1" hidden="1">{"via1",#N/A,TRUE,"general";"via2",#N/A,TRUE,"general";"via3",#N/A,TRUE,"general"}</definedName>
    <definedName name="x" localSheetId="61">#REF!</definedName>
    <definedName name="x" localSheetId="62">#REF!</definedName>
    <definedName name="x">#REF!</definedName>
    <definedName name="X.X.X.X.X.X">#REF!</definedName>
    <definedName name="xb" localSheetId="61">#REF!</definedName>
    <definedName name="xb" localSheetId="62">#REF!</definedName>
    <definedName name="xb">#REF!</definedName>
    <definedName name="xcbvbs" localSheetId="3" hidden="1">{"TAB1",#N/A,TRUE,"GENERAL";"TAB2",#N/A,TRUE,"GENERAL";"TAB3",#N/A,TRUE,"GENERAL";"TAB4",#N/A,TRUE,"GENERAL";"TAB5",#N/A,TRUE,"GENERAL"}</definedName>
    <definedName name="xcbvbs" localSheetId="61" hidden="1">{"TAB1",#N/A,TRUE,"GENERAL";"TAB2",#N/A,TRUE,"GENERAL";"TAB3",#N/A,TRUE,"GENERAL";"TAB4",#N/A,TRUE,"GENERAL";"TAB5",#N/A,TRUE,"GENERAL"}</definedName>
    <definedName name="xcbvbs" localSheetId="62" hidden="1">{"TAB1",#N/A,TRUE,"GENERAL";"TAB2",#N/A,TRUE,"GENERAL";"TAB3",#N/A,TRUE,"GENERAL";"TAB4",#N/A,TRUE,"GENERAL";"TAB5",#N/A,TRUE,"GENERAL"}</definedName>
    <definedName name="xcbvbs" hidden="1">{"TAB1",#N/A,TRUE,"GENERAL";"TAB2",#N/A,TRUE,"GENERAL";"TAB3",#N/A,TRUE,"GENERAL";"TAB4",#N/A,TRUE,"GENERAL";"TAB5",#N/A,TRUE,"GENERAL"}</definedName>
    <definedName name="xcbvbs_1" localSheetId="3" hidden="1">{"TAB1",#N/A,TRUE,"GENERAL";"TAB2",#N/A,TRUE,"GENERAL";"TAB3",#N/A,TRUE,"GENERAL";"TAB4",#N/A,TRUE,"GENERAL";"TAB5",#N/A,TRUE,"GENERAL"}</definedName>
    <definedName name="xcbvbs_1" localSheetId="61" hidden="1">{"TAB1",#N/A,TRUE,"GENERAL";"TAB2",#N/A,TRUE,"GENERAL";"TAB3",#N/A,TRUE,"GENERAL";"TAB4",#N/A,TRUE,"GENERAL";"TAB5",#N/A,TRUE,"GENERAL"}</definedName>
    <definedName name="xcbvbs_1" localSheetId="62" hidden="1">{"TAB1",#N/A,TRUE,"GENERAL";"TAB2",#N/A,TRUE,"GENERAL";"TAB3",#N/A,TRUE,"GENERAL";"TAB4",#N/A,TRUE,"GENERAL";"TAB5",#N/A,TRUE,"GENERAL"}</definedName>
    <definedName name="xcbvbs_1" hidden="1">{"TAB1",#N/A,TRUE,"GENERAL";"TAB2",#N/A,TRUE,"GENERAL";"TAB3",#N/A,TRUE,"GENERAL";"TAB4",#N/A,TRUE,"GENERAL";"TAB5",#N/A,TRUE,"GENERAL"}</definedName>
    <definedName name="XCDSDSFDSF">#REF!</definedName>
    <definedName name="XD">#REF!</definedName>
    <definedName name="xfgf">#REF!</definedName>
    <definedName name="XHGM">#REF!</definedName>
    <definedName name="XJF" localSheetId="3" hidden="1">{#N/A,#N/A,TRUE,"INGENIERIA";#N/A,#N/A,TRUE,"COMPRAS";#N/A,#N/A,TRUE,"DIRECCION";#N/A,#N/A,TRUE,"RESUMEN"}</definedName>
    <definedName name="XJF" hidden="1">{#N/A,#N/A,TRUE,"INGENIERIA";#N/A,#N/A,TRUE,"COMPRAS";#N/A,#N/A,TRUE,"DIRECCION";#N/A,#N/A,TRUE,"RESUMEN"}</definedName>
    <definedName name="xl">#REF!</definedName>
    <definedName name="XMesCalidades">#REF!</definedName>
    <definedName name="XMesNoFacturables" localSheetId="62">#REF!</definedName>
    <definedName name="XMesNoFacturables">#REF!</definedName>
    <definedName name="XMesPersonalPromedio">#REF!</definedName>
    <definedName name="XMesProfesionales">#REF!</definedName>
    <definedName name="XMesTecnicos">#REF!</definedName>
    <definedName name="XNXNXNXNXNX">#REF!</definedName>
    <definedName name="xo" localSheetId="61">#REF!</definedName>
    <definedName name="xo">#REF!</definedName>
    <definedName name="XON">#REF!</definedName>
    <definedName name="xpoxwojohchc" localSheetId="61">#REF!</definedName>
    <definedName name="xpoxwojohchc">#REF!</definedName>
    <definedName name="XSM">#REF!</definedName>
    <definedName name="XSW" localSheetId="3" hidden="1">{#N/A,#N/A,TRUE,"1842CWN0"}</definedName>
    <definedName name="XSW" hidden="1">{#N/A,#N/A,TRUE,"1842CWN0"}</definedName>
    <definedName name="xsxasxs">#REF!</definedName>
    <definedName name="xsxs" localSheetId="3" hidden="1">{"TAB1",#N/A,TRUE,"GENERAL";"TAB2",#N/A,TRUE,"GENERAL";"TAB3",#N/A,TRUE,"GENERAL";"TAB4",#N/A,TRUE,"GENERAL";"TAB5",#N/A,TRUE,"GENERAL"}</definedName>
    <definedName name="xsxs" localSheetId="61" hidden="1">{"TAB1",#N/A,TRUE,"GENERAL";"TAB2",#N/A,TRUE,"GENERAL";"TAB3",#N/A,TRUE,"GENERAL";"TAB4",#N/A,TRUE,"GENERAL";"TAB5",#N/A,TRUE,"GENERAL"}</definedName>
    <definedName name="xsxs" localSheetId="62" hidden="1">{"TAB1",#N/A,TRUE,"GENERAL";"TAB2",#N/A,TRUE,"GENERAL";"TAB3",#N/A,TRUE,"GENERAL";"TAB4",#N/A,TRUE,"GENERAL";"TAB5",#N/A,TRUE,"GENERAL"}</definedName>
    <definedName name="xsxs" hidden="1">{"TAB1",#N/A,TRUE,"GENERAL";"TAB2",#N/A,TRUE,"GENERAL";"TAB3",#N/A,TRUE,"GENERAL";"TAB4",#N/A,TRUE,"GENERAL";"TAB5",#N/A,TRUE,"GENERAL"}</definedName>
    <definedName name="xsxs_1" localSheetId="3" hidden="1">{"TAB1",#N/A,TRUE,"GENERAL";"TAB2",#N/A,TRUE,"GENERAL";"TAB3",#N/A,TRUE,"GENERAL";"TAB4",#N/A,TRUE,"GENERAL";"TAB5",#N/A,TRUE,"GENERAL"}</definedName>
    <definedName name="xsxs_1" localSheetId="61" hidden="1">{"TAB1",#N/A,TRUE,"GENERAL";"TAB2",#N/A,TRUE,"GENERAL";"TAB3",#N/A,TRUE,"GENERAL";"TAB4",#N/A,TRUE,"GENERAL";"TAB5",#N/A,TRUE,"GENERAL"}</definedName>
    <definedName name="xsxs_1" localSheetId="62" hidden="1">{"TAB1",#N/A,TRUE,"GENERAL";"TAB2",#N/A,TRUE,"GENERAL";"TAB3",#N/A,TRUE,"GENERAL";"TAB4",#N/A,TRUE,"GENERAL";"TAB5",#N/A,TRUE,"GENERAL"}</definedName>
    <definedName name="xsxs_1" hidden="1">{"TAB1",#N/A,TRUE,"GENERAL";"TAB2",#N/A,TRUE,"GENERAL";"TAB3",#N/A,TRUE,"GENERAL";"TAB4",#N/A,TRUE,"GENERAL";"TAB5",#N/A,TRUE,"GENERAL"}</definedName>
    <definedName name="xvrcsdrasxz">#REF!</definedName>
    <definedName name="XX">#REF!</definedName>
    <definedName name="XX_51">#REF!</definedName>
    <definedName name="XXABC123">#REF!</definedName>
    <definedName name="xxc">#N/A</definedName>
    <definedName name="xxfg" localSheetId="3" hidden="1">{"via1",#N/A,TRUE,"general";"via2",#N/A,TRUE,"general";"via3",#N/A,TRUE,"general"}</definedName>
    <definedName name="xxfg" localSheetId="61" hidden="1">{"via1",#N/A,TRUE,"general";"via2",#N/A,TRUE,"general";"via3",#N/A,TRUE,"general"}</definedName>
    <definedName name="xxfg" localSheetId="62" hidden="1">{"via1",#N/A,TRUE,"general";"via2",#N/A,TRUE,"general";"via3",#N/A,TRUE,"general"}</definedName>
    <definedName name="xxfg" hidden="1">{"via1",#N/A,TRUE,"general";"via2",#N/A,TRUE,"general";"via3",#N/A,TRUE,"general"}</definedName>
    <definedName name="xxfg_1" localSheetId="3" hidden="1">{"via1",#N/A,TRUE,"general";"via2",#N/A,TRUE,"general";"via3",#N/A,TRUE,"general"}</definedName>
    <definedName name="xxfg_1" localSheetId="61" hidden="1">{"via1",#N/A,TRUE,"general";"via2",#N/A,TRUE,"general";"via3",#N/A,TRUE,"general"}</definedName>
    <definedName name="xxfg_1" localSheetId="62" hidden="1">{"via1",#N/A,TRUE,"general";"via2",#N/A,TRUE,"general";"via3",#N/A,TRUE,"general"}</definedName>
    <definedName name="xxfg_1" hidden="1">{"via1",#N/A,TRUE,"general";"via2",#N/A,TRUE,"general";"via3",#N/A,TRUE,"general"}</definedName>
    <definedName name="xxx" localSheetId="61">#REF!</definedName>
    <definedName name="xxx" localSheetId="62">#REF!</definedName>
    <definedName name="xxx">#REF!</definedName>
    <definedName name="XXX_1">NA()</definedName>
    <definedName name="XXX_11">NA()</definedName>
    <definedName name="XXX_12">NA()</definedName>
    <definedName name="XXX_6">NA()</definedName>
    <definedName name="XXX_7">NA()</definedName>
    <definedName name="XXX_8">NA()</definedName>
    <definedName name="XXX_9">NA()</definedName>
    <definedName name="XXXX" localSheetId="61">#REF!</definedName>
    <definedName name="XXXX" localSheetId="62">#REF!</definedName>
    <definedName name="XXXX" hidden="1">#REF!</definedName>
    <definedName name="XXXXX" localSheetId="6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6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#REF!</definedName>
    <definedName name="xxxxxds" localSheetId="3" hidden="1">{"via1",#N/A,TRUE,"general";"via2",#N/A,TRUE,"general";"via3",#N/A,TRUE,"general"}</definedName>
    <definedName name="xxxxxds" localSheetId="61" hidden="1">{"via1",#N/A,TRUE,"general";"via2",#N/A,TRUE,"general";"via3",#N/A,TRUE,"general"}</definedName>
    <definedName name="xxxxxds" localSheetId="62" hidden="1">{"via1",#N/A,TRUE,"general";"via2",#N/A,TRUE,"general";"via3",#N/A,TRUE,"general"}</definedName>
    <definedName name="xxxxxds" hidden="1">{"via1",#N/A,TRUE,"general";"via2",#N/A,TRUE,"general";"via3",#N/A,TRUE,"general"}</definedName>
    <definedName name="xxxxxds_1" localSheetId="3" hidden="1">{"via1",#N/A,TRUE,"general";"via2",#N/A,TRUE,"general";"via3",#N/A,TRUE,"general"}</definedName>
    <definedName name="xxxxxds_1" localSheetId="61" hidden="1">{"via1",#N/A,TRUE,"general";"via2",#N/A,TRUE,"general";"via3",#N/A,TRUE,"general"}</definedName>
    <definedName name="xxxxxds_1" localSheetId="62" hidden="1">{"via1",#N/A,TRUE,"general";"via2",#N/A,TRUE,"general";"via3",#N/A,TRUE,"general"}</definedName>
    <definedName name="xxxxxds_1" hidden="1">{"via1",#N/A,TRUE,"general";"via2",#N/A,TRUE,"general";"via3",#N/A,TRUE,"general"}</definedName>
    <definedName name="XXXXXX" localSheetId="3" hidden="1">{#N/A,#N/A,FALSE,"orthoflow";#N/A,#N/A,FALSE,"Miscelaneos";#N/A,#N/A,FALSE,"Instrumentacio";#N/A,#N/A,FALSE,"Electrico";#N/A,#N/A,FALSE,"Valv. Seguridad"}</definedName>
    <definedName name="XXXXXX" localSheetId="61" hidden="1">{#N/A,#N/A,TRUE,"INGENIERIA";#N/A,#N/A,TRUE,"COMPRAS";#N/A,#N/A,TRUE,"DIRECCION";#N/A,#N/A,TRUE,"RESUMEN"}</definedName>
    <definedName name="XXXXXX" localSheetId="62" hidden="1">{#N/A,#N/A,TRUE,"INGENIERIA";#N/A,#N/A,TRUE,"COMPRAS";#N/A,#N/A,TRUE,"DIRECCION";#N/A,#N/A,TRUE,"RESUMEN"}</definedName>
    <definedName name="XXXXXX" hidden="1">{#N/A,#N/A,FALSE,"orthoflow";#N/A,#N/A,FALSE,"Miscelaneos";#N/A,#N/A,FALSE,"Instrumentacio";#N/A,#N/A,FALSE,"Electrico";#N/A,#N/A,FALSE,"Valv. Seguridad"}</definedName>
    <definedName name="xxxxxxcxxxx" hidden="1">"C:\C-314\VOLUMENES\volfin4.mdb"</definedName>
    <definedName name="XXXXXXXX">#REF!</definedName>
    <definedName name="XXXXXXXXXX" localSheetId="62">#REF!</definedName>
    <definedName name="XXXXXXXXXX">#REF!</definedName>
    <definedName name="xxxxxxxxxx29" localSheetId="3" hidden="1">{"via1",#N/A,TRUE,"general";"via2",#N/A,TRUE,"general";"via3",#N/A,TRUE,"general"}</definedName>
    <definedName name="xxxxxxxxxx29" localSheetId="61" hidden="1">{"via1",#N/A,TRUE,"general";"via2",#N/A,TRUE,"general";"via3",#N/A,TRUE,"general"}</definedName>
    <definedName name="xxxxxxxxxx29" localSheetId="62" hidden="1">{"via1",#N/A,TRUE,"general";"via2",#N/A,TRUE,"general";"via3",#N/A,TRUE,"general"}</definedName>
    <definedName name="xxxxxxxxxx29" hidden="1">{"via1",#N/A,TRUE,"general";"via2",#N/A,TRUE,"general";"via3",#N/A,TRUE,"general"}</definedName>
    <definedName name="xxxxxxxxxx29_1" localSheetId="3" hidden="1">{"via1",#N/A,TRUE,"general";"via2",#N/A,TRUE,"general";"via3",#N/A,TRUE,"general"}</definedName>
    <definedName name="xxxxxxxxxx29_1" localSheetId="61" hidden="1">{"via1",#N/A,TRUE,"general";"via2",#N/A,TRUE,"general";"via3",#N/A,TRUE,"general"}</definedName>
    <definedName name="xxxxxxxxxx29_1" localSheetId="62" hidden="1">{"via1",#N/A,TRUE,"general";"via2",#N/A,TRUE,"general";"via3",#N/A,TRUE,"general"}</definedName>
    <definedName name="xxxxxxxxxx29_1" hidden="1">{"via1",#N/A,TRUE,"general";"via2",#N/A,TRUE,"general";"via3",#N/A,TRUE,"general"}</definedName>
    <definedName name="XXXXXXXXXXX">#REF!</definedName>
    <definedName name="XXXXXXXXXXXX" localSheetId="62">#REF!</definedName>
    <definedName name="XXXXXXXXXXXX">#REF!</definedName>
    <definedName name="XXXXXXXXXXXXXXXX">#REF!</definedName>
    <definedName name="xxxxxxxxxxxxxxxxxx">#REF!</definedName>
    <definedName name="xxxxxxxxxxxxxxxxxxxxxxxxxxxxx">#REF!</definedName>
    <definedName name="xyz" hidden="1">#REF!</definedName>
    <definedName name="XZ">#REF!</definedName>
    <definedName name="xzczxczxc">#REF!</definedName>
    <definedName name="XZS" hidden="1">#REF!</definedName>
    <definedName name="XZXZV" localSheetId="3" hidden="1">{"via1",#N/A,TRUE,"general";"via2",#N/A,TRUE,"general";"via3",#N/A,TRUE,"general"}</definedName>
    <definedName name="XZXZV" localSheetId="61" hidden="1">{"via1",#N/A,TRUE,"general";"via2",#N/A,TRUE,"general";"via3",#N/A,TRUE,"general"}</definedName>
    <definedName name="XZXZV" localSheetId="62" hidden="1">{"via1",#N/A,TRUE,"general";"via2",#N/A,TRUE,"general";"via3",#N/A,TRUE,"general"}</definedName>
    <definedName name="XZXZV" hidden="1">{"via1",#N/A,TRUE,"general";"via2",#N/A,TRUE,"general";"via3",#N/A,TRUE,"general"}</definedName>
    <definedName name="XZXZV_1" localSheetId="3" hidden="1">{"via1",#N/A,TRUE,"general";"via2",#N/A,TRUE,"general";"via3",#N/A,TRUE,"general"}</definedName>
    <definedName name="XZXZV_1" localSheetId="61" hidden="1">{"via1",#N/A,TRUE,"general";"via2",#N/A,TRUE,"general";"via3",#N/A,TRUE,"general"}</definedName>
    <definedName name="XZXZV_1" localSheetId="62" hidden="1">{"via1",#N/A,TRUE,"general";"via2",#N/A,TRUE,"general";"via3",#N/A,TRUE,"general"}</definedName>
    <definedName name="XZXZV_1" hidden="1">{"via1",#N/A,TRUE,"general";"via2",#N/A,TRUE,"general";"via3",#N/A,TRUE,"general"}</definedName>
    <definedName name="Y" localSheetId="61">#REF!</definedName>
    <definedName name="Y" localSheetId="62">#REF!</definedName>
    <definedName name="Y">#REF!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3" hidden="1">{"via1",#N/A,TRUE,"general";"via2",#N/A,TRUE,"general";"via3",#N/A,TRUE,"general"}</definedName>
    <definedName name="y6y6" localSheetId="61" hidden="1">{"via1",#N/A,TRUE,"general";"via2",#N/A,TRUE,"general";"via3",#N/A,TRUE,"general"}</definedName>
    <definedName name="y6y6" localSheetId="62" hidden="1">{"via1",#N/A,TRUE,"general";"via2",#N/A,TRUE,"general";"via3",#N/A,TRUE,"general"}</definedName>
    <definedName name="y6y6" hidden="1">{"via1",#N/A,TRUE,"general";"via2",#N/A,TRUE,"general";"via3",#N/A,TRUE,"general"}</definedName>
    <definedName name="y6y6_1" localSheetId="3" hidden="1">{"via1",#N/A,TRUE,"general";"via2",#N/A,TRUE,"general";"via3",#N/A,TRUE,"general"}</definedName>
    <definedName name="y6y6_1" localSheetId="61" hidden="1">{"via1",#N/A,TRUE,"general";"via2",#N/A,TRUE,"general";"via3",#N/A,TRUE,"general"}</definedName>
    <definedName name="y6y6_1" localSheetId="62" hidden="1">{"via1",#N/A,TRUE,"general";"via2",#N/A,TRUE,"general";"via3",#N/A,TRUE,"general"}</definedName>
    <definedName name="y6y6_1" hidden="1">{"via1",#N/A,TRUE,"general";"via2",#N/A,TRUE,"general";"via3",#N/A,TRUE,"general"}</definedName>
    <definedName name="YA" localSheetId="61">#REF!</definedName>
    <definedName name="YA" localSheetId="62">#REF!</definedName>
    <definedName name="YA">#REF!</definedName>
    <definedName name="yamile">#REF!</definedName>
    <definedName name="Year">#REF!</definedName>
    <definedName name="years">#REF!</definedName>
    <definedName name="Yee_Sanit._2" localSheetId="61">#REF!</definedName>
    <definedName name="Yee_Sanit._2">#REF!</definedName>
    <definedName name="Yee_Sanit._3">#REF!</definedName>
    <definedName name="Yee_Sanit._4_x2">#REF!</definedName>
    <definedName name="Yee_Sanit._6_X4">#REF!</definedName>
    <definedName name="YEISER">#REF!</definedName>
    <definedName name="yery" localSheetId="3" hidden="1">{"via1",#N/A,TRUE,"general";"via2",#N/A,TRUE,"general";"via3",#N/A,TRUE,"general"}</definedName>
    <definedName name="yery" localSheetId="61" hidden="1">{"via1",#N/A,TRUE,"general";"via2",#N/A,TRUE,"general";"via3",#N/A,TRUE,"general"}</definedName>
    <definedName name="yery" localSheetId="62" hidden="1">{"via1",#N/A,TRUE,"general";"via2",#N/A,TRUE,"general";"via3",#N/A,TRUE,"general"}</definedName>
    <definedName name="yery" hidden="1">{"via1",#N/A,TRUE,"general";"via2",#N/A,TRUE,"general";"via3",#N/A,TRUE,"general"}</definedName>
    <definedName name="yery_1" localSheetId="3" hidden="1">{"via1",#N/A,TRUE,"general";"via2",#N/A,TRUE,"general";"via3",#N/A,TRUE,"general"}</definedName>
    <definedName name="yery_1" localSheetId="61" hidden="1">{"via1",#N/A,TRUE,"general";"via2",#N/A,TRUE,"general";"via3",#N/A,TRUE,"general"}</definedName>
    <definedName name="yery_1" localSheetId="62" hidden="1">{"via1",#N/A,TRUE,"general";"via2",#N/A,TRUE,"general";"via3",#N/A,TRUE,"general"}</definedName>
    <definedName name="yery_1" hidden="1">{"via1",#N/A,TRUE,"general";"via2",#N/A,TRUE,"general";"via3",#N/A,TRUE,"general"}</definedName>
    <definedName name="YES" hidden="1">#REF!,#REF!,#REF!,#REF!,#REF!,#REF!,#REF!,#REF!,#REF!,#REF!,#REF!,#REF!,#REF!,#REF!,#REF!,#REF!,#REF!,#REF!,#REF!</definedName>
    <definedName name="yesno">#REF!</definedName>
    <definedName name="Yeso" localSheetId="61">#REF!</definedName>
    <definedName name="Yeso" localSheetId="62">#REF!</definedName>
    <definedName name="Yeso" localSheetId="21">#REF!</definedName>
    <definedName name="YESO">#REF!</definedName>
    <definedName name="YHHTYUI" hidden="1">#REF!</definedName>
    <definedName name="YHN">#REF!</definedName>
    <definedName name="yhu" localSheetId="3" hidden="1">{#N/A,#N/A,TRUE,"A"}</definedName>
    <definedName name="yhu" hidden="1">{#N/A,#N/A,TRUE,"A"}</definedName>
    <definedName name="yhy" localSheetId="3" hidden="1">{"TAB1",#N/A,TRUE,"GENERAL";"TAB2",#N/A,TRUE,"GENERAL";"TAB3",#N/A,TRUE,"GENERAL";"TAB4",#N/A,TRUE,"GENERAL";"TAB5",#N/A,TRUE,"GENERAL"}</definedName>
    <definedName name="yhy" localSheetId="61" hidden="1">{"TAB1",#N/A,TRUE,"GENERAL";"TAB2",#N/A,TRUE,"GENERAL";"TAB3",#N/A,TRUE,"GENERAL";"TAB4",#N/A,TRUE,"GENERAL";"TAB5",#N/A,TRUE,"GENERAL"}</definedName>
    <definedName name="yhy" localSheetId="62" hidden="1">{"TAB1",#N/A,TRUE,"GENERAL";"TAB2",#N/A,TRUE,"GENERAL";"TAB3",#N/A,TRUE,"GENERAL";"TAB4",#N/A,TRUE,"GENERAL";"TAB5",#N/A,TRUE,"GENERAL"}</definedName>
    <definedName name="yhy" hidden="1">{"TAB1",#N/A,TRUE,"GENERAL";"TAB2",#N/A,TRUE,"GENERAL";"TAB3",#N/A,TRUE,"GENERAL";"TAB4",#N/A,TRUE,"GENERAL";"TAB5",#N/A,TRUE,"GENERAL"}</definedName>
    <definedName name="yhy_1" localSheetId="3" hidden="1">{"TAB1",#N/A,TRUE,"GENERAL";"TAB2",#N/A,TRUE,"GENERAL";"TAB3",#N/A,TRUE,"GENERAL";"TAB4",#N/A,TRUE,"GENERAL";"TAB5",#N/A,TRUE,"GENERAL"}</definedName>
    <definedName name="yhy_1" localSheetId="61" hidden="1">{"TAB1",#N/A,TRUE,"GENERAL";"TAB2",#N/A,TRUE,"GENERAL";"TAB3",#N/A,TRUE,"GENERAL";"TAB4",#N/A,TRUE,"GENERAL";"TAB5",#N/A,TRUE,"GENERAL"}</definedName>
    <definedName name="yhy_1" localSheetId="62" hidden="1">{"TAB1",#N/A,TRUE,"GENERAL";"TAB2",#N/A,TRUE,"GENERAL";"TAB3",#N/A,TRUE,"GENERAL";"TAB4",#N/A,TRUE,"GENERAL";"TAB5",#N/A,TRUE,"GENERAL"}</definedName>
    <definedName name="yhy_1" hidden="1">{"TAB1",#N/A,TRUE,"GENERAL";"TAB2",#N/A,TRUE,"GENERAL";"TAB3",#N/A,TRUE,"GENERAL";"TAB4",#N/A,TRUE,"GENERAL";"TAB5",#N/A,TRUE,"GENERAL"}</definedName>
    <definedName name="YHYH" localSheetId="61">#REF!</definedName>
    <definedName name="YHYH">#REF!</definedName>
    <definedName name="YHYHYHYHY" localSheetId="3">IF(AIU!BDFB,'APUS BASICOS'!___CON123+#REF!,'APUS BASICOS'!___CON123)</definedName>
    <definedName name="YHYHYHYHY">IF([0]!BDFB,'APUS BASICOS'!___CON123+#REF!,'APUS BASICOS'!___CON123)</definedName>
    <definedName name="YJ">#REF!</definedName>
    <definedName name="yjyj" localSheetId="3" hidden="1">{"TAB1",#N/A,TRUE,"GENERAL";"TAB2",#N/A,TRUE,"GENERAL";"TAB3",#N/A,TRUE,"GENERAL";"TAB4",#N/A,TRUE,"GENERAL";"TAB5",#N/A,TRUE,"GENERAL"}</definedName>
    <definedName name="yjyj" localSheetId="61" hidden="1">{"TAB1",#N/A,TRUE,"GENERAL";"TAB2",#N/A,TRUE,"GENERAL";"TAB3",#N/A,TRUE,"GENERAL";"TAB4",#N/A,TRUE,"GENERAL";"TAB5",#N/A,TRUE,"GENERAL"}</definedName>
    <definedName name="yjyj" localSheetId="62" hidden="1">{"TAB1",#N/A,TRUE,"GENERAL";"TAB2",#N/A,TRUE,"GENERAL";"TAB3",#N/A,TRUE,"GENERAL";"TAB4",#N/A,TRUE,"GENERAL";"TAB5",#N/A,TRUE,"GENERAL"}</definedName>
    <definedName name="yjyj" hidden="1">{"TAB1",#N/A,TRUE,"GENERAL";"TAB2",#N/A,TRUE,"GENERAL";"TAB3",#N/A,TRUE,"GENERAL";"TAB4",#N/A,TRUE,"GENERAL";"TAB5",#N/A,TRUE,"GENERAL"}</definedName>
    <definedName name="yjyj_1" localSheetId="3" hidden="1">{"TAB1",#N/A,TRUE,"GENERAL";"TAB2",#N/A,TRUE,"GENERAL";"TAB3",#N/A,TRUE,"GENERAL";"TAB4",#N/A,TRUE,"GENERAL";"TAB5",#N/A,TRUE,"GENERAL"}</definedName>
    <definedName name="yjyj_1" localSheetId="61" hidden="1">{"TAB1",#N/A,TRUE,"GENERAL";"TAB2",#N/A,TRUE,"GENERAL";"TAB3",#N/A,TRUE,"GENERAL";"TAB4",#N/A,TRUE,"GENERAL";"TAB5",#N/A,TRUE,"GENERAL"}</definedName>
    <definedName name="yjyj_1" localSheetId="62" hidden="1">{"TAB1",#N/A,TRUE,"GENERAL";"TAB2",#N/A,TRUE,"GENERAL";"TAB3",#N/A,TRUE,"GENERAL";"TAB4",#N/A,TRUE,"GENERAL";"TAB5",#N/A,TRUE,"GENERAL"}</definedName>
    <definedName name="yjyj_1" hidden="1">{"TAB1",#N/A,TRUE,"GENERAL";"TAB2",#N/A,TRUE,"GENERAL";"TAB3",#N/A,TRUE,"GENERAL";"TAB4",#N/A,TRUE,"GENERAL";"TAB5",#N/A,TRUE,"GENERAL"}</definedName>
    <definedName name="yn" localSheetId="62">#REF!</definedName>
    <definedName name="yn">#REF!</definedName>
    <definedName name="YO" localSheetId="3" hidden="1">{#N/A,#N/A,FALSE,"GRAFICO";#N/A,#N/A,FALSE,"CAJA (2)";#N/A,#N/A,FALSE,"TERCEROS-PROMEDIO";#N/A,#N/A,FALSE,"CAJA";#N/A,#N/A,FALSE,"INGRESOS1995-2003";#N/A,#N/A,FALSE,"GASTOS1995-2003"}</definedName>
    <definedName name="YO" localSheetId="61">#REF!</definedName>
    <definedName name="YO" localSheetId="62">#REF!</definedName>
    <definedName name="YO" hidden="1">{#N/A,#N/A,FALSE,"GRAFICO";#N/A,#N/A,FALSE,"CAJA (2)";#N/A,#N/A,FALSE,"TERCEROS-PROMEDIO";#N/A,#N/A,FALSE,"CAJA";#N/A,#N/A,FALSE,"INGRESOS1995-2003";#N/A,#N/A,FALSE,"GASTOS1995-2003"}</definedName>
    <definedName name="yolombo">#REF!</definedName>
    <definedName name="yorlanys" localSheetId="62">#REF!</definedName>
    <definedName name="yorlanys">#REF!</definedName>
    <definedName name="yoya">#REF!</definedName>
    <definedName name="YOYO">#REF!</definedName>
    <definedName name="YQYQY">#REF!</definedName>
    <definedName name="yrey" localSheetId="3" hidden="1">{"via1",#N/A,TRUE,"general";"via2",#N/A,TRUE,"general";"via3",#N/A,TRUE,"general"}</definedName>
    <definedName name="yrey" localSheetId="61" hidden="1">{"via1",#N/A,TRUE,"general";"via2",#N/A,TRUE,"general";"via3",#N/A,TRUE,"general"}</definedName>
    <definedName name="yrey" localSheetId="62" hidden="1">{"via1",#N/A,TRUE,"general";"via2",#N/A,TRUE,"general";"via3",#N/A,TRUE,"general"}</definedName>
    <definedName name="yrey" hidden="1">{"via1",#N/A,TRUE,"general";"via2",#N/A,TRUE,"general";"via3",#N/A,TRUE,"general"}</definedName>
    <definedName name="yrey_1" localSheetId="3" hidden="1">{"via1",#N/A,TRUE,"general";"via2",#N/A,TRUE,"general";"via3",#N/A,TRUE,"general"}</definedName>
    <definedName name="yrey_1" localSheetId="61" hidden="1">{"via1",#N/A,TRUE,"general";"via2",#N/A,TRUE,"general";"via3",#N/A,TRUE,"general"}</definedName>
    <definedName name="yrey_1" localSheetId="62" hidden="1">{"via1",#N/A,TRUE,"general";"via2",#N/A,TRUE,"general";"via3",#N/A,TRUE,"general"}</definedName>
    <definedName name="yrey_1" hidden="1">{"via1",#N/A,TRUE,"general";"via2",#N/A,TRUE,"general";"via3",#N/A,TRUE,"general"}</definedName>
    <definedName name="yry" localSheetId="3" hidden="1">{"via1",#N/A,TRUE,"general";"via2",#N/A,TRUE,"general";"via3",#N/A,TRUE,"general"}</definedName>
    <definedName name="yry" localSheetId="61" hidden="1">{"via1",#N/A,TRUE,"general";"via2",#N/A,TRUE,"general";"via3",#N/A,TRUE,"general"}</definedName>
    <definedName name="yry" localSheetId="62" hidden="1">{"via1",#N/A,TRUE,"general";"via2",#N/A,TRUE,"general";"via3",#N/A,TRUE,"general"}</definedName>
    <definedName name="yry" hidden="1">{"via1",#N/A,TRUE,"general";"via2",#N/A,TRUE,"general";"via3",#N/A,TRUE,"general"}</definedName>
    <definedName name="yry_1" localSheetId="3" hidden="1">{"via1",#N/A,TRUE,"general";"via2",#N/A,TRUE,"general";"via3",#N/A,TRUE,"general"}</definedName>
    <definedName name="yry_1" localSheetId="61" hidden="1">{"via1",#N/A,TRUE,"general";"via2",#N/A,TRUE,"general";"via3",#N/A,TRUE,"general"}</definedName>
    <definedName name="yry_1" localSheetId="62" hidden="1">{"via1",#N/A,TRUE,"general";"via2",#N/A,TRUE,"general";"via3",#N/A,TRUE,"general"}</definedName>
    <definedName name="yry_1" hidden="1">{"via1",#N/A,TRUE,"general";"via2",#N/A,TRUE,"general";"via3",#N/A,TRUE,"general"}</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3" hidden="1">{"TAB1",#N/A,TRUE,"GENERAL";"TAB2",#N/A,TRUE,"GENERAL";"TAB3",#N/A,TRUE,"GENERAL";"TAB4",#N/A,TRUE,"GENERAL";"TAB5",#N/A,TRUE,"GENERAL"}</definedName>
    <definedName name="ytj" localSheetId="61" hidden="1">{"TAB1",#N/A,TRUE,"GENERAL";"TAB2",#N/A,TRUE,"GENERAL";"TAB3",#N/A,TRUE,"GENERAL";"TAB4",#N/A,TRUE,"GENERAL";"TAB5",#N/A,TRUE,"GENERAL"}</definedName>
    <definedName name="ytj" localSheetId="62" hidden="1">{"TAB1",#N/A,TRUE,"GENERAL";"TAB2",#N/A,TRUE,"GENERAL";"TAB3",#N/A,TRUE,"GENERAL";"TAB4",#N/A,TRUE,"GENERAL";"TAB5",#N/A,TRUE,"GENERAL"}</definedName>
    <definedName name="ytj" hidden="1">{"TAB1",#N/A,TRUE,"GENERAL";"TAB2",#N/A,TRUE,"GENERAL";"TAB3",#N/A,TRUE,"GENERAL";"TAB4",#N/A,TRUE,"GENERAL";"TAB5",#N/A,TRUE,"GENERAL"}</definedName>
    <definedName name="ytj_1" localSheetId="3" hidden="1">{"TAB1",#N/A,TRUE,"GENERAL";"TAB2",#N/A,TRUE,"GENERAL";"TAB3",#N/A,TRUE,"GENERAL";"TAB4",#N/A,TRUE,"GENERAL";"TAB5",#N/A,TRUE,"GENERAL"}</definedName>
    <definedName name="ytj_1" localSheetId="61" hidden="1">{"TAB1",#N/A,TRUE,"GENERAL";"TAB2",#N/A,TRUE,"GENERAL";"TAB3",#N/A,TRUE,"GENERAL";"TAB4",#N/A,TRUE,"GENERAL";"TAB5",#N/A,TRUE,"GENERAL"}</definedName>
    <definedName name="ytj_1" localSheetId="62" hidden="1">{"TAB1",#N/A,TRUE,"GENERAL";"TAB2",#N/A,TRUE,"GENERAL";"TAB3",#N/A,TRUE,"GENERAL";"TAB4",#N/A,TRUE,"GENERAL";"TAB5",#N/A,TRUE,"GENERAL"}</definedName>
    <definedName name="ytj_1" hidden="1">{"TAB1",#N/A,TRUE,"GENERAL";"TAB2",#N/A,TRUE,"GENERAL";"TAB3",#N/A,TRUE,"GENERAL";"TAB4",#N/A,TRUE,"GENERAL";"TAB5",#N/A,TRUE,"GENERAL"}</definedName>
    <definedName name="ytjt6" localSheetId="3" hidden="1">{"via1",#N/A,TRUE,"general";"via2",#N/A,TRUE,"general";"via3",#N/A,TRUE,"general"}</definedName>
    <definedName name="ytjt6" localSheetId="61" hidden="1">{"via1",#N/A,TRUE,"general";"via2",#N/A,TRUE,"general";"via3",#N/A,TRUE,"general"}</definedName>
    <definedName name="ytjt6" localSheetId="62" hidden="1">{"via1",#N/A,TRUE,"general";"via2",#N/A,TRUE,"general";"via3",#N/A,TRUE,"general"}</definedName>
    <definedName name="ytjt6" hidden="1">{"via1",#N/A,TRUE,"general";"via2",#N/A,TRUE,"general";"via3",#N/A,TRUE,"general"}</definedName>
    <definedName name="ytjt6_1" localSheetId="3" hidden="1">{"via1",#N/A,TRUE,"general";"via2",#N/A,TRUE,"general";"via3",#N/A,TRUE,"general"}</definedName>
    <definedName name="ytjt6_1" localSheetId="61" hidden="1">{"via1",#N/A,TRUE,"general";"via2",#N/A,TRUE,"general";"via3",#N/A,TRUE,"general"}</definedName>
    <definedName name="ytjt6_1" localSheetId="62" hidden="1">{"via1",#N/A,TRUE,"general";"via2",#N/A,TRUE,"general";"via3",#N/A,TRUE,"general"}</definedName>
    <definedName name="ytjt6_1" hidden="1">{"via1",#N/A,TRUE,"general";"via2",#N/A,TRUE,"general";"via3",#N/A,TRUE,"general"}</definedName>
    <definedName name="ytrwyr" localSheetId="3" hidden="1">{"TAB1",#N/A,TRUE,"GENERAL";"TAB2",#N/A,TRUE,"GENERAL";"TAB3",#N/A,TRUE,"GENERAL";"TAB4",#N/A,TRUE,"GENERAL";"TAB5",#N/A,TRUE,"GENERAL"}</definedName>
    <definedName name="ytrwyr" localSheetId="61" hidden="1">{"TAB1",#N/A,TRUE,"GENERAL";"TAB2",#N/A,TRUE,"GENERAL";"TAB3",#N/A,TRUE,"GENERAL";"TAB4",#N/A,TRUE,"GENERAL";"TAB5",#N/A,TRUE,"GENERAL"}</definedName>
    <definedName name="ytrwyr" localSheetId="62" hidden="1">{"TAB1",#N/A,TRUE,"GENERAL";"TAB2",#N/A,TRUE,"GENERAL";"TAB3",#N/A,TRUE,"GENERAL";"TAB4",#N/A,TRUE,"GENERAL";"TAB5",#N/A,TRUE,"GENERAL"}</definedName>
    <definedName name="ytrwyr" hidden="1">{"TAB1",#N/A,TRUE,"GENERAL";"TAB2",#N/A,TRUE,"GENERAL";"TAB3",#N/A,TRUE,"GENERAL";"TAB4",#N/A,TRUE,"GENERAL";"TAB5",#N/A,TRUE,"GENERAL"}</definedName>
    <definedName name="ytrwyr_1" localSheetId="3" hidden="1">{"TAB1",#N/A,TRUE,"GENERAL";"TAB2",#N/A,TRUE,"GENERAL";"TAB3",#N/A,TRUE,"GENERAL";"TAB4",#N/A,TRUE,"GENERAL";"TAB5",#N/A,TRUE,"GENERAL"}</definedName>
    <definedName name="ytrwyr_1" localSheetId="61" hidden="1">{"TAB1",#N/A,TRUE,"GENERAL";"TAB2",#N/A,TRUE,"GENERAL";"TAB3",#N/A,TRUE,"GENERAL";"TAB4",#N/A,TRUE,"GENERAL";"TAB5",#N/A,TRUE,"GENERAL"}</definedName>
    <definedName name="ytrwyr_1" localSheetId="62" hidden="1">{"TAB1",#N/A,TRUE,"GENERAL";"TAB2",#N/A,TRUE,"GENERAL";"TAB3",#N/A,TRUE,"GENERAL";"TAB4",#N/A,TRUE,"GENERAL";"TAB5",#N/A,TRUE,"GENERAL"}</definedName>
    <definedName name="ytrwyr_1" hidden="1">{"TAB1",#N/A,TRUE,"GENERAL";"TAB2",#N/A,TRUE,"GENERAL";"TAB3",#N/A,TRUE,"GENERAL";"TAB4",#N/A,TRUE,"GENERAL";"TAB5",#N/A,TRUE,"GENERAL"}</definedName>
    <definedName name="ytry" localSheetId="3" hidden="1">{"via1",#N/A,TRUE,"general";"via2",#N/A,TRUE,"general";"via3",#N/A,TRUE,"general"}</definedName>
    <definedName name="ytry" localSheetId="61" hidden="1">{"via1",#N/A,TRUE,"general";"via2",#N/A,TRUE,"general";"via3",#N/A,TRUE,"general"}</definedName>
    <definedName name="ytry" localSheetId="62" hidden="1">{"via1",#N/A,TRUE,"general";"via2",#N/A,TRUE,"general";"via3",#N/A,TRUE,"general"}</definedName>
    <definedName name="ytry" hidden="1">{"via1",#N/A,TRUE,"general";"via2",#N/A,TRUE,"general";"via3",#N/A,TRUE,"general"}</definedName>
    <definedName name="ytry_1" localSheetId="3" hidden="1">{"via1",#N/A,TRUE,"general";"via2",#N/A,TRUE,"general";"via3",#N/A,TRUE,"general"}</definedName>
    <definedName name="ytry_1" localSheetId="61" hidden="1">{"via1",#N/A,TRUE,"general";"via2",#N/A,TRUE,"general";"via3",#N/A,TRUE,"general"}</definedName>
    <definedName name="ytry_1" localSheetId="62" hidden="1">{"via1",#N/A,TRUE,"general";"via2",#N/A,TRUE,"general";"via3",#N/A,TRUE,"general"}</definedName>
    <definedName name="ytry_1" hidden="1">{"via1",#N/A,TRUE,"general";"via2",#N/A,TRUE,"general";"via3",#N/A,TRUE,"general"}</definedName>
    <definedName name="ytryrty" localSheetId="3" hidden="1">{"via1",#N/A,TRUE,"general";"via2",#N/A,TRUE,"general";"via3",#N/A,TRUE,"general"}</definedName>
    <definedName name="ytryrty" localSheetId="61" hidden="1">{"via1",#N/A,TRUE,"general";"via2",#N/A,TRUE,"general";"via3",#N/A,TRUE,"general"}</definedName>
    <definedName name="ytryrty" localSheetId="62" hidden="1">{"via1",#N/A,TRUE,"general";"via2",#N/A,TRUE,"general";"via3",#N/A,TRUE,"general"}</definedName>
    <definedName name="ytryrty" hidden="1">{"via1",#N/A,TRUE,"general";"via2",#N/A,TRUE,"general";"via3",#N/A,TRUE,"general"}</definedName>
    <definedName name="ytryrty_1" localSheetId="3" hidden="1">{"via1",#N/A,TRUE,"general";"via2",#N/A,TRUE,"general";"via3",#N/A,TRUE,"general"}</definedName>
    <definedName name="ytryrty_1" localSheetId="61" hidden="1">{"via1",#N/A,TRUE,"general";"via2",#N/A,TRUE,"general";"via3",#N/A,TRUE,"general"}</definedName>
    <definedName name="ytryrty_1" localSheetId="62" hidden="1">{"via1",#N/A,TRUE,"general";"via2",#N/A,TRUE,"general";"via3",#N/A,TRUE,"general"}</definedName>
    <definedName name="ytryrty_1" hidden="1">{"via1",#N/A,TRUE,"general";"via2",#N/A,TRUE,"general";"via3",#N/A,TRUE,"general"}</definedName>
    <definedName name="YTRYUYT" localSheetId="3" hidden="1">{"TAB1",#N/A,TRUE,"GENERAL";"TAB2",#N/A,TRUE,"GENERAL";"TAB3",#N/A,TRUE,"GENERAL";"TAB4",#N/A,TRUE,"GENERAL";"TAB5",#N/A,TRUE,"GENERAL"}</definedName>
    <definedName name="YTRYUYT" localSheetId="61" hidden="1">{"TAB1",#N/A,TRUE,"GENERAL";"TAB2",#N/A,TRUE,"GENERAL";"TAB3",#N/A,TRUE,"GENERAL";"TAB4",#N/A,TRUE,"GENERAL";"TAB5",#N/A,TRUE,"GENERAL"}</definedName>
    <definedName name="YTRYUYT" localSheetId="62" hidden="1">{"TAB1",#N/A,TRUE,"GENERAL";"TAB2",#N/A,TRUE,"GENERAL";"TAB3",#N/A,TRUE,"GENERAL";"TAB4",#N/A,TRUE,"GENERAL";"TAB5",#N/A,TRUE,"GENERAL"}</definedName>
    <definedName name="YTRYUYT" hidden="1">{"TAB1",#N/A,TRUE,"GENERAL";"TAB2",#N/A,TRUE,"GENERAL";"TAB3",#N/A,TRUE,"GENERAL";"TAB4",#N/A,TRUE,"GENERAL";"TAB5",#N/A,TRUE,"GENERAL"}</definedName>
    <definedName name="YTRYUYT_1" localSheetId="3" hidden="1">{"TAB1",#N/A,TRUE,"GENERAL";"TAB2",#N/A,TRUE,"GENERAL";"TAB3",#N/A,TRUE,"GENERAL";"TAB4",#N/A,TRUE,"GENERAL";"TAB5",#N/A,TRUE,"GENERAL"}</definedName>
    <definedName name="YTRYUYT_1" localSheetId="61" hidden="1">{"TAB1",#N/A,TRUE,"GENERAL";"TAB2",#N/A,TRUE,"GENERAL";"TAB3",#N/A,TRUE,"GENERAL";"TAB4",#N/A,TRUE,"GENERAL";"TAB5",#N/A,TRUE,"GENERAL"}</definedName>
    <definedName name="YTRYUYT_1" localSheetId="62" hidden="1">{"TAB1",#N/A,TRUE,"GENERAL";"TAB2",#N/A,TRUE,"GENERAL";"TAB3",#N/A,TRUE,"GENERAL";"TAB4",#N/A,TRUE,"GENERAL";"TAB5",#N/A,TRUE,"GENERAL"}</definedName>
    <definedName name="YTRYUYT_1" hidden="1">{"TAB1",#N/A,TRUE,"GENERAL";"TAB2",#N/A,TRUE,"GENERAL";"TAB3",#N/A,TRUE,"GENERAL";"TAB4",#N/A,TRUE,"GENERAL";"TAB5",#N/A,TRUE,"GENERAL"}</definedName>
    <definedName name="YTU" localSheetId="3" hidden="1">{#N/A,#N/A,TRUE,"INGENIERIA";#N/A,#N/A,TRUE,"COMPRAS";#N/A,#N/A,TRUE,"DIRECCION";#N/A,#N/A,TRUE,"RESUMEN"}</definedName>
    <definedName name="YTU" hidden="1">{#N/A,#N/A,TRUE,"INGENIERIA";#N/A,#N/A,TRUE,"COMPRAS";#N/A,#N/A,TRUE,"DIRECCION";#N/A,#N/A,TRUE,"RESUMEN"}</definedName>
    <definedName name="ytudfgd" localSheetId="3" hidden="1">{"TAB1",#N/A,TRUE,"GENERAL";"TAB2",#N/A,TRUE,"GENERAL";"TAB3",#N/A,TRUE,"GENERAL";"TAB4",#N/A,TRUE,"GENERAL";"TAB5",#N/A,TRUE,"GENERAL"}</definedName>
    <definedName name="ytudfgd" localSheetId="61" hidden="1">{"TAB1",#N/A,TRUE,"GENERAL";"TAB2",#N/A,TRUE,"GENERAL";"TAB3",#N/A,TRUE,"GENERAL";"TAB4",#N/A,TRUE,"GENERAL";"TAB5",#N/A,TRUE,"GENERAL"}</definedName>
    <definedName name="ytudfgd" localSheetId="62" hidden="1">{"TAB1",#N/A,TRUE,"GENERAL";"TAB2",#N/A,TRUE,"GENERAL";"TAB3",#N/A,TRUE,"GENERAL";"TAB4",#N/A,TRUE,"GENERAL";"TAB5",#N/A,TRUE,"GENERAL"}</definedName>
    <definedName name="ytudfgd" hidden="1">{"TAB1",#N/A,TRUE,"GENERAL";"TAB2",#N/A,TRUE,"GENERAL";"TAB3",#N/A,TRUE,"GENERAL";"TAB4",#N/A,TRUE,"GENERAL";"TAB5",#N/A,TRUE,"GENERAL"}</definedName>
    <definedName name="ytudfgd_1" localSheetId="3" hidden="1">{"TAB1",#N/A,TRUE,"GENERAL";"TAB2",#N/A,TRUE,"GENERAL";"TAB3",#N/A,TRUE,"GENERAL";"TAB4",#N/A,TRUE,"GENERAL";"TAB5",#N/A,TRUE,"GENERAL"}</definedName>
    <definedName name="ytudfgd_1" localSheetId="61" hidden="1">{"TAB1",#N/A,TRUE,"GENERAL";"TAB2",#N/A,TRUE,"GENERAL";"TAB3",#N/A,TRUE,"GENERAL";"TAB4",#N/A,TRUE,"GENERAL";"TAB5",#N/A,TRUE,"GENERAL"}</definedName>
    <definedName name="ytudfgd_1" localSheetId="62" hidden="1">{"TAB1",#N/A,TRUE,"GENERAL";"TAB2",#N/A,TRUE,"GENERAL";"TAB3",#N/A,TRUE,"GENERAL";"TAB4",#N/A,TRUE,"GENERAL";"TAB5",#N/A,TRUE,"GENERAL"}</definedName>
    <definedName name="ytudfgd_1" hidden="1">{"TAB1",#N/A,TRUE,"GENERAL";"TAB2",#N/A,TRUE,"GENERAL";"TAB3",#N/A,TRUE,"GENERAL";"TAB4",#N/A,TRUE,"GENERAL";"TAB5",#N/A,TRUE,"GENERAL"}</definedName>
    <definedName name="YTUIIYU" localSheetId="3" hidden="1">{#N/A,#N/A,TRUE,"INGENIERIA";#N/A,#N/A,TRUE,"COMPRAS";#N/A,#N/A,TRUE,"DIRECCION";#N/A,#N/A,TRUE,"RESUMEN"}</definedName>
    <definedName name="YTUIIYU" hidden="1">{#N/A,#N/A,TRUE,"INGENIERIA";#N/A,#N/A,TRUE,"COMPRAS";#N/A,#N/A,TRUE,"DIRECCION";#N/A,#N/A,TRUE,"RESUMEN"}</definedName>
    <definedName name="yturtu7" localSheetId="3" hidden="1">{"TAB1",#N/A,TRUE,"GENERAL";"TAB2",#N/A,TRUE,"GENERAL";"TAB3",#N/A,TRUE,"GENERAL";"TAB4",#N/A,TRUE,"GENERAL";"TAB5",#N/A,TRUE,"GENERAL"}</definedName>
    <definedName name="yturtu7" localSheetId="61" hidden="1">{"TAB1",#N/A,TRUE,"GENERAL";"TAB2",#N/A,TRUE,"GENERAL";"TAB3",#N/A,TRUE,"GENERAL";"TAB4",#N/A,TRUE,"GENERAL";"TAB5",#N/A,TRUE,"GENERAL"}</definedName>
    <definedName name="yturtu7" localSheetId="62" hidden="1">{"TAB1",#N/A,TRUE,"GENERAL";"TAB2",#N/A,TRUE,"GENERAL";"TAB3",#N/A,TRUE,"GENERAL";"TAB4",#N/A,TRUE,"GENERAL";"TAB5",#N/A,TRUE,"GENERAL"}</definedName>
    <definedName name="yturtu7" hidden="1">{"TAB1",#N/A,TRUE,"GENERAL";"TAB2",#N/A,TRUE,"GENERAL";"TAB3",#N/A,TRUE,"GENERAL";"TAB4",#N/A,TRUE,"GENERAL";"TAB5",#N/A,TRUE,"GENERAL"}</definedName>
    <definedName name="yturtu7_1" localSheetId="3" hidden="1">{"TAB1",#N/A,TRUE,"GENERAL";"TAB2",#N/A,TRUE,"GENERAL";"TAB3",#N/A,TRUE,"GENERAL";"TAB4",#N/A,TRUE,"GENERAL";"TAB5",#N/A,TRUE,"GENERAL"}</definedName>
    <definedName name="yturtu7_1" localSheetId="61" hidden="1">{"TAB1",#N/A,TRUE,"GENERAL";"TAB2",#N/A,TRUE,"GENERAL";"TAB3",#N/A,TRUE,"GENERAL";"TAB4",#N/A,TRUE,"GENERAL";"TAB5",#N/A,TRUE,"GENERAL"}</definedName>
    <definedName name="yturtu7_1" localSheetId="62" hidden="1">{"TAB1",#N/A,TRUE,"GENERAL";"TAB2",#N/A,TRUE,"GENERAL";"TAB3",#N/A,TRUE,"GENERAL";"TAB4",#N/A,TRUE,"GENERAL";"TAB5",#N/A,TRUE,"GENERAL"}</definedName>
    <definedName name="yturtu7_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61" hidden="1">{"TAB1",#N/A,TRUE,"GENERAL";"TAB2",#N/A,TRUE,"GENERAL";"TAB3",#N/A,TRUE,"GENERAL";"TAB4",#N/A,TRUE,"GENERAL";"TAB5",#N/A,TRUE,"GENERAL"}</definedName>
    <definedName name="yturu" localSheetId="62" hidden="1">{"TAB1",#N/A,TRUE,"GENERAL";"TAB2",#N/A,TRUE,"GENERAL";"TAB3",#N/A,TRUE,"GENERAL";"TAB4",#N/A,TRUE,"GENERAL";"TAB5",#N/A,TRUE,"GENERAL"}</definedName>
    <definedName name="yturu" hidden="1">{"TAB1",#N/A,TRUE,"GENERAL";"TAB2",#N/A,TRUE,"GENERAL";"TAB3",#N/A,TRUE,"GENERAL";"TAB4",#N/A,TRUE,"GENERAL";"TAB5",#N/A,TRUE,"GENERAL"}</definedName>
    <definedName name="yturu_1" localSheetId="3" hidden="1">{"TAB1",#N/A,TRUE,"GENERAL";"TAB2",#N/A,TRUE,"GENERAL";"TAB3",#N/A,TRUE,"GENERAL";"TAB4",#N/A,TRUE,"GENERAL";"TAB5",#N/A,TRUE,"GENERAL"}</definedName>
    <definedName name="yturu_1" localSheetId="61" hidden="1">{"TAB1",#N/A,TRUE,"GENERAL";"TAB2",#N/A,TRUE,"GENERAL";"TAB3",#N/A,TRUE,"GENERAL";"TAB4",#N/A,TRUE,"GENERAL";"TAB5",#N/A,TRUE,"GENERAL"}</definedName>
    <definedName name="yturu_1" localSheetId="62" hidden="1">{"TAB1",#N/A,TRUE,"GENERAL";"TAB2",#N/A,TRUE,"GENERAL";"TAB3",#N/A,TRUE,"GENERAL";"TAB4",#N/A,TRUE,"GENERAL";"TAB5",#N/A,TRUE,"GENERAL"}</definedName>
    <definedName name="yturu_1" hidden="1">{"TAB1",#N/A,TRUE,"GENERAL";"TAB2",#N/A,TRUE,"GENERAL";"TAB3",#N/A,TRUE,"GENERAL";"TAB4",#N/A,TRUE,"GENERAL";"TAB5",#N/A,TRUE,"GENERAL"}</definedName>
    <definedName name="ytuytfgh" localSheetId="3" hidden="1">{"via1",#N/A,TRUE,"general";"via2",#N/A,TRUE,"general";"via3",#N/A,TRUE,"general"}</definedName>
    <definedName name="ytuytfgh" localSheetId="61" hidden="1">{"via1",#N/A,TRUE,"general";"via2",#N/A,TRUE,"general";"via3",#N/A,TRUE,"general"}</definedName>
    <definedName name="ytuytfgh" localSheetId="62" hidden="1">{"via1",#N/A,TRUE,"general";"via2",#N/A,TRUE,"general";"via3",#N/A,TRUE,"general"}</definedName>
    <definedName name="ytuytfgh" hidden="1">{"via1",#N/A,TRUE,"general";"via2",#N/A,TRUE,"general";"via3",#N/A,TRUE,"general"}</definedName>
    <definedName name="ytuytfgh_1" localSheetId="3" hidden="1">{"via1",#N/A,TRUE,"general";"via2",#N/A,TRUE,"general";"via3",#N/A,TRUE,"general"}</definedName>
    <definedName name="ytuytfgh_1" localSheetId="61" hidden="1">{"via1",#N/A,TRUE,"general";"via2",#N/A,TRUE,"general";"via3",#N/A,TRUE,"general"}</definedName>
    <definedName name="ytuytfgh_1" localSheetId="62" hidden="1">{"via1",#N/A,TRUE,"general";"via2",#N/A,TRUE,"general";"via3",#N/A,TRUE,"general"}</definedName>
    <definedName name="ytuytfgh_1" hidden="1">{"via1",#N/A,TRUE,"general";"via2",#N/A,TRUE,"general";"via3",#N/A,TRUE,"general"}</definedName>
    <definedName name="yty" localSheetId="3" hidden="1">{"TAB1",#N/A,TRUE,"GENERAL";"TAB2",#N/A,TRUE,"GENERAL";"TAB3",#N/A,TRUE,"GENERAL";"TAB4",#N/A,TRUE,"GENERAL";"TAB5",#N/A,TRUE,"GENERAL"}</definedName>
    <definedName name="yty" localSheetId="61" hidden="1">{"TAB1",#N/A,TRUE,"GENERAL";"TAB2",#N/A,TRUE,"GENERAL";"TAB3",#N/A,TRUE,"GENERAL";"TAB4",#N/A,TRUE,"GENERAL";"TAB5",#N/A,TRUE,"GENERAL"}</definedName>
    <definedName name="yty" localSheetId="62" hidden="1">{"TAB1",#N/A,TRUE,"GENERAL";"TAB2",#N/A,TRUE,"GENERAL";"TAB3",#N/A,TRUE,"GENERAL";"TAB4",#N/A,TRUE,"GENERAL";"TAB5",#N/A,TRUE,"GENERAL"}</definedName>
    <definedName name="yty" hidden="1">{"TAB1",#N/A,TRUE,"GENERAL";"TAB2",#N/A,TRUE,"GENERAL";"TAB3",#N/A,TRUE,"GENERAL";"TAB4",#N/A,TRUE,"GENERAL";"TAB5",#N/A,TRUE,"GENERAL"}</definedName>
    <definedName name="yty_1" localSheetId="3" hidden="1">{"TAB1",#N/A,TRUE,"GENERAL";"TAB2",#N/A,TRUE,"GENERAL";"TAB3",#N/A,TRUE,"GENERAL";"TAB4",#N/A,TRUE,"GENERAL";"TAB5",#N/A,TRUE,"GENERAL"}</definedName>
    <definedName name="yty_1" localSheetId="61" hidden="1">{"TAB1",#N/A,TRUE,"GENERAL";"TAB2",#N/A,TRUE,"GENERAL";"TAB3",#N/A,TRUE,"GENERAL";"TAB4",#N/A,TRUE,"GENERAL";"TAB5",#N/A,TRUE,"GENERAL"}</definedName>
    <definedName name="yty_1" localSheetId="62" hidden="1">{"TAB1",#N/A,TRUE,"GENERAL";"TAB2",#N/A,TRUE,"GENERAL";"TAB3",#N/A,TRUE,"GENERAL";"TAB4",#N/A,TRUE,"GENERAL";"TAB5",#N/A,TRUE,"GENERAL"}</definedName>
    <definedName name="yty_1" hidden="1">{"TAB1",#N/A,TRUE,"GENERAL";"TAB2",#N/A,TRUE,"GENERAL";"TAB3",#N/A,TRUE,"GENERAL";"TAB4",#N/A,TRUE,"GENERAL";"TAB5",#N/A,TRUE,"GENERAL"}</definedName>
    <definedName name="ytyyh" localSheetId="3" hidden="1">{"via1",#N/A,TRUE,"general";"via2",#N/A,TRUE,"general";"via3",#N/A,TRUE,"general"}</definedName>
    <definedName name="ytyyh" localSheetId="61" hidden="1">{"via1",#N/A,TRUE,"general";"via2",#N/A,TRUE,"general";"via3",#N/A,TRUE,"general"}</definedName>
    <definedName name="ytyyh" localSheetId="62" hidden="1">{"via1",#N/A,TRUE,"general";"via2",#N/A,TRUE,"general";"via3",#N/A,TRUE,"general"}</definedName>
    <definedName name="ytyyh" hidden="1">{"via1",#N/A,TRUE,"general";"via2",#N/A,TRUE,"general";"via3",#N/A,TRUE,"general"}</definedName>
    <definedName name="ytyyh_1" localSheetId="3" hidden="1">{"via1",#N/A,TRUE,"general";"via2",#N/A,TRUE,"general";"via3",#N/A,TRUE,"general"}</definedName>
    <definedName name="ytyyh_1" localSheetId="61" hidden="1">{"via1",#N/A,TRUE,"general";"via2",#N/A,TRUE,"general";"via3",#N/A,TRUE,"general"}</definedName>
    <definedName name="ytyyh_1" localSheetId="62" hidden="1">{"via1",#N/A,TRUE,"general";"via2",#N/A,TRUE,"general";"via3",#N/A,TRUE,"general"}</definedName>
    <definedName name="ytyyh_1" hidden="1">{"via1",#N/A,TRUE,"general";"via2",#N/A,TRUE,"general";"via3",#N/A,TRUE,"general"}</definedName>
    <definedName name="ytzacdfg" localSheetId="3" hidden="1">{"TAB1",#N/A,TRUE,"GENERAL";"TAB2",#N/A,TRUE,"GENERAL";"TAB3",#N/A,TRUE,"GENERAL";"TAB4",#N/A,TRUE,"GENERAL";"TAB5",#N/A,TRUE,"GENERAL"}</definedName>
    <definedName name="ytzacdfg" localSheetId="61" hidden="1">{"TAB1",#N/A,TRUE,"GENERAL";"TAB2",#N/A,TRUE,"GENERAL";"TAB3",#N/A,TRUE,"GENERAL";"TAB4",#N/A,TRUE,"GENERAL";"TAB5",#N/A,TRUE,"GENERAL"}</definedName>
    <definedName name="ytzacdfg" localSheetId="62" hidden="1">{"TAB1",#N/A,TRUE,"GENERAL";"TAB2",#N/A,TRUE,"GENERAL";"TAB3",#N/A,TRUE,"GENERAL";"TAB4",#N/A,TRUE,"GENERAL";"TAB5",#N/A,TRUE,"GENERAL"}</definedName>
    <definedName name="ytzacdfg" hidden="1">{"TAB1",#N/A,TRUE,"GENERAL";"TAB2",#N/A,TRUE,"GENERAL";"TAB3",#N/A,TRUE,"GENERAL";"TAB4",#N/A,TRUE,"GENERAL";"TAB5",#N/A,TRUE,"GENERAL"}</definedName>
    <definedName name="ytzacdfg_1" localSheetId="3" hidden="1">{"TAB1",#N/A,TRUE,"GENERAL";"TAB2",#N/A,TRUE,"GENERAL";"TAB3",#N/A,TRUE,"GENERAL";"TAB4",#N/A,TRUE,"GENERAL";"TAB5",#N/A,TRUE,"GENERAL"}</definedName>
    <definedName name="ytzacdfg_1" localSheetId="61" hidden="1">{"TAB1",#N/A,TRUE,"GENERAL";"TAB2",#N/A,TRUE,"GENERAL";"TAB3",#N/A,TRUE,"GENERAL";"TAB4",#N/A,TRUE,"GENERAL";"TAB5",#N/A,TRUE,"GENERAL"}</definedName>
    <definedName name="ytzacdfg_1" localSheetId="62" hidden="1">{"TAB1",#N/A,TRUE,"GENERAL";"TAB2",#N/A,TRUE,"GENERAL";"TAB3",#N/A,TRUE,"GENERAL";"TAB4",#N/A,TRUE,"GENERAL";"TAB5",#N/A,TRUE,"GENERAL"}</definedName>
    <definedName name="ytzacdfg_1" hidden="1">{"TAB1",#N/A,TRUE,"GENERAL";"TAB2",#N/A,TRUE,"GENERAL";"TAB3",#N/A,TRUE,"GENERAL";"TAB4",#N/A,TRUE,"GENERAL";"TAB5",#N/A,TRUE,"GENERAL"}</definedName>
    <definedName name="yu" localSheetId="3" hidden="1">{"TAB1",#N/A,TRUE,"GENERAL";"TAB2",#N/A,TRUE,"GENERAL";"TAB3",#N/A,TRUE,"GENERAL";"TAB4",#N/A,TRUE,"GENERAL";"TAB5",#N/A,TRUE,"GENERAL"}</definedName>
    <definedName name="yu" localSheetId="61" hidden="1">{"TAB1",#N/A,TRUE,"GENERAL";"TAB2",#N/A,TRUE,"GENERAL";"TAB3",#N/A,TRUE,"GENERAL";"TAB4",#N/A,TRUE,"GENERAL";"TAB5",#N/A,TRUE,"GENERAL"}</definedName>
    <definedName name="yu" localSheetId="62" hidden="1">{"TAB1",#N/A,TRUE,"GENERAL";"TAB2",#N/A,TRUE,"GENERAL";"TAB3",#N/A,TRUE,"GENERAL";"TAB4",#N/A,TRUE,"GENERAL";"TAB5",#N/A,TRUE,"GENERAL"}</definedName>
    <definedName name="yu" hidden="1">{"TAB1",#N/A,TRUE,"GENERAL";"TAB2",#N/A,TRUE,"GENERAL";"TAB3",#N/A,TRUE,"GENERAL";"TAB4",#N/A,TRUE,"GENERAL";"TAB5",#N/A,TRUE,"GENERAL"}</definedName>
    <definedName name="yu_1" localSheetId="3" hidden="1">{"TAB1",#N/A,TRUE,"GENERAL";"TAB2",#N/A,TRUE,"GENERAL";"TAB3",#N/A,TRUE,"GENERAL";"TAB4",#N/A,TRUE,"GENERAL";"TAB5",#N/A,TRUE,"GENERAL"}</definedName>
    <definedName name="yu_1" localSheetId="61" hidden="1">{"TAB1",#N/A,TRUE,"GENERAL";"TAB2",#N/A,TRUE,"GENERAL";"TAB3",#N/A,TRUE,"GENERAL";"TAB4",#N/A,TRUE,"GENERAL";"TAB5",#N/A,TRUE,"GENERAL"}</definedName>
    <definedName name="yu_1" localSheetId="62" hidden="1">{"TAB1",#N/A,TRUE,"GENERAL";"TAB2",#N/A,TRUE,"GENERAL";"TAB3",#N/A,TRUE,"GENERAL";"TAB4",#N/A,TRUE,"GENERAL";"TAB5",#N/A,TRUE,"GENERAL"}</definedName>
    <definedName name="yu_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61" hidden="1">{"TAB1",#N/A,TRUE,"GENERAL";"TAB2",#N/A,TRUE,"GENERAL";"TAB3",#N/A,TRUE,"GENERAL";"TAB4",#N/A,TRUE,"GENERAL";"TAB5",#N/A,TRUE,"GENERAL"}</definedName>
    <definedName name="yudre54" localSheetId="62" hidden="1">{"TAB1",#N/A,TRUE,"GENERAL";"TAB2",#N/A,TRUE,"GENERAL";"TAB3",#N/A,TRUE,"GENERAL";"TAB4",#N/A,TRUE,"GENERAL";"TAB5",#N/A,TRUE,"GENERAL"}</definedName>
    <definedName name="yudre54" hidden="1">{"TAB1",#N/A,TRUE,"GENERAL";"TAB2",#N/A,TRUE,"GENERAL";"TAB3",#N/A,TRUE,"GENERAL";"TAB4",#N/A,TRUE,"GENERAL";"TAB5",#N/A,TRUE,"GENERAL"}</definedName>
    <definedName name="yudre54_1" localSheetId="3" hidden="1">{"TAB1",#N/A,TRUE,"GENERAL";"TAB2",#N/A,TRUE,"GENERAL";"TAB3",#N/A,TRUE,"GENERAL";"TAB4",#N/A,TRUE,"GENERAL";"TAB5",#N/A,TRUE,"GENERAL"}</definedName>
    <definedName name="yudre54_1" localSheetId="61" hidden="1">{"TAB1",#N/A,TRUE,"GENERAL";"TAB2",#N/A,TRUE,"GENERAL";"TAB3",#N/A,TRUE,"GENERAL";"TAB4",#N/A,TRUE,"GENERAL";"TAB5",#N/A,TRUE,"GENERAL"}</definedName>
    <definedName name="yudre54_1" localSheetId="62" hidden="1">{"TAB1",#N/A,TRUE,"GENERAL";"TAB2",#N/A,TRUE,"GENERAL";"TAB3",#N/A,TRUE,"GENERAL";"TAB4",#N/A,TRUE,"GENERAL";"TAB5",#N/A,TRUE,"GENERAL"}</definedName>
    <definedName name="yudre54_1" hidden="1">{"TAB1",#N/A,TRUE,"GENERAL";"TAB2",#N/A,TRUE,"GENERAL";"TAB3",#N/A,TRUE,"GENERAL";"TAB4",#N/A,TRUE,"GENERAL";"TAB5",#N/A,TRUE,"GENERAL"}</definedName>
    <definedName name="yuf" localSheetId="3" hidden="1">{"TAB1",#N/A,TRUE,"GENERAL";"TAB2",#N/A,TRUE,"GENERAL";"TAB3",#N/A,TRUE,"GENERAL";"TAB4",#N/A,TRUE,"GENERAL";"TAB5",#N/A,TRUE,"GENERAL"}</definedName>
    <definedName name="yuf" hidden="1">{"TAB1",#N/A,TRUE,"GENERAL";"TAB2",#N/A,TRUE,"GENERAL";"TAB3",#N/A,TRUE,"GENERAL";"TAB4",#N/A,TRUE,"GENERAL";"TAB5",#N/A,TRUE,"GENERAL"}</definedName>
    <definedName name="yuhgh" localSheetId="3" hidden="1">{"TAB1",#N/A,TRUE,"GENERAL";"TAB2",#N/A,TRUE,"GENERAL";"TAB3",#N/A,TRUE,"GENERAL";"TAB4",#N/A,TRUE,"GENERAL";"TAB5",#N/A,TRUE,"GENERAL"}</definedName>
    <definedName name="yuhgh" localSheetId="61" hidden="1">{"TAB1",#N/A,TRUE,"GENERAL";"TAB2",#N/A,TRUE,"GENERAL";"TAB3",#N/A,TRUE,"GENERAL";"TAB4",#N/A,TRUE,"GENERAL";"TAB5",#N/A,TRUE,"GENERAL"}</definedName>
    <definedName name="yuhgh" localSheetId="62" hidden="1">{"TAB1",#N/A,TRUE,"GENERAL";"TAB2",#N/A,TRUE,"GENERAL";"TAB3",#N/A,TRUE,"GENERAL";"TAB4",#N/A,TRUE,"GENERAL";"TAB5",#N/A,TRUE,"GENERAL"}</definedName>
    <definedName name="yuhgh" hidden="1">{"TAB1",#N/A,TRUE,"GENERAL";"TAB2",#N/A,TRUE,"GENERAL";"TAB3",#N/A,TRUE,"GENERAL";"TAB4",#N/A,TRUE,"GENERAL";"TAB5",#N/A,TRUE,"GENERAL"}</definedName>
    <definedName name="yuhgh_1" localSheetId="3" hidden="1">{"TAB1",#N/A,TRUE,"GENERAL";"TAB2",#N/A,TRUE,"GENERAL";"TAB3",#N/A,TRUE,"GENERAL";"TAB4",#N/A,TRUE,"GENERAL";"TAB5",#N/A,TRUE,"GENERAL"}</definedName>
    <definedName name="yuhgh_1" localSheetId="61" hidden="1">{"TAB1",#N/A,TRUE,"GENERAL";"TAB2",#N/A,TRUE,"GENERAL";"TAB3",#N/A,TRUE,"GENERAL";"TAB4",#N/A,TRUE,"GENERAL";"TAB5",#N/A,TRUE,"GENERAL"}</definedName>
    <definedName name="yuhgh_1" localSheetId="62" hidden="1">{"TAB1",#N/A,TRUE,"GENERAL";"TAB2",#N/A,TRUE,"GENERAL";"TAB3",#N/A,TRUE,"GENERAL";"TAB4",#N/A,TRUE,"GENERAL";"TAB5",#N/A,TRUE,"GENERAL"}</definedName>
    <definedName name="yuhgh_1" hidden="1">{"TAB1",#N/A,TRUE,"GENERAL";"TAB2",#N/A,TRUE,"GENERAL";"TAB3",#N/A,TRUE,"GENERAL";"TAB4",#N/A,TRUE,"GENERAL";"TAB5",#N/A,TRUE,"GENERAL"}</definedName>
    <definedName name="yui" localSheetId="62">#REF!</definedName>
    <definedName name="yui">#REF!</definedName>
    <definedName name="yupi">#N/A</definedName>
    <definedName name="yutu" localSheetId="3" hidden="1">{"via1",#N/A,TRUE,"general";"via2",#N/A,TRUE,"general";"via3",#N/A,TRUE,"general"}</definedName>
    <definedName name="yutu" localSheetId="61" hidden="1">{"via1",#N/A,TRUE,"general";"via2",#N/A,TRUE,"general";"via3",#N/A,TRUE,"general"}</definedName>
    <definedName name="yutu" localSheetId="62" hidden="1">{"via1",#N/A,TRUE,"general";"via2",#N/A,TRUE,"general";"via3",#N/A,TRUE,"general"}</definedName>
    <definedName name="yutu" hidden="1">{"via1",#N/A,TRUE,"general";"via2",#N/A,TRUE,"general";"via3",#N/A,TRUE,"general"}</definedName>
    <definedName name="yutu_1" localSheetId="3" hidden="1">{"via1",#N/A,TRUE,"general";"via2",#N/A,TRUE,"general";"via3",#N/A,TRUE,"general"}</definedName>
    <definedName name="yutu_1" localSheetId="61" hidden="1">{"via1",#N/A,TRUE,"general";"via2",#N/A,TRUE,"general";"via3",#N/A,TRUE,"general"}</definedName>
    <definedName name="yutu_1" localSheetId="62" hidden="1">{"via1",#N/A,TRUE,"general";"via2",#N/A,TRUE,"general";"via3",#N/A,TRUE,"general"}</definedName>
    <definedName name="yutu_1" hidden="1">{"via1",#N/A,TRUE,"general";"via2",#N/A,TRUE,"general";"via3",#N/A,TRUE,"general"}</definedName>
    <definedName name="yuuiiy" localSheetId="3" hidden="1">{"via1",#N/A,TRUE,"general";"via2",#N/A,TRUE,"general";"via3",#N/A,TRUE,"general"}</definedName>
    <definedName name="yuuiiy" localSheetId="61" hidden="1">{"via1",#N/A,TRUE,"general";"via2",#N/A,TRUE,"general";"via3",#N/A,TRUE,"general"}</definedName>
    <definedName name="yuuiiy" localSheetId="62" hidden="1">{"via1",#N/A,TRUE,"general";"via2",#N/A,TRUE,"general";"via3",#N/A,TRUE,"general"}</definedName>
    <definedName name="yuuiiy" hidden="1">{"via1",#N/A,TRUE,"general";"via2",#N/A,TRUE,"general";"via3",#N/A,TRUE,"general"}</definedName>
    <definedName name="yuuiiy_1" localSheetId="3" hidden="1">{"via1",#N/A,TRUE,"general";"via2",#N/A,TRUE,"general";"via3",#N/A,TRUE,"general"}</definedName>
    <definedName name="yuuiiy_1" localSheetId="61" hidden="1">{"via1",#N/A,TRUE,"general";"via2",#N/A,TRUE,"general";"via3",#N/A,TRUE,"general"}</definedName>
    <definedName name="yuuiiy_1" localSheetId="62" hidden="1">{"via1",#N/A,TRUE,"general";"via2",#N/A,TRUE,"general";"via3",#N/A,TRUE,"general"}</definedName>
    <definedName name="yuuiiy_1" hidden="1">{"via1",#N/A,TRUE,"general";"via2",#N/A,TRUE,"general";"via3",#N/A,TRUE,"general"}</definedName>
    <definedName name="yuuuuuu" localSheetId="3" hidden="1">{"via1",#N/A,TRUE,"general";"via2",#N/A,TRUE,"general";"via3",#N/A,TRUE,"general"}</definedName>
    <definedName name="yuuuuuu" localSheetId="61" hidden="1">{"via1",#N/A,TRUE,"general";"via2",#N/A,TRUE,"general";"via3",#N/A,TRUE,"general"}</definedName>
    <definedName name="yuuuuuu" localSheetId="62" hidden="1">{"via1",#N/A,TRUE,"general";"via2",#N/A,TRUE,"general";"via3",#N/A,TRUE,"general"}</definedName>
    <definedName name="yuuuuuu" hidden="1">{"via1",#N/A,TRUE,"general";"via2",#N/A,TRUE,"general";"via3",#N/A,TRUE,"general"}</definedName>
    <definedName name="yuuuuuu_1" localSheetId="3" hidden="1">{"via1",#N/A,TRUE,"general";"via2",#N/A,TRUE,"general";"via3",#N/A,TRUE,"general"}</definedName>
    <definedName name="yuuuuuu_1" localSheetId="61" hidden="1">{"via1",#N/A,TRUE,"general";"via2",#N/A,TRUE,"general";"via3",#N/A,TRUE,"general"}</definedName>
    <definedName name="yuuuuuu_1" localSheetId="62" hidden="1">{"via1",#N/A,TRUE,"general";"via2",#N/A,TRUE,"general";"via3",#N/A,TRUE,"general"}</definedName>
    <definedName name="yuuuuuu_1" hidden="1">{"via1",#N/A,TRUE,"general";"via2",#N/A,TRUE,"general";"via3",#N/A,TRUE,"general"}</definedName>
    <definedName name="yy" localSheetId="3" hidden="1">{"via1",#N/A,TRUE,"general";"via2",#N/A,TRUE,"general";"via3",#N/A,TRUE,"general"}</definedName>
    <definedName name="yy" localSheetId="61" hidden="1">{"via1",#N/A,TRUE,"general";"via2",#N/A,TRUE,"general";"via3",#N/A,TRUE,"general"}</definedName>
    <definedName name="yy" localSheetId="62" hidden="1">{"via1",#N/A,TRUE,"general";"via2",#N/A,TRUE,"general";"via3",#N/A,TRUE,"general"}</definedName>
    <definedName name="yy" hidden="1">{"via1",#N/A,TRUE,"general";"via2",#N/A,TRUE,"general";"via3",#N/A,TRUE,"general"}</definedName>
    <definedName name="yy_1" localSheetId="3" hidden="1">{"via1",#N/A,TRUE,"general";"via2",#N/A,TRUE,"general";"via3",#N/A,TRUE,"general"}</definedName>
    <definedName name="yy_1" localSheetId="61" hidden="1">{"via1",#N/A,TRUE,"general";"via2",#N/A,TRUE,"general";"via3",#N/A,TRUE,"general"}</definedName>
    <definedName name="yy_1" localSheetId="62" hidden="1">{"via1",#N/A,TRUE,"general";"via2",#N/A,TRUE,"general";"via3",#N/A,TRUE,"general"}</definedName>
    <definedName name="yy_1" hidden="1">{"via1",#N/A,TRUE,"general";"via2",#N/A,TRUE,"general";"via3",#N/A,TRUE,"general"}</definedName>
    <definedName name="YYBYYBBYY">#REF!</definedName>
    <definedName name="yytttrrrrpkkkvvvxxx">#REF!</definedName>
    <definedName name="yyy" localSheetId="3" hidden="1">{"TAB1",#N/A,TRUE,"GENERAL";"TAB2",#N/A,TRUE,"GENERAL";"TAB3",#N/A,TRUE,"GENERAL";"TAB4",#N/A,TRUE,"GENERAL";"TAB5",#N/A,TRUE,"GENERAL"}</definedName>
    <definedName name="yyy" localSheetId="61" hidden="1">{"TAB1",#N/A,TRUE,"GENERAL";"TAB2",#N/A,TRUE,"GENERAL";"TAB3",#N/A,TRUE,"GENERAL";"TAB4",#N/A,TRUE,"GENERAL";"TAB5",#N/A,TRUE,"GENERAL"}</definedName>
    <definedName name="yyy" localSheetId="62" hidden="1">{"TAB1",#N/A,TRUE,"GENERAL";"TAB2",#N/A,TRUE,"GENERAL";"TAB3",#N/A,TRUE,"GENERAL";"TAB4",#N/A,TRUE,"GENERAL";"TAB5",#N/A,TRUE,"GENERAL"}</definedName>
    <definedName name="yyy" hidden="1">{"TAB1",#N/A,TRUE,"GENERAL";"TAB2",#N/A,TRUE,"GENERAL";"TAB3",#N/A,TRUE,"GENERAL";"TAB4",#N/A,TRUE,"GENERAL";"TAB5",#N/A,TRUE,"GENERAL"}</definedName>
    <definedName name="yyy_1" localSheetId="3" hidden="1">{"TAB1",#N/A,TRUE,"GENERAL";"TAB2",#N/A,TRUE,"GENERAL";"TAB3",#N/A,TRUE,"GENERAL";"TAB4",#N/A,TRUE,"GENERAL";"TAB5",#N/A,TRUE,"GENERAL"}</definedName>
    <definedName name="yyy_1" localSheetId="61" hidden="1">{"TAB1",#N/A,TRUE,"GENERAL";"TAB2",#N/A,TRUE,"GENERAL";"TAB3",#N/A,TRUE,"GENERAL";"TAB4",#N/A,TRUE,"GENERAL";"TAB5",#N/A,TRUE,"GENERAL"}</definedName>
    <definedName name="yyy_1" localSheetId="62" hidden="1">{"TAB1",#N/A,TRUE,"GENERAL";"TAB2",#N/A,TRUE,"GENERAL";"TAB3",#N/A,TRUE,"GENERAL";"TAB4",#N/A,TRUE,"GENERAL";"TAB5",#N/A,TRUE,"GENERAL"}</definedName>
    <definedName name="yyy_1" hidden="1">{"TAB1",#N/A,TRUE,"GENERAL";"TAB2",#N/A,TRUE,"GENERAL";"TAB3",#N/A,TRUE,"GENERAL";"TAB4",#N/A,TRUE,"GENERAL";"TAB5",#N/A,TRUE,"GENERAL"}</definedName>
    <definedName name="YYY_10">NA()</definedName>
    <definedName name="YYY_11">NA()</definedName>
    <definedName name="YYY_12">NA()</definedName>
    <definedName name="YYY_2">NA()</definedName>
    <definedName name="YYY_3">NA()</definedName>
    <definedName name="YYY_4">NA()</definedName>
    <definedName name="YYY_5">NA()</definedName>
    <definedName name="YYY_6">NA()</definedName>
    <definedName name="YYY_7">NA()</definedName>
    <definedName name="YYY_8">NA()</definedName>
    <definedName name="YYY_9">NA()</definedName>
    <definedName name="yyyuh" localSheetId="3" hidden="1">{"TAB1",#N/A,TRUE,"GENERAL";"TAB2",#N/A,TRUE,"GENERAL";"TAB3",#N/A,TRUE,"GENERAL";"TAB4",#N/A,TRUE,"GENERAL";"TAB5",#N/A,TRUE,"GENERAL"}</definedName>
    <definedName name="yyyuh" localSheetId="61" hidden="1">{"TAB1",#N/A,TRUE,"GENERAL";"TAB2",#N/A,TRUE,"GENERAL";"TAB3",#N/A,TRUE,"GENERAL";"TAB4",#N/A,TRUE,"GENERAL";"TAB5",#N/A,TRUE,"GENERAL"}</definedName>
    <definedName name="yyyuh" localSheetId="62" hidden="1">{"TAB1",#N/A,TRUE,"GENERAL";"TAB2",#N/A,TRUE,"GENERAL";"TAB3",#N/A,TRUE,"GENERAL";"TAB4",#N/A,TRUE,"GENERAL";"TAB5",#N/A,TRUE,"GENERAL"}</definedName>
    <definedName name="yyyuh" hidden="1">{"TAB1",#N/A,TRUE,"GENERAL";"TAB2",#N/A,TRUE,"GENERAL";"TAB3",#N/A,TRUE,"GENERAL";"TAB4",#N/A,TRUE,"GENERAL";"TAB5",#N/A,TRUE,"GENERAL"}</definedName>
    <definedName name="yyyuh_1" localSheetId="3" hidden="1">{"TAB1",#N/A,TRUE,"GENERAL";"TAB2",#N/A,TRUE,"GENERAL";"TAB3",#N/A,TRUE,"GENERAL";"TAB4",#N/A,TRUE,"GENERAL";"TAB5",#N/A,TRUE,"GENERAL"}</definedName>
    <definedName name="yyyuh_1" localSheetId="61" hidden="1">{"TAB1",#N/A,TRUE,"GENERAL";"TAB2",#N/A,TRUE,"GENERAL";"TAB3",#N/A,TRUE,"GENERAL";"TAB4",#N/A,TRUE,"GENERAL";"TAB5",#N/A,TRUE,"GENERAL"}</definedName>
    <definedName name="yyyuh_1" localSheetId="62" hidden="1">{"TAB1",#N/A,TRUE,"GENERAL";"TAB2",#N/A,TRUE,"GENERAL";"TAB3",#N/A,TRUE,"GENERAL";"TAB4",#N/A,TRUE,"GENERAL";"TAB5",#N/A,TRUE,"GENERAL"}</definedName>
    <definedName name="yyyuh_1" hidden="1">{"TAB1",#N/A,TRUE,"GENERAL";"TAB2",#N/A,TRUE,"GENERAL";"TAB3",#N/A,TRUE,"GENERAL";"TAB4",#N/A,TRUE,"GENERAL";"TAB5",#N/A,TRUE,"GENERAL"}</definedName>
    <definedName name="YYYUUUUUUUIIIIIIIPPPPPPPP">#REF!</definedName>
    <definedName name="yyyyhhh" localSheetId="3" hidden="1">{"TAB1",#N/A,TRUE,"GENERAL";"TAB2",#N/A,TRUE,"GENERAL";"TAB3",#N/A,TRUE,"GENERAL";"TAB4",#N/A,TRUE,"GENERAL";"TAB5",#N/A,TRUE,"GENERAL"}</definedName>
    <definedName name="yyyyhhh" localSheetId="61" hidden="1">{"TAB1",#N/A,TRUE,"GENERAL";"TAB2",#N/A,TRUE,"GENERAL";"TAB3",#N/A,TRUE,"GENERAL";"TAB4",#N/A,TRUE,"GENERAL";"TAB5",#N/A,TRUE,"GENERAL"}</definedName>
    <definedName name="yyyyhhh" localSheetId="62" hidden="1">{"TAB1",#N/A,TRUE,"GENERAL";"TAB2",#N/A,TRUE,"GENERAL";"TAB3",#N/A,TRUE,"GENERAL";"TAB4",#N/A,TRUE,"GENERAL";"TAB5",#N/A,TRUE,"GENERAL"}</definedName>
    <definedName name="yyyyhhh" hidden="1">{"TAB1",#N/A,TRUE,"GENERAL";"TAB2",#N/A,TRUE,"GENERAL";"TAB3",#N/A,TRUE,"GENERAL";"TAB4",#N/A,TRUE,"GENERAL";"TAB5",#N/A,TRUE,"GENERAL"}</definedName>
    <definedName name="yyyyhhh_1" localSheetId="3" hidden="1">{"TAB1",#N/A,TRUE,"GENERAL";"TAB2",#N/A,TRUE,"GENERAL";"TAB3",#N/A,TRUE,"GENERAL";"TAB4",#N/A,TRUE,"GENERAL";"TAB5",#N/A,TRUE,"GENERAL"}</definedName>
    <definedName name="yyyyhhh_1" localSheetId="61" hidden="1">{"TAB1",#N/A,TRUE,"GENERAL";"TAB2",#N/A,TRUE,"GENERAL";"TAB3",#N/A,TRUE,"GENERAL";"TAB4",#N/A,TRUE,"GENERAL";"TAB5",#N/A,TRUE,"GENERAL"}</definedName>
    <definedName name="yyyyhhh_1" localSheetId="62" hidden="1">{"TAB1",#N/A,TRUE,"GENERAL";"TAB2",#N/A,TRUE,"GENERAL";"TAB3",#N/A,TRUE,"GENERAL";"TAB4",#N/A,TRUE,"GENERAL";"TAB5",#N/A,TRUE,"GENERAL"}</definedName>
    <definedName name="yyyyhhh_1" hidden="1">{"TAB1",#N/A,TRUE,"GENERAL";"TAB2",#N/A,TRUE,"GENERAL";"TAB3",#N/A,TRUE,"GENERAL";"TAB4",#N/A,TRUE,"GENERAL";"TAB5",#N/A,TRUE,"GENERAL"}</definedName>
    <definedName name="yyyyyf" localSheetId="3" hidden="1">{"via1",#N/A,TRUE,"general";"via2",#N/A,TRUE,"general";"via3",#N/A,TRUE,"general"}</definedName>
    <definedName name="yyyyyf" localSheetId="61" hidden="1">{"via1",#N/A,TRUE,"general";"via2",#N/A,TRUE,"general";"via3",#N/A,TRUE,"general"}</definedName>
    <definedName name="yyyyyf" localSheetId="62" hidden="1">{"via1",#N/A,TRUE,"general";"via2",#N/A,TRUE,"general";"via3",#N/A,TRUE,"general"}</definedName>
    <definedName name="yyyyyf" hidden="1">{"via1",#N/A,TRUE,"general";"via2",#N/A,TRUE,"general";"via3",#N/A,TRUE,"general"}</definedName>
    <definedName name="yyyyyf_1" localSheetId="3" hidden="1">{"via1",#N/A,TRUE,"general";"via2",#N/A,TRUE,"general";"via3",#N/A,TRUE,"general"}</definedName>
    <definedName name="yyyyyf_1" localSheetId="61" hidden="1">{"via1",#N/A,TRUE,"general";"via2",#N/A,TRUE,"general";"via3",#N/A,TRUE,"general"}</definedName>
    <definedName name="yyyyyf_1" localSheetId="62" hidden="1">{"via1",#N/A,TRUE,"general";"via2",#N/A,TRUE,"general";"via3",#N/A,TRUE,"general"}</definedName>
    <definedName name="yyyyyf_1" hidden="1">{"via1",#N/A,TRUE,"general";"via2",#N/A,TRUE,"general";"via3",#N/A,TRUE,"general"}</definedName>
    <definedName name="YYYYYY">#REF!</definedName>
    <definedName name="YYYYYYYYEWAZXCCCCCCCCC" localSheetId="61">#REF!</definedName>
    <definedName name="YYYYYYYYEWAZXCCCCCCCCC">#REF!</definedName>
    <definedName name="YYYYYYYYYYY" localSheetId="61" hidden="1">#REF!</definedName>
    <definedName name="YYYYYYYYYYY" hidden="1">#REF!</definedName>
    <definedName name="yyyyyyyyyyyyyrrrrrrrrrrrrrrrrrrrrr" localSheetId="61">#REF!</definedName>
    <definedName name="yyyyyyyyyyyyyrrrrrrrrrrrrrrrrrrrrr">#REF!</definedName>
    <definedName name="yyyyyyyyyyyyyy">#REF!*#REF!</definedName>
    <definedName name="z">#REF!</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p1">#REF!</definedName>
    <definedName name="Zap2">#REF!</definedName>
    <definedName name="Zap3">#REF!</definedName>
    <definedName name="ZAPATA" localSheetId="61">#REF!</definedName>
    <definedName name="ZAPATA">#REF!</definedName>
    <definedName name="zapatacorrida">#REF!</definedName>
    <definedName name="ZAQ" localSheetId="3" hidden="1">{#N/A,#N/A,TRUE,"INGENIERIA";#N/A,#N/A,TRUE,"COMPRAS";#N/A,#N/A,TRUE,"DIRECCION";#N/A,#N/A,TRUE,"RESUMEN"}</definedName>
    <definedName name="ZAQ" hidden="1">{#N/A,#N/A,TRUE,"INGENIERIA";#N/A,#N/A,TRUE,"COMPRAS";#N/A,#N/A,TRUE,"DIRECCION";#N/A,#N/A,TRUE,"RESUMEN"}</definedName>
    <definedName name="zc" localSheetId="61">#REF!</definedName>
    <definedName name="zc" localSheetId="62">#REF!</definedName>
    <definedName name="zc">#REF!</definedName>
    <definedName name="ZCZG" localSheetId="61">#REF!</definedName>
    <definedName name="ZCZG">#REF!</definedName>
    <definedName name="zd" localSheetId="61">#REF!</definedName>
    <definedName name="zd" localSheetId="62">#REF!</definedName>
    <definedName name="zd">#REF!</definedName>
    <definedName name="zdervr" localSheetId="3" hidden="1">{"via1",#N/A,TRUE,"general";"via2",#N/A,TRUE,"general";"via3",#N/A,TRUE,"general"}</definedName>
    <definedName name="zdervr" localSheetId="61" hidden="1">{"via1",#N/A,TRUE,"general";"via2",#N/A,TRUE,"general";"via3",#N/A,TRUE,"general"}</definedName>
    <definedName name="zdervr" localSheetId="62" hidden="1">{"via1",#N/A,TRUE,"general";"via2",#N/A,TRUE,"general";"via3",#N/A,TRUE,"general"}</definedName>
    <definedName name="zdervr" hidden="1">{"via1",#N/A,TRUE,"general";"via2",#N/A,TRUE,"general";"via3",#N/A,TRUE,"general"}</definedName>
    <definedName name="zdervr_1" localSheetId="3" hidden="1">{"via1",#N/A,TRUE,"general";"via2",#N/A,TRUE,"general";"via3",#N/A,TRUE,"general"}</definedName>
    <definedName name="zdervr_1" localSheetId="61" hidden="1">{"via1",#N/A,TRUE,"general";"via2",#N/A,TRUE,"general";"via3",#N/A,TRUE,"general"}</definedName>
    <definedName name="zdervr_1" localSheetId="62" hidden="1">{"via1",#N/A,TRUE,"general";"via2",#N/A,TRUE,"general";"via3",#N/A,TRUE,"general"}</definedName>
    <definedName name="zdervr_1" hidden="1">{"via1",#N/A,TRUE,"general";"via2",#N/A,TRUE,"general";"via3",#N/A,TRUE,"general"}</definedName>
    <definedName name="ZDF">#REF!</definedName>
    <definedName name="zdr" localSheetId="62">#REF!</definedName>
    <definedName name="zdr">#REF!</definedName>
    <definedName name="Zocalo_en_acero_inoxidable_e_0_10_ML" localSheetId="21">#REF!</definedName>
    <definedName name="Zocalo_en_acero_inoxidable_e_0_10_ML">#REF!</definedName>
    <definedName name="ZON">#REF!</definedName>
    <definedName name="ZONA">#REF!</definedName>
    <definedName name="ZONA_PR">#REF!</definedName>
    <definedName name="ZONA1">#REF!</definedName>
    <definedName name="ZONA3">#REF!</definedName>
    <definedName name="ZONA4">#REF!</definedName>
    <definedName name="zonas_verdes">#REF!</definedName>
    <definedName name="Zorra_Metalica__Ruedas_de_Caucho" localSheetId="21">#REF!</definedName>
    <definedName name="Zorra_Metalica__Ruedas_de_Caucho">#REF!</definedName>
    <definedName name="ZSDFRECVBNHYUIK">#REF!</definedName>
    <definedName name="zvdza">#N/A</definedName>
    <definedName name="zx" localSheetId="61">#REF!</definedName>
    <definedName name="zx" localSheetId="62">#REF!</definedName>
    <definedName name="zx">#N/A</definedName>
    <definedName name="ZXC" localSheetId="3" hidden="1">{#N/A,#N/A,TRUE,"INGENIERIA";#N/A,#N/A,TRUE,"COMPRAS";#N/A,#N/A,TRUE,"DIRECCION";#N/A,#N/A,TRUE,"RESUMEN"}</definedName>
    <definedName name="ZXC" hidden="1">{#N/A,#N/A,TRUE,"INGENIERIA";#N/A,#N/A,TRUE,"COMPRAS";#N/A,#N/A,TRUE,"DIRECCION";#N/A,#N/A,TRUE,"RESUMEN"}</definedName>
    <definedName name="zxczds" localSheetId="3" hidden="1">{"TAB1",#N/A,TRUE,"GENERAL";"TAB2",#N/A,TRUE,"GENERAL";"TAB3",#N/A,TRUE,"GENERAL";"TAB4",#N/A,TRUE,"GENERAL";"TAB5",#N/A,TRUE,"GENERAL"}</definedName>
    <definedName name="zxczds" localSheetId="61" hidden="1">{"TAB1",#N/A,TRUE,"GENERAL";"TAB2",#N/A,TRUE,"GENERAL";"TAB3",#N/A,TRUE,"GENERAL";"TAB4",#N/A,TRUE,"GENERAL";"TAB5",#N/A,TRUE,"GENERAL"}</definedName>
    <definedName name="zxczds" localSheetId="62" hidden="1">{"TAB1",#N/A,TRUE,"GENERAL";"TAB2",#N/A,TRUE,"GENERAL";"TAB3",#N/A,TRUE,"GENERAL";"TAB4",#N/A,TRUE,"GENERAL";"TAB5",#N/A,TRUE,"GENERAL"}</definedName>
    <definedName name="zxczds" hidden="1">{"TAB1",#N/A,TRUE,"GENERAL";"TAB2",#N/A,TRUE,"GENERAL";"TAB3",#N/A,TRUE,"GENERAL";"TAB4",#N/A,TRUE,"GENERAL";"TAB5",#N/A,TRUE,"GENERAL"}</definedName>
    <definedName name="zxczds_1" localSheetId="3" hidden="1">{"TAB1",#N/A,TRUE,"GENERAL";"TAB2",#N/A,TRUE,"GENERAL";"TAB3",#N/A,TRUE,"GENERAL";"TAB4",#N/A,TRUE,"GENERAL";"TAB5",#N/A,TRUE,"GENERAL"}</definedName>
    <definedName name="zxczds_1" localSheetId="61" hidden="1">{"TAB1",#N/A,TRUE,"GENERAL";"TAB2",#N/A,TRUE,"GENERAL";"TAB3",#N/A,TRUE,"GENERAL";"TAB4",#N/A,TRUE,"GENERAL";"TAB5",#N/A,TRUE,"GENERAL"}</definedName>
    <definedName name="zxczds_1" localSheetId="62" hidden="1">{"TAB1",#N/A,TRUE,"GENERAL";"TAB2",#N/A,TRUE,"GENERAL";"TAB3",#N/A,TRUE,"GENERAL";"TAB4",#N/A,TRUE,"GENERAL";"TAB5",#N/A,TRUE,"GENERAL"}</definedName>
    <definedName name="zxczds_1" hidden="1">{"TAB1",#N/A,TRUE,"GENERAL";"TAB2",#N/A,TRUE,"GENERAL";"TAB3",#N/A,TRUE,"GENERAL";"TAB4",#N/A,TRUE,"GENERAL";"TAB5",#N/A,TRUE,"GENERAL"}</definedName>
    <definedName name="zxsdftyu" localSheetId="3" hidden="1">{"via1",#N/A,TRUE,"general";"via2",#N/A,TRUE,"general";"via3",#N/A,TRUE,"general"}</definedName>
    <definedName name="zxsdftyu" localSheetId="61" hidden="1">{"via1",#N/A,TRUE,"general";"via2",#N/A,TRUE,"general";"via3",#N/A,TRUE,"general"}</definedName>
    <definedName name="zxsdftyu" localSheetId="62" hidden="1">{"via1",#N/A,TRUE,"general";"via2",#N/A,TRUE,"general";"via3",#N/A,TRUE,"general"}</definedName>
    <definedName name="zxsdftyu" hidden="1">{"via1",#N/A,TRUE,"general";"via2",#N/A,TRUE,"general";"via3",#N/A,TRUE,"general"}</definedName>
    <definedName name="zxsdftyu_1" localSheetId="3" hidden="1">{"via1",#N/A,TRUE,"general";"via2",#N/A,TRUE,"general";"via3",#N/A,TRUE,"general"}</definedName>
    <definedName name="zxsdftyu_1" localSheetId="61" hidden="1">{"via1",#N/A,TRUE,"general";"via2",#N/A,TRUE,"general";"via3",#N/A,TRUE,"general"}</definedName>
    <definedName name="zxsdftyu_1" localSheetId="62" hidden="1">{"via1",#N/A,TRUE,"general";"via2",#N/A,TRUE,"general";"via3",#N/A,TRUE,"general"}</definedName>
    <definedName name="zxsdftyu_1" hidden="1">{"via1",#N/A,TRUE,"general";"via2",#N/A,TRUE,"general";"via3",#N/A,TRUE,"general"}</definedName>
    <definedName name="zxvxczv" localSheetId="3" hidden="1">{"via1",#N/A,TRUE,"general";"via2",#N/A,TRUE,"general";"via3",#N/A,TRUE,"general"}</definedName>
    <definedName name="zxvxczv" localSheetId="61" hidden="1">{"via1",#N/A,TRUE,"general";"via2",#N/A,TRUE,"general";"via3",#N/A,TRUE,"general"}</definedName>
    <definedName name="zxvxczv" localSheetId="62" hidden="1">{"via1",#N/A,TRUE,"general";"via2",#N/A,TRUE,"general";"via3",#N/A,TRUE,"general"}</definedName>
    <definedName name="zxvxczv" hidden="1">{"via1",#N/A,TRUE,"general";"via2",#N/A,TRUE,"general";"via3",#N/A,TRUE,"general"}</definedName>
    <definedName name="zxvxczv_1" localSheetId="3" hidden="1">{"via1",#N/A,TRUE,"general";"via2",#N/A,TRUE,"general";"via3",#N/A,TRUE,"general"}</definedName>
    <definedName name="zxvxczv_1" localSheetId="61" hidden="1">{"via1",#N/A,TRUE,"general";"via2",#N/A,TRUE,"general";"via3",#N/A,TRUE,"general"}</definedName>
    <definedName name="zxvxczv_1" localSheetId="62" hidden="1">{"via1",#N/A,TRUE,"general";"via2",#N/A,TRUE,"general";"via3",#N/A,TRUE,"general"}</definedName>
    <definedName name="zxvxczv_1" hidden="1">{"via1",#N/A,TRUE,"general";"via2",#N/A,TRUE,"general";"via3",#N/A,TRUE,"general"}</definedName>
    <definedName name="ZZ" localSheetId="62">#REF!</definedName>
    <definedName name="zz">#REF!</definedName>
    <definedName name="ZZXX">#REF!</definedName>
    <definedName name="zzz">#REF!</definedName>
    <definedName name="ZZZXERTERDC" hidden="1">#REF!</definedName>
    <definedName name="ZZZZZ" localSheetId="3" hidden="1">{#N/A,#N/A,TRUE,"INGENIERIA";#N/A,#N/A,TRUE,"COMPRAS";#N/A,#N/A,TRUE,"DIRECCION";#N/A,#N/A,TRUE,"RESUMEN"}</definedName>
    <definedName name="ZZZZZ" hidden="1">{#N/A,#N/A,TRUE,"INGENIERIA";#N/A,#N/A,TRUE,"COMPRAS";#N/A,#N/A,TRUE,"DIRECCION";#N/A,#N/A,TRUE,"RESUMEN"}</definedName>
    <definedName name="ZZZZZXRTYER" hidden="1">#REF!</definedName>
    <definedName name="zzzzzzrrr">#REF!</definedName>
    <definedName name="ZZZZZZZ" hidden="1">#REF!</definedName>
    <definedName name="zzzzzzzzz">#REF!</definedName>
    <definedName name="zzzzzzzzzzxxxxxxxxxcccccppppssdfg">#REF!</definedName>
    <definedName name="ZZZZZZZZZZZ" localSheetId="61">#REF!</definedName>
    <definedName name="ZZZZZZZZZZZ" localSheetId="62">#REF!</definedName>
    <definedName name="ZZZZZZZZZZZ">#REF!</definedName>
    <definedName name="ZZZZZZZZZZZZZZZZZZ">#REF!</definedName>
    <definedName name="zzzzzzzzzzzzzzzzzzzzzzzzzzzzzzzzzzzzzzzz">#REF!</definedName>
    <definedName name="zzzzzzzzzzzzzzzzzzzzzzzzzzzzzzzzzzzzzzzzzzzzz">#REF!</definedName>
    <definedName name="あ" localSheetId="3" hidden="1">{"'下期集計（10.27迄・速報値）'!$Q$16"}</definedName>
    <definedName name="あ" hidden="1">{"'下期集計（10.27迄・速報値）'!$Q$16"}</definedName>
    <definedName name="あああ" localSheetId="3" hidden="1">{"'下期集計（10.27迄・速報値）'!$Q$16"}</definedName>
    <definedName name="あああ" hidden="1">{"'下期集計（10.27迄・速報値）'!$Q$16"}</definedName>
    <definedName name="ｼｰﾄ" hidden="1">#REF!</definedName>
    <definedName name="なんで" localSheetId="3" hidden="1">{"'下期集計（10.27迄・速報値）'!$Q$16"}</definedName>
    <definedName name="なんで" hidden="1">{"'下期集計（10.27迄・速報値）'!$Q$16"}</definedName>
    <definedName name="なんなの" localSheetId="3" hidden="1">{"'下期集計（10.27迄・速報値）'!$Q$16"}</definedName>
    <definedName name="なんなの" hidden="1">{"'下期集計（10.27迄・速報値）'!$Q$16"}</definedName>
    <definedName name="一括" localSheetId="3" hidden="1">{"DCF-北海道",#N/A,TRUE,"北海道";"DCF-東北",#N/A,TRUE,"東北";"DCF-東海",#N/A,TRUE,"東海";"DCF-北陸",#N/A,TRUE,"北陸";"DCF-関西",#N/A,TRUE,"関西";"DCF-中国",#N/A,TRUE,"中国";"DCF-四国",#N/A,TRUE,"四国";"DCF-九州",#N/A,TRUE,"九州";"DCF-連結",#N/A,TRUE,"連結"}</definedName>
    <definedName name="一括" hidden="1">{"DCF-北海道",#N/A,TRUE,"北海道";"DCF-東北",#N/A,TRUE,"東北";"DCF-東海",#N/A,TRUE,"東海";"DCF-北陸",#N/A,TRUE,"北陸";"DCF-関西",#N/A,TRUE,"関西";"DCF-中国",#N/A,TRUE,"中国";"DCF-四国",#N/A,TRUE,"四国";"DCF-九州",#N/A,TRUE,"九州";"DCF-連結",#N/A,TRUE,"連結"}</definedName>
    <definedName name="印刷" localSheetId="3" hidden="1">{"DCF-北海道",#N/A,TRUE,"北海道";"DCF-東北",#N/A,TRUE,"東北";"DCF-東海",#N/A,TRUE,"東海";"DCF-北陸",#N/A,TRUE,"北陸";"DCF-関西",#N/A,TRUE,"関西";"DCF-中国",#N/A,TRUE,"中国";"DCF-四国",#N/A,TRUE,"四国";"DCF-九州",#N/A,TRUE,"九州";"DCF-連結",#N/A,TRUE,"連結"}</definedName>
    <definedName name="印刷" hidden="1">{"DCF-北海道",#N/A,TRUE,"北海道";"DCF-東北",#N/A,TRUE,"東北";"DCF-東海",#N/A,TRUE,"東海";"DCF-北陸",#N/A,TRUE,"北陸";"DCF-関西",#N/A,TRUE,"関西";"DCF-中国",#N/A,TRUE,"中国";"DCF-四国",#N/A,TRUE,"四国";"DCF-九州",#N/A,TRUE,"九州";"DCF-連結",#N/A,TRUE,"連結"}</definedName>
    <definedName name="年間収支買掛" localSheetId="3" hidden="1">{"'下期集計（10.27迄・速報値）'!$Q$16"}</definedName>
    <definedName name="年間収支買掛" hidden="1">{"'下期集計（10.27迄・速報値）'!$Q$16"}</definedName>
    <definedName name="年間資金収支あ" localSheetId="3" hidden="1">{"'下期集計（10.27迄・速報値）'!$Q$16"}</definedName>
    <definedName name="年間資金収支あ" hidden="1">{"'下期集計（10.27迄・速報値）'!$Q$16"}</definedName>
    <definedName name="日繰06" localSheetId="3" hidden="1">{"'下期集計（10.27迄・速報値）'!$Q$16"}</definedName>
    <definedName name="日繰06" hidden="1">{"'下期集計（10.27迄・速報値）'!$Q$16"}</definedName>
    <definedName name="系統出資金" localSheetId="3" hidden="1">{"DCF-北海道",#N/A,TRUE,"北海道";"DCF-東北",#N/A,TRUE,"東北";"DCF-東海",#N/A,TRUE,"東海";"DCF-北陸",#N/A,TRUE,"北陸";"DCF-関西",#N/A,TRUE,"関西";"DCF-中国",#N/A,TRUE,"中国";"DCF-四国",#N/A,TRUE,"四国";"DCF-九州",#N/A,TRUE,"九州";"DCF-連結",#N/A,TRUE,"連結"}</definedName>
    <definedName name="系統出資金" hidden="1">{"DCF-北海道",#N/A,TRUE,"北海道";"DCF-東北",#N/A,TRUE,"東北";"DCF-東海",#N/A,TRUE,"東海";"DCF-北陸",#N/A,TRUE,"北陸";"DCF-関西",#N/A,TRUE,"関西";"DCF-中国",#N/A,TRUE,"中国";"DCF-四国",#N/A,TRUE,"四国";"DCF-九州",#N/A,TRUE,"九州";"DCF-連結",#N/A,TRUE,"連結"}</definedName>
    <definedName name="系統外出資金" localSheetId="3" hidden="1">{"DCF-北海道",#N/A,TRUE,"北海道";"DCF-東北",#N/A,TRUE,"東北";"DCF-東海",#N/A,TRUE,"東海";"DCF-北陸",#N/A,TRUE,"北陸";"DCF-関西",#N/A,TRUE,"関西";"DCF-中国",#N/A,TRUE,"中国";"DCF-四国",#N/A,TRUE,"四国";"DCF-九州",#N/A,TRUE,"九州";"DCF-連結",#N/A,TRUE,"連結"}</definedName>
    <definedName name="系統外出資金" hidden="1">{"DCF-北海道",#N/A,TRUE,"北海道";"DCF-東北",#N/A,TRUE,"東北";"DCF-東海",#N/A,TRUE,"東海";"DCF-北陸",#N/A,TRUE,"北陸";"DCF-関西",#N/A,TRUE,"関西";"DCF-中国",#N/A,TRUE,"中国";"DCF-四国",#N/A,TRUE,"四国";"DCF-九州",#N/A,TRUE,"九州";"DCF-連結",#N/A,TRUE,"連結"}</definedName>
    <definedName name="要処理資産②" localSheetId="3" hidden="1">{"'下期集計（10.27迄・速報値）'!$Q$16"}</definedName>
    <definedName name="要処理資産②" hidden="1">{"'下期集計（10.27迄・速報値）'!$Q$16"}</definedName>
    <definedName name="評価対象" hidden="1">#REF!</definedName>
    <definedName name="資金" localSheetId="3" hidden="1">{"'下期集計（10.27迄・速報値）'!$Q$16"}</definedName>
    <definedName name="資金" hidden="1">{"'下期集計（10.27迄・速報値）'!$Q$16"}</definedName>
    <definedName name="金利体系" localSheetId="3" hidden="1">{"'下期集計（10.27迄・速報値）'!$Q$16"}</definedName>
    <definedName name="金利体系" hidden="1">{"'下期集計（10.27迄・速報値）'!$Q$16"}</definedName>
    <definedName name="関連" localSheetId="3" hidden="1">{"'下期集計（10.27迄・速報値）'!$Q$16"}</definedName>
    <definedName name="関連" hidden="1">{"'下期集計（10.27迄・速報値）'!$Q$16"}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48" i="230" l="1"/>
  <c r="K48" i="230"/>
  <c r="N50" i="230"/>
  <c r="T72" i="230"/>
  <c r="H50" i="231"/>
  <c r="I46" i="231"/>
  <c r="I45" i="231"/>
  <c r="I44" i="231"/>
  <c r="I43" i="231"/>
  <c r="I41" i="231"/>
  <c r="I40" i="231"/>
  <c r="I39" i="231"/>
  <c r="I38" i="231"/>
  <c r="I36" i="231"/>
  <c r="G35" i="231"/>
  <c r="I35" i="231" s="1"/>
  <c r="I34" i="231" s="1"/>
  <c r="G32" i="231"/>
  <c r="I32" i="231" s="1"/>
  <c r="G31" i="231"/>
  <c r="I31" i="231" s="1"/>
  <c r="I30" i="231" s="1"/>
  <c r="I28" i="231"/>
  <c r="G28" i="231"/>
  <c r="I27" i="231"/>
  <c r="G27" i="231"/>
  <c r="I26" i="231"/>
  <c r="I24" i="231"/>
  <c r="I23" i="231"/>
  <c r="I22" i="231"/>
  <c r="H20" i="231"/>
  <c r="I20" i="231" s="1"/>
  <c r="I19" i="231" s="1"/>
  <c r="H17" i="231"/>
  <c r="I17" i="231" s="1"/>
  <c r="I16" i="231" s="1"/>
  <c r="I12" i="231"/>
  <c r="I11" i="231"/>
  <c r="I50" i="231" l="1"/>
  <c r="M52" i="231" l="1"/>
  <c r="I52" i="231"/>
  <c r="T81" i="229" l="1"/>
  <c r="S81" i="229"/>
  <c r="R81" i="229"/>
  <c r="U67" i="229"/>
  <c r="T67" i="229"/>
  <c r="S67" i="229"/>
  <c r="R67" i="229"/>
  <c r="U53" i="229"/>
  <c r="T53" i="229"/>
  <c r="S53" i="229"/>
  <c r="R53" i="229"/>
  <c r="U43" i="229"/>
  <c r="T43" i="229"/>
  <c r="S43" i="229"/>
  <c r="R43" i="229"/>
  <c r="R40" i="229"/>
  <c r="S40" i="229"/>
  <c r="T40" i="229"/>
  <c r="U40" i="229"/>
  <c r="R37" i="229"/>
  <c r="S37" i="229"/>
  <c r="T37" i="229"/>
  <c r="U37" i="229"/>
  <c r="U30" i="229"/>
  <c r="T30" i="229"/>
  <c r="S30" i="229"/>
  <c r="R30" i="229"/>
  <c r="U25" i="229"/>
  <c r="T25" i="229"/>
  <c r="S25" i="229"/>
  <c r="R25" i="229"/>
  <c r="U21" i="229"/>
  <c r="T21" i="229"/>
  <c r="S21" i="229"/>
  <c r="R21" i="229"/>
  <c r="U17" i="229"/>
  <c r="T17" i="229"/>
  <c r="S17" i="229"/>
  <c r="R17" i="229"/>
  <c r="Q81" i="229"/>
  <c r="Q67" i="229"/>
  <c r="Q53" i="229"/>
  <c r="Q43" i="229"/>
  <c r="Q40" i="229"/>
  <c r="Q37" i="229"/>
  <c r="Q30" i="229"/>
  <c r="Q25" i="229"/>
  <c r="Q21" i="229"/>
  <c r="Q17" i="229"/>
  <c r="P99" i="229"/>
  <c r="O88" i="229"/>
  <c r="O89" i="229"/>
  <c r="O87" i="229"/>
  <c r="K33" i="230"/>
  <c r="L33" i="230" s="1"/>
  <c r="N48" i="230"/>
  <c r="H99" i="132"/>
  <c r="J99" i="132"/>
  <c r="S94" i="229"/>
  <c r="R94" i="229"/>
  <c r="T93" i="229"/>
  <c r="S93" i="229"/>
  <c r="R93" i="229"/>
  <c r="V94" i="229"/>
  <c r="V93" i="229" l="1"/>
  <c r="U100" i="229"/>
  <c r="T100" i="229"/>
  <c r="S100" i="229"/>
  <c r="R100" i="229"/>
  <c r="V100" i="229" s="1"/>
  <c r="Q102" i="229"/>
  <c r="Q100" i="229"/>
  <c r="Q99" i="229"/>
  <c r="V101" i="229"/>
  <c r="U99" i="229"/>
  <c r="T99" i="229"/>
  <c r="S99" i="229"/>
  <c r="R99" i="229"/>
  <c r="V99" i="229" s="1"/>
  <c r="Q94" i="229"/>
  <c r="Q93" i="229"/>
  <c r="V81" i="229"/>
  <c r="U81" i="229"/>
  <c r="V67" i="229"/>
  <c r="V53" i="229"/>
  <c r="V43" i="229"/>
  <c r="V40" i="229"/>
  <c r="V37" i="229"/>
  <c r="V25" i="229"/>
  <c r="V21" i="229"/>
  <c r="V30" i="229" l="1"/>
  <c r="V17" i="229"/>
  <c r="V102" i="229" l="1"/>
  <c r="P100" i="229"/>
  <c r="P94" i="229"/>
  <c r="P93" i="229"/>
  <c r="J87" i="132"/>
  <c r="D126" i="85" l="1"/>
  <c r="D124" i="85"/>
  <c r="D121" i="85"/>
  <c r="D119" i="85"/>
  <c r="D117" i="85"/>
  <c r="D115" i="85"/>
  <c r="D113" i="85"/>
  <c r="D111" i="85"/>
  <c r="D109" i="85"/>
  <c r="D107" i="85"/>
  <c r="D105" i="85"/>
  <c r="D103" i="85"/>
  <c r="D101" i="85"/>
  <c r="D99" i="85"/>
  <c r="D97" i="85"/>
  <c r="D94" i="85"/>
  <c r="D92" i="85"/>
  <c r="D90" i="85"/>
  <c r="D88" i="85"/>
  <c r="D86" i="85"/>
  <c r="D84" i="85"/>
  <c r="D82" i="85"/>
  <c r="D80" i="85"/>
  <c r="D78" i="85"/>
  <c r="D76" i="85"/>
  <c r="D74" i="85"/>
  <c r="D72" i="85"/>
  <c r="D70" i="85"/>
  <c r="D67" i="85"/>
  <c r="D65" i="85"/>
  <c r="D63" i="85"/>
  <c r="D61" i="85"/>
  <c r="D59" i="85"/>
  <c r="D57" i="85"/>
  <c r="D55" i="85"/>
  <c r="D53" i="85"/>
  <c r="D51" i="85"/>
  <c r="D48" i="85"/>
  <c r="D46" i="85"/>
  <c r="D43" i="85"/>
  <c r="D41" i="85"/>
  <c r="AK133" i="85" l="1"/>
  <c r="AK136" i="85" s="1"/>
  <c r="AL133" i="85"/>
  <c r="AM133" i="85"/>
  <c r="AN133" i="85"/>
  <c r="AP133" i="85"/>
  <c r="AQ133" i="85"/>
  <c r="AR133" i="85"/>
  <c r="BA133" i="85"/>
  <c r="BB133" i="85"/>
  <c r="BC133" i="85"/>
  <c r="BD133" i="85"/>
  <c r="N133" i="85"/>
  <c r="O133" i="85"/>
  <c r="M133" i="85"/>
  <c r="S5" i="89"/>
  <c r="P5" i="89"/>
  <c r="D5" i="89"/>
  <c r="AY134" i="85"/>
  <c r="AU134" i="85"/>
  <c r="AQ134" i="85"/>
  <c r="AN134" i="85"/>
  <c r="AJ134" i="85"/>
  <c r="AF134" i="85"/>
  <c r="AA134" i="85"/>
  <c r="W134" i="85"/>
  <c r="S134" i="85"/>
  <c r="N134" i="85"/>
  <c r="BI134" i="85"/>
  <c r="D134" i="85"/>
  <c r="AY131" i="85"/>
  <c r="AY129" i="85"/>
  <c r="AY132" i="85"/>
  <c r="AY130" i="85"/>
  <c r="AQ131" i="85"/>
  <c r="AQ129" i="85"/>
  <c r="AF131" i="85"/>
  <c r="AF129" i="85"/>
  <c r="AU131" i="85"/>
  <c r="AU132" i="85" s="1"/>
  <c r="AU129" i="85"/>
  <c r="AU130" i="85" s="1"/>
  <c r="AQ132" i="85"/>
  <c r="AQ130" i="85"/>
  <c r="AN131" i="85"/>
  <c r="AN132" i="85" s="1"/>
  <c r="AJ131" i="85"/>
  <c r="AJ132" i="85" s="1"/>
  <c r="AJ129" i="85"/>
  <c r="AJ130" i="85" s="1"/>
  <c r="AF132" i="85"/>
  <c r="AF130" i="85"/>
  <c r="AA131" i="85"/>
  <c r="AA132" i="85" s="1"/>
  <c r="AA129" i="85"/>
  <c r="AA130" i="85" s="1"/>
  <c r="W131" i="85"/>
  <c r="W129" i="85"/>
  <c r="S131" i="85"/>
  <c r="S129" i="85"/>
  <c r="W132" i="85"/>
  <c r="W130" i="85"/>
  <c r="S132" i="85"/>
  <c r="S130" i="85"/>
  <c r="N131" i="85"/>
  <c r="N132" i="85" s="1"/>
  <c r="N129" i="85"/>
  <c r="N130" i="85"/>
  <c r="AU126" i="85"/>
  <c r="AU127" i="85"/>
  <c r="AV126" i="85"/>
  <c r="AW124" i="85"/>
  <c r="AS124" i="85"/>
  <c r="AW125" i="85"/>
  <c r="AS125" i="85"/>
  <c r="AS133" i="85" s="1"/>
  <c r="AD122" i="85"/>
  <c r="AD120" i="85"/>
  <c r="AC117" i="85"/>
  <c r="AC118" i="85"/>
  <c r="AE115" i="85"/>
  <c r="AE116" i="85"/>
  <c r="AC115" i="85"/>
  <c r="AC116" i="85" s="1"/>
  <c r="Z111" i="85"/>
  <c r="AA111" i="85" s="1"/>
  <c r="Z112" i="85"/>
  <c r="Z113" i="85"/>
  <c r="AA113" i="85" s="1"/>
  <c r="AB109" i="85"/>
  <c r="AB110" i="85" s="1"/>
  <c r="AA110" i="85"/>
  <c r="AA109" i="85"/>
  <c r="Z109" i="85"/>
  <c r="Z110" i="85"/>
  <c r="Y107" i="85"/>
  <c r="Z107" i="85" s="1"/>
  <c r="U105" i="85"/>
  <c r="Z105" i="85" s="1"/>
  <c r="U106" i="85"/>
  <c r="X104" i="85"/>
  <c r="W104" i="85"/>
  <c r="X103" i="85"/>
  <c r="Y103" i="85" s="1"/>
  <c r="W103" i="85"/>
  <c r="V101" i="85"/>
  <c r="W101" i="85"/>
  <c r="S99" i="85"/>
  <c r="S100" i="85" s="1"/>
  <c r="U97" i="85"/>
  <c r="V97" i="85" s="1"/>
  <c r="U98" i="85"/>
  <c r="AD94" i="85"/>
  <c r="AD95" i="85" s="1"/>
  <c r="AD92" i="85"/>
  <c r="AD93" i="85" s="1"/>
  <c r="AD90" i="85"/>
  <c r="AD91" i="85" s="1"/>
  <c r="AD88" i="85"/>
  <c r="AD89" i="85" s="1"/>
  <c r="AD87" i="85"/>
  <c r="AE86" i="85"/>
  <c r="AE87" i="85" s="1"/>
  <c r="AD86" i="85"/>
  <c r="AD84" i="85"/>
  <c r="AD85" i="85" s="1"/>
  <c r="AC82" i="85"/>
  <c r="AC83" i="85" s="1"/>
  <c r="Z80" i="85"/>
  <c r="Z78" i="85"/>
  <c r="Z81" i="85"/>
  <c r="Z79" i="85"/>
  <c r="AA78" i="85"/>
  <c r="AA79" i="85" s="1"/>
  <c r="Y76" i="85"/>
  <c r="Y77" i="85"/>
  <c r="Z76" i="85"/>
  <c r="Z77" i="85" s="1"/>
  <c r="AE74" i="85"/>
  <c r="AE75" i="85"/>
  <c r="Z72" i="85"/>
  <c r="Z73" i="85" s="1"/>
  <c r="T70" i="85"/>
  <c r="T71" i="85" s="1"/>
  <c r="U70" i="85"/>
  <c r="U71" i="85" s="1"/>
  <c r="U46" i="85"/>
  <c r="V46" i="85"/>
  <c r="W46" i="85"/>
  <c r="W47" i="85" s="1"/>
  <c r="X46" i="85"/>
  <c r="X47" i="85" s="1"/>
  <c r="Y46" i="85"/>
  <c r="Y47" i="85" s="1"/>
  <c r="Z46" i="85"/>
  <c r="AA46" i="85"/>
  <c r="AA47" i="85" s="1"/>
  <c r="AB46" i="85"/>
  <c r="AB47" i="85" s="1"/>
  <c r="AC46" i="85"/>
  <c r="AC47" i="85" s="1"/>
  <c r="AD46" i="85"/>
  <c r="AD47" i="85" s="1"/>
  <c r="AE46" i="85"/>
  <c r="AE47" i="85" s="1"/>
  <c r="AF46" i="85"/>
  <c r="AF47" i="85" s="1"/>
  <c r="AG46" i="85"/>
  <c r="AG47" i="85" s="1"/>
  <c r="U47" i="85"/>
  <c r="V47" i="85"/>
  <c r="Z47" i="85"/>
  <c r="U48" i="85"/>
  <c r="U49" i="85" s="1"/>
  <c r="V48" i="85"/>
  <c r="V49" i="85" s="1"/>
  <c r="W48" i="85"/>
  <c r="W49" i="85" s="1"/>
  <c r="X48" i="85"/>
  <c r="X49" i="85" s="1"/>
  <c r="Y48" i="85"/>
  <c r="Y49" i="85" s="1"/>
  <c r="Z48" i="85"/>
  <c r="Z49" i="85" s="1"/>
  <c r="AA48" i="85"/>
  <c r="AA49" i="85" s="1"/>
  <c r="AB48" i="85"/>
  <c r="AB49" i="85" s="1"/>
  <c r="AC48" i="85"/>
  <c r="AC49" i="85" s="1"/>
  <c r="AD48" i="85"/>
  <c r="AD49" i="85" s="1"/>
  <c r="AE48" i="85"/>
  <c r="AE49" i="85" s="1"/>
  <c r="AF48" i="85"/>
  <c r="AF49" i="85" s="1"/>
  <c r="AG48" i="85"/>
  <c r="AG49" i="85" s="1"/>
  <c r="T48" i="85"/>
  <c r="T49" i="85" s="1"/>
  <c r="S48" i="85"/>
  <c r="S49" i="85" s="1"/>
  <c r="R48" i="85"/>
  <c r="R49" i="85" s="1"/>
  <c r="T46" i="85"/>
  <c r="T47" i="85" s="1"/>
  <c r="S46" i="85"/>
  <c r="S47" i="85" s="1"/>
  <c r="R46" i="85"/>
  <c r="R47" i="85" s="1"/>
  <c r="AG43" i="85"/>
  <c r="S41" i="85"/>
  <c r="S42" i="85" s="1"/>
  <c r="T41" i="85"/>
  <c r="T42" i="85" s="1"/>
  <c r="U41" i="85"/>
  <c r="U42" i="85" s="1"/>
  <c r="V41" i="85"/>
  <c r="V42" i="85" s="1"/>
  <c r="W41" i="85"/>
  <c r="X41" i="85"/>
  <c r="X42" i="85" s="1"/>
  <c r="Y41" i="85"/>
  <c r="Y42" i="85" s="1"/>
  <c r="Z41" i="85"/>
  <c r="Z42" i="85" s="1"/>
  <c r="AA41" i="85"/>
  <c r="AA42" i="85" s="1"/>
  <c r="AB41" i="85"/>
  <c r="AB42" i="85" s="1"/>
  <c r="AC41" i="85"/>
  <c r="AC42" i="85" s="1"/>
  <c r="AD41" i="85"/>
  <c r="AD42" i="85" s="1"/>
  <c r="AE41" i="85"/>
  <c r="AE42" i="85" s="1"/>
  <c r="AF41" i="85"/>
  <c r="AF42" i="85" s="1"/>
  <c r="AG41" i="85"/>
  <c r="AG42" i="85" s="1"/>
  <c r="W42" i="85"/>
  <c r="S43" i="85"/>
  <c r="S44" i="85" s="1"/>
  <c r="T43" i="85"/>
  <c r="T44" i="85" s="1"/>
  <c r="U43" i="85"/>
  <c r="U44" i="85" s="1"/>
  <c r="V43" i="85"/>
  <c r="V44" i="85" s="1"/>
  <c r="W43" i="85"/>
  <c r="W44" i="85" s="1"/>
  <c r="X43" i="85"/>
  <c r="X44" i="85" s="1"/>
  <c r="Y43" i="85"/>
  <c r="Y44" i="85" s="1"/>
  <c r="Z43" i="85"/>
  <c r="Z44" i="85" s="1"/>
  <c r="AA43" i="85"/>
  <c r="AB43" i="85"/>
  <c r="AB44" i="85" s="1"/>
  <c r="AC43" i="85"/>
  <c r="AC44" i="85" s="1"/>
  <c r="AD43" i="85"/>
  <c r="AD44" i="85" s="1"/>
  <c r="AE43" i="85"/>
  <c r="AE44" i="85" s="1"/>
  <c r="AF43" i="85"/>
  <c r="AF44" i="85" s="1"/>
  <c r="AG44" i="85"/>
  <c r="AA44" i="85"/>
  <c r="R43" i="85"/>
  <c r="R44" i="85" s="1"/>
  <c r="R42" i="85"/>
  <c r="R133" i="85" s="1"/>
  <c r="R41" i="85"/>
  <c r="AC38" i="85"/>
  <c r="AG36" i="85"/>
  <c r="AH36" i="85" s="1"/>
  <c r="AH37" i="85" s="1"/>
  <c r="AD34" i="85"/>
  <c r="AE34" i="85" s="1"/>
  <c r="Z32" i="85"/>
  <c r="R30" i="85"/>
  <c r="S30" i="85" s="1"/>
  <c r="P28" i="85"/>
  <c r="Q28" i="85" s="1"/>
  <c r="P29" i="85"/>
  <c r="U16" i="85"/>
  <c r="V16" i="85" s="1"/>
  <c r="W16" i="85" s="1"/>
  <c r="V25" i="85"/>
  <c r="W25" i="85"/>
  <c r="AE23" i="85"/>
  <c r="AC21" i="85"/>
  <c r="AC22" i="85"/>
  <c r="R19" i="85"/>
  <c r="R20" i="85" s="1"/>
  <c r="Q19" i="85"/>
  <c r="R14" i="85"/>
  <c r="S14" i="85" s="1"/>
  <c r="R12" i="85"/>
  <c r="S12" i="85" s="1"/>
  <c r="R13" i="85"/>
  <c r="N9" i="85"/>
  <c r="O9" i="85" s="1"/>
  <c r="Q12" i="85"/>
  <c r="Q13" i="85" s="1"/>
  <c r="M9" i="85"/>
  <c r="N7" i="85"/>
  <c r="O7" i="85" s="1"/>
  <c r="M5" i="85"/>
  <c r="N5" i="85" s="1"/>
  <c r="BI67" i="85"/>
  <c r="H100" i="132"/>
  <c r="D38" i="85"/>
  <c r="D36" i="85"/>
  <c r="AG37" i="85" s="1"/>
  <c r="D34" i="85"/>
  <c r="D32" i="85"/>
  <c r="Z33" i="85" s="1"/>
  <c r="D30" i="85"/>
  <c r="D28" i="85"/>
  <c r="D131" i="85"/>
  <c r="D129" i="85"/>
  <c r="D25" i="85"/>
  <c r="V26" i="85" s="1"/>
  <c r="D23" i="85"/>
  <c r="AE24" i="85" s="1"/>
  <c r="D21" i="85"/>
  <c r="D19" i="85"/>
  <c r="Q20" i="85" s="1"/>
  <c r="D16" i="85"/>
  <c r="D14" i="85"/>
  <c r="D12" i="85"/>
  <c r="D9" i="85"/>
  <c r="M10" i="85" s="1"/>
  <c r="D7" i="85"/>
  <c r="N8" i="85" s="1"/>
  <c r="D5" i="85"/>
  <c r="D133" i="85" s="1"/>
  <c r="AG66" i="85"/>
  <c r="BI65" i="85" s="1"/>
  <c r="AG64" i="85"/>
  <c r="BI63" i="85" s="1"/>
  <c r="Q62" i="85"/>
  <c r="AG68" i="85"/>
  <c r="AG60" i="85"/>
  <c r="BI59" i="85" s="1"/>
  <c r="AG58" i="85"/>
  <c r="BI57" i="85" s="1"/>
  <c r="Z56" i="85"/>
  <c r="Z54" i="85"/>
  <c r="N17" i="97"/>
  <c r="O17" i="97"/>
  <c r="P17" i="97"/>
  <c r="Q17" i="97"/>
  <c r="N18" i="97"/>
  <c r="O18" i="97"/>
  <c r="P18" i="97"/>
  <c r="Q18" i="97"/>
  <c r="N7" i="97"/>
  <c r="O7" i="97"/>
  <c r="P7" i="97"/>
  <c r="Q7" i="97" s="1"/>
  <c r="F18" i="97"/>
  <c r="F17" i="97"/>
  <c r="F8" i="97"/>
  <c r="F7" i="97"/>
  <c r="F16" i="97"/>
  <c r="F6" i="97"/>
  <c r="E18" i="230"/>
  <c r="K11" i="230"/>
  <c r="F38" i="230" s="1"/>
  <c r="E21" i="230"/>
  <c r="E22" i="230" s="1"/>
  <c r="E17" i="230"/>
  <c r="O73" i="230"/>
  <c r="K26" i="230"/>
  <c r="AN129" i="85" l="1"/>
  <c r="AN130" i="85" s="1"/>
  <c r="AV127" i="85"/>
  <c r="AW126" i="85"/>
  <c r="AX124" i="85"/>
  <c r="AT124" i="85"/>
  <c r="AD117" i="85"/>
  <c r="D137" i="85"/>
  <c r="M137" i="85" s="1"/>
  <c r="Q137" i="85" s="1"/>
  <c r="U137" i="85" s="1"/>
  <c r="Y137" i="85" s="1"/>
  <c r="AC137" i="85" s="1"/>
  <c r="AG137" i="85" s="1"/>
  <c r="AK137" i="85" s="1"/>
  <c r="AO137" i="85" s="1"/>
  <c r="AS137" i="85" s="1"/>
  <c r="AW137" i="85" s="1"/>
  <c r="BA137" i="85" s="1"/>
  <c r="D136" i="85"/>
  <c r="AA105" i="85"/>
  <c r="Z106" i="85"/>
  <c r="O5" i="85"/>
  <c r="N6" i="85"/>
  <c r="P7" i="85"/>
  <c r="O8" i="85"/>
  <c r="Q29" i="85"/>
  <c r="R28" i="85"/>
  <c r="P9" i="85"/>
  <c r="P10" i="85" s="1"/>
  <c r="O10" i="85"/>
  <c r="AE35" i="85"/>
  <c r="AF34" i="85"/>
  <c r="BI61" i="85"/>
  <c r="T12" i="85"/>
  <c r="T13" i="85" s="1"/>
  <c r="S13" i="85"/>
  <c r="T14" i="85"/>
  <c r="S15" i="85"/>
  <c r="S19" i="85"/>
  <c r="T19" i="85" s="1"/>
  <c r="V70" i="85"/>
  <c r="R15" i="85"/>
  <c r="W26" i="85"/>
  <c r="AC39" i="85"/>
  <c r="N10" i="85"/>
  <c r="BI9" i="85" s="1"/>
  <c r="R31" i="85"/>
  <c r="BI86" i="85"/>
  <c r="M6" i="85"/>
  <c r="U17" i="85"/>
  <c r="Y108" i="85"/>
  <c r="AD35" i="85"/>
  <c r="AD115" i="85"/>
  <c r="AD116" i="85" s="1"/>
  <c r="AA114" i="85"/>
  <c r="AB113" i="85"/>
  <c r="AB114" i="85" s="1"/>
  <c r="AB111" i="85"/>
  <c r="AB112" i="85" s="1"/>
  <c r="AA112" i="85"/>
  <c r="BI111" i="85" s="1"/>
  <c r="Z114" i="85"/>
  <c r="AA107" i="85"/>
  <c r="Z108" i="85"/>
  <c r="Z103" i="85"/>
  <c r="Y104" i="85"/>
  <c r="X101" i="85"/>
  <c r="W102" i="85"/>
  <c r="V102" i="85"/>
  <c r="T99" i="85"/>
  <c r="V98" i="85"/>
  <c r="W97" i="85"/>
  <c r="AE94" i="85"/>
  <c r="AE95" i="85" s="1"/>
  <c r="BI94" i="85" s="1"/>
  <c r="AE92" i="85"/>
  <c r="AE93" i="85" s="1"/>
  <c r="BI92" i="85" s="1"/>
  <c r="AE90" i="85"/>
  <c r="AE91" i="85" s="1"/>
  <c r="BI90" i="85" s="1"/>
  <c r="AE88" i="85"/>
  <c r="AE89" i="85" s="1"/>
  <c r="BI88" i="85" s="1"/>
  <c r="AE84" i="85"/>
  <c r="AE85" i="85" s="1"/>
  <c r="BI84" i="85" s="1"/>
  <c r="AD82" i="85"/>
  <c r="AD83" i="85" s="1"/>
  <c r="BI82" i="85" s="1"/>
  <c r="AD78" i="85"/>
  <c r="AD79" i="85" s="1"/>
  <c r="BI78" i="85" s="1"/>
  <c r="AA80" i="85"/>
  <c r="AA81" i="85" s="1"/>
  <c r="BI80" i="85" s="1"/>
  <c r="AA76" i="85"/>
  <c r="AB76" i="85" s="1"/>
  <c r="AB77" i="85" s="1"/>
  <c r="AF74" i="85"/>
  <c r="AA72" i="85"/>
  <c r="AA73" i="85" s="1"/>
  <c r="BI72" i="85" s="1"/>
  <c r="BI46" i="85"/>
  <c r="BI48" i="85"/>
  <c r="BI43" i="85"/>
  <c r="AD38" i="85"/>
  <c r="AD39" i="85" s="1"/>
  <c r="BI38" i="85" s="1"/>
  <c r="BI36" i="85"/>
  <c r="AA32" i="85"/>
  <c r="T30" i="85"/>
  <c r="S31" i="85"/>
  <c r="X25" i="85"/>
  <c r="AF23" i="85"/>
  <c r="AF24" i="85" s="1"/>
  <c r="BI23" i="85" s="1"/>
  <c r="AD21" i="85"/>
  <c r="U19" i="85"/>
  <c r="T20" i="85"/>
  <c r="S20" i="85"/>
  <c r="V17" i="85"/>
  <c r="X16" i="85"/>
  <c r="X17" i="85" s="1"/>
  <c r="W17" i="85"/>
  <c r="Z62" i="85"/>
  <c r="Q56" i="85"/>
  <c r="BI55" i="85" s="1"/>
  <c r="Q54" i="85"/>
  <c r="E19" i="230"/>
  <c r="R73" i="230"/>
  <c r="BI53" i="85" l="1"/>
  <c r="Q133" i="85"/>
  <c r="BI137" i="85"/>
  <c r="AW127" i="85"/>
  <c r="AW133" i="85" s="1"/>
  <c r="AX126" i="85"/>
  <c r="AX127" i="85" s="1"/>
  <c r="AX125" i="85"/>
  <c r="AX133" i="85" s="1"/>
  <c r="AY124" i="85"/>
  <c r="AT125" i="85"/>
  <c r="AT133" i="85" s="1"/>
  <c r="AU124" i="85"/>
  <c r="AD118" i="85"/>
  <c r="AE117" i="85"/>
  <c r="S28" i="85"/>
  <c r="R29" i="85"/>
  <c r="Q7" i="85"/>
  <c r="P8" i="85"/>
  <c r="AG34" i="85"/>
  <c r="AG35" i="85" s="1"/>
  <c r="AF35" i="85"/>
  <c r="AF75" i="85"/>
  <c r="AG74" i="85"/>
  <c r="AG75" i="85" s="1"/>
  <c r="AC105" i="85"/>
  <c r="AA106" i="85"/>
  <c r="X26" i="85"/>
  <c r="Z25" i="85"/>
  <c r="W70" i="85"/>
  <c r="V71" i="85"/>
  <c r="U14" i="85"/>
  <c r="T15" i="85"/>
  <c r="P5" i="85"/>
  <c r="O6" i="85"/>
  <c r="Y16" i="85"/>
  <c r="BI113" i="85"/>
  <c r="AB107" i="85"/>
  <c r="AC107" i="85" s="1"/>
  <c r="AA108" i="85"/>
  <c r="AA103" i="85"/>
  <c r="Z104" i="85"/>
  <c r="Y101" i="85"/>
  <c r="X102" i="85"/>
  <c r="T100" i="85"/>
  <c r="T133" i="85" s="1"/>
  <c r="U99" i="85"/>
  <c r="W98" i="85"/>
  <c r="X97" i="85"/>
  <c r="AC76" i="85"/>
  <c r="AA77" i="85"/>
  <c r="AD76" i="85"/>
  <c r="AC77" i="85"/>
  <c r="AA33" i="85"/>
  <c r="AB32" i="85"/>
  <c r="T31" i="85"/>
  <c r="U30" i="85"/>
  <c r="AD22" i="85"/>
  <c r="AE21" i="85"/>
  <c r="AE22" i="85" s="1"/>
  <c r="V19" i="85"/>
  <c r="U20" i="85"/>
  <c r="Y17" i="85"/>
  <c r="Z16" i="85"/>
  <c r="BI126" i="85" l="1"/>
  <c r="AY125" i="85"/>
  <c r="AY133" i="85" s="1"/>
  <c r="AZ124" i="85"/>
  <c r="AZ125" i="85" s="1"/>
  <c r="AZ133" i="85" s="1"/>
  <c r="AV124" i="85"/>
  <c r="AV125" i="85" s="1"/>
  <c r="AV133" i="85" s="1"/>
  <c r="AU125" i="85"/>
  <c r="AU133" i="85" s="1"/>
  <c r="AS136" i="85" s="1"/>
  <c r="AE118" i="85"/>
  <c r="AF117" i="85"/>
  <c r="R7" i="85"/>
  <c r="Q8" i="85"/>
  <c r="AA25" i="85"/>
  <c r="Z26" i="85"/>
  <c r="AD105" i="85"/>
  <c r="AD106" i="85" s="1"/>
  <c r="AC106" i="85"/>
  <c r="BI105" i="85" s="1"/>
  <c r="BI74" i="85"/>
  <c r="AC108" i="85"/>
  <c r="AD107" i="85"/>
  <c r="U15" i="85"/>
  <c r="V14" i="85"/>
  <c r="V15" i="85" s="1"/>
  <c r="X70" i="85"/>
  <c r="W71" i="85"/>
  <c r="W133" i="85" s="1"/>
  <c r="X98" i="85"/>
  <c r="Y97" i="85"/>
  <c r="P6" i="85"/>
  <c r="Q5" i="85"/>
  <c r="T28" i="85"/>
  <c r="S29" i="85"/>
  <c r="AB108" i="85"/>
  <c r="AB103" i="85"/>
  <c r="AA104" i="85"/>
  <c r="Z101" i="85"/>
  <c r="Y102" i="85"/>
  <c r="U100" i="85"/>
  <c r="U133" i="85" s="1"/>
  <c r="V99" i="85"/>
  <c r="AD77" i="85"/>
  <c r="AE76" i="85"/>
  <c r="AB33" i="85"/>
  <c r="AC32" i="85"/>
  <c r="AC33" i="85" s="1"/>
  <c r="U31" i="85"/>
  <c r="V30" i="85"/>
  <c r="BI21" i="85"/>
  <c r="W19" i="85"/>
  <c r="V20" i="85"/>
  <c r="Z17" i="85"/>
  <c r="AA16" i="85"/>
  <c r="AW136" i="85" l="1"/>
  <c r="AF118" i="85"/>
  <c r="AG117" i="85"/>
  <c r="V100" i="85"/>
  <c r="V133" i="85" s="1"/>
  <c r="Y99" i="85"/>
  <c r="Y70" i="85"/>
  <c r="X71" i="85"/>
  <c r="X133" i="85" s="1"/>
  <c r="AD108" i="85"/>
  <c r="AE107" i="85"/>
  <c r="AA26" i="85"/>
  <c r="AB25" i="85"/>
  <c r="U28" i="85"/>
  <c r="T29" i="85"/>
  <c r="BI32" i="85"/>
  <c r="Q6" i="85"/>
  <c r="R5" i="85"/>
  <c r="S7" i="85"/>
  <c r="R8" i="85"/>
  <c r="Y98" i="85"/>
  <c r="Z97" i="85"/>
  <c r="AC103" i="85"/>
  <c r="AB104" i="85"/>
  <c r="AA101" i="85"/>
  <c r="Z102" i="85"/>
  <c r="AE77" i="85"/>
  <c r="AF76" i="85"/>
  <c r="W30" i="85"/>
  <c r="V31" i="85"/>
  <c r="W20" i="85"/>
  <c r="X19" i="85"/>
  <c r="AB16" i="85"/>
  <c r="AA17" i="85"/>
  <c r="U136" i="85" l="1"/>
  <c r="AG118" i="85"/>
  <c r="AH117" i="85"/>
  <c r="AH118" i="85" s="1"/>
  <c r="S8" i="85"/>
  <c r="T7" i="85"/>
  <c r="AB26" i="85"/>
  <c r="AD25" i="85"/>
  <c r="AE108" i="85"/>
  <c r="AF107" i="85"/>
  <c r="R6" i="85"/>
  <c r="S5" i="85"/>
  <c r="V28" i="85"/>
  <c r="U29" i="85"/>
  <c r="Y71" i="85"/>
  <c r="Y133" i="85" s="1"/>
  <c r="Z70" i="85"/>
  <c r="AA97" i="85"/>
  <c r="Z98" i="85"/>
  <c r="Y100" i="85"/>
  <c r="Z99" i="85"/>
  <c r="AD103" i="85"/>
  <c r="AC104" i="85"/>
  <c r="AA102" i="85"/>
  <c r="AB101" i="85"/>
  <c r="AF77" i="85"/>
  <c r="AG76" i="85"/>
  <c r="AH76" i="85" s="1"/>
  <c r="X30" i="85"/>
  <c r="W31" i="85"/>
  <c r="AB17" i="85"/>
  <c r="AC16" i="85"/>
  <c r="X20" i="85"/>
  <c r="Y19" i="85"/>
  <c r="AB97" i="85" l="1"/>
  <c r="AA98" i="85"/>
  <c r="Z71" i="85"/>
  <c r="AA70" i="85"/>
  <c r="S6" i="85"/>
  <c r="T5" i="85"/>
  <c r="V29" i="85"/>
  <c r="W28" i="85"/>
  <c r="AF108" i="85"/>
  <c r="AG107" i="85"/>
  <c r="AD26" i="85"/>
  <c r="AE25" i="85"/>
  <c r="U7" i="85"/>
  <c r="T8" i="85"/>
  <c r="Z100" i="85"/>
  <c r="AA99" i="85"/>
  <c r="AD104" i="85"/>
  <c r="AE103" i="85"/>
  <c r="AB102" i="85"/>
  <c r="AC101" i="85"/>
  <c r="AG77" i="85"/>
  <c r="Y30" i="85"/>
  <c r="X31" i="85"/>
  <c r="AD16" i="85"/>
  <c r="AC17" i="85"/>
  <c r="Y20" i="85"/>
  <c r="Z19" i="85"/>
  <c r="Z133" i="85" l="1"/>
  <c r="U8" i="85"/>
  <c r="V7" i="85"/>
  <c r="AF25" i="85"/>
  <c r="AE26" i="85"/>
  <c r="AG108" i="85"/>
  <c r="AH107" i="85"/>
  <c r="X28" i="85"/>
  <c r="W29" i="85"/>
  <c r="T6" i="85"/>
  <c r="U5" i="85"/>
  <c r="AB70" i="85"/>
  <c r="AA71" i="85"/>
  <c r="AA133" i="85" s="1"/>
  <c r="AB98" i="85"/>
  <c r="AC97" i="85"/>
  <c r="AA100" i="85"/>
  <c r="BI99" i="85" s="1"/>
  <c r="AB99" i="85"/>
  <c r="AB100" i="85" s="1"/>
  <c r="AE104" i="85"/>
  <c r="AF103" i="85"/>
  <c r="AC102" i="85"/>
  <c r="AD101" i="85"/>
  <c r="AH77" i="85"/>
  <c r="Y31" i="85"/>
  <c r="Z30" i="85"/>
  <c r="AD17" i="85"/>
  <c r="Z20" i="85"/>
  <c r="AA19" i="85"/>
  <c r="X29" i="85" l="1"/>
  <c r="BI28" i="85" s="1"/>
  <c r="Y28" i="85"/>
  <c r="Y29" i="85" s="1"/>
  <c r="AB71" i="85"/>
  <c r="AB133" i="85" s="1"/>
  <c r="Y136" i="85" s="1"/>
  <c r="AC70" i="85"/>
  <c r="AI107" i="85"/>
  <c r="AH108" i="85"/>
  <c r="AF26" i="85"/>
  <c r="AI25" i="85"/>
  <c r="V8" i="85"/>
  <c r="W7" i="85"/>
  <c r="W8" i="85" s="1"/>
  <c r="U6" i="85"/>
  <c r="V5" i="85"/>
  <c r="AC98" i="85"/>
  <c r="AD97" i="85"/>
  <c r="AD98" i="85" s="1"/>
  <c r="BI97" i="85" s="1"/>
  <c r="AF104" i="85"/>
  <c r="AG103" i="85"/>
  <c r="AD102" i="85"/>
  <c r="AE101" i="85"/>
  <c r="BI76" i="85"/>
  <c r="AA30" i="85"/>
  <c r="Z31" i="85"/>
  <c r="AA20" i="85"/>
  <c r="AB19" i="85"/>
  <c r="V6" i="85" l="1"/>
  <c r="W5" i="85"/>
  <c r="BI7" i="85"/>
  <c r="AI26" i="85"/>
  <c r="AJ25" i="85"/>
  <c r="AJ107" i="85"/>
  <c r="AJ108" i="85" s="1"/>
  <c r="AJ133" i="85" s="1"/>
  <c r="AI108" i="85"/>
  <c r="AI133" i="85" s="1"/>
  <c r="AC71" i="85"/>
  <c r="AC133" i="85" s="1"/>
  <c r="AD70" i="85"/>
  <c r="AG104" i="85"/>
  <c r="AH103" i="85"/>
  <c r="AH104" i="85" s="1"/>
  <c r="AE102" i="85"/>
  <c r="AF101" i="85"/>
  <c r="AA31" i="85"/>
  <c r="AB30" i="85"/>
  <c r="AB20" i="85"/>
  <c r="AC19" i="85"/>
  <c r="BI103" i="85" l="1"/>
  <c r="AH133" i="85"/>
  <c r="AE70" i="85"/>
  <c r="AD71" i="85"/>
  <c r="AD133" i="85" s="1"/>
  <c r="AJ26" i="85"/>
  <c r="AK25" i="85"/>
  <c r="AK26" i="85" s="1"/>
  <c r="BI25" i="85" s="1"/>
  <c r="W6" i="85"/>
  <c r="X5" i="85"/>
  <c r="BI107" i="85"/>
  <c r="AF102" i="85"/>
  <c r="AG101" i="85"/>
  <c r="AG102" i="85" s="1"/>
  <c r="BI101" i="85"/>
  <c r="AB31" i="85"/>
  <c r="AC30" i="85"/>
  <c r="AC31" i="85" s="1"/>
  <c r="BI30" i="85" s="1"/>
  <c r="AC20" i="85"/>
  <c r="AD19" i="85"/>
  <c r="X6" i="85" l="1"/>
  <c r="Y5" i="85"/>
  <c r="AF70" i="85"/>
  <c r="AE71" i="85"/>
  <c r="AE133" i="85" s="1"/>
  <c r="AD20" i="85"/>
  <c r="AE19" i="85"/>
  <c r="AF71" i="85" l="1"/>
  <c r="AF133" i="85" s="1"/>
  <c r="AC136" i="85" s="1"/>
  <c r="AG70" i="85"/>
  <c r="AG71" i="85" s="1"/>
  <c r="AG133" i="85" s="1"/>
  <c r="AG136" i="85" s="1"/>
  <c r="Y6" i="85"/>
  <c r="Z5" i="85"/>
  <c r="AF19" i="85"/>
  <c r="AE20" i="85"/>
  <c r="BI70" i="85" l="1"/>
  <c r="Z6" i="85"/>
  <c r="AA5" i="85"/>
  <c r="AF20" i="85"/>
  <c r="AG19" i="85"/>
  <c r="AA6" i="85" l="1"/>
  <c r="AB5" i="85"/>
  <c r="AH19" i="85"/>
  <c r="AG20" i="85"/>
  <c r="AB6" i="85" l="1"/>
  <c r="AC5" i="85"/>
  <c r="AI19" i="85"/>
  <c r="AH20" i="85"/>
  <c r="AC6" i="85" l="1"/>
  <c r="AD5" i="85"/>
  <c r="AJ19" i="85"/>
  <c r="AJ20" i="85" s="1"/>
  <c r="AI20" i="85"/>
  <c r="AE5" i="85" l="1"/>
  <c r="AD6" i="85"/>
  <c r="BI19" i="85"/>
  <c r="AF5" i="85" l="1"/>
  <c r="AE6" i="85"/>
  <c r="AG5" i="85" l="1"/>
  <c r="AF6" i="85"/>
  <c r="AH5" i="85" l="1"/>
  <c r="AG6" i="85"/>
  <c r="AI5" i="85" l="1"/>
  <c r="AH6" i="85"/>
  <c r="AI6" i="85" l="1"/>
  <c r="AJ5" i="85"/>
  <c r="AK5" i="85" l="1"/>
  <c r="AJ6" i="85"/>
  <c r="AK6" i="85" l="1"/>
  <c r="AL5" i="85"/>
  <c r="AL6" i="85" l="1"/>
  <c r="AM5" i="85"/>
  <c r="AN5" i="85" l="1"/>
  <c r="AM6" i="85"/>
  <c r="AN6" i="85" l="1"/>
  <c r="AO5" i="85"/>
  <c r="AP5" i="85" l="1"/>
  <c r="AP6" i="85" s="1"/>
  <c r="AO6" i="85"/>
  <c r="K60" i="230" l="1"/>
  <c r="J50" i="224"/>
  <c r="J19" i="224" l="1"/>
  <c r="J18" i="224"/>
  <c r="F69" i="132"/>
  <c r="J462" i="225" l="1"/>
  <c r="J463" i="225"/>
  <c r="J464" i="225"/>
  <c r="O60" i="230"/>
  <c r="F17" i="230"/>
  <c r="I17" i="230" s="1"/>
  <c r="K17" i="230" s="1"/>
  <c r="F18" i="230"/>
  <c r="I18" i="230" s="1"/>
  <c r="K18" i="230" s="1"/>
  <c r="F19" i="230"/>
  <c r="I19" i="230" s="1"/>
  <c r="K19" i="230" s="1"/>
  <c r="F21" i="230"/>
  <c r="I21" i="230" s="1"/>
  <c r="K21" i="230" s="1"/>
  <c r="F22" i="230"/>
  <c r="I22" i="230" s="1"/>
  <c r="K22" i="230" s="1"/>
  <c r="K25" i="230"/>
  <c r="K27" i="230"/>
  <c r="K28" i="230"/>
  <c r="K31" i="230"/>
  <c r="K32" i="230"/>
  <c r="K34" i="230"/>
  <c r="K35" i="230"/>
  <c r="K36" i="230"/>
  <c r="K37" i="230"/>
  <c r="K39" i="230"/>
  <c r="K40" i="230"/>
  <c r="K41" i="230"/>
  <c r="O83" i="229"/>
  <c r="L82" i="229"/>
  <c r="O56" i="229"/>
  <c r="L56" i="229"/>
  <c r="J83" i="229"/>
  <c r="I83" i="229"/>
  <c r="N83" i="229" s="1"/>
  <c r="H83" i="229"/>
  <c r="M83" i="229" s="1"/>
  <c r="G83" i="229"/>
  <c r="L83" i="229" s="1"/>
  <c r="J82" i="229"/>
  <c r="O82" i="229" s="1"/>
  <c r="I82" i="229"/>
  <c r="N82" i="229" s="1"/>
  <c r="H82" i="229"/>
  <c r="M82" i="229" s="1"/>
  <c r="G82" i="229"/>
  <c r="J80" i="229"/>
  <c r="I80" i="229"/>
  <c r="H80" i="229"/>
  <c r="G80" i="229"/>
  <c r="J79" i="229"/>
  <c r="I79" i="229"/>
  <c r="H79" i="229"/>
  <c r="G79" i="229"/>
  <c r="J78" i="229"/>
  <c r="I78" i="229"/>
  <c r="H78" i="229"/>
  <c r="G78" i="229"/>
  <c r="J77" i="229"/>
  <c r="I77" i="229"/>
  <c r="H77" i="229"/>
  <c r="G77" i="229"/>
  <c r="J76" i="229"/>
  <c r="I76" i="229"/>
  <c r="H76" i="229"/>
  <c r="G76" i="229"/>
  <c r="J75" i="229"/>
  <c r="I75" i="229"/>
  <c r="H75" i="229"/>
  <c r="G75" i="229"/>
  <c r="J74" i="229"/>
  <c r="I74" i="229"/>
  <c r="H74" i="229"/>
  <c r="G74" i="229"/>
  <c r="J73" i="229"/>
  <c r="I73" i="229"/>
  <c r="H73" i="229"/>
  <c r="G73" i="229"/>
  <c r="J72" i="229"/>
  <c r="I72" i="229"/>
  <c r="H72" i="229"/>
  <c r="G72" i="229"/>
  <c r="J71" i="229"/>
  <c r="I71" i="229"/>
  <c r="H71" i="229"/>
  <c r="G71" i="229"/>
  <c r="J70" i="229"/>
  <c r="I70" i="229"/>
  <c r="H70" i="229"/>
  <c r="G70" i="229"/>
  <c r="J69" i="229"/>
  <c r="I69" i="229"/>
  <c r="H69" i="229"/>
  <c r="G69" i="229"/>
  <c r="J68" i="229"/>
  <c r="I68" i="229"/>
  <c r="H68" i="229"/>
  <c r="G68" i="229"/>
  <c r="J66" i="229"/>
  <c r="I66" i="229"/>
  <c r="H66" i="229"/>
  <c r="G66" i="229"/>
  <c r="J65" i="229"/>
  <c r="I65" i="229"/>
  <c r="H65" i="229"/>
  <c r="G65" i="229"/>
  <c r="J64" i="229"/>
  <c r="I64" i="229"/>
  <c r="H64" i="229"/>
  <c r="G64" i="229"/>
  <c r="J63" i="229"/>
  <c r="I63" i="229"/>
  <c r="H63" i="229"/>
  <c r="G63" i="229"/>
  <c r="J62" i="229"/>
  <c r="I62" i="229"/>
  <c r="H62" i="229"/>
  <c r="G62" i="229"/>
  <c r="J61" i="229"/>
  <c r="I61" i="229"/>
  <c r="H61" i="229"/>
  <c r="G61" i="229"/>
  <c r="J60" i="229"/>
  <c r="I60" i="229"/>
  <c r="H60" i="229"/>
  <c r="G60" i="229"/>
  <c r="J59" i="229"/>
  <c r="I59" i="229"/>
  <c r="H59" i="229"/>
  <c r="G59" i="229"/>
  <c r="J58" i="229"/>
  <c r="I58" i="229"/>
  <c r="H58" i="229"/>
  <c r="G58" i="229"/>
  <c r="J57" i="229"/>
  <c r="I57" i="229"/>
  <c r="H57" i="229"/>
  <c r="G57" i="229"/>
  <c r="J56" i="229"/>
  <c r="I56" i="229"/>
  <c r="N56" i="229" s="1"/>
  <c r="H56" i="229"/>
  <c r="M56" i="229" s="1"/>
  <c r="G56" i="229"/>
  <c r="J55" i="229"/>
  <c r="I55" i="229"/>
  <c r="H55" i="229"/>
  <c r="G55" i="229"/>
  <c r="J54" i="229"/>
  <c r="I54" i="229"/>
  <c r="H54" i="229"/>
  <c r="G54" i="229"/>
  <c r="J52" i="229"/>
  <c r="I52" i="229"/>
  <c r="H52" i="229"/>
  <c r="G52" i="229"/>
  <c r="J51" i="229"/>
  <c r="I51" i="229"/>
  <c r="H51" i="229"/>
  <c r="G51" i="229"/>
  <c r="J50" i="229"/>
  <c r="I50" i="229"/>
  <c r="H50" i="229"/>
  <c r="G50" i="229"/>
  <c r="J49" i="229"/>
  <c r="I49" i="229"/>
  <c r="H49" i="229"/>
  <c r="G49" i="229"/>
  <c r="J48" i="229"/>
  <c r="I48" i="229"/>
  <c r="H48" i="229"/>
  <c r="G48" i="229"/>
  <c r="J47" i="229"/>
  <c r="I47" i="229"/>
  <c r="H47" i="229"/>
  <c r="G47" i="229"/>
  <c r="J46" i="229"/>
  <c r="I46" i="229"/>
  <c r="H46" i="229"/>
  <c r="G46" i="229"/>
  <c r="J45" i="229"/>
  <c r="I45" i="229"/>
  <c r="H45" i="229"/>
  <c r="G45" i="229"/>
  <c r="J44" i="229"/>
  <c r="I44" i="229"/>
  <c r="H44" i="229"/>
  <c r="G44" i="229"/>
  <c r="J42" i="229"/>
  <c r="I42" i="229"/>
  <c r="H42" i="229"/>
  <c r="G42" i="229"/>
  <c r="J41" i="229"/>
  <c r="I41" i="229"/>
  <c r="H41" i="229"/>
  <c r="G41" i="229"/>
  <c r="J39" i="229"/>
  <c r="I39" i="229"/>
  <c r="H39" i="229"/>
  <c r="G39" i="229"/>
  <c r="J38" i="229"/>
  <c r="I38" i="229"/>
  <c r="H38" i="229"/>
  <c r="G38" i="229"/>
  <c r="J36" i="229"/>
  <c r="I36" i="229"/>
  <c r="H36" i="229"/>
  <c r="G36" i="229"/>
  <c r="J35" i="229"/>
  <c r="I35" i="229"/>
  <c r="H35" i="229"/>
  <c r="G35" i="229"/>
  <c r="J34" i="229"/>
  <c r="I34" i="229"/>
  <c r="H34" i="229"/>
  <c r="G34" i="229"/>
  <c r="J33" i="229"/>
  <c r="I33" i="229"/>
  <c r="H33" i="229"/>
  <c r="G33" i="229"/>
  <c r="J32" i="229"/>
  <c r="I32" i="229"/>
  <c r="H32" i="229"/>
  <c r="G32" i="229"/>
  <c r="J31" i="229"/>
  <c r="I31" i="229"/>
  <c r="H31" i="229"/>
  <c r="G31" i="229"/>
  <c r="J29" i="229"/>
  <c r="I29" i="229"/>
  <c r="H29" i="229"/>
  <c r="G29" i="229"/>
  <c r="J28" i="229"/>
  <c r="I28" i="229"/>
  <c r="H28" i="229"/>
  <c r="G28" i="229"/>
  <c r="J27" i="229"/>
  <c r="I27" i="229"/>
  <c r="H27" i="229"/>
  <c r="G27" i="229"/>
  <c r="J26" i="229"/>
  <c r="I26" i="229"/>
  <c r="H26" i="229"/>
  <c r="G26" i="229"/>
  <c r="K68" i="230" l="1"/>
  <c r="O68" i="230" s="1"/>
  <c r="K69" i="230"/>
  <c r="O69" i="230" s="1"/>
  <c r="K66" i="230"/>
  <c r="O66" i="230" s="1"/>
  <c r="K45" i="230"/>
  <c r="L45" i="230" s="1"/>
  <c r="L41" i="230"/>
  <c r="K65" i="230"/>
  <c r="O65" i="230" s="1"/>
  <c r="L36" i="230"/>
  <c r="K64" i="230"/>
  <c r="O64" i="230" s="1"/>
  <c r="L21" i="230"/>
  <c r="K62" i="230"/>
  <c r="O62" i="230" s="1"/>
  <c r="L34" i="230"/>
  <c r="K72" i="230"/>
  <c r="O72" i="230" s="1"/>
  <c r="K71" i="230"/>
  <c r="O71" i="230" s="1"/>
  <c r="L19" i="230"/>
  <c r="L31" i="230"/>
  <c r="K63" i="230"/>
  <c r="O63" i="230" s="1"/>
  <c r="L35" i="230"/>
  <c r="L28" i="230"/>
  <c r="L18" i="230"/>
  <c r="L39" i="230"/>
  <c r="L27" i="230"/>
  <c r="K61" i="230"/>
  <c r="O61" i="230" s="1"/>
  <c r="K54" i="230"/>
  <c r="L32" i="230"/>
  <c r="K50" i="230"/>
  <c r="N72" i="230" s="1"/>
  <c r="U72" i="230" s="1"/>
  <c r="K46" i="230"/>
  <c r="L46" i="230" s="1"/>
  <c r="K42" i="230"/>
  <c r="L42" i="230" s="1"/>
  <c r="L26" i="230"/>
  <c r="L17" i="230"/>
  <c r="L40" i="230"/>
  <c r="K70" i="230"/>
  <c r="O70" i="230" s="1"/>
  <c r="L25" i="230"/>
  <c r="K67" i="230"/>
  <c r="O67" i="230" s="1"/>
  <c r="K38" i="230"/>
  <c r="L38" i="230" s="1"/>
  <c r="L22" i="230"/>
  <c r="L37" i="230"/>
  <c r="J24" i="229"/>
  <c r="I24" i="229"/>
  <c r="H24" i="229"/>
  <c r="G24" i="229"/>
  <c r="J23" i="229"/>
  <c r="I23" i="229"/>
  <c r="H23" i="229"/>
  <c r="G23" i="229"/>
  <c r="I22" i="229"/>
  <c r="J22" i="229"/>
  <c r="H22" i="229"/>
  <c r="G22" i="229"/>
  <c r="J20" i="229"/>
  <c r="I20" i="229"/>
  <c r="H20" i="229"/>
  <c r="G20" i="229"/>
  <c r="J19" i="229"/>
  <c r="I19" i="229"/>
  <c r="H19" i="229"/>
  <c r="G19" i="229"/>
  <c r="J18" i="229"/>
  <c r="I18" i="229"/>
  <c r="H18" i="229"/>
  <c r="G18" i="229"/>
  <c r="O74" i="230" l="1"/>
  <c r="K73" i="230"/>
  <c r="J73" i="230" s="1"/>
  <c r="P74" i="230" s="1"/>
  <c r="R74" i="230" s="1"/>
  <c r="P96" i="229"/>
  <c r="K83" i="229"/>
  <c r="P83" i="229" s="1"/>
  <c r="K82" i="229"/>
  <c r="P82" i="229" s="1"/>
  <c r="P81" i="229" s="1"/>
  <c r="K80" i="229"/>
  <c r="F80" i="229"/>
  <c r="K79" i="229"/>
  <c r="F79" i="229"/>
  <c r="K78" i="229"/>
  <c r="F78" i="229"/>
  <c r="K77" i="229"/>
  <c r="F77" i="229"/>
  <c r="K76" i="229"/>
  <c r="F76" i="229"/>
  <c r="K75" i="229"/>
  <c r="F75" i="229"/>
  <c r="K74" i="229"/>
  <c r="F74" i="229"/>
  <c r="K73" i="229"/>
  <c r="F73" i="229"/>
  <c r="K72" i="229"/>
  <c r="F72" i="229"/>
  <c r="K71" i="229"/>
  <c r="F71" i="229"/>
  <c r="K70" i="229"/>
  <c r="F70" i="229"/>
  <c r="K69" i="229"/>
  <c r="F69" i="229"/>
  <c r="K68" i="229"/>
  <c r="F68" i="229"/>
  <c r="K66" i="229"/>
  <c r="F66" i="229"/>
  <c r="K65" i="229"/>
  <c r="F65" i="229"/>
  <c r="K64" i="229"/>
  <c r="F64" i="229"/>
  <c r="K63" i="229"/>
  <c r="F63" i="229"/>
  <c r="K62" i="229"/>
  <c r="F62" i="229"/>
  <c r="K61" i="229"/>
  <c r="F61" i="229"/>
  <c r="K60" i="229"/>
  <c r="F60" i="229"/>
  <c r="K59" i="229"/>
  <c r="F59" i="229"/>
  <c r="K58" i="229"/>
  <c r="F58" i="229"/>
  <c r="K57" i="229"/>
  <c r="F57" i="229"/>
  <c r="K56" i="229"/>
  <c r="P56" i="229" s="1"/>
  <c r="K55" i="229"/>
  <c r="F55" i="229"/>
  <c r="K54" i="229"/>
  <c r="F54" i="229"/>
  <c r="K52" i="229"/>
  <c r="F52" i="229"/>
  <c r="K51" i="229"/>
  <c r="F51" i="229"/>
  <c r="K50" i="229"/>
  <c r="F50" i="229"/>
  <c r="K49" i="229"/>
  <c r="F49" i="229"/>
  <c r="K48" i="229"/>
  <c r="F48" i="229"/>
  <c r="K47" i="229"/>
  <c r="F47" i="229"/>
  <c r="K46" i="229"/>
  <c r="F46" i="229"/>
  <c r="K45" i="229"/>
  <c r="F45" i="229"/>
  <c r="K44" i="229"/>
  <c r="F44" i="229"/>
  <c r="K42" i="229"/>
  <c r="F42" i="229"/>
  <c r="K41" i="229"/>
  <c r="F41" i="229"/>
  <c r="K39" i="229"/>
  <c r="F39" i="229"/>
  <c r="K38" i="229"/>
  <c r="F38" i="229"/>
  <c r="K36" i="229"/>
  <c r="F36" i="229"/>
  <c r="K35" i="229"/>
  <c r="F35" i="229"/>
  <c r="K34" i="229"/>
  <c r="F34" i="229"/>
  <c r="K33" i="229"/>
  <c r="F33" i="229"/>
  <c r="K32" i="229"/>
  <c r="K31" i="229"/>
  <c r="K29" i="229"/>
  <c r="K28" i="229"/>
  <c r="F28" i="229"/>
  <c r="K27" i="229"/>
  <c r="F27" i="229"/>
  <c r="K26" i="229"/>
  <c r="F26" i="229"/>
  <c r="K24" i="229"/>
  <c r="F24" i="229"/>
  <c r="K23" i="229"/>
  <c r="F23" i="229"/>
  <c r="K22" i="229"/>
  <c r="F22" i="229"/>
  <c r="K20" i="229"/>
  <c r="F20" i="229"/>
  <c r="K19" i="229"/>
  <c r="F19" i="229"/>
  <c r="K18" i="229"/>
  <c r="F18" i="229"/>
  <c r="F71" i="132"/>
  <c r="F70" i="132"/>
  <c r="F68" i="132"/>
  <c r="J461" i="225"/>
  <c r="C462" i="225"/>
  <c r="C463" i="225"/>
  <c r="C464" i="225"/>
  <c r="C461" i="225"/>
  <c r="F80" i="132"/>
  <c r="C595" i="225"/>
  <c r="C580" i="225"/>
  <c r="F79" i="132"/>
  <c r="F78" i="132"/>
  <c r="C565" i="225"/>
  <c r="F77" i="132"/>
  <c r="C550" i="225"/>
  <c r="C535" i="225"/>
  <c r="C520" i="225"/>
  <c r="C505" i="225"/>
  <c r="C490" i="225"/>
  <c r="C475" i="225"/>
  <c r="G71" i="132"/>
  <c r="M62" i="194"/>
  <c r="G75" i="132"/>
  <c r="G74" i="132"/>
  <c r="A14" i="228"/>
  <c r="B14" i="228" s="1"/>
  <c r="B19" i="228"/>
  <c r="A19" i="228"/>
  <c r="B18" i="228"/>
  <c r="A18" i="228"/>
  <c r="F40" i="228"/>
  <c r="B40" i="228"/>
  <c r="G40" i="228" s="1"/>
  <c r="A40" i="228"/>
  <c r="B39" i="228"/>
  <c r="E39" i="228" s="1"/>
  <c r="A39" i="228"/>
  <c r="B32" i="228"/>
  <c r="D32" i="228" s="1"/>
  <c r="A32" i="228"/>
  <c r="A25" i="228"/>
  <c r="B20" i="228"/>
  <c r="A20" i="228"/>
  <c r="G20" i="228" s="1"/>
  <c r="H20" i="228" s="1"/>
  <c r="G19" i="228"/>
  <c r="H19" i="228" s="1"/>
  <c r="D19" i="228"/>
  <c r="G18" i="228"/>
  <c r="H18" i="228" s="1"/>
  <c r="A11" i="228"/>
  <c r="A20" i="227"/>
  <c r="G20" i="227" s="1"/>
  <c r="H20" i="227" s="1"/>
  <c r="B20" i="227"/>
  <c r="B19" i="227"/>
  <c r="A19" i="227"/>
  <c r="G19" i="227" s="1"/>
  <c r="H19" i="227" s="1"/>
  <c r="B18" i="227"/>
  <c r="A18" i="227"/>
  <c r="A14" i="227"/>
  <c r="B14" i="227" s="1"/>
  <c r="F40" i="227"/>
  <c r="B40" i="227"/>
  <c r="G40" i="227" s="1"/>
  <c r="A40" i="227"/>
  <c r="B39" i="227"/>
  <c r="G39" i="227" s="1"/>
  <c r="H39" i="227" s="1"/>
  <c r="A39" i="227"/>
  <c r="B32" i="227"/>
  <c r="D32" i="227" s="1"/>
  <c r="A32" i="227"/>
  <c r="A25" i="227"/>
  <c r="D18" i="227"/>
  <c r="A11" i="227"/>
  <c r="T48" i="230" l="1"/>
  <c r="P18" i="229"/>
  <c r="L18" i="229"/>
  <c r="M18" i="229"/>
  <c r="N18" i="229"/>
  <c r="O18" i="229"/>
  <c r="P28" i="229"/>
  <c r="O28" i="229"/>
  <c r="N28" i="229"/>
  <c r="L28" i="229"/>
  <c r="M28" i="229"/>
  <c r="N59" i="229"/>
  <c r="M59" i="229"/>
  <c r="O59" i="229"/>
  <c r="L59" i="229"/>
  <c r="P68" i="229"/>
  <c r="L68" i="229"/>
  <c r="M68" i="229"/>
  <c r="N68" i="229"/>
  <c r="O68" i="229"/>
  <c r="P76" i="229"/>
  <c r="N76" i="229"/>
  <c r="M76" i="229"/>
  <c r="O76" i="229"/>
  <c r="L76" i="229"/>
  <c r="P50" i="229"/>
  <c r="L50" i="229"/>
  <c r="M50" i="229"/>
  <c r="N50" i="229"/>
  <c r="O50" i="229"/>
  <c r="P19" i="229"/>
  <c r="P17" i="229" s="1"/>
  <c r="M19" i="229"/>
  <c r="N19" i="229"/>
  <c r="O19" i="229"/>
  <c r="L19" i="229"/>
  <c r="P60" i="229"/>
  <c r="L60" i="229"/>
  <c r="M60" i="229"/>
  <c r="N60" i="229"/>
  <c r="O60" i="229"/>
  <c r="P77" i="229"/>
  <c r="N77" i="229"/>
  <c r="O77" i="229"/>
  <c r="L77" i="229"/>
  <c r="M77" i="229"/>
  <c r="P42" i="229"/>
  <c r="M42" i="229"/>
  <c r="N42" i="229"/>
  <c r="O42" i="229"/>
  <c r="L42" i="229"/>
  <c r="P51" i="229"/>
  <c r="O51" i="229"/>
  <c r="L51" i="229"/>
  <c r="M51" i="229"/>
  <c r="N51" i="229"/>
  <c r="P61" i="229"/>
  <c r="L61" i="229"/>
  <c r="M61" i="229"/>
  <c r="N61" i="229"/>
  <c r="O61" i="229"/>
  <c r="P78" i="229"/>
  <c r="M78" i="229"/>
  <c r="O78" i="229"/>
  <c r="N78" i="229"/>
  <c r="L78" i="229"/>
  <c r="P20" i="229"/>
  <c r="M20" i="229"/>
  <c r="N20" i="229"/>
  <c r="O20" i="229"/>
  <c r="L20" i="229"/>
  <c r="P52" i="229"/>
  <c r="M52" i="229"/>
  <c r="N52" i="229"/>
  <c r="L52" i="229"/>
  <c r="O52" i="229"/>
  <c r="L26" i="229"/>
  <c r="M26" i="229"/>
  <c r="N26" i="229"/>
  <c r="O26" i="229"/>
  <c r="P38" i="229"/>
  <c r="P37" i="229" s="1"/>
  <c r="M38" i="229"/>
  <c r="N38" i="229"/>
  <c r="O38" i="229"/>
  <c r="L38" i="229"/>
  <c r="P27" i="229"/>
  <c r="M27" i="229"/>
  <c r="N27" i="229"/>
  <c r="L27" i="229"/>
  <c r="O27" i="229"/>
  <c r="P41" i="229"/>
  <c r="L41" i="229"/>
  <c r="M41" i="229"/>
  <c r="N41" i="229"/>
  <c r="O41" i="229"/>
  <c r="P33" i="229"/>
  <c r="M33" i="229"/>
  <c r="L33" i="229"/>
  <c r="N33" i="229"/>
  <c r="O33" i="229"/>
  <c r="P44" i="229"/>
  <c r="M44" i="229"/>
  <c r="N44" i="229"/>
  <c r="O44" i="229"/>
  <c r="L44" i="229"/>
  <c r="L22" i="229"/>
  <c r="M22" i="229"/>
  <c r="N22" i="229"/>
  <c r="O22" i="229"/>
  <c r="P62" i="229"/>
  <c r="L62" i="229"/>
  <c r="M62" i="229"/>
  <c r="N62" i="229"/>
  <c r="O62" i="229"/>
  <c r="P79" i="229"/>
  <c r="M79" i="229"/>
  <c r="O79" i="229"/>
  <c r="N79" i="229"/>
  <c r="L79" i="229"/>
  <c r="M65" i="229"/>
  <c r="N65" i="229"/>
  <c r="O65" i="229"/>
  <c r="L65" i="229"/>
  <c r="P39" i="229"/>
  <c r="M39" i="229"/>
  <c r="N39" i="229"/>
  <c r="O39" i="229"/>
  <c r="L39" i="229"/>
  <c r="N34" i="229"/>
  <c r="O34" i="229"/>
  <c r="L34" i="229"/>
  <c r="M34" i="229"/>
  <c r="P45" i="229"/>
  <c r="L45" i="229"/>
  <c r="M45" i="229"/>
  <c r="N45" i="229"/>
  <c r="O45" i="229"/>
  <c r="P54" i="229"/>
  <c r="P53" i="229" s="1"/>
  <c r="M54" i="229"/>
  <c r="N54" i="229"/>
  <c r="O54" i="229"/>
  <c r="L54" i="229"/>
  <c r="P23" i="229"/>
  <c r="L23" i="229"/>
  <c r="M23" i="229"/>
  <c r="N23" i="229"/>
  <c r="O23" i="229"/>
  <c r="P63" i="229"/>
  <c r="M63" i="229"/>
  <c r="N63" i="229"/>
  <c r="O63" i="229"/>
  <c r="L63" i="229"/>
  <c r="P80" i="229"/>
  <c r="M80" i="229"/>
  <c r="N80" i="229"/>
  <c r="O80" i="229"/>
  <c r="L80" i="229"/>
  <c r="P72" i="229"/>
  <c r="M72" i="229"/>
  <c r="N72" i="229"/>
  <c r="O72" i="229"/>
  <c r="L72" i="229"/>
  <c r="P55" i="229"/>
  <c r="L55" i="229"/>
  <c r="M55" i="229"/>
  <c r="N55" i="229"/>
  <c r="O55" i="229"/>
  <c r="P36" i="229"/>
  <c r="M36" i="229"/>
  <c r="N36" i="229"/>
  <c r="O36" i="229"/>
  <c r="L36" i="229"/>
  <c r="P57" i="229"/>
  <c r="O57" i="229"/>
  <c r="L57" i="229"/>
  <c r="M57" i="229"/>
  <c r="N57" i="229"/>
  <c r="M35" i="229"/>
  <c r="O35" i="229"/>
  <c r="N35" i="229"/>
  <c r="L35" i="229"/>
  <c r="P46" i="229"/>
  <c r="P43" i="229" s="1"/>
  <c r="N46" i="229"/>
  <c r="O46" i="229"/>
  <c r="L46" i="229"/>
  <c r="M46" i="229"/>
  <c r="N24" i="229"/>
  <c r="O24" i="229"/>
  <c r="L24" i="229"/>
  <c r="M24" i="229"/>
  <c r="P64" i="229"/>
  <c r="O64" i="229"/>
  <c r="M64" i="229"/>
  <c r="N64" i="229"/>
  <c r="L64" i="229"/>
  <c r="M73" i="229"/>
  <c r="N73" i="229"/>
  <c r="O73" i="229"/>
  <c r="L73" i="229"/>
  <c r="P47" i="229"/>
  <c r="M47" i="229"/>
  <c r="N47" i="229"/>
  <c r="O47" i="229"/>
  <c r="L47" i="229"/>
  <c r="P73" i="229"/>
  <c r="P74" i="229"/>
  <c r="L74" i="229"/>
  <c r="M74" i="229"/>
  <c r="N74" i="229"/>
  <c r="O74" i="229"/>
  <c r="P48" i="229"/>
  <c r="M48" i="229"/>
  <c r="O48" i="229"/>
  <c r="N48" i="229"/>
  <c r="L48" i="229"/>
  <c r="P58" i="229"/>
  <c r="M58" i="229"/>
  <c r="L58" i="229"/>
  <c r="N58" i="229"/>
  <c r="O58" i="229"/>
  <c r="P66" i="229"/>
  <c r="M66" i="229"/>
  <c r="N66" i="229"/>
  <c r="O66" i="229"/>
  <c r="L66" i="229"/>
  <c r="P75" i="229"/>
  <c r="L75" i="229"/>
  <c r="M75" i="229"/>
  <c r="N75" i="229"/>
  <c r="O75" i="229"/>
  <c r="L49" i="229"/>
  <c r="M49" i="229"/>
  <c r="N49" i="229"/>
  <c r="O49" i="229"/>
  <c r="S73" i="230"/>
  <c r="P70" i="229"/>
  <c r="O70" i="229"/>
  <c r="L70" i="229"/>
  <c r="M70" i="229"/>
  <c r="N70" i="229"/>
  <c r="P71" i="229"/>
  <c r="M71" i="229"/>
  <c r="N71" i="229"/>
  <c r="O71" i="229"/>
  <c r="L71" i="229"/>
  <c r="P69" i="229"/>
  <c r="N69" i="229"/>
  <c r="O69" i="229"/>
  <c r="L69" i="229"/>
  <c r="M69" i="229"/>
  <c r="P26" i="229"/>
  <c r="P65" i="229"/>
  <c r="P34" i="229"/>
  <c r="P24" i="229"/>
  <c r="P59" i="229"/>
  <c r="P22" i="229"/>
  <c r="P21" i="229" s="1"/>
  <c r="P35" i="229"/>
  <c r="P49" i="229"/>
  <c r="H21" i="228"/>
  <c r="G32" i="228" s="1"/>
  <c r="H32" i="228" s="1"/>
  <c r="H35" i="228" s="1"/>
  <c r="H40" i="228"/>
  <c r="G39" i="228"/>
  <c r="H39" i="228" s="1"/>
  <c r="H43" i="228" s="1"/>
  <c r="H14" i="228"/>
  <c r="E40" i="228"/>
  <c r="D18" i="228"/>
  <c r="D20" i="228"/>
  <c r="D20" i="227"/>
  <c r="D19" i="227"/>
  <c r="G18" i="227"/>
  <c r="H18" i="227" s="1"/>
  <c r="E39" i="227"/>
  <c r="H40" i="227"/>
  <c r="H43" i="227" s="1"/>
  <c r="E40" i="227"/>
  <c r="H14" i="227"/>
  <c r="P40" i="229" l="1"/>
  <c r="P67" i="229"/>
  <c r="P73" i="230"/>
  <c r="N73" i="230"/>
  <c r="T73" i="230" s="1"/>
  <c r="G25" i="228"/>
  <c r="H25" i="228" s="1"/>
  <c r="H28" i="228" s="1"/>
  <c r="H45" i="228" s="1"/>
  <c r="M45" i="228" s="1"/>
  <c r="H21" i="227"/>
  <c r="G32" i="227" s="1"/>
  <c r="H32" i="227" s="1"/>
  <c r="H35" i="227" s="1"/>
  <c r="G25" i="227"/>
  <c r="H25" i="227" s="1"/>
  <c r="H28" i="227" s="1"/>
  <c r="H45" i="227" l="1"/>
  <c r="F76" i="132" l="1"/>
  <c r="F73" i="132"/>
  <c r="F72" i="132"/>
  <c r="H29" i="226"/>
  <c r="H18" i="226"/>
  <c r="H19" i="226"/>
  <c r="H20" i="226"/>
  <c r="H21" i="226"/>
  <c r="A11" i="194"/>
  <c r="A11" i="226"/>
  <c r="A14" i="226"/>
  <c r="H14" i="226" s="1"/>
  <c r="B45" i="226"/>
  <c r="E45" i="226" s="1"/>
  <c r="A45" i="226"/>
  <c r="B44" i="226"/>
  <c r="G44" i="226" s="1"/>
  <c r="A44" i="226"/>
  <c r="J43" i="226"/>
  <c r="B43" i="226"/>
  <c r="G43" i="226" s="1"/>
  <c r="H43" i="226" s="1"/>
  <c r="A43" i="226"/>
  <c r="B35" i="226"/>
  <c r="D35" i="226" s="1"/>
  <c r="A35" i="226"/>
  <c r="B28" i="226"/>
  <c r="E28" i="226" s="1"/>
  <c r="A28" i="226"/>
  <c r="A27" i="226"/>
  <c r="F66" i="132"/>
  <c r="F65" i="132"/>
  <c r="F64" i="132"/>
  <c r="F63" i="132"/>
  <c r="F62" i="132"/>
  <c r="C376" i="225"/>
  <c r="F61" i="132"/>
  <c r="C360" i="225"/>
  <c r="F60" i="132"/>
  <c r="F59" i="132"/>
  <c r="C344" i="225"/>
  <c r="C327" i="225"/>
  <c r="F58" i="132"/>
  <c r="C311" i="225"/>
  <c r="F57" i="132"/>
  <c r="C294" i="225"/>
  <c r="C278" i="225"/>
  <c r="D278" i="225" s="1"/>
  <c r="F55" i="132"/>
  <c r="F54" i="132"/>
  <c r="C261" i="225"/>
  <c r="D261" i="225" s="1"/>
  <c r="C244" i="225"/>
  <c r="D244" i="225" s="1"/>
  <c r="F52" i="132"/>
  <c r="C227" i="225"/>
  <c r="D227" i="225" s="1"/>
  <c r="F51" i="132"/>
  <c r="C210" i="225"/>
  <c r="D210" i="225" s="1"/>
  <c r="F50" i="132"/>
  <c r="C193" i="225"/>
  <c r="D193" i="225" s="1"/>
  <c r="F49" i="132"/>
  <c r="C176" i="225"/>
  <c r="D176" i="225" s="1"/>
  <c r="F48" i="132"/>
  <c r="C159" i="225"/>
  <c r="D159" i="225" s="1"/>
  <c r="F47" i="132"/>
  <c r="C142" i="225"/>
  <c r="D142" i="225" s="1"/>
  <c r="F46" i="132"/>
  <c r="C125" i="225"/>
  <c r="D125" i="225" s="1"/>
  <c r="F45" i="132"/>
  <c r="C108" i="225"/>
  <c r="D108" i="225" s="1"/>
  <c r="F44" i="132"/>
  <c r="C91" i="225"/>
  <c r="D91" i="225" s="1"/>
  <c r="C74" i="225"/>
  <c r="D74" i="225" s="1"/>
  <c r="C57" i="225"/>
  <c r="D57" i="225" s="1"/>
  <c r="F42" i="132"/>
  <c r="F41" i="132"/>
  <c r="C40" i="225"/>
  <c r="D40" i="225" s="1"/>
  <c r="F39" i="132"/>
  <c r="F38" i="132"/>
  <c r="C23" i="225"/>
  <c r="D23" i="225" s="1"/>
  <c r="C6" i="225"/>
  <c r="D6" i="225" s="1"/>
  <c r="B183" i="224"/>
  <c r="I599" i="225"/>
  <c r="D599" i="225"/>
  <c r="H599" i="225" s="1"/>
  <c r="J599" i="225" s="1"/>
  <c r="J602" i="225" s="1"/>
  <c r="I584" i="225"/>
  <c r="D584" i="225"/>
  <c r="H584" i="225" s="1"/>
  <c r="J584" i="225" s="1"/>
  <c r="J587" i="225" s="1"/>
  <c r="I569" i="225"/>
  <c r="D569" i="225"/>
  <c r="H569" i="225" s="1"/>
  <c r="J569" i="225" s="1"/>
  <c r="J572" i="225" s="1"/>
  <c r="I554" i="225"/>
  <c r="D554" i="225"/>
  <c r="G554" i="225" s="1"/>
  <c r="I539" i="225"/>
  <c r="D539" i="225"/>
  <c r="H539" i="225" s="1"/>
  <c r="J539" i="225" s="1"/>
  <c r="J542" i="225" s="1"/>
  <c r="I524" i="225"/>
  <c r="D524" i="225"/>
  <c r="H524" i="225" s="1"/>
  <c r="J524" i="225" s="1"/>
  <c r="J527" i="225" s="1"/>
  <c r="F75" i="132" s="1"/>
  <c r="H75" i="132" s="1"/>
  <c r="I509" i="225"/>
  <c r="D509" i="225"/>
  <c r="H509" i="225" s="1"/>
  <c r="J509" i="225" s="1"/>
  <c r="J512" i="225" s="1"/>
  <c r="F74" i="132" s="1"/>
  <c r="H74" i="132" s="1"/>
  <c r="I494" i="225"/>
  <c r="D494" i="225"/>
  <c r="H494" i="225" s="1"/>
  <c r="J494" i="225" s="1"/>
  <c r="J497" i="225" s="1"/>
  <c r="I479" i="225"/>
  <c r="D479" i="225"/>
  <c r="H479" i="225" s="1"/>
  <c r="J479" i="225" s="1"/>
  <c r="J482" i="225" s="1"/>
  <c r="D446" i="225"/>
  <c r="H446" i="225" s="1"/>
  <c r="J446" i="225" s="1"/>
  <c r="J450" i="225" s="1"/>
  <c r="D430" i="225"/>
  <c r="H430" i="225" s="1"/>
  <c r="J430" i="225" s="1"/>
  <c r="J434" i="225" s="1"/>
  <c r="D413" i="225"/>
  <c r="H413" i="225" s="1"/>
  <c r="J413" i="225" s="1"/>
  <c r="J417" i="225" s="1"/>
  <c r="D397" i="225"/>
  <c r="H397" i="225" s="1"/>
  <c r="J397" i="225" s="1"/>
  <c r="J401" i="225" s="1"/>
  <c r="D380" i="225"/>
  <c r="H380" i="225" s="1"/>
  <c r="J380" i="225" s="1"/>
  <c r="J384" i="225" s="1"/>
  <c r="D364" i="225"/>
  <c r="H364" i="225" s="1"/>
  <c r="J364" i="225" s="1"/>
  <c r="J368" i="225" s="1"/>
  <c r="D348" i="225"/>
  <c r="H348" i="225" s="1"/>
  <c r="J348" i="225" s="1"/>
  <c r="J352" i="225" s="1"/>
  <c r="D331" i="225"/>
  <c r="H331" i="225" s="1"/>
  <c r="J331" i="225" s="1"/>
  <c r="J335" i="225" s="1"/>
  <c r="D315" i="225"/>
  <c r="H315" i="225" s="1"/>
  <c r="J315" i="225" s="1"/>
  <c r="J319" i="225" s="1"/>
  <c r="D298" i="225"/>
  <c r="H298" i="225" s="1"/>
  <c r="J298" i="225" s="1"/>
  <c r="J302" i="225" s="1"/>
  <c r="D282" i="225"/>
  <c r="H282" i="225" s="1"/>
  <c r="J282" i="225" s="1"/>
  <c r="J286" i="225" s="1"/>
  <c r="D265" i="225"/>
  <c r="H265" i="225" s="1"/>
  <c r="J265" i="225" s="1"/>
  <c r="J269" i="225" s="1"/>
  <c r="D248" i="225"/>
  <c r="H248" i="225" s="1"/>
  <c r="J248" i="225" s="1"/>
  <c r="J252" i="225" s="1"/>
  <c r="D231" i="225"/>
  <c r="H231" i="225" s="1"/>
  <c r="J231" i="225" s="1"/>
  <c r="J235" i="225" s="1"/>
  <c r="D214" i="225"/>
  <c r="G214" i="225" s="1"/>
  <c r="D197" i="225"/>
  <c r="H197" i="225" s="1"/>
  <c r="J197" i="225" s="1"/>
  <c r="J201" i="225" s="1"/>
  <c r="D180" i="225"/>
  <c r="H180" i="225" s="1"/>
  <c r="J180" i="225" s="1"/>
  <c r="J184" i="225" s="1"/>
  <c r="D163" i="225"/>
  <c r="H163" i="225" s="1"/>
  <c r="J163" i="225" s="1"/>
  <c r="J167" i="225" s="1"/>
  <c r="D146" i="225"/>
  <c r="H146" i="225" s="1"/>
  <c r="J146" i="225" s="1"/>
  <c r="J150" i="225" s="1"/>
  <c r="D129" i="225"/>
  <c r="H129" i="225" s="1"/>
  <c r="J129" i="225" s="1"/>
  <c r="J133" i="225" s="1"/>
  <c r="D112" i="225"/>
  <c r="H112" i="225" s="1"/>
  <c r="J112" i="225" s="1"/>
  <c r="J116" i="225" s="1"/>
  <c r="D95" i="225"/>
  <c r="H95" i="225" s="1"/>
  <c r="J95" i="225" s="1"/>
  <c r="J99" i="225" s="1"/>
  <c r="D78" i="225"/>
  <c r="H78" i="225" s="1"/>
  <c r="J78" i="225" s="1"/>
  <c r="J82" i="225" s="1"/>
  <c r="D61" i="225"/>
  <c r="H61" i="225" s="1"/>
  <c r="J61" i="225" s="1"/>
  <c r="J65" i="225" s="1"/>
  <c r="D44" i="225"/>
  <c r="H44" i="225" s="1"/>
  <c r="J44" i="225" s="1"/>
  <c r="J48" i="225" s="1"/>
  <c r="D27" i="225"/>
  <c r="H27" i="225" s="1"/>
  <c r="J27" i="225" s="1"/>
  <c r="J31" i="225" s="1"/>
  <c r="D10" i="225"/>
  <c r="J10" i="225" s="1"/>
  <c r="J14" i="225" s="1"/>
  <c r="F29" i="229" s="1"/>
  <c r="P29" i="229" l="1"/>
  <c r="P25" i="229" s="1"/>
  <c r="N29" i="229"/>
  <c r="O29" i="229"/>
  <c r="M29" i="229"/>
  <c r="L29" i="229"/>
  <c r="F29" i="132"/>
  <c r="H214" i="225"/>
  <c r="J214" i="225" s="1"/>
  <c r="J218" i="225" s="1"/>
  <c r="H554" i="225"/>
  <c r="J554" i="225" s="1"/>
  <c r="J557" i="225" s="1"/>
  <c r="G364" i="225"/>
  <c r="G28" i="226"/>
  <c r="H28" i="226" s="1"/>
  <c r="H23" i="226"/>
  <c r="G35" i="226" s="1"/>
  <c r="H35" i="226" s="1"/>
  <c r="H39" i="226" s="1"/>
  <c r="H44" i="226"/>
  <c r="E43" i="226"/>
  <c r="E44" i="226"/>
  <c r="B14" i="226"/>
  <c r="G45" i="226"/>
  <c r="H45" i="226" s="1"/>
  <c r="H47" i="226" s="1"/>
  <c r="G146" i="225"/>
  <c r="G78" i="225"/>
  <c r="G446" i="225"/>
  <c r="G509" i="225"/>
  <c r="G231" i="225"/>
  <c r="G10" i="225"/>
  <c r="G380" i="225"/>
  <c r="G569" i="225"/>
  <c r="G163" i="225"/>
  <c r="G315" i="225"/>
  <c r="G95" i="225"/>
  <c r="G248" i="225"/>
  <c r="G524" i="225"/>
  <c r="G27" i="225"/>
  <c r="G397" i="225"/>
  <c r="G180" i="225"/>
  <c r="G584" i="225"/>
  <c r="G331" i="225"/>
  <c r="G112" i="225"/>
  <c r="G298" i="225"/>
  <c r="G479" i="225"/>
  <c r="G265" i="225"/>
  <c r="G44" i="225"/>
  <c r="G413" i="225"/>
  <c r="G539" i="225"/>
  <c r="G197" i="225"/>
  <c r="G348" i="225"/>
  <c r="G599" i="225"/>
  <c r="G129" i="225"/>
  <c r="G282" i="225"/>
  <c r="G494" i="225"/>
  <c r="G61" i="225"/>
  <c r="G430" i="225"/>
  <c r="G27" i="226" l="1"/>
  <c r="H27" i="226" s="1"/>
  <c r="H31" i="226" s="1"/>
  <c r="H49" i="226" s="1"/>
  <c r="G70" i="132" s="1"/>
  <c r="F36" i="132" l="1"/>
  <c r="B188" i="224"/>
  <c r="J208" i="224"/>
  <c r="J191" i="224"/>
  <c r="O188" i="224"/>
  <c r="F35" i="132"/>
  <c r="B152" i="224"/>
  <c r="O152" i="224" s="1"/>
  <c r="J155" i="224"/>
  <c r="J172" i="224" s="1"/>
  <c r="B147" i="224"/>
  <c r="F34" i="132"/>
  <c r="B117" i="224"/>
  <c r="O117" i="224" s="1"/>
  <c r="B82" i="224"/>
  <c r="O82" i="224" s="1"/>
  <c r="B47" i="224"/>
  <c r="C47" i="224" s="1"/>
  <c r="J16" i="224"/>
  <c r="J17" i="224"/>
  <c r="J15" i="224"/>
  <c r="J32" i="224" s="1"/>
  <c r="F31" i="229" s="1"/>
  <c r="J120" i="224"/>
  <c r="J137" i="224" s="1"/>
  <c r="J102" i="224"/>
  <c r="F33" i="132" s="1"/>
  <c r="J67" i="224"/>
  <c r="F32" i="229" s="1"/>
  <c r="B42" i="224"/>
  <c r="B77" i="224" s="1"/>
  <c r="B112" i="224" s="1"/>
  <c r="B117" i="223"/>
  <c r="C117" i="223" s="1"/>
  <c r="J120" i="223"/>
  <c r="J137" i="223" s="1"/>
  <c r="B112" i="223"/>
  <c r="F28" i="132"/>
  <c r="J85" i="223"/>
  <c r="B82" i="223"/>
  <c r="O82" i="223" s="1"/>
  <c r="F27" i="132"/>
  <c r="F26" i="132"/>
  <c r="J50" i="223"/>
  <c r="B47" i="223"/>
  <c r="O47" i="223" s="1"/>
  <c r="B12" i="223"/>
  <c r="O12" i="223" s="1"/>
  <c r="J102" i="223"/>
  <c r="J67" i="223"/>
  <c r="B42" i="223"/>
  <c r="B77" i="223" s="1"/>
  <c r="J15" i="223"/>
  <c r="J32" i="223" s="1"/>
  <c r="A236" i="152"/>
  <c r="B236" i="152"/>
  <c r="G236" i="152" s="1"/>
  <c r="H236" i="152" s="1"/>
  <c r="A237" i="152"/>
  <c r="B237" i="152"/>
  <c r="A220" i="152"/>
  <c r="B220" i="152"/>
  <c r="G220" i="152" s="1"/>
  <c r="H220" i="152" s="1"/>
  <c r="A221" i="152"/>
  <c r="B221" i="152"/>
  <c r="G221" i="152" s="1"/>
  <c r="H221" i="152" s="1"/>
  <c r="A222" i="152"/>
  <c r="B222" i="152"/>
  <c r="A223" i="152"/>
  <c r="B223" i="152"/>
  <c r="E223" i="152" s="1"/>
  <c r="A224" i="152"/>
  <c r="B224" i="152"/>
  <c r="G224" i="152" s="1"/>
  <c r="H224" i="152" s="1"/>
  <c r="A225" i="152"/>
  <c r="B225" i="152"/>
  <c r="G225" i="152" s="1"/>
  <c r="H225" i="152" s="1"/>
  <c r="A208" i="152"/>
  <c r="B208" i="152"/>
  <c r="D208" i="152" s="1"/>
  <c r="A209" i="152"/>
  <c r="B209" i="152"/>
  <c r="G209" i="152" s="1"/>
  <c r="H209" i="152" s="1"/>
  <c r="A210" i="152"/>
  <c r="B210" i="152"/>
  <c r="G210" i="152" s="1"/>
  <c r="H210" i="152" s="1"/>
  <c r="A211" i="152"/>
  <c r="B211" i="152"/>
  <c r="A212" i="152"/>
  <c r="B212" i="152"/>
  <c r="G212" i="152" s="1"/>
  <c r="H212" i="152" s="1"/>
  <c r="A213" i="152"/>
  <c r="B213" i="152"/>
  <c r="D213" i="152" s="1"/>
  <c r="B214" i="152"/>
  <c r="A204" i="152"/>
  <c r="B204" i="152" s="1"/>
  <c r="E237" i="152"/>
  <c r="B230" i="152"/>
  <c r="D230" i="152" s="1"/>
  <c r="A230" i="152"/>
  <c r="G222" i="152"/>
  <c r="H222" i="152" s="1"/>
  <c r="L214" i="152"/>
  <c r="K214" i="152"/>
  <c r="M214" i="152" s="1"/>
  <c r="E214" i="152"/>
  <c r="G211" i="152"/>
  <c r="H211" i="152" s="1"/>
  <c r="A201" i="152"/>
  <c r="B180" i="152"/>
  <c r="B179" i="152"/>
  <c r="A180" i="152"/>
  <c r="A179" i="152"/>
  <c r="A172" i="152"/>
  <c r="B172" i="152"/>
  <c r="D172" i="152" s="1"/>
  <c r="A162" i="152"/>
  <c r="B162" i="152"/>
  <c r="A163" i="152"/>
  <c r="B163" i="152"/>
  <c r="E163" i="152" s="1"/>
  <c r="A164" i="152"/>
  <c r="B164" i="152"/>
  <c r="A165" i="152"/>
  <c r="B165" i="152"/>
  <c r="E165" i="152" s="1"/>
  <c r="A166" i="152"/>
  <c r="B166" i="152"/>
  <c r="G166" i="152" s="1"/>
  <c r="A167" i="152"/>
  <c r="B167" i="152"/>
  <c r="B150" i="152"/>
  <c r="G150" i="152" s="1"/>
  <c r="H150" i="152" s="1"/>
  <c r="B151" i="152"/>
  <c r="G151" i="152" s="1"/>
  <c r="H151" i="152" s="1"/>
  <c r="B152" i="152"/>
  <c r="G152" i="152" s="1"/>
  <c r="B153" i="152"/>
  <c r="D153" i="152" s="1"/>
  <c r="B154" i="152"/>
  <c r="G154" i="152" s="1"/>
  <c r="H154" i="152" s="1"/>
  <c r="B155" i="152"/>
  <c r="D155" i="152" s="1"/>
  <c r="B156" i="152"/>
  <c r="B145" i="152"/>
  <c r="D145" i="152" s="1"/>
  <c r="B146" i="152"/>
  <c r="G146" i="152" s="1"/>
  <c r="H146" i="152" s="1"/>
  <c r="B147" i="152"/>
  <c r="B148" i="152"/>
  <c r="B149" i="152"/>
  <c r="G149" i="152" s="1"/>
  <c r="A143" i="152"/>
  <c r="B143" i="152"/>
  <c r="A144" i="152"/>
  <c r="B144" i="152"/>
  <c r="A145" i="152"/>
  <c r="A146" i="152"/>
  <c r="A147" i="152"/>
  <c r="A148" i="152"/>
  <c r="G148" i="152"/>
  <c r="A149" i="152"/>
  <c r="A150" i="152"/>
  <c r="A151" i="152"/>
  <c r="A152" i="152"/>
  <c r="A153" i="152"/>
  <c r="A154" i="152"/>
  <c r="A155" i="152"/>
  <c r="A139" i="152"/>
  <c r="B139" i="152" s="1"/>
  <c r="G180" i="152"/>
  <c r="H180" i="152" s="1"/>
  <c r="G179" i="152"/>
  <c r="H179" i="152" s="1"/>
  <c r="G167" i="152"/>
  <c r="H167" i="152" s="1"/>
  <c r="E167" i="152"/>
  <c r="F166" i="152"/>
  <c r="G164" i="152"/>
  <c r="H164" i="152" s="1"/>
  <c r="F163" i="152"/>
  <c r="F162" i="152"/>
  <c r="E156" i="152"/>
  <c r="E154" i="152"/>
  <c r="E152" i="152"/>
  <c r="E149" i="152"/>
  <c r="E148" i="152"/>
  <c r="E147" i="152"/>
  <c r="A136" i="152"/>
  <c r="A73" i="152"/>
  <c r="B73" i="152" s="1"/>
  <c r="A114" i="152"/>
  <c r="B114" i="152"/>
  <c r="E114" i="152" s="1"/>
  <c r="B113" i="152"/>
  <c r="E113" i="152" s="1"/>
  <c r="A113" i="152"/>
  <c r="A106" i="152"/>
  <c r="B106" i="152"/>
  <c r="D106" i="152" s="1"/>
  <c r="A99" i="152"/>
  <c r="A101" i="152"/>
  <c r="A100" i="152"/>
  <c r="B101" i="152"/>
  <c r="E101" i="152" s="1"/>
  <c r="B100" i="152"/>
  <c r="G100" i="152" s="1"/>
  <c r="B99" i="152"/>
  <c r="G99" i="152" s="1"/>
  <c r="H99" i="152" s="1"/>
  <c r="B97" i="152"/>
  <c r="B98" i="152"/>
  <c r="A97" i="152"/>
  <c r="A98" i="152"/>
  <c r="A96" i="152"/>
  <c r="B96" i="152"/>
  <c r="E96" i="152" s="1"/>
  <c r="F100" i="152"/>
  <c r="G98" i="152"/>
  <c r="H98" i="152" s="1"/>
  <c r="F97" i="152"/>
  <c r="F96" i="152"/>
  <c r="A89" i="152"/>
  <c r="B90" i="152"/>
  <c r="B89" i="152"/>
  <c r="D89" i="152" s="1"/>
  <c r="B88" i="152"/>
  <c r="A82" i="152"/>
  <c r="A83" i="152"/>
  <c r="A84" i="152"/>
  <c r="A85" i="152"/>
  <c r="A86" i="152"/>
  <c r="A87" i="152"/>
  <c r="A88" i="152"/>
  <c r="B87" i="152"/>
  <c r="G87" i="152" s="1"/>
  <c r="H87" i="152" s="1"/>
  <c r="B82" i="152"/>
  <c r="G82" i="152" s="1"/>
  <c r="B83" i="152"/>
  <c r="D83" i="152" s="1"/>
  <c r="B84" i="152"/>
  <c r="D84" i="152" s="1"/>
  <c r="B85" i="152"/>
  <c r="G85" i="152" s="1"/>
  <c r="H85" i="152" s="1"/>
  <c r="B86" i="152"/>
  <c r="D86" i="152" s="1"/>
  <c r="B81" i="152"/>
  <c r="A81" i="152"/>
  <c r="A80" i="152"/>
  <c r="B80" i="152"/>
  <c r="D80" i="152" s="1"/>
  <c r="A79" i="152"/>
  <c r="B79" i="152"/>
  <c r="D79" i="152" s="1"/>
  <c r="A78" i="152"/>
  <c r="B78" i="152"/>
  <c r="D78" i="152" s="1"/>
  <c r="A77" i="152"/>
  <c r="B77" i="152"/>
  <c r="D77" i="152" s="1"/>
  <c r="A154" i="216"/>
  <c r="B154" i="216"/>
  <c r="A147" i="216"/>
  <c r="B147" i="216"/>
  <c r="D147" i="216" s="1"/>
  <c r="A142" i="216"/>
  <c r="B142" i="216"/>
  <c r="G142" i="216" s="1"/>
  <c r="A141" i="216"/>
  <c r="B141" i="216"/>
  <c r="E141" i="216" s="1"/>
  <c r="A140" i="216"/>
  <c r="B140" i="216"/>
  <c r="A139" i="216"/>
  <c r="B139" i="216"/>
  <c r="E139" i="216" s="1"/>
  <c r="B131" i="216"/>
  <c r="G131" i="216" s="1"/>
  <c r="H131" i="216" s="1"/>
  <c r="A131" i="216"/>
  <c r="B130" i="216"/>
  <c r="G130" i="216" s="1"/>
  <c r="H130" i="216" s="1"/>
  <c r="A130" i="216"/>
  <c r="A126" i="216"/>
  <c r="H126" i="216" s="1"/>
  <c r="G154" i="216"/>
  <c r="H154" i="216" s="1"/>
  <c r="H158" i="216" s="1"/>
  <c r="F147" i="216"/>
  <c r="E147" i="216"/>
  <c r="F142" i="216"/>
  <c r="F141" i="216"/>
  <c r="F140" i="216"/>
  <c r="G140" i="216"/>
  <c r="F139" i="216"/>
  <c r="A123" i="216"/>
  <c r="A102" i="216"/>
  <c r="B102" i="216"/>
  <c r="G102" i="216" s="1"/>
  <c r="A93" i="216"/>
  <c r="B93" i="216"/>
  <c r="D93" i="216" s="1"/>
  <c r="B86" i="216"/>
  <c r="E86" i="216" s="1"/>
  <c r="B87" i="216"/>
  <c r="E87" i="216" s="1"/>
  <c r="A86" i="216"/>
  <c r="A87" i="216"/>
  <c r="B84" i="216"/>
  <c r="E84" i="216" s="1"/>
  <c r="B85" i="216"/>
  <c r="E85" i="216" s="1"/>
  <c r="A85" i="216"/>
  <c r="A84" i="216"/>
  <c r="A70" i="216"/>
  <c r="B70" i="216" s="1"/>
  <c r="F102" i="216"/>
  <c r="F86" i="216"/>
  <c r="F84" i="216"/>
  <c r="F85" i="216" s="1"/>
  <c r="H79" i="216"/>
  <c r="A153" i="220"/>
  <c r="B153" i="220"/>
  <c r="G153" i="220" s="1"/>
  <c r="H153" i="220" s="1"/>
  <c r="B152" i="220"/>
  <c r="G152" i="220" s="1"/>
  <c r="H152" i="220" s="1"/>
  <c r="A152" i="220"/>
  <c r="A145" i="220"/>
  <c r="B145" i="220"/>
  <c r="D145" i="220" s="1"/>
  <c r="A140" i="220"/>
  <c r="B140" i="220"/>
  <c r="E140" i="220" s="1"/>
  <c r="A139" i="220"/>
  <c r="B139" i="220"/>
  <c r="E139" i="220" s="1"/>
  <c r="A138" i="220"/>
  <c r="B138" i="220"/>
  <c r="E138" i="220" s="1"/>
  <c r="A137" i="220"/>
  <c r="B137" i="220"/>
  <c r="G137" i="220" s="1"/>
  <c r="H137" i="220" s="1"/>
  <c r="B131" i="220"/>
  <c r="G131" i="220" s="1"/>
  <c r="H131" i="220" s="1"/>
  <c r="B130" i="220"/>
  <c r="D130" i="220" s="1"/>
  <c r="A131" i="220"/>
  <c r="A130" i="220"/>
  <c r="B129" i="220"/>
  <c r="D129" i="220" s="1"/>
  <c r="A129" i="220"/>
  <c r="B128" i="220"/>
  <c r="G128" i="220" s="1"/>
  <c r="H128" i="220" s="1"/>
  <c r="A128" i="220"/>
  <c r="B127" i="220"/>
  <c r="G127" i="220" s="1"/>
  <c r="H127" i="220" s="1"/>
  <c r="A127" i="220"/>
  <c r="B126" i="220"/>
  <c r="D126" i="220" s="1"/>
  <c r="A126" i="220"/>
  <c r="D88" i="152"/>
  <c r="D81" i="152"/>
  <c r="E90" i="152"/>
  <c r="E88" i="152"/>
  <c r="E86" i="152"/>
  <c r="E83" i="152"/>
  <c r="E82" i="152"/>
  <c r="E81" i="152"/>
  <c r="G79" i="152"/>
  <c r="H79" i="152" s="1"/>
  <c r="E77" i="152"/>
  <c r="A70" i="152"/>
  <c r="A14" i="152"/>
  <c r="B14" i="152" s="1"/>
  <c r="F24" i="132"/>
  <c r="B82" i="221"/>
  <c r="C82" i="221" s="1"/>
  <c r="J85" i="221"/>
  <c r="F23" i="132"/>
  <c r="B47" i="221"/>
  <c r="C47" i="221" s="1"/>
  <c r="J50" i="221"/>
  <c r="F22" i="132"/>
  <c r="J15" i="221"/>
  <c r="I15" i="221"/>
  <c r="B12" i="221"/>
  <c r="O12" i="221" s="1"/>
  <c r="J102" i="221"/>
  <c r="J67" i="221"/>
  <c r="B42" i="221"/>
  <c r="B77" i="221" s="1"/>
  <c r="J32" i="221"/>
  <c r="A122" i="220"/>
  <c r="H122" i="220" s="1"/>
  <c r="A11" i="220"/>
  <c r="F20" i="132"/>
  <c r="F138" i="220"/>
  <c r="A119" i="220"/>
  <c r="F98" i="220"/>
  <c r="B98" i="220"/>
  <c r="E98" i="220" s="1"/>
  <c r="A98" i="220"/>
  <c r="F89" i="220"/>
  <c r="B89" i="220"/>
  <c r="G89" i="220" s="1"/>
  <c r="A89" i="220"/>
  <c r="B83" i="220"/>
  <c r="G83" i="220" s="1"/>
  <c r="A83" i="220"/>
  <c r="F82" i="220"/>
  <c r="B82" i="220"/>
  <c r="G82" i="220" s="1"/>
  <c r="A82" i="220"/>
  <c r="B81" i="220"/>
  <c r="G81" i="220" s="1"/>
  <c r="A81" i="220"/>
  <c r="F80" i="220"/>
  <c r="B80" i="220"/>
  <c r="E80" i="220" s="1"/>
  <c r="A80" i="220"/>
  <c r="E70" i="220"/>
  <c r="B70" i="220"/>
  <c r="D70" i="220" s="1"/>
  <c r="A70" i="220"/>
  <c r="A66" i="220"/>
  <c r="H66" i="220" s="1"/>
  <c r="A63" i="220"/>
  <c r="B44" i="220"/>
  <c r="G44" i="220" s="1"/>
  <c r="A44" i="220"/>
  <c r="B43" i="220"/>
  <c r="E43" i="220" s="1"/>
  <c r="A43" i="220"/>
  <c r="B36" i="220"/>
  <c r="D36" i="220" s="1"/>
  <c r="A36" i="220"/>
  <c r="F28" i="220"/>
  <c r="F43" i="220" s="1"/>
  <c r="F44" i="220" s="1"/>
  <c r="B28" i="220"/>
  <c r="E28" i="220" s="1"/>
  <c r="A28" i="220"/>
  <c r="E22" i="220"/>
  <c r="B22" i="220"/>
  <c r="G22" i="220" s="1"/>
  <c r="A22" i="220"/>
  <c r="E21" i="220"/>
  <c r="B21" i="220"/>
  <c r="D21" i="220" s="1"/>
  <c r="A21" i="220"/>
  <c r="E20" i="220"/>
  <c r="B20" i="220"/>
  <c r="D20" i="220" s="1"/>
  <c r="A20" i="220"/>
  <c r="E19" i="220"/>
  <c r="B19" i="220"/>
  <c r="G19" i="220" s="1"/>
  <c r="A19" i="220"/>
  <c r="B18" i="220"/>
  <c r="G18" i="220" s="1"/>
  <c r="H18" i="220" s="1"/>
  <c r="A18" i="220"/>
  <c r="A14" i="220"/>
  <c r="H14" i="220" s="1"/>
  <c r="B82" i="146"/>
  <c r="O82" i="146" s="1"/>
  <c r="J102" i="146"/>
  <c r="B77" i="146"/>
  <c r="B42" i="146"/>
  <c r="A11" i="216"/>
  <c r="A67" i="216" s="1"/>
  <c r="F28" i="216"/>
  <c r="F29" i="216" s="1"/>
  <c r="F31" i="216" s="1"/>
  <c r="F37" i="216"/>
  <c r="A14" i="216"/>
  <c r="H14" i="216" s="1"/>
  <c r="F46" i="216"/>
  <c r="B46" i="216"/>
  <c r="G46" i="216" s="1"/>
  <c r="A46" i="216"/>
  <c r="B37" i="216"/>
  <c r="D37" i="216" s="1"/>
  <c r="A37" i="216"/>
  <c r="B31" i="216"/>
  <c r="G31" i="216" s="1"/>
  <c r="A31" i="216"/>
  <c r="F30" i="216"/>
  <c r="B30" i="216"/>
  <c r="E30" i="216" s="1"/>
  <c r="A30" i="216"/>
  <c r="B29" i="216"/>
  <c r="G29" i="216" s="1"/>
  <c r="A29" i="216"/>
  <c r="B28" i="216"/>
  <c r="E28" i="216" s="1"/>
  <c r="A28" i="216"/>
  <c r="B18" i="216"/>
  <c r="G18" i="216" s="1"/>
  <c r="A18" i="216"/>
  <c r="A11" i="212"/>
  <c r="A11" i="211"/>
  <c r="A11" i="210"/>
  <c r="A11" i="209"/>
  <c r="A11" i="208"/>
  <c r="A11" i="214"/>
  <c r="A11" i="213"/>
  <c r="F40" i="214"/>
  <c r="F41" i="214"/>
  <c r="B18" i="214"/>
  <c r="A18" i="214"/>
  <c r="G18" i="214" s="1"/>
  <c r="H18" i="214" s="1"/>
  <c r="H22" i="214" s="1"/>
  <c r="H36" i="214" s="1"/>
  <c r="A14" i="214"/>
  <c r="H14" i="214" s="1"/>
  <c r="B41" i="214"/>
  <c r="G41" i="214" s="1"/>
  <c r="A41" i="214"/>
  <c r="B40" i="214"/>
  <c r="E40" i="214" s="1"/>
  <c r="A40" i="214"/>
  <c r="B27" i="214"/>
  <c r="G27" i="214" s="1"/>
  <c r="H27" i="214" s="1"/>
  <c r="A27" i="214"/>
  <c r="A26" i="214"/>
  <c r="F41" i="213"/>
  <c r="A27" i="213"/>
  <c r="B27" i="213"/>
  <c r="G27" i="213" s="1"/>
  <c r="B18" i="213"/>
  <c r="A18" i="213"/>
  <c r="G18" i="213" s="1"/>
  <c r="H18" i="213" s="1"/>
  <c r="A41" i="213"/>
  <c r="B41" i="213"/>
  <c r="G41" i="213" s="1"/>
  <c r="A14" i="213"/>
  <c r="H14" i="213" s="1"/>
  <c r="B40" i="213"/>
  <c r="G40" i="213" s="1"/>
  <c r="H40" i="213" s="1"/>
  <c r="A40" i="213"/>
  <c r="A26" i="213"/>
  <c r="F32" i="132" l="1"/>
  <c r="P32" i="229"/>
  <c r="O32" i="229"/>
  <c r="M32" i="229"/>
  <c r="L32" i="229"/>
  <c r="N32" i="229"/>
  <c r="P31" i="229"/>
  <c r="M31" i="229"/>
  <c r="O31" i="229"/>
  <c r="L31" i="229"/>
  <c r="N31" i="229"/>
  <c r="F31" i="132"/>
  <c r="C152" i="224"/>
  <c r="O47" i="221"/>
  <c r="C117" i="224"/>
  <c r="G141" i="216"/>
  <c r="H141" i="216" s="1"/>
  <c r="G138" i="220"/>
  <c r="D82" i="152"/>
  <c r="D18" i="220"/>
  <c r="D85" i="152"/>
  <c r="D87" i="152"/>
  <c r="E137" i="220"/>
  <c r="D130" i="216"/>
  <c r="G84" i="216"/>
  <c r="D131" i="220"/>
  <c r="G140" i="220"/>
  <c r="H140" i="220" s="1"/>
  <c r="H140" i="216"/>
  <c r="H82" i="220"/>
  <c r="G113" i="152"/>
  <c r="H113" i="152" s="1"/>
  <c r="G85" i="216"/>
  <c r="H134" i="216"/>
  <c r="D131" i="216"/>
  <c r="E225" i="152"/>
  <c r="G70" i="220"/>
  <c r="H70" i="220" s="1"/>
  <c r="H75" i="220" s="1"/>
  <c r="O82" i="221"/>
  <c r="C82" i="146"/>
  <c r="C188" i="224"/>
  <c r="O47" i="224"/>
  <c r="C82" i="224"/>
  <c r="O117" i="223"/>
  <c r="C12" i="223"/>
  <c r="C82" i="223"/>
  <c r="C47" i="223"/>
  <c r="D212" i="152"/>
  <c r="G208" i="152"/>
  <c r="H208" i="152" s="1"/>
  <c r="E221" i="152"/>
  <c r="G213" i="152"/>
  <c r="H213" i="152" s="1"/>
  <c r="E236" i="152"/>
  <c r="G223" i="152"/>
  <c r="H223" i="152" s="1"/>
  <c r="D211" i="152"/>
  <c r="G237" i="152"/>
  <c r="H237" i="152" s="1"/>
  <c r="H239" i="152" s="1"/>
  <c r="G219" i="152" s="1"/>
  <c r="H219" i="152" s="1"/>
  <c r="E220" i="152"/>
  <c r="D209" i="152"/>
  <c r="E222" i="152"/>
  <c r="D210" i="152"/>
  <c r="E224" i="152"/>
  <c r="H184" i="152"/>
  <c r="D154" i="152"/>
  <c r="D150" i="152"/>
  <c r="H166" i="152"/>
  <c r="G161" i="152"/>
  <c r="H161" i="152" s="1"/>
  <c r="H152" i="152"/>
  <c r="H148" i="152"/>
  <c r="H149" i="152"/>
  <c r="D152" i="152"/>
  <c r="G153" i="152"/>
  <c r="H153" i="152" s="1"/>
  <c r="E166" i="152"/>
  <c r="E180" i="152"/>
  <c r="D147" i="152"/>
  <c r="D151" i="152"/>
  <c r="D143" i="152"/>
  <c r="G155" i="152"/>
  <c r="H155" i="152" s="1"/>
  <c r="D148" i="152"/>
  <c r="D144" i="152"/>
  <c r="G165" i="152"/>
  <c r="H165" i="152" s="1"/>
  <c r="D149" i="152"/>
  <c r="G145" i="152"/>
  <c r="H145" i="152" s="1"/>
  <c r="E162" i="152"/>
  <c r="D146" i="152"/>
  <c r="E164" i="152"/>
  <c r="E179" i="152"/>
  <c r="H100" i="152"/>
  <c r="E98" i="152"/>
  <c r="E99" i="152"/>
  <c r="E100" i="152"/>
  <c r="E97" i="152"/>
  <c r="G101" i="152"/>
  <c r="H101" i="152" s="1"/>
  <c r="H142" i="216"/>
  <c r="G138" i="216"/>
  <c r="H138" i="216" s="1"/>
  <c r="B126" i="216"/>
  <c r="E140" i="216"/>
  <c r="G86" i="216"/>
  <c r="H86" i="216" s="1"/>
  <c r="E142" i="216"/>
  <c r="G139" i="216"/>
  <c r="H139" i="216" s="1"/>
  <c r="E154" i="216"/>
  <c r="G87" i="216"/>
  <c r="H85" i="216"/>
  <c r="F87" i="216"/>
  <c r="H102" i="216"/>
  <c r="H106" i="216" s="1"/>
  <c r="H84" i="216"/>
  <c r="G93" i="216"/>
  <c r="H93" i="216" s="1"/>
  <c r="H98" i="216" s="1"/>
  <c r="E102" i="216"/>
  <c r="H156" i="220"/>
  <c r="G136" i="220" s="1"/>
  <c r="H136" i="220" s="1"/>
  <c r="D127" i="220"/>
  <c r="D128" i="220"/>
  <c r="G83" i="152"/>
  <c r="H83" i="152" s="1"/>
  <c r="G84" i="152"/>
  <c r="H84" i="152" s="1"/>
  <c r="G88" i="152"/>
  <c r="H88" i="152" s="1"/>
  <c r="G80" i="152"/>
  <c r="H80" i="152" s="1"/>
  <c r="H82" i="152"/>
  <c r="G86" i="152"/>
  <c r="H86" i="152" s="1"/>
  <c r="G89" i="152"/>
  <c r="H89" i="152" s="1"/>
  <c r="G114" i="152"/>
  <c r="H114" i="152" s="1"/>
  <c r="H118" i="152" s="1"/>
  <c r="G95" i="152" s="1"/>
  <c r="H95" i="152" s="1"/>
  <c r="C12" i="221"/>
  <c r="H138" i="220"/>
  <c r="G129" i="220"/>
  <c r="H129" i="220" s="1"/>
  <c r="B122" i="220"/>
  <c r="G130" i="220"/>
  <c r="H130" i="220" s="1"/>
  <c r="G126" i="220"/>
  <c r="H126" i="220" s="1"/>
  <c r="G139" i="220"/>
  <c r="H139" i="220" s="1"/>
  <c r="H22" i="220"/>
  <c r="H44" i="220"/>
  <c r="H89" i="220"/>
  <c r="H94" i="220" s="1"/>
  <c r="H19" i="220"/>
  <c r="D22" i="220"/>
  <c r="E83" i="220"/>
  <c r="G28" i="220"/>
  <c r="H28" i="220" s="1"/>
  <c r="G20" i="220"/>
  <c r="H20" i="220" s="1"/>
  <c r="F81" i="220"/>
  <c r="B66" i="220"/>
  <c r="G21" i="220"/>
  <c r="H21" i="220" s="1"/>
  <c r="E82" i="220"/>
  <c r="G98" i="220"/>
  <c r="H98" i="220" s="1"/>
  <c r="H102" i="220" s="1"/>
  <c r="G43" i="220"/>
  <c r="H43" i="220" s="1"/>
  <c r="G80" i="220"/>
  <c r="H80" i="220" s="1"/>
  <c r="D19" i="220"/>
  <c r="E44" i="220"/>
  <c r="D89" i="220"/>
  <c r="E81" i="220"/>
  <c r="B14" i="220"/>
  <c r="E29" i="216"/>
  <c r="H31" i="216"/>
  <c r="H18" i="216"/>
  <c r="H23" i="216" s="1"/>
  <c r="H46" i="216"/>
  <c r="H50" i="216" s="1"/>
  <c r="G37" i="216"/>
  <c r="H37" i="216" s="1"/>
  <c r="H42" i="216" s="1"/>
  <c r="H29" i="216"/>
  <c r="E46" i="216"/>
  <c r="G30" i="216"/>
  <c r="H30" i="216" s="1"/>
  <c r="G28" i="216"/>
  <c r="H28" i="216" s="1"/>
  <c r="B14" i="216"/>
  <c r="D18" i="216"/>
  <c r="E31" i="216"/>
  <c r="H41" i="214"/>
  <c r="E41" i="214"/>
  <c r="G40" i="214"/>
  <c r="H40" i="214" s="1"/>
  <c r="B14" i="214"/>
  <c r="E27" i="214"/>
  <c r="D18" i="214"/>
  <c r="H27" i="213"/>
  <c r="E27" i="213"/>
  <c r="H22" i="213"/>
  <c r="H36" i="213" s="1"/>
  <c r="H41" i="213"/>
  <c r="H43" i="213" s="1"/>
  <c r="D18" i="213"/>
  <c r="E40" i="213"/>
  <c r="E41" i="213"/>
  <c r="B14" i="213"/>
  <c r="P30" i="229" l="1"/>
  <c r="P85" i="229" s="1"/>
  <c r="P88" i="229" s="1"/>
  <c r="H226" i="152"/>
  <c r="H45" i="220"/>
  <c r="H143" i="216"/>
  <c r="H87" i="216"/>
  <c r="G83" i="216"/>
  <c r="H83" i="216" s="1"/>
  <c r="H141" i="220"/>
  <c r="H132" i="220"/>
  <c r="G145" i="220" s="1"/>
  <c r="H145" i="220" s="1"/>
  <c r="H148" i="220" s="1"/>
  <c r="G79" i="220"/>
  <c r="H79" i="220" s="1"/>
  <c r="G27" i="220"/>
  <c r="H27" i="220" s="1"/>
  <c r="H32" i="220" s="1"/>
  <c r="H23" i="220"/>
  <c r="G36" i="220" s="1"/>
  <c r="H36" i="220" s="1"/>
  <c r="H39" i="220" s="1"/>
  <c r="H81" i="220"/>
  <c r="F83" i="220"/>
  <c r="H83" i="220" s="1"/>
  <c r="H43" i="214"/>
  <c r="G26" i="214" s="1"/>
  <c r="H26" i="214" s="1"/>
  <c r="H29" i="214" s="1"/>
  <c r="H45" i="214" s="1"/>
  <c r="G27" i="216"/>
  <c r="H27" i="216" s="1"/>
  <c r="H33" i="216" s="1"/>
  <c r="H52" i="216" s="1"/>
  <c r="G22" i="132" s="1"/>
  <c r="G26" i="213"/>
  <c r="H26" i="213" s="1"/>
  <c r="H29" i="213" s="1"/>
  <c r="H45" i="213" s="1"/>
  <c r="P87" i="229" l="1"/>
  <c r="P89" i="229"/>
  <c r="G82" i="132"/>
  <c r="J45" i="213" s="1"/>
  <c r="M45" i="213" s="1"/>
  <c r="G83" i="132"/>
  <c r="J45" i="214" s="1"/>
  <c r="M45" i="214" s="1"/>
  <c r="H47" i="220"/>
  <c r="G18" i="132" s="1"/>
  <c r="H89" i="216"/>
  <c r="H108" i="216" s="1"/>
  <c r="G23" i="132" s="1"/>
  <c r="H158" i="220"/>
  <c r="G20" i="132" s="1"/>
  <c r="H85" i="220"/>
  <c r="H104" i="220" s="1"/>
  <c r="G19" i="132" s="1"/>
  <c r="B19" i="212"/>
  <c r="A19" i="212"/>
  <c r="G19" i="212" s="1"/>
  <c r="H19" i="212" s="1"/>
  <c r="B18" i="212"/>
  <c r="A18" i="212"/>
  <c r="G18" i="212" s="1"/>
  <c r="H18" i="212" s="1"/>
  <c r="A14" i="212"/>
  <c r="H14" i="212" s="1"/>
  <c r="F41" i="212"/>
  <c r="B41" i="212"/>
  <c r="E41" i="212" s="1"/>
  <c r="A41" i="212"/>
  <c r="B40" i="212"/>
  <c r="G40" i="212" s="1"/>
  <c r="H40" i="212" s="1"/>
  <c r="A40" i="212"/>
  <c r="B33" i="212"/>
  <c r="D33" i="212" s="1"/>
  <c r="A33" i="212"/>
  <c r="A26" i="212"/>
  <c r="B19" i="211"/>
  <c r="B20" i="211"/>
  <c r="B21" i="211"/>
  <c r="B22" i="211"/>
  <c r="B23" i="211"/>
  <c r="B24" i="211"/>
  <c r="A19" i="211"/>
  <c r="A20" i="211"/>
  <c r="G20" i="211" s="1"/>
  <c r="H20" i="211" s="1"/>
  <c r="A21" i="211"/>
  <c r="D21" i="211" s="1"/>
  <c r="A22" i="211"/>
  <c r="G22" i="211" s="1"/>
  <c r="H22" i="211" s="1"/>
  <c r="A23" i="211"/>
  <c r="G23" i="211" s="1"/>
  <c r="H23" i="211" s="1"/>
  <c r="A24" i="211"/>
  <c r="G24" i="211" s="1"/>
  <c r="H24" i="211" s="1"/>
  <c r="B18" i="211"/>
  <c r="A18" i="211"/>
  <c r="D18" i="211" s="1"/>
  <c r="A14" i="211"/>
  <c r="H14" i="211" s="1"/>
  <c r="F45" i="211"/>
  <c r="B45" i="211"/>
  <c r="G45" i="211" s="1"/>
  <c r="A45" i="211"/>
  <c r="B44" i="211"/>
  <c r="G44" i="211" s="1"/>
  <c r="H44" i="211" s="1"/>
  <c r="A44" i="211"/>
  <c r="B37" i="211"/>
  <c r="D37" i="211" s="1"/>
  <c r="A37" i="211"/>
  <c r="A30" i="211"/>
  <c r="G21" i="211"/>
  <c r="H21" i="211" s="1"/>
  <c r="G19" i="211"/>
  <c r="H19" i="211" s="1"/>
  <c r="B19" i="210"/>
  <c r="B20" i="210"/>
  <c r="B21" i="210"/>
  <c r="B22" i="210"/>
  <c r="B23" i="210"/>
  <c r="B24" i="210"/>
  <c r="B25" i="210"/>
  <c r="A19" i="210"/>
  <c r="G19" i="210" s="1"/>
  <c r="H19" i="210" s="1"/>
  <c r="A20" i="210"/>
  <c r="G20" i="210" s="1"/>
  <c r="H20" i="210" s="1"/>
  <c r="A21" i="210"/>
  <c r="G21" i="210" s="1"/>
  <c r="H21" i="210" s="1"/>
  <c r="A22" i="210"/>
  <c r="G22" i="210" s="1"/>
  <c r="H22" i="210" s="1"/>
  <c r="A23" i="210"/>
  <c r="D23" i="210" s="1"/>
  <c r="A24" i="210"/>
  <c r="G24" i="210" s="1"/>
  <c r="H24" i="210" s="1"/>
  <c r="A25" i="210"/>
  <c r="G25" i="210" s="1"/>
  <c r="H25" i="210" s="1"/>
  <c r="B18" i="210"/>
  <c r="A18" i="210"/>
  <c r="G18" i="210" s="1"/>
  <c r="H18" i="210" s="1"/>
  <c r="A14" i="210"/>
  <c r="H14" i="210" s="1"/>
  <c r="F45" i="210"/>
  <c r="B45" i="210"/>
  <c r="E45" i="210" s="1"/>
  <c r="A45" i="210"/>
  <c r="B44" i="210"/>
  <c r="G44" i="210" s="1"/>
  <c r="H44" i="210" s="1"/>
  <c r="A44" i="210"/>
  <c r="B37" i="210"/>
  <c r="D37" i="210" s="1"/>
  <c r="A37" i="210"/>
  <c r="A30" i="210"/>
  <c r="B19" i="209"/>
  <c r="A19" i="209"/>
  <c r="G19" i="209" s="1"/>
  <c r="H19" i="209" s="1"/>
  <c r="B18" i="209"/>
  <c r="A18" i="209"/>
  <c r="G18" i="209" s="1"/>
  <c r="H18" i="209" s="1"/>
  <c r="A14" i="209"/>
  <c r="H14" i="209" s="1"/>
  <c r="F43" i="209"/>
  <c r="B43" i="209"/>
  <c r="G43" i="209" s="1"/>
  <c r="A43" i="209"/>
  <c r="B42" i="209"/>
  <c r="G42" i="209" s="1"/>
  <c r="H42" i="209" s="1"/>
  <c r="A42" i="209"/>
  <c r="B34" i="209"/>
  <c r="D34" i="209" s="1"/>
  <c r="A34" i="209"/>
  <c r="A26" i="209"/>
  <c r="B21" i="208"/>
  <c r="A21" i="208"/>
  <c r="G21" i="208" s="1"/>
  <c r="H21" i="208" s="1"/>
  <c r="B20" i="208"/>
  <c r="A20" i="208"/>
  <c r="G20" i="208" s="1"/>
  <c r="H20" i="208" s="1"/>
  <c r="B19" i="208"/>
  <c r="A19" i="208"/>
  <c r="G19" i="208" s="1"/>
  <c r="H19" i="208" s="1"/>
  <c r="B18" i="208"/>
  <c r="A18" i="208"/>
  <c r="D18" i="208" s="1"/>
  <c r="A14" i="208"/>
  <c r="H14" i="208" s="1"/>
  <c r="F43" i="208"/>
  <c r="B43" i="208"/>
  <c r="G43" i="208" s="1"/>
  <c r="A43" i="208"/>
  <c r="B42" i="208"/>
  <c r="E42" i="208" s="1"/>
  <c r="A42" i="208"/>
  <c r="B34" i="208"/>
  <c r="D34" i="208" s="1"/>
  <c r="A34" i="208"/>
  <c r="A26" i="208"/>
  <c r="F43" i="207"/>
  <c r="B18" i="207"/>
  <c r="A18" i="207"/>
  <c r="G18" i="207" s="1"/>
  <c r="H18" i="207" s="1"/>
  <c r="A14" i="207"/>
  <c r="H14" i="207" s="1"/>
  <c r="B43" i="207"/>
  <c r="G43" i="207" s="1"/>
  <c r="A43" i="207"/>
  <c r="B42" i="207"/>
  <c r="G42" i="207" s="1"/>
  <c r="H42" i="207" s="1"/>
  <c r="A42" i="207"/>
  <c r="B34" i="207"/>
  <c r="D34" i="207" s="1"/>
  <c r="A34" i="207"/>
  <c r="A26" i="207"/>
  <c r="A11" i="207"/>
  <c r="B21" i="206"/>
  <c r="A21" i="206"/>
  <c r="G21" i="206" s="1"/>
  <c r="H21" i="206" s="1"/>
  <c r="B20" i="206"/>
  <c r="A20" i="206"/>
  <c r="D20" i="206" s="1"/>
  <c r="B19" i="206"/>
  <c r="A19" i="206"/>
  <c r="G19" i="206" s="1"/>
  <c r="H19" i="206" s="1"/>
  <c r="B18" i="206"/>
  <c r="A18" i="206"/>
  <c r="G18" i="206" s="1"/>
  <c r="H18" i="206" s="1"/>
  <c r="A14" i="206"/>
  <c r="B14" i="206" s="1"/>
  <c r="F45" i="206"/>
  <c r="B45" i="206"/>
  <c r="E45" i="206" s="1"/>
  <c r="A45" i="206"/>
  <c r="B44" i="206"/>
  <c r="G44" i="206" s="1"/>
  <c r="H44" i="206" s="1"/>
  <c r="A44" i="206"/>
  <c r="B36" i="206"/>
  <c r="D36" i="206" s="1"/>
  <c r="A36" i="206"/>
  <c r="A28" i="206"/>
  <c r="A11" i="206"/>
  <c r="B19" i="205"/>
  <c r="A19" i="205"/>
  <c r="G19" i="205" s="1"/>
  <c r="H19" i="205" s="1"/>
  <c r="B18" i="205"/>
  <c r="A18" i="205"/>
  <c r="G18" i="205" s="1"/>
  <c r="H18" i="205" s="1"/>
  <c r="A14" i="205"/>
  <c r="H14" i="205" s="1"/>
  <c r="F43" i="205"/>
  <c r="B43" i="205"/>
  <c r="E43" i="205" s="1"/>
  <c r="A43" i="205"/>
  <c r="B42" i="205"/>
  <c r="G42" i="205" s="1"/>
  <c r="H42" i="205" s="1"/>
  <c r="A42" i="205"/>
  <c r="B34" i="205"/>
  <c r="D34" i="205" s="1"/>
  <c r="A34" i="205"/>
  <c r="A26" i="205"/>
  <c r="A11" i="205"/>
  <c r="B18" i="204"/>
  <c r="A18" i="204"/>
  <c r="G18" i="204" s="1"/>
  <c r="H18" i="204" s="1"/>
  <c r="B18" i="203"/>
  <c r="A18" i="203"/>
  <c r="G18" i="203" s="1"/>
  <c r="H18" i="203" s="1"/>
  <c r="A14" i="204"/>
  <c r="H14" i="204" s="1"/>
  <c r="F43" i="204"/>
  <c r="B43" i="204"/>
  <c r="G43" i="204" s="1"/>
  <c r="A43" i="204"/>
  <c r="B42" i="204"/>
  <c r="G42" i="204" s="1"/>
  <c r="H42" i="204" s="1"/>
  <c r="A42" i="204"/>
  <c r="B34" i="204"/>
  <c r="D34" i="204" s="1"/>
  <c r="A34" i="204"/>
  <c r="A26" i="204"/>
  <c r="A11" i="204"/>
  <c r="B20" i="203"/>
  <c r="A20" i="203"/>
  <c r="G20" i="203" s="1"/>
  <c r="H20" i="203" s="1"/>
  <c r="B19" i="203"/>
  <c r="A19" i="203"/>
  <c r="G19" i="203" s="1"/>
  <c r="H19" i="203" s="1"/>
  <c r="A14" i="203"/>
  <c r="H14" i="203" s="1"/>
  <c r="F43" i="203"/>
  <c r="B43" i="203"/>
  <c r="E43" i="203" s="1"/>
  <c r="A43" i="203"/>
  <c r="B42" i="203"/>
  <c r="G42" i="203" s="1"/>
  <c r="H42" i="203" s="1"/>
  <c r="A42" i="203"/>
  <c r="B34" i="203"/>
  <c r="D34" i="203" s="1"/>
  <c r="A34" i="203"/>
  <c r="A26" i="203"/>
  <c r="A11" i="203"/>
  <c r="B18" i="202"/>
  <c r="A18" i="202"/>
  <c r="G18" i="202" s="1"/>
  <c r="H18" i="202" s="1"/>
  <c r="H22" i="202" s="1"/>
  <c r="G34" i="202" s="1"/>
  <c r="H34" i="202" s="1"/>
  <c r="H38" i="202" s="1"/>
  <c r="A14" i="202"/>
  <c r="B14" i="202" s="1"/>
  <c r="F43" i="202"/>
  <c r="B43" i="202"/>
  <c r="E43" i="202" s="1"/>
  <c r="A43" i="202"/>
  <c r="B42" i="202"/>
  <c r="G42" i="202" s="1"/>
  <c r="H42" i="202" s="1"/>
  <c r="A42" i="202"/>
  <c r="B34" i="202"/>
  <c r="D34" i="202" s="1"/>
  <c r="A34" i="202"/>
  <c r="A26" i="202"/>
  <c r="A11" i="202"/>
  <c r="B18" i="201"/>
  <c r="A18" i="201"/>
  <c r="G18" i="201" s="1"/>
  <c r="H18" i="201" s="1"/>
  <c r="H22" i="201" s="1"/>
  <c r="G34" i="201" s="1"/>
  <c r="H34" i="201" s="1"/>
  <c r="H38" i="201" s="1"/>
  <c r="A14" i="201"/>
  <c r="F43" i="201"/>
  <c r="B43" i="201"/>
  <c r="E43" i="201" s="1"/>
  <c r="A43" i="201"/>
  <c r="B42" i="201"/>
  <c r="G42" i="201" s="1"/>
  <c r="H42" i="201" s="1"/>
  <c r="A42" i="201"/>
  <c r="B34" i="201"/>
  <c r="D34" i="201" s="1"/>
  <c r="A34" i="201"/>
  <c r="B27" i="201"/>
  <c r="G27" i="201" s="1"/>
  <c r="H27" i="201" s="1"/>
  <c r="A27" i="201"/>
  <c r="A26" i="201"/>
  <c r="B14" i="201"/>
  <c r="H14" i="201"/>
  <c r="A11" i="201"/>
  <c r="A27" i="200"/>
  <c r="B27" i="200"/>
  <c r="G27" i="200" s="1"/>
  <c r="B18" i="200"/>
  <c r="A18" i="200"/>
  <c r="G18" i="200" s="1"/>
  <c r="H18" i="200" s="1"/>
  <c r="H22" i="200" s="1"/>
  <c r="G34" i="200" s="1"/>
  <c r="H34" i="200" s="1"/>
  <c r="H38" i="200" s="1"/>
  <c r="A14" i="200"/>
  <c r="H14" i="200" s="1"/>
  <c r="F43" i="200"/>
  <c r="B43" i="200"/>
  <c r="E43" i="200" s="1"/>
  <c r="A43" i="200"/>
  <c r="B42" i="200"/>
  <c r="G42" i="200" s="1"/>
  <c r="H42" i="200" s="1"/>
  <c r="A42" i="200"/>
  <c r="B34" i="200"/>
  <c r="D34" i="200" s="1"/>
  <c r="A34" i="200"/>
  <c r="A26" i="200"/>
  <c r="A11" i="200"/>
  <c r="B18" i="199"/>
  <c r="A18" i="199"/>
  <c r="G18" i="199" s="1"/>
  <c r="H18" i="199" s="1"/>
  <c r="H22" i="199" s="1"/>
  <c r="G34" i="199" s="1"/>
  <c r="H34" i="199" s="1"/>
  <c r="H38" i="199" s="1"/>
  <c r="A14" i="199"/>
  <c r="H14" i="199" s="1"/>
  <c r="F43" i="199"/>
  <c r="B43" i="199"/>
  <c r="E43" i="199" s="1"/>
  <c r="A43" i="199"/>
  <c r="B42" i="199"/>
  <c r="G42" i="199" s="1"/>
  <c r="H42" i="199" s="1"/>
  <c r="A42" i="199"/>
  <c r="B34" i="199"/>
  <c r="D34" i="199" s="1"/>
  <c r="A34" i="199"/>
  <c r="A26" i="199"/>
  <c r="A11" i="199"/>
  <c r="B18" i="198"/>
  <c r="A18" i="198"/>
  <c r="G18" i="198" s="1"/>
  <c r="H18" i="198" s="1"/>
  <c r="A14" i="198"/>
  <c r="F43" i="198"/>
  <c r="B43" i="198"/>
  <c r="G43" i="198" s="1"/>
  <c r="A43" i="198"/>
  <c r="B42" i="198"/>
  <c r="G42" i="198" s="1"/>
  <c r="H42" i="198" s="1"/>
  <c r="A42" i="198"/>
  <c r="B34" i="198"/>
  <c r="D34" i="198" s="1"/>
  <c r="A34" i="198"/>
  <c r="A26" i="198"/>
  <c r="H14" i="198"/>
  <c r="B14" i="198"/>
  <c r="A11" i="198"/>
  <c r="B19" i="197"/>
  <c r="B20" i="197"/>
  <c r="B21" i="197"/>
  <c r="A19" i="197"/>
  <c r="G19" i="197" s="1"/>
  <c r="H19" i="197" s="1"/>
  <c r="A20" i="197"/>
  <c r="G20" i="197" s="1"/>
  <c r="H20" i="197" s="1"/>
  <c r="A21" i="197"/>
  <c r="G21" i="197" s="1"/>
  <c r="H21" i="197" s="1"/>
  <c r="B18" i="197"/>
  <c r="A18" i="197"/>
  <c r="D18" i="197" s="1"/>
  <c r="A14" i="197"/>
  <c r="H14" i="197" s="1"/>
  <c r="B44" i="197"/>
  <c r="G44" i="197" s="1"/>
  <c r="H44" i="197" s="1"/>
  <c r="A44" i="197"/>
  <c r="F43" i="197"/>
  <c r="B43" i="197"/>
  <c r="E43" i="197" s="1"/>
  <c r="A43" i="197"/>
  <c r="B42" i="197"/>
  <c r="G42" i="197" s="1"/>
  <c r="H42" i="197" s="1"/>
  <c r="A42" i="197"/>
  <c r="B34" i="197"/>
  <c r="D34" i="197" s="1"/>
  <c r="A34" i="197"/>
  <c r="A26" i="197"/>
  <c r="A11" i="197"/>
  <c r="A11" i="196"/>
  <c r="A11" i="195"/>
  <c r="B20" i="196"/>
  <c r="A20" i="196"/>
  <c r="G20" i="196" s="1"/>
  <c r="H20" i="196" s="1"/>
  <c r="B19" i="196"/>
  <c r="A19" i="196"/>
  <c r="G19" i="196" s="1"/>
  <c r="H19" i="196" s="1"/>
  <c r="B18" i="196"/>
  <c r="A18" i="196"/>
  <c r="D18" i="196" s="1"/>
  <c r="A14" i="196"/>
  <c r="H14" i="196" s="1"/>
  <c r="B44" i="196"/>
  <c r="G44" i="196" s="1"/>
  <c r="H44" i="196" s="1"/>
  <c r="A44" i="196"/>
  <c r="F43" i="196"/>
  <c r="B43" i="196"/>
  <c r="E43" i="196" s="1"/>
  <c r="A43" i="196"/>
  <c r="B42" i="196"/>
  <c r="G42" i="196" s="1"/>
  <c r="H42" i="196" s="1"/>
  <c r="A42" i="196"/>
  <c r="B34" i="196"/>
  <c r="D34" i="196" s="1"/>
  <c r="A34" i="196"/>
  <c r="A26" i="196"/>
  <c r="A45" i="195"/>
  <c r="B45" i="195"/>
  <c r="E45" i="195" s="1"/>
  <c r="B21" i="195"/>
  <c r="A21" i="195"/>
  <c r="G21" i="195" s="1"/>
  <c r="H21" i="195" s="1"/>
  <c r="B20" i="195"/>
  <c r="A20" i="195"/>
  <c r="G20" i="195" s="1"/>
  <c r="H20" i="195" s="1"/>
  <c r="B19" i="195"/>
  <c r="A19" i="195"/>
  <c r="G19" i="195" s="1"/>
  <c r="H19" i="195" s="1"/>
  <c r="A18" i="195"/>
  <c r="D18" i="195" s="1"/>
  <c r="B18" i="195"/>
  <c r="A14" i="195"/>
  <c r="H14" i="195" s="1"/>
  <c r="A14" i="194"/>
  <c r="H14" i="194" s="1"/>
  <c r="F44" i="195"/>
  <c r="B44" i="195"/>
  <c r="G44" i="195" s="1"/>
  <c r="A44" i="195"/>
  <c r="B43" i="195"/>
  <c r="E43" i="195" s="1"/>
  <c r="A43" i="195"/>
  <c r="B35" i="195"/>
  <c r="D35" i="195" s="1"/>
  <c r="A35" i="195"/>
  <c r="A27" i="195"/>
  <c r="A62" i="194"/>
  <c r="B62" i="194"/>
  <c r="E62" i="194" s="1"/>
  <c r="A45" i="194"/>
  <c r="B45" i="194"/>
  <c r="E45" i="194" s="1"/>
  <c r="A19" i="194"/>
  <c r="G19" i="194" s="1"/>
  <c r="H19" i="194" s="1"/>
  <c r="M19" i="194" s="1"/>
  <c r="A20" i="194"/>
  <c r="G20" i="194" s="1"/>
  <c r="H20" i="194" s="1"/>
  <c r="M20" i="194" s="1"/>
  <c r="A21" i="194"/>
  <c r="G21" i="194" s="1"/>
  <c r="H21" i="194" s="1"/>
  <c r="M21" i="194" s="1"/>
  <c r="A22" i="194"/>
  <c r="D22" i="194" s="1"/>
  <c r="A23" i="194"/>
  <c r="D23" i="194" s="1"/>
  <c r="A24" i="194"/>
  <c r="D24" i="194" s="1"/>
  <c r="A25" i="194"/>
  <c r="D25" i="194" s="1"/>
  <c r="A26" i="194"/>
  <c r="G26" i="194" s="1"/>
  <c r="H26" i="194" s="1"/>
  <c r="M26" i="194" s="1"/>
  <c r="A27" i="194"/>
  <c r="G27" i="194" s="1"/>
  <c r="H27" i="194" s="1"/>
  <c r="M27" i="194" s="1"/>
  <c r="A28" i="194"/>
  <c r="D28" i="194" s="1"/>
  <c r="A29" i="194"/>
  <c r="G29" i="194" s="1"/>
  <c r="H29" i="194" s="1"/>
  <c r="M29" i="194" s="1"/>
  <c r="A30" i="194"/>
  <c r="D30" i="194" s="1"/>
  <c r="A31" i="194"/>
  <c r="D31" i="194" s="1"/>
  <c r="A32" i="194"/>
  <c r="D32" i="194" s="1"/>
  <c r="A33" i="194"/>
  <c r="G33" i="194" s="1"/>
  <c r="A34" i="194"/>
  <c r="G34" i="194" s="1"/>
  <c r="H34" i="194" s="1"/>
  <c r="M34" i="194" s="1"/>
  <c r="A35" i="194"/>
  <c r="G35" i="194" s="1"/>
  <c r="H35" i="194" s="1"/>
  <c r="M35" i="194" s="1"/>
  <c r="A36" i="194"/>
  <c r="G36" i="194" s="1"/>
  <c r="H36" i="194" s="1"/>
  <c r="M36" i="194" s="1"/>
  <c r="A37" i="194"/>
  <c r="G37" i="194" s="1"/>
  <c r="H37" i="194" s="1"/>
  <c r="M37" i="194" s="1"/>
  <c r="A38" i="194"/>
  <c r="D38" i="194" s="1"/>
  <c r="B38" i="194"/>
  <c r="B37" i="194"/>
  <c r="B36" i="194"/>
  <c r="B33" i="194"/>
  <c r="B34" i="194"/>
  <c r="B35" i="194"/>
  <c r="B30" i="194"/>
  <c r="B31" i="194"/>
  <c r="B32" i="194"/>
  <c r="B29" i="194"/>
  <c r="B28" i="194"/>
  <c r="B25" i="194"/>
  <c r="B26" i="194"/>
  <c r="B27" i="194"/>
  <c r="B20" i="194"/>
  <c r="B21" i="194"/>
  <c r="B22" i="194"/>
  <c r="B23" i="194"/>
  <c r="B24" i="194"/>
  <c r="B19" i="194"/>
  <c r="B18" i="194"/>
  <c r="A18" i="194"/>
  <c r="G18" i="194" s="1"/>
  <c r="F61" i="194"/>
  <c r="B61" i="194"/>
  <c r="E61" i="194" s="1"/>
  <c r="A61" i="194"/>
  <c r="B60" i="194"/>
  <c r="G60" i="194" s="1"/>
  <c r="H60" i="194" s="1"/>
  <c r="A60" i="194"/>
  <c r="B52" i="194"/>
  <c r="D52" i="194" s="1"/>
  <c r="A52" i="194"/>
  <c r="A44" i="194"/>
  <c r="B19" i="193"/>
  <c r="B18" i="193"/>
  <c r="A19" i="193"/>
  <c r="G19" i="193" s="1"/>
  <c r="H19" i="193" s="1"/>
  <c r="A18" i="193"/>
  <c r="G18" i="193" s="1"/>
  <c r="H18" i="193" s="1"/>
  <c r="A14" i="193"/>
  <c r="H14" i="193" s="1"/>
  <c r="F43" i="193"/>
  <c r="B43" i="193"/>
  <c r="E43" i="193" s="1"/>
  <c r="A43" i="193"/>
  <c r="B42" i="193"/>
  <c r="G42" i="193" s="1"/>
  <c r="H42" i="193" s="1"/>
  <c r="A42" i="193"/>
  <c r="B34" i="193"/>
  <c r="D34" i="193" s="1"/>
  <c r="A34" i="193"/>
  <c r="G26" i="193"/>
  <c r="H26" i="193" s="1"/>
  <c r="H30" i="193" s="1"/>
  <c r="A26" i="193"/>
  <c r="A11" i="193"/>
  <c r="B20" i="192"/>
  <c r="A20" i="192"/>
  <c r="D20" i="192" s="1"/>
  <c r="B19" i="192"/>
  <c r="A19" i="192"/>
  <c r="G19" i="192" s="1"/>
  <c r="H19" i="192" s="1"/>
  <c r="B18" i="192"/>
  <c r="A18" i="192"/>
  <c r="G18" i="192" s="1"/>
  <c r="H18" i="192" s="1"/>
  <c r="A14" i="192"/>
  <c r="H14" i="192" s="1"/>
  <c r="F43" i="192"/>
  <c r="B43" i="192"/>
  <c r="G43" i="192" s="1"/>
  <c r="A43" i="192"/>
  <c r="B42" i="192"/>
  <c r="G42" i="192" s="1"/>
  <c r="H42" i="192" s="1"/>
  <c r="A42" i="192"/>
  <c r="B34" i="192"/>
  <c r="D34" i="192" s="1"/>
  <c r="A34" i="192"/>
  <c r="G26" i="192"/>
  <c r="H26" i="192" s="1"/>
  <c r="H30" i="192" s="1"/>
  <c r="A26" i="192"/>
  <c r="A11" i="192"/>
  <c r="B19" i="191"/>
  <c r="A19" i="191"/>
  <c r="G19" i="191" s="1"/>
  <c r="H19" i="191" s="1"/>
  <c r="B18" i="191"/>
  <c r="A18" i="191"/>
  <c r="G18" i="191" s="1"/>
  <c r="H18" i="191" s="1"/>
  <c r="A14" i="191"/>
  <c r="H14" i="191" s="1"/>
  <c r="F43" i="191"/>
  <c r="B43" i="191"/>
  <c r="E43" i="191" s="1"/>
  <c r="A43" i="191"/>
  <c r="B42" i="191"/>
  <c r="E42" i="191" s="1"/>
  <c r="A42" i="191"/>
  <c r="B34" i="191"/>
  <c r="D34" i="191" s="1"/>
  <c r="A34" i="191"/>
  <c r="G26" i="191"/>
  <c r="H26" i="191" s="1"/>
  <c r="A26" i="191"/>
  <c r="A11" i="191"/>
  <c r="F27" i="190"/>
  <c r="B18" i="190"/>
  <c r="A18" i="190"/>
  <c r="G18" i="190" s="1"/>
  <c r="H18" i="190" s="1"/>
  <c r="A14" i="190"/>
  <c r="H14" i="190" s="1"/>
  <c r="F43" i="190"/>
  <c r="B43" i="190"/>
  <c r="G43" i="190" s="1"/>
  <c r="A43" i="190"/>
  <c r="B42" i="190"/>
  <c r="E42" i="190" s="1"/>
  <c r="A42" i="190"/>
  <c r="B34" i="190"/>
  <c r="D34" i="190" s="1"/>
  <c r="A34" i="190"/>
  <c r="B27" i="190"/>
  <c r="G27" i="190" s="1"/>
  <c r="A27" i="190"/>
  <c r="G26" i="190"/>
  <c r="H26" i="190" s="1"/>
  <c r="A26" i="190"/>
  <c r="A11" i="190"/>
  <c r="E19" i="189"/>
  <c r="B19" i="189"/>
  <c r="A19" i="189"/>
  <c r="G19" i="189" s="1"/>
  <c r="B18" i="189"/>
  <c r="A18" i="189"/>
  <c r="G18" i="189" s="1"/>
  <c r="H18" i="189" s="1"/>
  <c r="A14" i="189"/>
  <c r="H14" i="189" s="1"/>
  <c r="F43" i="189"/>
  <c r="B43" i="189"/>
  <c r="G43" i="189" s="1"/>
  <c r="A43" i="189"/>
  <c r="B42" i="189"/>
  <c r="G42" i="189" s="1"/>
  <c r="H42" i="189" s="1"/>
  <c r="A42" i="189"/>
  <c r="B34" i="189"/>
  <c r="D34" i="189" s="1"/>
  <c r="A34" i="189"/>
  <c r="F27" i="189"/>
  <c r="B27" i="189"/>
  <c r="G27" i="189" s="1"/>
  <c r="A27" i="189"/>
  <c r="G26" i="189"/>
  <c r="H26" i="189" s="1"/>
  <c r="A26" i="189"/>
  <c r="A11" i="189"/>
  <c r="B18" i="188"/>
  <c r="A18" i="188"/>
  <c r="G18" i="188" s="1"/>
  <c r="H18" i="188" s="1"/>
  <c r="H22" i="188" s="1"/>
  <c r="G34" i="188" s="1"/>
  <c r="H34" i="188" s="1"/>
  <c r="H38" i="188" s="1"/>
  <c r="A14" i="188"/>
  <c r="H14" i="188" s="1"/>
  <c r="F43" i="188"/>
  <c r="B43" i="188"/>
  <c r="E43" i="188" s="1"/>
  <c r="A43" i="188"/>
  <c r="B42" i="188"/>
  <c r="G42" i="188" s="1"/>
  <c r="H42" i="188" s="1"/>
  <c r="A42" i="188"/>
  <c r="B34" i="188"/>
  <c r="D34" i="188" s="1"/>
  <c r="A34" i="188"/>
  <c r="F27" i="188"/>
  <c r="B27" i="188"/>
  <c r="E27" i="188" s="1"/>
  <c r="A27" i="188"/>
  <c r="G26" i="188"/>
  <c r="H26" i="188" s="1"/>
  <c r="A26" i="188"/>
  <c r="A11" i="188"/>
  <c r="B18" i="187"/>
  <c r="A18" i="187"/>
  <c r="G18" i="187" s="1"/>
  <c r="H18" i="187" s="1"/>
  <c r="H22" i="187" s="1"/>
  <c r="G34" i="187" s="1"/>
  <c r="H34" i="187" s="1"/>
  <c r="H38" i="187" s="1"/>
  <c r="A14" i="187"/>
  <c r="H14" i="187" s="1"/>
  <c r="F43" i="187"/>
  <c r="B43" i="187"/>
  <c r="G43" i="187" s="1"/>
  <c r="A43" i="187"/>
  <c r="B42" i="187"/>
  <c r="G42" i="187" s="1"/>
  <c r="H42" i="187" s="1"/>
  <c r="A42" i="187"/>
  <c r="B34" i="187"/>
  <c r="D34" i="187" s="1"/>
  <c r="A34" i="187"/>
  <c r="F27" i="187"/>
  <c r="B27" i="187"/>
  <c r="G27" i="187" s="1"/>
  <c r="A27" i="187"/>
  <c r="G26" i="187"/>
  <c r="H26" i="187" s="1"/>
  <c r="A26" i="187"/>
  <c r="A11" i="187"/>
  <c r="F27" i="186"/>
  <c r="A27" i="186"/>
  <c r="B27" i="186"/>
  <c r="G27" i="186" s="1"/>
  <c r="B18" i="186"/>
  <c r="A18" i="186"/>
  <c r="G18" i="186" s="1"/>
  <c r="H18" i="186" s="1"/>
  <c r="H22" i="186" s="1"/>
  <c r="G34" i="186" s="1"/>
  <c r="H34" i="186" s="1"/>
  <c r="H38" i="186" s="1"/>
  <c r="A14" i="186"/>
  <c r="H14" i="186" s="1"/>
  <c r="F43" i="186"/>
  <c r="B43" i="186"/>
  <c r="G43" i="186" s="1"/>
  <c r="A43" i="186"/>
  <c r="B42" i="186"/>
  <c r="E42" i="186" s="1"/>
  <c r="A42" i="186"/>
  <c r="B34" i="186"/>
  <c r="D34" i="186" s="1"/>
  <c r="A34" i="186"/>
  <c r="G26" i="186"/>
  <c r="H26" i="186" s="1"/>
  <c r="A26" i="186"/>
  <c r="A11" i="186"/>
  <c r="B18" i="185"/>
  <c r="A18" i="185"/>
  <c r="D18" i="185" s="1"/>
  <c r="A11" i="185"/>
  <c r="A14" i="185"/>
  <c r="B14" i="185" s="1"/>
  <c r="F43" i="185"/>
  <c r="B43" i="185"/>
  <c r="G43" i="185" s="1"/>
  <c r="A43" i="185"/>
  <c r="B42" i="185"/>
  <c r="E42" i="185" s="1"/>
  <c r="A42" i="185"/>
  <c r="B34" i="185"/>
  <c r="D34" i="185" s="1"/>
  <c r="A34" i="185"/>
  <c r="G26" i="185"/>
  <c r="H26" i="185" s="1"/>
  <c r="H30" i="185" s="1"/>
  <c r="A26" i="185"/>
  <c r="A11" i="169"/>
  <c r="A11" i="168"/>
  <c r="A11" i="167"/>
  <c r="A11" i="166"/>
  <c r="P90" i="229" l="1"/>
  <c r="P98" i="229" s="1"/>
  <c r="B14" i="195"/>
  <c r="B14" i="192"/>
  <c r="B14" i="199"/>
  <c r="M60" i="194"/>
  <c r="D19" i="212"/>
  <c r="B14" i="197"/>
  <c r="B14" i="203"/>
  <c r="H14" i="206"/>
  <c r="B14" i="200"/>
  <c r="B14" i="205"/>
  <c r="H14" i="202"/>
  <c r="B14" i="211"/>
  <c r="B14" i="186"/>
  <c r="B14" i="208"/>
  <c r="B14" i="196"/>
  <c r="B14" i="207"/>
  <c r="B14" i="194"/>
  <c r="B14" i="209"/>
  <c r="E40" i="212"/>
  <c r="G41" i="212"/>
  <c r="H41" i="212" s="1"/>
  <c r="H43" i="212" s="1"/>
  <c r="G26" i="212" s="1"/>
  <c r="H26" i="212" s="1"/>
  <c r="H29" i="212" s="1"/>
  <c r="H22" i="212"/>
  <c r="G33" i="212" s="1"/>
  <c r="H33" i="212" s="1"/>
  <c r="H36" i="212" s="1"/>
  <c r="B14" i="212"/>
  <c r="D18" i="212"/>
  <c r="G18" i="211"/>
  <c r="H18" i="211" s="1"/>
  <c r="H26" i="211" s="1"/>
  <c r="G37" i="211" s="1"/>
  <c r="H37" i="211" s="1"/>
  <c r="H40" i="211" s="1"/>
  <c r="H45" i="211"/>
  <c r="H47" i="211" s="1"/>
  <c r="E44" i="211"/>
  <c r="D22" i="211"/>
  <c r="D19" i="211"/>
  <c r="E45" i="211"/>
  <c r="D23" i="211"/>
  <c r="D20" i="211"/>
  <c r="D24" i="211"/>
  <c r="G23" i="210"/>
  <c r="H23" i="210" s="1"/>
  <c r="H26" i="210" s="1"/>
  <c r="G37" i="210" s="1"/>
  <c r="H37" i="210" s="1"/>
  <c r="H40" i="210" s="1"/>
  <c r="D24" i="210"/>
  <c r="D20" i="210"/>
  <c r="D21" i="210"/>
  <c r="D22" i="210"/>
  <c r="D25" i="210"/>
  <c r="B14" i="210"/>
  <c r="G45" i="210"/>
  <c r="H45" i="210" s="1"/>
  <c r="H47" i="210" s="1"/>
  <c r="G30" i="210" s="1"/>
  <c r="H30" i="210" s="1"/>
  <c r="H33" i="210" s="1"/>
  <c r="D19" i="210"/>
  <c r="E44" i="210"/>
  <c r="D18" i="210"/>
  <c r="G18" i="196"/>
  <c r="H18" i="196" s="1"/>
  <c r="H22" i="196" s="1"/>
  <c r="G34" i="196" s="1"/>
  <c r="H34" i="196" s="1"/>
  <c r="H38" i="196" s="1"/>
  <c r="D19" i="208"/>
  <c r="G42" i="208"/>
  <c r="H42" i="208" s="1"/>
  <c r="G20" i="206"/>
  <c r="H20" i="206" s="1"/>
  <c r="H24" i="206" s="1"/>
  <c r="G36" i="206" s="1"/>
  <c r="H36" i="206" s="1"/>
  <c r="H40" i="206" s="1"/>
  <c r="G18" i="208"/>
  <c r="H18" i="208" s="1"/>
  <c r="H22" i="208" s="1"/>
  <c r="G34" i="208" s="1"/>
  <c r="H34" i="208" s="1"/>
  <c r="H38" i="208" s="1"/>
  <c r="H22" i="209"/>
  <c r="G34" i="209" s="1"/>
  <c r="H34" i="209" s="1"/>
  <c r="H38" i="209" s="1"/>
  <c r="H43" i="209"/>
  <c r="H46" i="209" s="1"/>
  <c r="E42" i="209"/>
  <c r="D18" i="209"/>
  <c r="E43" i="209"/>
  <c r="D19" i="209"/>
  <c r="D21" i="208"/>
  <c r="D20" i="208"/>
  <c r="H43" i="208"/>
  <c r="E43" i="208"/>
  <c r="D21" i="206"/>
  <c r="H43" i="207"/>
  <c r="H46" i="207" s="1"/>
  <c r="G26" i="207" s="1"/>
  <c r="H26" i="207" s="1"/>
  <c r="H30" i="207" s="1"/>
  <c r="H22" i="207"/>
  <c r="G34" i="207" s="1"/>
  <c r="H34" i="207" s="1"/>
  <c r="H38" i="207" s="1"/>
  <c r="E42" i="207"/>
  <c r="D18" i="207"/>
  <c r="E43" i="207"/>
  <c r="G45" i="206"/>
  <c r="H45" i="206" s="1"/>
  <c r="H48" i="206" s="1"/>
  <c r="G28" i="206" s="1"/>
  <c r="H28" i="206" s="1"/>
  <c r="H32" i="206" s="1"/>
  <c r="D19" i="206"/>
  <c r="E44" i="206"/>
  <c r="D18" i="206"/>
  <c r="G43" i="202"/>
  <c r="H43" i="202" s="1"/>
  <c r="H46" i="202" s="1"/>
  <c r="G26" i="202" s="1"/>
  <c r="H26" i="202" s="1"/>
  <c r="H30" i="202" s="1"/>
  <c r="H48" i="202" s="1"/>
  <c r="G43" i="203"/>
  <c r="H43" i="203" s="1"/>
  <c r="H46" i="203" s="1"/>
  <c r="G26" i="203" s="1"/>
  <c r="H26" i="203" s="1"/>
  <c r="H30" i="203" s="1"/>
  <c r="E43" i="204"/>
  <c r="D18" i="204"/>
  <c r="E42" i="202"/>
  <c r="E27" i="201"/>
  <c r="G43" i="205"/>
  <c r="H43" i="205" s="1"/>
  <c r="H46" i="205" s="1"/>
  <c r="G26" i="205" s="1"/>
  <c r="H26" i="205" s="1"/>
  <c r="H30" i="205" s="1"/>
  <c r="G45" i="195"/>
  <c r="H45" i="195" s="1"/>
  <c r="G43" i="201"/>
  <c r="H43" i="201" s="1"/>
  <c r="H46" i="201" s="1"/>
  <c r="G26" i="201" s="1"/>
  <c r="H26" i="201" s="1"/>
  <c r="H30" i="201" s="1"/>
  <c r="H48" i="201" s="1"/>
  <c r="H22" i="205"/>
  <c r="G34" i="205" s="1"/>
  <c r="H34" i="205" s="1"/>
  <c r="H38" i="205" s="1"/>
  <c r="D19" i="205"/>
  <c r="D18" i="205"/>
  <c r="E42" i="205"/>
  <c r="H43" i="204"/>
  <c r="H46" i="204" s="1"/>
  <c r="G26" i="204" s="1"/>
  <c r="H26" i="204" s="1"/>
  <c r="H30" i="204" s="1"/>
  <c r="H22" i="204"/>
  <c r="G34" i="204" s="1"/>
  <c r="H34" i="204" s="1"/>
  <c r="H38" i="204" s="1"/>
  <c r="E42" i="204"/>
  <c r="B14" i="204"/>
  <c r="D20" i="203"/>
  <c r="H22" i="203"/>
  <c r="G34" i="203" s="1"/>
  <c r="H34" i="203" s="1"/>
  <c r="H38" i="203" s="1"/>
  <c r="D19" i="203"/>
  <c r="D18" i="203"/>
  <c r="E42" i="203"/>
  <c r="D18" i="202"/>
  <c r="E42" i="201"/>
  <c r="D18" i="201"/>
  <c r="D21" i="194"/>
  <c r="G62" i="194"/>
  <c r="H62" i="194" s="1"/>
  <c r="G22" i="194"/>
  <c r="H22" i="194" s="1"/>
  <c r="M22" i="194" s="1"/>
  <c r="G32" i="194"/>
  <c r="H32" i="194" s="1"/>
  <c r="M32" i="194" s="1"/>
  <c r="E27" i="200"/>
  <c r="G38" i="194"/>
  <c r="H38" i="194" s="1"/>
  <c r="M38" i="194" s="1"/>
  <c r="D19" i="194"/>
  <c r="G23" i="194"/>
  <c r="H23" i="194" s="1"/>
  <c r="M23" i="194" s="1"/>
  <c r="G30" i="194"/>
  <c r="H30" i="194" s="1"/>
  <c r="M30" i="194" s="1"/>
  <c r="G24" i="194"/>
  <c r="H24" i="194" s="1"/>
  <c r="M24" i="194" s="1"/>
  <c r="D26" i="194"/>
  <c r="G28" i="194"/>
  <c r="H28" i="194" s="1"/>
  <c r="M28" i="194" s="1"/>
  <c r="D29" i="194"/>
  <c r="G31" i="194"/>
  <c r="H31" i="194" s="1"/>
  <c r="M31" i="194" s="1"/>
  <c r="D33" i="194"/>
  <c r="D35" i="194"/>
  <c r="D18" i="193"/>
  <c r="G25" i="194"/>
  <c r="H25" i="194" s="1"/>
  <c r="M25" i="194" s="1"/>
  <c r="G43" i="199"/>
  <c r="H43" i="199" s="1"/>
  <c r="H46" i="199" s="1"/>
  <c r="D34" i="194"/>
  <c r="D21" i="197"/>
  <c r="G43" i="200"/>
  <c r="H43" i="200" s="1"/>
  <c r="H46" i="200" s="1"/>
  <c r="G26" i="200" s="1"/>
  <c r="H26" i="200" s="1"/>
  <c r="D27" i="194"/>
  <c r="G43" i="188"/>
  <c r="H43" i="188" s="1"/>
  <c r="H46" i="188" s="1"/>
  <c r="D20" i="194"/>
  <c r="D36" i="194"/>
  <c r="D37" i="194"/>
  <c r="H44" i="195"/>
  <c r="H27" i="200"/>
  <c r="D18" i="200"/>
  <c r="E42" i="200"/>
  <c r="D18" i="199"/>
  <c r="E42" i="199"/>
  <c r="H43" i="198"/>
  <c r="H46" i="198" s="1"/>
  <c r="H22" i="198"/>
  <c r="G34" i="198" s="1"/>
  <c r="H34" i="198" s="1"/>
  <c r="H38" i="198" s="1"/>
  <c r="E43" i="198"/>
  <c r="D18" i="198"/>
  <c r="E42" i="198"/>
  <c r="G18" i="197"/>
  <c r="H18" i="197" s="1"/>
  <c r="G43" i="197"/>
  <c r="H43" i="197" s="1"/>
  <c r="H46" i="197" s="1"/>
  <c r="D19" i="197"/>
  <c r="E44" i="197"/>
  <c r="D20" i="197"/>
  <c r="E42" i="197"/>
  <c r="D19" i="196"/>
  <c r="G43" i="196"/>
  <c r="H43" i="196" s="1"/>
  <c r="H46" i="196" s="1"/>
  <c r="D20" i="196"/>
  <c r="E44" i="196"/>
  <c r="E42" i="196"/>
  <c r="D21" i="195"/>
  <c r="G18" i="195"/>
  <c r="H18" i="195" s="1"/>
  <c r="H23" i="195" s="1"/>
  <c r="G35" i="195" s="1"/>
  <c r="H35" i="195" s="1"/>
  <c r="H39" i="195" s="1"/>
  <c r="E44" i="195"/>
  <c r="D20" i="195"/>
  <c r="D19" i="195"/>
  <c r="G43" i="195"/>
  <c r="H43" i="195" s="1"/>
  <c r="H18" i="194"/>
  <c r="M18" i="194" s="1"/>
  <c r="H33" i="194"/>
  <c r="M33" i="194" s="1"/>
  <c r="D18" i="194"/>
  <c r="G61" i="194"/>
  <c r="H61" i="194" s="1"/>
  <c r="G45" i="194"/>
  <c r="H45" i="194" s="1"/>
  <c r="M45" i="194" s="1"/>
  <c r="E60" i="194"/>
  <c r="D18" i="187"/>
  <c r="H19" i="189"/>
  <c r="E43" i="192"/>
  <c r="G43" i="191"/>
  <c r="H43" i="191" s="1"/>
  <c r="G27" i="188"/>
  <c r="H27" i="188" s="1"/>
  <c r="H30" i="188" s="1"/>
  <c r="H43" i="187"/>
  <c r="H46" i="187" s="1"/>
  <c r="G43" i="193"/>
  <c r="H43" i="193" s="1"/>
  <c r="H46" i="193" s="1"/>
  <c r="D19" i="192"/>
  <c r="G20" i="192"/>
  <c r="H20" i="192" s="1"/>
  <c r="H22" i="192" s="1"/>
  <c r="G34" i="192" s="1"/>
  <c r="H34" i="192" s="1"/>
  <c r="H38" i="192" s="1"/>
  <c r="E27" i="189"/>
  <c r="H22" i="193"/>
  <c r="G34" i="193" s="1"/>
  <c r="H34" i="193" s="1"/>
  <c r="H38" i="193" s="1"/>
  <c r="E42" i="193"/>
  <c r="B14" i="193"/>
  <c r="D19" i="193"/>
  <c r="H43" i="192"/>
  <c r="H46" i="192" s="1"/>
  <c r="E42" i="192"/>
  <c r="D18" i="192"/>
  <c r="H22" i="191"/>
  <c r="G34" i="191" s="1"/>
  <c r="H34" i="191" s="1"/>
  <c r="H38" i="191" s="1"/>
  <c r="D19" i="191"/>
  <c r="B14" i="191"/>
  <c r="H30" i="191"/>
  <c r="G42" i="191"/>
  <c r="H42" i="191" s="1"/>
  <c r="D18" i="191"/>
  <c r="H43" i="190"/>
  <c r="H27" i="190"/>
  <c r="H30" i="190" s="1"/>
  <c r="H22" i="190"/>
  <c r="G34" i="190" s="1"/>
  <c r="H34" i="190" s="1"/>
  <c r="H38" i="190" s="1"/>
  <c r="B14" i="190"/>
  <c r="E27" i="190"/>
  <c r="D18" i="190"/>
  <c r="E43" i="190"/>
  <c r="G42" i="190"/>
  <c r="H42" i="190" s="1"/>
  <c r="H43" i="189"/>
  <c r="H46" i="189" s="1"/>
  <c r="H22" i="189"/>
  <c r="G34" i="189" s="1"/>
  <c r="H34" i="189" s="1"/>
  <c r="H38" i="189" s="1"/>
  <c r="D19" i="189"/>
  <c r="H27" i="189"/>
  <c r="H30" i="189" s="1"/>
  <c r="E42" i="189"/>
  <c r="E43" i="189"/>
  <c r="B14" i="189"/>
  <c r="D18" i="189"/>
  <c r="E42" i="188"/>
  <c r="B14" i="188"/>
  <c r="D18" i="188"/>
  <c r="H27" i="187"/>
  <c r="H30" i="187" s="1"/>
  <c r="E27" i="187"/>
  <c r="E42" i="187"/>
  <c r="E43" i="187"/>
  <c r="B14" i="187"/>
  <c r="H27" i="186"/>
  <c r="H30" i="186" s="1"/>
  <c r="E27" i="186"/>
  <c r="H43" i="186"/>
  <c r="D18" i="186"/>
  <c r="G42" i="186"/>
  <c r="H42" i="186" s="1"/>
  <c r="E43" i="186"/>
  <c r="H14" i="185"/>
  <c r="H43" i="185"/>
  <c r="G18" i="185"/>
  <c r="H18" i="185" s="1"/>
  <c r="H22" i="185" s="1"/>
  <c r="G34" i="185" s="1"/>
  <c r="H34" i="185" s="1"/>
  <c r="H38" i="185" s="1"/>
  <c r="G42" i="185"/>
  <c r="H42" i="185" s="1"/>
  <c r="E43" i="185"/>
  <c r="M61" i="194" l="1"/>
  <c r="G60" i="132"/>
  <c r="J48" i="201" s="1"/>
  <c r="M48" i="201" s="1"/>
  <c r="G61" i="132"/>
  <c r="J48" i="202" s="1"/>
  <c r="M48" i="202" s="1"/>
  <c r="H45" i="212"/>
  <c r="G30" i="211"/>
  <c r="H30" i="211" s="1"/>
  <c r="H33" i="211" s="1"/>
  <c r="H49" i="211" s="1"/>
  <c r="H49" i="210"/>
  <c r="H46" i="208"/>
  <c r="G26" i="208" s="1"/>
  <c r="H26" i="208" s="1"/>
  <c r="H30" i="208" s="1"/>
  <c r="H48" i="208" s="1"/>
  <c r="G26" i="209"/>
  <c r="H26" i="209" s="1"/>
  <c r="H30" i="209" s="1"/>
  <c r="H48" i="209" s="1"/>
  <c r="H48" i="205"/>
  <c r="H48" i="207"/>
  <c r="H50" i="206"/>
  <c r="H48" i="204"/>
  <c r="H48" i="203"/>
  <c r="H30" i="200"/>
  <c r="H48" i="200" s="1"/>
  <c r="G26" i="199"/>
  <c r="H26" i="199" s="1"/>
  <c r="H30" i="199" s="1"/>
  <c r="H48" i="199" s="1"/>
  <c r="G26" i="198"/>
  <c r="H26" i="198" s="1"/>
  <c r="H30" i="198" s="1"/>
  <c r="H48" i="198" s="1"/>
  <c r="H22" i="197"/>
  <c r="G34" i="197" s="1"/>
  <c r="H34" i="197" s="1"/>
  <c r="H38" i="197" s="1"/>
  <c r="G26" i="197"/>
  <c r="H26" i="197" s="1"/>
  <c r="H30" i="197" s="1"/>
  <c r="H64" i="194"/>
  <c r="G26" i="196"/>
  <c r="H26" i="196" s="1"/>
  <c r="H30" i="196" s="1"/>
  <c r="H48" i="196" s="1"/>
  <c r="H47" i="195"/>
  <c r="G27" i="195" s="1"/>
  <c r="H27" i="195" s="1"/>
  <c r="H31" i="195" s="1"/>
  <c r="H40" i="194"/>
  <c r="H46" i="191"/>
  <c r="H48" i="191" s="1"/>
  <c r="H48" i="188"/>
  <c r="H46" i="186"/>
  <c r="H48" i="186" s="1"/>
  <c r="H46" i="185"/>
  <c r="H48" i="185" s="1"/>
  <c r="H46" i="190"/>
  <c r="H48" i="190" s="1"/>
  <c r="H48" i="193"/>
  <c r="H48" i="192"/>
  <c r="H48" i="189"/>
  <c r="H48" i="187"/>
  <c r="G52" i="194" l="1"/>
  <c r="H52" i="194" s="1"/>
  <c r="L40" i="194"/>
  <c r="G44" i="194"/>
  <c r="H44" i="194" s="1"/>
  <c r="L64" i="194"/>
  <c r="G59" i="132"/>
  <c r="J48" i="200" s="1"/>
  <c r="M48" i="200" s="1"/>
  <c r="G44" i="132"/>
  <c r="J48" i="185" s="1"/>
  <c r="M48" i="185" s="1"/>
  <c r="G77" i="132"/>
  <c r="J48" i="209" s="1"/>
  <c r="M48" i="209" s="1"/>
  <c r="G48" i="132"/>
  <c r="J48" i="189" s="1"/>
  <c r="M48" i="189" s="1"/>
  <c r="G52" i="132"/>
  <c r="J48" i="193" s="1"/>
  <c r="M48" i="193" s="1"/>
  <c r="G65" i="132"/>
  <c r="J50" i="206" s="1"/>
  <c r="M50" i="206" s="1"/>
  <c r="G64" i="132"/>
  <c r="J48" i="205" s="1"/>
  <c r="M48" i="205" s="1"/>
  <c r="G47" i="132"/>
  <c r="G51" i="132"/>
  <c r="J48" i="192" s="1"/>
  <c r="M48" i="192" s="1"/>
  <c r="G50" i="132"/>
  <c r="J48" i="191" s="1"/>
  <c r="M48" i="191" s="1"/>
  <c r="G58" i="132"/>
  <c r="J48" i="199" s="1"/>
  <c r="M48" i="199" s="1"/>
  <c r="G49" i="132"/>
  <c r="J48" i="190" s="1"/>
  <c r="M48" i="190" s="1"/>
  <c r="G45" i="132"/>
  <c r="J48" i="186" s="1"/>
  <c r="M48" i="186" s="1"/>
  <c r="G76" i="132"/>
  <c r="J48" i="208" s="1"/>
  <c r="M48" i="208" s="1"/>
  <c r="G62" i="132"/>
  <c r="J48" i="203" s="1"/>
  <c r="M48" i="203" s="1"/>
  <c r="G66" i="132"/>
  <c r="J48" i="207" s="1"/>
  <c r="M48" i="207" s="1"/>
  <c r="G55" i="132"/>
  <c r="J48" i="196" s="1"/>
  <c r="M48" i="196" s="1"/>
  <c r="G63" i="132"/>
  <c r="J48" i="204" s="1"/>
  <c r="M48" i="204" s="1"/>
  <c r="G78" i="132"/>
  <c r="J49" i="210" s="1"/>
  <c r="M49" i="210" s="1"/>
  <c r="G79" i="132"/>
  <c r="J49" i="211" s="1"/>
  <c r="M49" i="211" s="1"/>
  <c r="G80" i="132"/>
  <c r="J45" i="212" s="1"/>
  <c r="M45" i="212" s="1"/>
  <c r="G46" i="132"/>
  <c r="G57" i="132"/>
  <c r="J48" i="198" s="1"/>
  <c r="M48" i="198" s="1"/>
  <c r="H48" i="197"/>
  <c r="H49" i="195"/>
  <c r="H56" i="194" l="1"/>
  <c r="L56" i="194" s="1"/>
  <c r="M52" i="194"/>
  <c r="H48" i="194"/>
  <c r="M44" i="194"/>
  <c r="G54" i="132"/>
  <c r="J48" i="188"/>
  <c r="M48" i="188" s="1"/>
  <c r="J48" i="187"/>
  <c r="M48" i="187" s="1"/>
  <c r="G56" i="132"/>
  <c r="J48" i="197" s="1"/>
  <c r="M48" i="197" s="1"/>
  <c r="G24" i="169"/>
  <c r="H24" i="169" s="1"/>
  <c r="H26" i="169" s="1"/>
  <c r="B30" i="169"/>
  <c r="A18" i="169"/>
  <c r="D18" i="169" s="1"/>
  <c r="B18" i="169"/>
  <c r="A14" i="169"/>
  <c r="H14" i="169" s="1"/>
  <c r="F37" i="169"/>
  <c r="B37" i="169"/>
  <c r="G37" i="169" s="1"/>
  <c r="A37" i="169"/>
  <c r="B36" i="169"/>
  <c r="G36" i="169" s="1"/>
  <c r="H36" i="169" s="1"/>
  <c r="A36" i="169"/>
  <c r="A30" i="169"/>
  <c r="A24" i="169"/>
  <c r="A26" i="168"/>
  <c r="G26" i="168"/>
  <c r="F42" i="168"/>
  <c r="B42" i="168"/>
  <c r="G42" i="168" s="1"/>
  <c r="A42" i="168"/>
  <c r="A41" i="168"/>
  <c r="B41" i="168"/>
  <c r="F34" i="168"/>
  <c r="A34" i="168"/>
  <c r="B34" i="168"/>
  <c r="G34" i="168" s="1"/>
  <c r="E20" i="168"/>
  <c r="A19" i="168"/>
  <c r="A20" i="168"/>
  <c r="A18" i="168"/>
  <c r="B19" i="168"/>
  <c r="B20" i="168"/>
  <c r="G20" i="168" s="1"/>
  <c r="B18" i="168"/>
  <c r="G18" i="168" s="1"/>
  <c r="H18" i="168" s="1"/>
  <c r="L48" i="194" l="1"/>
  <c r="H66" i="194"/>
  <c r="J49" i="226"/>
  <c r="M49" i="226" s="1"/>
  <c r="J66" i="194"/>
  <c r="J49" i="195"/>
  <c r="M49" i="195" s="1"/>
  <c r="M45" i="227"/>
  <c r="H20" i="168"/>
  <c r="H37" i="169"/>
  <c r="H39" i="169" s="1"/>
  <c r="G18" i="169"/>
  <c r="H18" i="169" s="1"/>
  <c r="E36" i="169"/>
  <c r="B14" i="169"/>
  <c r="E37" i="169"/>
  <c r="D30" i="169"/>
  <c r="H42" i="168"/>
  <c r="E42" i="168"/>
  <c r="D20" i="168"/>
  <c r="D18" i="168"/>
  <c r="J30" i="194" l="1"/>
  <c r="I40" i="194"/>
  <c r="M40" i="194" s="1"/>
  <c r="N40" i="194" s="1"/>
  <c r="J33" i="194"/>
  <c r="J19" i="194"/>
  <c r="J36" i="194"/>
  <c r="J38" i="194"/>
  <c r="J18" i="194"/>
  <c r="J26" i="194"/>
  <c r="J29" i="194"/>
  <c r="J31" i="194"/>
  <c r="J34" i="194"/>
  <c r="J35" i="194"/>
  <c r="J20" i="194"/>
  <c r="J37" i="194"/>
  <c r="J25" i="194"/>
  <c r="J32" i="194"/>
  <c r="I56" i="194"/>
  <c r="M56" i="194" s="1"/>
  <c r="N56" i="194" s="1"/>
  <c r="J21" i="194"/>
  <c r="J22" i="194"/>
  <c r="J23" i="194"/>
  <c r="J45" i="194"/>
  <c r="J27" i="194"/>
  <c r="J24" i="194"/>
  <c r="J52" i="194"/>
  <c r="J62" i="194"/>
  <c r="J28" i="194"/>
  <c r="J60" i="194"/>
  <c r="J61" i="194"/>
  <c r="I64" i="194"/>
  <c r="J44" i="194"/>
  <c r="I48" i="194"/>
  <c r="M48" i="194" s="1"/>
  <c r="N48" i="194" s="1"/>
  <c r="J70" i="194"/>
  <c r="M66" i="194"/>
  <c r="H20" i="169"/>
  <c r="A14" i="168"/>
  <c r="B14" i="168" s="1"/>
  <c r="G41" i="168"/>
  <c r="H41" i="168" s="1"/>
  <c r="H45" i="168" s="1"/>
  <c r="D34" i="168"/>
  <c r="G19" i="168"/>
  <c r="H19" i="168" s="1"/>
  <c r="H22" i="168" s="1"/>
  <c r="F27" i="167"/>
  <c r="B30" i="167"/>
  <c r="G30" i="167" s="1"/>
  <c r="H30" i="167" s="1"/>
  <c r="A30" i="167"/>
  <c r="B29" i="167"/>
  <c r="E29" i="167" s="1"/>
  <c r="B28" i="167"/>
  <c r="G28" i="167" s="1"/>
  <c r="B27" i="167"/>
  <c r="G27" i="167" s="1"/>
  <c r="A29" i="167"/>
  <c r="A28" i="167"/>
  <c r="A19" i="167"/>
  <c r="B19" i="167"/>
  <c r="G19" i="167" s="1"/>
  <c r="B18" i="167"/>
  <c r="A14" i="167"/>
  <c r="B42" i="167"/>
  <c r="G42" i="167" s="1"/>
  <c r="A42" i="167"/>
  <c r="B35" i="167"/>
  <c r="D35" i="167" s="1"/>
  <c r="A35" i="167"/>
  <c r="A27" i="167"/>
  <c r="H14" i="167"/>
  <c r="E20" i="166"/>
  <c r="F28" i="166"/>
  <c r="F44" i="166" s="1"/>
  <c r="F45" i="166" s="1"/>
  <c r="F46" i="166" s="1"/>
  <c r="F43" i="166"/>
  <c r="E22" i="166"/>
  <c r="E21" i="166"/>
  <c r="E19" i="166"/>
  <c r="A45" i="166"/>
  <c r="A46" i="166"/>
  <c r="A44" i="166"/>
  <c r="B45" i="166"/>
  <c r="G45" i="166" s="1"/>
  <c r="B46" i="166"/>
  <c r="B44" i="166"/>
  <c r="G44" i="166" s="1"/>
  <c r="G46" i="166"/>
  <c r="A36" i="166"/>
  <c r="B36" i="166"/>
  <c r="D36" i="166" s="1"/>
  <c r="A28" i="166"/>
  <c r="A22" i="166"/>
  <c r="A19" i="166"/>
  <c r="A20" i="166"/>
  <c r="A21" i="166"/>
  <c r="A18" i="166"/>
  <c r="B28" i="166"/>
  <c r="G28" i="166" s="1"/>
  <c r="B22" i="166"/>
  <c r="G22" i="166" s="1"/>
  <c r="B21" i="166"/>
  <c r="D21" i="166" s="1"/>
  <c r="B19" i="166"/>
  <c r="G19" i="166" s="1"/>
  <c r="B20" i="166"/>
  <c r="G20" i="166" s="1"/>
  <c r="B18" i="166"/>
  <c r="G18" i="166" s="1"/>
  <c r="A14" i="166"/>
  <c r="H14" i="166" s="1"/>
  <c r="B43" i="166"/>
  <c r="G43" i="166" s="1"/>
  <c r="A43" i="166"/>
  <c r="H14" i="168" l="1"/>
  <c r="M64" i="194"/>
  <c r="N64" i="194" s="1"/>
  <c r="G30" i="169"/>
  <c r="H30" i="169" s="1"/>
  <c r="H32" i="169" s="1"/>
  <c r="H41" i="169" s="1"/>
  <c r="H22" i="166"/>
  <c r="H19" i="166"/>
  <c r="G21" i="166"/>
  <c r="H21" i="166" s="1"/>
  <c r="D22" i="166"/>
  <c r="H26" i="168"/>
  <c r="D19" i="168"/>
  <c r="E41" i="168"/>
  <c r="E30" i="167"/>
  <c r="G29" i="167"/>
  <c r="H29" i="167" s="1"/>
  <c r="H28" i="167"/>
  <c r="E28" i="167"/>
  <c r="H42" i="167"/>
  <c r="H19" i="167"/>
  <c r="D19" i="167"/>
  <c r="B14" i="167"/>
  <c r="E42" i="167"/>
  <c r="E27" i="167"/>
  <c r="H27" i="167"/>
  <c r="H44" i="166"/>
  <c r="H46" i="166"/>
  <c r="H45" i="166"/>
  <c r="H43" i="166"/>
  <c r="E46" i="166"/>
  <c r="E45" i="166"/>
  <c r="E44" i="166"/>
  <c r="B14" i="166"/>
  <c r="D20" i="166"/>
  <c r="H18" i="166"/>
  <c r="H20" i="166"/>
  <c r="H28" i="166"/>
  <c r="D18" i="166"/>
  <c r="E28" i="166"/>
  <c r="D19" i="166"/>
  <c r="E43" i="166"/>
  <c r="M41" i="169" l="1"/>
  <c r="G73" i="132"/>
  <c r="H73" i="132" s="1"/>
  <c r="H30" i="168"/>
  <c r="H46" i="167"/>
  <c r="H23" i="166"/>
  <c r="G36" i="166" s="1"/>
  <c r="H36" i="166" s="1"/>
  <c r="H47" i="166"/>
  <c r="G27" i="166" s="1"/>
  <c r="H27" i="166" s="1"/>
  <c r="H32" i="166" s="1"/>
  <c r="G26" i="167" l="1"/>
  <c r="H26" i="167" s="1"/>
  <c r="H31" i="167" l="1"/>
  <c r="A11" i="160" l="1"/>
  <c r="A11" i="159"/>
  <c r="A11" i="158"/>
  <c r="A11" i="157"/>
  <c r="A11" i="155"/>
  <c r="A11" i="161"/>
  <c r="A11" i="156"/>
  <c r="A11" i="151"/>
  <c r="A11" i="150"/>
  <c r="A11" i="163"/>
  <c r="A11" i="152"/>
  <c r="I199" i="149"/>
  <c r="I200" i="149"/>
  <c r="A14" i="160"/>
  <c r="A14" i="159"/>
  <c r="A14" i="158"/>
  <c r="A14" i="157"/>
  <c r="A14" i="161"/>
  <c r="A14" i="155"/>
  <c r="A14" i="156"/>
  <c r="A14" i="151"/>
  <c r="A14" i="150"/>
  <c r="A14" i="163"/>
  <c r="B14" i="163" l="1"/>
  <c r="B12" i="224"/>
  <c r="B6" i="149"/>
  <c r="B7" i="158" s="1"/>
  <c r="F41" i="164"/>
  <c r="A41" i="164"/>
  <c r="B34" i="164"/>
  <c r="A34" i="164"/>
  <c r="F27" i="164"/>
  <c r="E20" i="164" s="1"/>
  <c r="B27" i="164"/>
  <c r="G27" i="164" s="1"/>
  <c r="H27" i="164" s="1"/>
  <c r="A27" i="164"/>
  <c r="B20" i="164"/>
  <c r="G20" i="164" s="1"/>
  <c r="A20" i="164"/>
  <c r="E19" i="164"/>
  <c r="B19" i="164"/>
  <c r="D19" i="164" s="1"/>
  <c r="A19" i="164"/>
  <c r="B18" i="164"/>
  <c r="G18" i="164" s="1"/>
  <c r="H18" i="164" s="1"/>
  <c r="A18" i="164"/>
  <c r="A42" i="163"/>
  <c r="B36" i="163"/>
  <c r="A36" i="163"/>
  <c r="B35" i="163"/>
  <c r="A35" i="163"/>
  <c r="F30" i="163"/>
  <c r="B30" i="163"/>
  <c r="G30" i="163" s="1"/>
  <c r="A30" i="163"/>
  <c r="F29" i="163"/>
  <c r="B29" i="163"/>
  <c r="G29" i="163" s="1"/>
  <c r="A29" i="163"/>
  <c r="F28" i="163"/>
  <c r="B28" i="163"/>
  <c r="E28" i="163" s="1"/>
  <c r="A28" i="163"/>
  <c r="F27" i="163"/>
  <c r="B27" i="163"/>
  <c r="E27" i="163" s="1"/>
  <c r="A27" i="163"/>
  <c r="E20" i="163"/>
  <c r="B20" i="163"/>
  <c r="A20" i="163"/>
  <c r="B19" i="163"/>
  <c r="G19" i="163" s="1"/>
  <c r="H19" i="163" s="1"/>
  <c r="A19" i="163"/>
  <c r="E18" i="163"/>
  <c r="B18" i="163"/>
  <c r="G18" i="163" s="1"/>
  <c r="A18" i="163"/>
  <c r="A52" i="161"/>
  <c r="A51" i="161"/>
  <c r="B45" i="161"/>
  <c r="A45" i="161"/>
  <c r="B40" i="161"/>
  <c r="E40" i="161" s="1"/>
  <c r="A40" i="161"/>
  <c r="B39" i="161"/>
  <c r="E39" i="161" s="1"/>
  <c r="A39" i="161"/>
  <c r="B38" i="161"/>
  <c r="G38" i="161" s="1"/>
  <c r="H38" i="161" s="1"/>
  <c r="A38" i="161"/>
  <c r="B37" i="161"/>
  <c r="G37" i="161" s="1"/>
  <c r="H37" i="161" s="1"/>
  <c r="A37" i="161"/>
  <c r="B36" i="161"/>
  <c r="G36" i="161" s="1"/>
  <c r="H36" i="161" s="1"/>
  <c r="A36" i="161"/>
  <c r="B35" i="161"/>
  <c r="G35" i="161" s="1"/>
  <c r="H35" i="161" s="1"/>
  <c r="A35" i="161"/>
  <c r="F34" i="161"/>
  <c r="B34" i="161"/>
  <c r="G34" i="161" s="1"/>
  <c r="A34" i="161"/>
  <c r="E28" i="161"/>
  <c r="B28" i="161"/>
  <c r="E27" i="161"/>
  <c r="B27" i="161"/>
  <c r="B26" i="161"/>
  <c r="G26" i="161" s="1"/>
  <c r="H26" i="161" s="1"/>
  <c r="A26" i="161"/>
  <c r="B25" i="161"/>
  <c r="G25" i="161" s="1"/>
  <c r="H25" i="161" s="1"/>
  <c r="A25" i="161"/>
  <c r="B24" i="161"/>
  <c r="G24" i="161" s="1"/>
  <c r="H24" i="161" s="1"/>
  <c r="A24" i="161"/>
  <c r="B23" i="161"/>
  <c r="D23" i="161" s="1"/>
  <c r="A23" i="161"/>
  <c r="B22" i="161"/>
  <c r="D22" i="161" s="1"/>
  <c r="A22" i="161"/>
  <c r="E21" i="161"/>
  <c r="B21" i="161"/>
  <c r="G21" i="161" s="1"/>
  <c r="A21" i="161"/>
  <c r="B20" i="161"/>
  <c r="D20" i="161" s="1"/>
  <c r="A20" i="161"/>
  <c r="B19" i="161"/>
  <c r="D19" i="161" s="1"/>
  <c r="A19" i="161"/>
  <c r="B18" i="161"/>
  <c r="G18" i="161" s="1"/>
  <c r="H18" i="161" s="1"/>
  <c r="A18" i="161"/>
  <c r="A47" i="160"/>
  <c r="A46" i="160"/>
  <c r="B41" i="160"/>
  <c r="A41" i="160"/>
  <c r="B40" i="160"/>
  <c r="A40" i="160"/>
  <c r="F39" i="160"/>
  <c r="B39" i="160"/>
  <c r="A39" i="160"/>
  <c r="F33" i="160"/>
  <c r="B33" i="160"/>
  <c r="E33" i="160" s="1"/>
  <c r="A33" i="160"/>
  <c r="F32" i="160"/>
  <c r="B32" i="160"/>
  <c r="E32" i="160" s="1"/>
  <c r="A32" i="160"/>
  <c r="F31" i="160"/>
  <c r="B31" i="160"/>
  <c r="G31" i="160" s="1"/>
  <c r="A31" i="160"/>
  <c r="B25" i="160"/>
  <c r="G25" i="160" s="1"/>
  <c r="H25" i="160" s="1"/>
  <c r="A25" i="160"/>
  <c r="E24" i="160"/>
  <c r="F40" i="160" s="1"/>
  <c r="B24" i="160"/>
  <c r="G24" i="160" s="1"/>
  <c r="A24" i="160"/>
  <c r="B23" i="160"/>
  <c r="D23" i="160" s="1"/>
  <c r="A23" i="160"/>
  <c r="E22" i="160"/>
  <c r="E23" i="160" s="1"/>
  <c r="B22" i="160"/>
  <c r="D22" i="160" s="1"/>
  <c r="A22" i="160"/>
  <c r="B21" i="160"/>
  <c r="A21" i="160"/>
  <c r="E20" i="160"/>
  <c r="B20" i="160"/>
  <c r="G20" i="160" s="1"/>
  <c r="A20" i="160"/>
  <c r="E19" i="160"/>
  <c r="B19" i="160"/>
  <c r="G19" i="160" s="1"/>
  <c r="A19" i="160"/>
  <c r="B18" i="160"/>
  <c r="G18" i="160" s="1"/>
  <c r="H18" i="160" s="1"/>
  <c r="A18" i="160"/>
  <c r="A47" i="159"/>
  <c r="A46" i="159"/>
  <c r="B41" i="159"/>
  <c r="A41" i="159"/>
  <c r="B40" i="159"/>
  <c r="A40" i="159"/>
  <c r="F39" i="159"/>
  <c r="B39" i="159"/>
  <c r="A39" i="159"/>
  <c r="F33" i="159"/>
  <c r="B33" i="159"/>
  <c r="E33" i="159" s="1"/>
  <c r="A33" i="159"/>
  <c r="F32" i="159"/>
  <c r="B32" i="159"/>
  <c r="A32" i="159"/>
  <c r="F31" i="159"/>
  <c r="B31" i="159"/>
  <c r="G31" i="159" s="1"/>
  <c r="A31" i="159"/>
  <c r="B25" i="159"/>
  <c r="G25" i="159" s="1"/>
  <c r="H25" i="159" s="1"/>
  <c r="A25" i="159"/>
  <c r="E24" i="159"/>
  <c r="F40" i="159" s="1"/>
  <c r="B24" i="159"/>
  <c r="D24" i="159" s="1"/>
  <c r="A24" i="159"/>
  <c r="B23" i="159"/>
  <c r="D23" i="159" s="1"/>
  <c r="A23" i="159"/>
  <c r="E22" i="159"/>
  <c r="E23" i="159" s="1"/>
  <c r="B22" i="159"/>
  <c r="A22" i="159"/>
  <c r="B21" i="159"/>
  <c r="G21" i="159" s="1"/>
  <c r="H21" i="159" s="1"/>
  <c r="A21" i="159"/>
  <c r="E20" i="159"/>
  <c r="B20" i="159"/>
  <c r="D20" i="159" s="1"/>
  <c r="A20" i="159"/>
  <c r="E19" i="159"/>
  <c r="B19" i="159"/>
  <c r="G19" i="159" s="1"/>
  <c r="A19" i="159"/>
  <c r="B18" i="159"/>
  <c r="G18" i="159" s="1"/>
  <c r="H18" i="159" s="1"/>
  <c r="A18" i="159"/>
  <c r="A47" i="158"/>
  <c r="A46" i="158"/>
  <c r="B41" i="158"/>
  <c r="A41" i="158"/>
  <c r="B40" i="158"/>
  <c r="A40" i="158"/>
  <c r="F39" i="158"/>
  <c r="B39" i="158"/>
  <c r="A39" i="158"/>
  <c r="F33" i="158"/>
  <c r="B33" i="158"/>
  <c r="G33" i="158" s="1"/>
  <c r="A33" i="158"/>
  <c r="F32" i="158"/>
  <c r="B32" i="158"/>
  <c r="E32" i="158" s="1"/>
  <c r="A32" i="158"/>
  <c r="F31" i="158"/>
  <c r="B31" i="158"/>
  <c r="E31" i="158" s="1"/>
  <c r="A31" i="158"/>
  <c r="B25" i="158"/>
  <c r="G25" i="158" s="1"/>
  <c r="H25" i="158" s="1"/>
  <c r="A25" i="158"/>
  <c r="E24" i="158"/>
  <c r="B24" i="158"/>
  <c r="D24" i="158" s="1"/>
  <c r="A24" i="158"/>
  <c r="B23" i="158"/>
  <c r="G23" i="158" s="1"/>
  <c r="A23" i="158"/>
  <c r="E22" i="158"/>
  <c r="E23" i="158" s="1"/>
  <c r="B22" i="158"/>
  <c r="D22" i="158" s="1"/>
  <c r="A22" i="158"/>
  <c r="B21" i="158"/>
  <c r="D21" i="158" s="1"/>
  <c r="A21" i="158"/>
  <c r="E20" i="158"/>
  <c r="B20" i="158"/>
  <c r="A20" i="158"/>
  <c r="E19" i="158"/>
  <c r="B19" i="158"/>
  <c r="G19" i="158" s="1"/>
  <c r="A19" i="158"/>
  <c r="B18" i="158"/>
  <c r="G18" i="158" s="1"/>
  <c r="H18" i="158" s="1"/>
  <c r="A18" i="158"/>
  <c r="A47" i="157"/>
  <c r="A46" i="157"/>
  <c r="B41" i="157"/>
  <c r="A41" i="157"/>
  <c r="B40" i="157"/>
  <c r="A40" i="157"/>
  <c r="F39" i="157"/>
  <c r="B39" i="157"/>
  <c r="A39" i="157"/>
  <c r="F33" i="157"/>
  <c r="B33" i="157"/>
  <c r="E33" i="157" s="1"/>
  <c r="A33" i="157"/>
  <c r="F32" i="157"/>
  <c r="B32" i="157"/>
  <c r="E32" i="157" s="1"/>
  <c r="A32" i="157"/>
  <c r="F31" i="157"/>
  <c r="B31" i="157"/>
  <c r="A31" i="157"/>
  <c r="B25" i="157"/>
  <c r="D25" i="157" s="1"/>
  <c r="A25" i="157"/>
  <c r="E24" i="157"/>
  <c r="F40" i="157" s="1"/>
  <c r="B24" i="157"/>
  <c r="G24" i="157" s="1"/>
  <c r="A24" i="157"/>
  <c r="B23" i="157"/>
  <c r="D23" i="157" s="1"/>
  <c r="A23" i="157"/>
  <c r="E22" i="157"/>
  <c r="E23" i="157" s="1"/>
  <c r="B22" i="157"/>
  <c r="D22" i="157" s="1"/>
  <c r="A22" i="157"/>
  <c r="B21" i="157"/>
  <c r="G21" i="157" s="1"/>
  <c r="H21" i="157" s="1"/>
  <c r="A21" i="157"/>
  <c r="E20" i="157"/>
  <c r="B20" i="157"/>
  <c r="D20" i="157" s="1"/>
  <c r="A20" i="157"/>
  <c r="E19" i="157"/>
  <c r="B19" i="157"/>
  <c r="D19" i="157" s="1"/>
  <c r="A19" i="157"/>
  <c r="B18" i="157"/>
  <c r="A18" i="157"/>
  <c r="A42" i="156"/>
  <c r="B36" i="156"/>
  <c r="A36" i="156"/>
  <c r="B31" i="156"/>
  <c r="G31" i="156" s="1"/>
  <c r="H31" i="156" s="1"/>
  <c r="A31" i="156"/>
  <c r="B30" i="156"/>
  <c r="G30" i="156" s="1"/>
  <c r="H30" i="156" s="1"/>
  <c r="A30" i="156"/>
  <c r="B29" i="156"/>
  <c r="A29" i="156"/>
  <c r="L23" i="156"/>
  <c r="K23" i="156"/>
  <c r="M23" i="156" s="1"/>
  <c r="B23" i="156"/>
  <c r="K22" i="156"/>
  <c r="B22" i="156"/>
  <c r="B21" i="156"/>
  <c r="D21" i="156" s="1"/>
  <c r="A21" i="156"/>
  <c r="B20" i="156"/>
  <c r="A20" i="156"/>
  <c r="B19" i="156"/>
  <c r="G19" i="156" s="1"/>
  <c r="H19" i="156" s="1"/>
  <c r="A19" i="156"/>
  <c r="B18" i="156"/>
  <c r="G18" i="156" s="1"/>
  <c r="H18" i="156" s="1"/>
  <c r="A18" i="156"/>
  <c r="A47" i="155"/>
  <c r="B40" i="155"/>
  <c r="A40" i="155"/>
  <c r="F34" i="155"/>
  <c r="B34" i="155"/>
  <c r="G34" i="155" s="1"/>
  <c r="A34" i="155"/>
  <c r="B33" i="155"/>
  <c r="G33" i="155" s="1"/>
  <c r="H33" i="155" s="1"/>
  <c r="A33" i="155"/>
  <c r="B32" i="155"/>
  <c r="E32" i="155" s="1"/>
  <c r="A32" i="155"/>
  <c r="F31" i="155"/>
  <c r="B31" i="155"/>
  <c r="G31" i="155" s="1"/>
  <c r="A31" i="155"/>
  <c r="F30" i="155"/>
  <c r="B30" i="155"/>
  <c r="G30" i="155" s="1"/>
  <c r="A30" i="155"/>
  <c r="F29" i="155"/>
  <c r="B29" i="155"/>
  <c r="E29" i="155" s="1"/>
  <c r="A29" i="155"/>
  <c r="B22" i="155"/>
  <c r="G22" i="155" s="1"/>
  <c r="H22" i="155" s="1"/>
  <c r="A22" i="155"/>
  <c r="L21" i="155"/>
  <c r="M21" i="155" s="1"/>
  <c r="B21" i="155"/>
  <c r="G21" i="155" s="1"/>
  <c r="H21" i="155" s="1"/>
  <c r="A21" i="155"/>
  <c r="M20" i="155"/>
  <c r="L20" i="155"/>
  <c r="B20" i="155"/>
  <c r="L19" i="155"/>
  <c r="K19" i="155"/>
  <c r="E19" i="155"/>
  <c r="B19" i="155"/>
  <c r="E18" i="155"/>
  <c r="B18" i="155"/>
  <c r="A52" i="152"/>
  <c r="A51" i="152"/>
  <c r="B44" i="152"/>
  <c r="A44" i="152"/>
  <c r="F39" i="152"/>
  <c r="B39" i="152"/>
  <c r="A39" i="152"/>
  <c r="F38" i="152"/>
  <c r="B38" i="152"/>
  <c r="E38" i="152" s="1"/>
  <c r="A38" i="152"/>
  <c r="F37" i="152"/>
  <c r="B37" i="152"/>
  <c r="G37" i="152" s="1"/>
  <c r="A37" i="152"/>
  <c r="F36" i="152"/>
  <c r="B36" i="152"/>
  <c r="E36" i="152" s="1"/>
  <c r="A36" i="152"/>
  <c r="F35" i="152"/>
  <c r="B35" i="152"/>
  <c r="A35" i="152"/>
  <c r="F34" i="152"/>
  <c r="B34" i="152"/>
  <c r="E34" i="152" s="1"/>
  <c r="A34" i="152"/>
  <c r="E28" i="152"/>
  <c r="B28" i="152"/>
  <c r="B27" i="152"/>
  <c r="G27" i="152" s="1"/>
  <c r="H27" i="152" s="1"/>
  <c r="A27" i="152"/>
  <c r="E26" i="152"/>
  <c r="B26" i="152"/>
  <c r="G26" i="152" s="1"/>
  <c r="A26" i="152"/>
  <c r="B25" i="152"/>
  <c r="D25" i="152" s="1"/>
  <c r="A25" i="152"/>
  <c r="E24" i="152"/>
  <c r="B24" i="152"/>
  <c r="D24" i="152" s="1"/>
  <c r="A24" i="152"/>
  <c r="B23" i="152"/>
  <c r="D23" i="152" s="1"/>
  <c r="A23" i="152"/>
  <c r="B22" i="152"/>
  <c r="D22" i="152" s="1"/>
  <c r="A22" i="152"/>
  <c r="B21" i="152"/>
  <c r="D21" i="152" s="1"/>
  <c r="A21" i="152"/>
  <c r="B20" i="152"/>
  <c r="G20" i="152" s="1"/>
  <c r="H20" i="152" s="1"/>
  <c r="A20" i="152"/>
  <c r="B19" i="152"/>
  <c r="D19" i="152" s="1"/>
  <c r="A19" i="152"/>
  <c r="B18" i="152"/>
  <c r="A18" i="152"/>
  <c r="A43" i="151"/>
  <c r="A42" i="151"/>
  <c r="E36" i="151"/>
  <c r="B36" i="151"/>
  <c r="A36" i="151"/>
  <c r="B35" i="151"/>
  <c r="A35" i="151"/>
  <c r="F29" i="151"/>
  <c r="B29" i="151"/>
  <c r="G29" i="151" s="1"/>
  <c r="A29" i="151"/>
  <c r="F28" i="151"/>
  <c r="B28" i="151"/>
  <c r="G28" i="151" s="1"/>
  <c r="A28" i="151"/>
  <c r="E21" i="151"/>
  <c r="B21" i="151"/>
  <c r="D21" i="151" s="1"/>
  <c r="A21" i="151"/>
  <c r="B20" i="151"/>
  <c r="G20" i="151" s="1"/>
  <c r="H20" i="151" s="1"/>
  <c r="G35" i="151" s="1"/>
  <c r="H35" i="151" s="1"/>
  <c r="A20" i="151"/>
  <c r="B19" i="151"/>
  <c r="D19" i="151" s="1"/>
  <c r="A19" i="151"/>
  <c r="B18" i="151"/>
  <c r="G18" i="151" s="1"/>
  <c r="H18" i="151" s="1"/>
  <c r="A18" i="151"/>
  <c r="A45" i="150"/>
  <c r="A44" i="150"/>
  <c r="B37" i="150"/>
  <c r="A37" i="150"/>
  <c r="F31" i="150"/>
  <c r="B31" i="150"/>
  <c r="E31" i="150" s="1"/>
  <c r="A31" i="150"/>
  <c r="F30" i="150"/>
  <c r="B30" i="150"/>
  <c r="G30" i="150" s="1"/>
  <c r="A30" i="150"/>
  <c r="F29" i="150"/>
  <c r="B29" i="150"/>
  <c r="G29" i="150" s="1"/>
  <c r="A29" i="150"/>
  <c r="F28" i="150"/>
  <c r="B28" i="150"/>
  <c r="A28" i="150"/>
  <c r="B22" i="150"/>
  <c r="G22" i="150" s="1"/>
  <c r="H22" i="150" s="1"/>
  <c r="A22" i="150"/>
  <c r="E21" i="150"/>
  <c r="B21" i="150"/>
  <c r="D21" i="150" s="1"/>
  <c r="A21" i="150"/>
  <c r="E20" i="150"/>
  <c r="B20" i="150"/>
  <c r="G20" i="150" s="1"/>
  <c r="A20" i="150"/>
  <c r="B19" i="150"/>
  <c r="G19" i="150" s="1"/>
  <c r="H19" i="150" s="1"/>
  <c r="A19" i="150"/>
  <c r="E18" i="150"/>
  <c r="B18" i="150"/>
  <c r="G18" i="150" s="1"/>
  <c r="A18" i="150"/>
  <c r="E409" i="149"/>
  <c r="G147" i="216" s="1"/>
  <c r="H147" i="216" s="1"/>
  <c r="H150" i="216" s="1"/>
  <c r="H160" i="216" s="1"/>
  <c r="G24" i="132" s="1"/>
  <c r="B52" i="161"/>
  <c r="I368" i="149"/>
  <c r="E368" i="149" s="1"/>
  <c r="I366" i="149"/>
  <c r="E366" i="149" s="1"/>
  <c r="I365" i="149"/>
  <c r="E365" i="149" s="1"/>
  <c r="I198" i="149"/>
  <c r="I197" i="149"/>
  <c r="I196" i="149"/>
  <c r="I195" i="149"/>
  <c r="I194" i="149"/>
  <c r="I193" i="149"/>
  <c r="I192" i="149"/>
  <c r="I191" i="149"/>
  <c r="I190" i="149"/>
  <c r="I189" i="149"/>
  <c r="I188" i="149"/>
  <c r="K188" i="149" s="1"/>
  <c r="I187" i="149"/>
  <c r="K187" i="149" s="1"/>
  <c r="I186" i="149"/>
  <c r="K186" i="149" s="1"/>
  <c r="I185" i="149"/>
  <c r="I184" i="149"/>
  <c r="I183" i="149"/>
  <c r="I182" i="149"/>
  <c r="E182" i="149" s="1"/>
  <c r="I181" i="149"/>
  <c r="I180" i="149"/>
  <c r="I179" i="149"/>
  <c r="I178" i="149"/>
  <c r="I177" i="149"/>
  <c r="I176" i="149"/>
  <c r="I175" i="149"/>
  <c r="E175" i="149" s="1"/>
  <c r="I174" i="149"/>
  <c r="E174" i="149" s="1"/>
  <c r="I173" i="149"/>
  <c r="I172" i="149"/>
  <c r="M171" i="149"/>
  <c r="N172" i="149" s="1"/>
  <c r="O172" i="149" s="1"/>
  <c r="I170" i="149"/>
  <c r="I169" i="149"/>
  <c r="I168" i="149"/>
  <c r="I167" i="149"/>
  <c r="K140" i="149"/>
  <c r="K141" i="149" s="1"/>
  <c r="E123" i="149"/>
  <c r="G117" i="148"/>
  <c r="G116" i="148"/>
  <c r="D113" i="148"/>
  <c r="G105" i="148"/>
  <c r="G104" i="148"/>
  <c r="G93" i="148"/>
  <c r="G92" i="148"/>
  <c r="G81" i="148"/>
  <c r="G76" i="148"/>
  <c r="G75" i="148"/>
  <c r="D72" i="148"/>
  <c r="D89" i="148" s="1"/>
  <c r="D101" i="148" s="1"/>
  <c r="G64" i="148"/>
  <c r="G63" i="148"/>
  <c r="G52" i="148"/>
  <c r="G51" i="148"/>
  <c r="G40" i="148"/>
  <c r="D40" i="148"/>
  <c r="D39" i="148"/>
  <c r="G37" i="148"/>
  <c r="G30" i="148"/>
  <c r="F27" i="148"/>
  <c r="I27" i="148" s="1"/>
  <c r="F17" i="148"/>
  <c r="F49" i="148" s="1"/>
  <c r="I49" i="148" s="1"/>
  <c r="F16" i="148"/>
  <c r="F15" i="148"/>
  <c r="I15" i="148" s="1"/>
  <c r="F14" i="148"/>
  <c r="F47" i="148" s="1"/>
  <c r="I47" i="148" s="1"/>
  <c r="F13" i="148"/>
  <c r="F26" i="148" s="1"/>
  <c r="F46" i="148" s="1"/>
  <c r="F12" i="148"/>
  <c r="F25" i="148" s="1"/>
  <c r="F11" i="148"/>
  <c r="I11" i="148" s="1"/>
  <c r="G7" i="148"/>
  <c r="F19" i="132"/>
  <c r="F18" i="132"/>
  <c r="J50" i="146"/>
  <c r="J67" i="146" s="1"/>
  <c r="O47" i="146"/>
  <c r="C47" i="146"/>
  <c r="J15" i="146"/>
  <c r="J32" i="146" s="1"/>
  <c r="B12" i="146"/>
  <c r="C12" i="146" s="1"/>
  <c r="B7" i="150" l="1"/>
  <c r="B7" i="156"/>
  <c r="B7" i="157"/>
  <c r="B7" i="151"/>
  <c r="B7" i="152"/>
  <c r="B7" i="155"/>
  <c r="C3" i="148"/>
  <c r="B7" i="227"/>
  <c r="B7" i="228"/>
  <c r="G162" i="152"/>
  <c r="H162" i="152" s="1"/>
  <c r="G96" i="152"/>
  <c r="H96" i="152" s="1"/>
  <c r="G143" i="152"/>
  <c r="H143" i="152" s="1"/>
  <c r="G77" i="152"/>
  <c r="H77" i="152" s="1"/>
  <c r="G81" i="152"/>
  <c r="H81" i="152" s="1"/>
  <c r="G147" i="152"/>
  <c r="H147" i="152" s="1"/>
  <c r="G163" i="152"/>
  <c r="H163" i="152" s="1"/>
  <c r="G97" i="152"/>
  <c r="H97" i="152" s="1"/>
  <c r="G78" i="152"/>
  <c r="H78" i="152" s="1"/>
  <c r="G144" i="152"/>
  <c r="H144" i="152" s="1"/>
  <c r="B7" i="226"/>
  <c r="B66" i="152"/>
  <c r="B119" i="216"/>
  <c r="B63" i="216"/>
  <c r="B115" i="220"/>
  <c r="B7" i="220"/>
  <c r="B197" i="152"/>
  <c r="B132" i="152"/>
  <c r="B59" i="220"/>
  <c r="O12" i="224"/>
  <c r="C12" i="224"/>
  <c r="B7" i="216"/>
  <c r="B7" i="214"/>
  <c r="B7" i="213"/>
  <c r="B7" i="212"/>
  <c r="B7" i="210"/>
  <c r="B7" i="211"/>
  <c r="B7" i="209"/>
  <c r="B7" i="208"/>
  <c r="B7" i="207"/>
  <c r="B7" i="206"/>
  <c r="B7" i="205"/>
  <c r="B7" i="201"/>
  <c r="B7" i="204"/>
  <c r="B7" i="203"/>
  <c r="B7" i="202"/>
  <c r="B7" i="197"/>
  <c r="B7" i="200"/>
  <c r="B7" i="196"/>
  <c r="B7" i="199"/>
  <c r="B7" i="198"/>
  <c r="B7" i="195"/>
  <c r="B7" i="194"/>
  <c r="B7" i="190"/>
  <c r="B7" i="193"/>
  <c r="B7" i="187"/>
  <c r="B7" i="189"/>
  <c r="B7" i="192"/>
  <c r="B7" i="186"/>
  <c r="B7" i="185"/>
  <c r="B7" i="191"/>
  <c r="B7" i="188"/>
  <c r="H30" i="163"/>
  <c r="B7" i="169"/>
  <c r="H29" i="151"/>
  <c r="E29" i="151"/>
  <c r="B7" i="167"/>
  <c r="B7" i="168"/>
  <c r="I17" i="148"/>
  <c r="F37" i="148"/>
  <c r="I37" i="148" s="1"/>
  <c r="G19" i="157"/>
  <c r="H19" i="157" s="1"/>
  <c r="G23" i="152"/>
  <c r="H23" i="152" s="1"/>
  <c r="E31" i="159"/>
  <c r="H20" i="150"/>
  <c r="H37" i="152"/>
  <c r="G23" i="159"/>
  <c r="H23" i="159" s="1"/>
  <c r="D25" i="161"/>
  <c r="G21" i="152"/>
  <c r="H21" i="152" s="1"/>
  <c r="G19" i="161"/>
  <c r="H19" i="161" s="1"/>
  <c r="G38" i="152"/>
  <c r="H38" i="152" s="1"/>
  <c r="D18" i="156"/>
  <c r="G24" i="158"/>
  <c r="H24" i="158" s="1"/>
  <c r="H34" i="161"/>
  <c r="E34" i="161"/>
  <c r="H30" i="150"/>
  <c r="G22" i="157"/>
  <c r="H22" i="157" s="1"/>
  <c r="D20" i="150"/>
  <c r="E34" i="155"/>
  <c r="G24" i="159"/>
  <c r="H24" i="159" s="1"/>
  <c r="B7" i="164"/>
  <c r="B7" i="166"/>
  <c r="F20" i="148"/>
  <c r="I20" i="148" s="1"/>
  <c r="H39" i="166"/>
  <c r="H49" i="166" s="1"/>
  <c r="G22" i="160"/>
  <c r="H22" i="160" s="1"/>
  <c r="H19" i="158"/>
  <c r="H18" i="150"/>
  <c r="H34" i="155"/>
  <c r="G31" i="150"/>
  <c r="H31" i="150" s="1"/>
  <c r="D27" i="152"/>
  <c r="E37" i="152"/>
  <c r="G22" i="152"/>
  <c r="H22" i="152" s="1"/>
  <c r="F59" i="148"/>
  <c r="I59" i="148" s="1"/>
  <c r="G21" i="151"/>
  <c r="H21" i="151" s="1"/>
  <c r="E30" i="155"/>
  <c r="H18" i="163"/>
  <c r="B44" i="150"/>
  <c r="G44" i="150" s="1"/>
  <c r="H44" i="150" s="1"/>
  <c r="H30" i="155"/>
  <c r="G31" i="158"/>
  <c r="H31" i="158" s="1"/>
  <c r="D19" i="163"/>
  <c r="E30" i="163"/>
  <c r="I26" i="148"/>
  <c r="G25" i="157"/>
  <c r="H25" i="157" s="1"/>
  <c r="D18" i="159"/>
  <c r="D20" i="160"/>
  <c r="D25" i="160"/>
  <c r="E30" i="150"/>
  <c r="D18" i="151"/>
  <c r="D21" i="155"/>
  <c r="E31" i="156"/>
  <c r="G19" i="151"/>
  <c r="H19" i="151" s="1"/>
  <c r="G36" i="152"/>
  <c r="H36" i="152" s="1"/>
  <c r="G27" i="163"/>
  <c r="H27" i="163" s="1"/>
  <c r="I12" i="148"/>
  <c r="H33" i="158"/>
  <c r="D18" i="160"/>
  <c r="D19" i="159"/>
  <c r="E37" i="161"/>
  <c r="E27" i="164"/>
  <c r="I13" i="148"/>
  <c r="F81" i="148"/>
  <c r="I81" i="148" s="1"/>
  <c r="E31" i="155"/>
  <c r="G21" i="158"/>
  <c r="H21" i="158" s="1"/>
  <c r="D25" i="158"/>
  <c r="G32" i="160"/>
  <c r="H32" i="160" s="1"/>
  <c r="G23" i="161"/>
  <c r="H23" i="161" s="1"/>
  <c r="G24" i="152"/>
  <c r="H24" i="152" s="1"/>
  <c r="H31" i="155"/>
  <c r="G23" i="157"/>
  <c r="H23" i="157" s="1"/>
  <c r="G32" i="157"/>
  <c r="H32" i="157" s="1"/>
  <c r="B47" i="157"/>
  <c r="E47" i="157" s="1"/>
  <c r="G33" i="159"/>
  <c r="H33" i="159" s="1"/>
  <c r="H19" i="160"/>
  <c r="G23" i="160"/>
  <c r="H23" i="160" s="1"/>
  <c r="F35" i="163"/>
  <c r="I14" i="148"/>
  <c r="D18" i="150"/>
  <c r="D22" i="150"/>
  <c r="G21" i="150"/>
  <c r="H21" i="150" s="1"/>
  <c r="G25" i="152"/>
  <c r="H25" i="152" s="1"/>
  <c r="D24" i="157"/>
  <c r="G20" i="159"/>
  <c r="H20" i="159" s="1"/>
  <c r="H20" i="160"/>
  <c r="H24" i="160"/>
  <c r="E38" i="161"/>
  <c r="F104" i="148"/>
  <c r="I104" i="148" s="1"/>
  <c r="D37" i="150"/>
  <c r="G33" i="157"/>
  <c r="H33" i="157" s="1"/>
  <c r="G22" i="158"/>
  <c r="H22" i="158" s="1"/>
  <c r="G33" i="160"/>
  <c r="H33" i="160" s="1"/>
  <c r="D25" i="159"/>
  <c r="D26" i="152"/>
  <c r="G20" i="157"/>
  <c r="H20" i="157" s="1"/>
  <c r="G39" i="161"/>
  <c r="H39" i="161" s="1"/>
  <c r="G28" i="163"/>
  <c r="H28" i="163" s="1"/>
  <c r="F40" i="148"/>
  <c r="I40" i="148" s="1"/>
  <c r="F93" i="148"/>
  <c r="I93" i="148" s="1"/>
  <c r="F24" i="148"/>
  <c r="G19" i="152"/>
  <c r="H19" i="152" s="1"/>
  <c r="E29" i="150"/>
  <c r="D44" i="152"/>
  <c r="G29" i="155"/>
  <c r="H29" i="155" s="1"/>
  <c r="D19" i="158"/>
  <c r="B47" i="158"/>
  <c r="G47" i="158" s="1"/>
  <c r="H47" i="158" s="1"/>
  <c r="H31" i="159"/>
  <c r="G20" i="161"/>
  <c r="H20" i="161" s="1"/>
  <c r="F63" i="148"/>
  <c r="I63" i="148" s="1"/>
  <c r="E28" i="151"/>
  <c r="D26" i="161"/>
  <c r="E36" i="161"/>
  <c r="G40" i="161"/>
  <c r="H40" i="161" s="1"/>
  <c r="H29" i="150"/>
  <c r="B43" i="151"/>
  <c r="E43" i="151" s="1"/>
  <c r="H28" i="151"/>
  <c r="B52" i="152"/>
  <c r="G52" i="152" s="1"/>
  <c r="H52" i="152" s="1"/>
  <c r="G21" i="156"/>
  <c r="H21" i="156" s="1"/>
  <c r="G32" i="158"/>
  <c r="H32" i="158" s="1"/>
  <c r="E31" i="160"/>
  <c r="F30" i="148"/>
  <c r="I30" i="148" s="1"/>
  <c r="B7" i="159"/>
  <c r="B7" i="163"/>
  <c r="B7" i="160"/>
  <c r="B7" i="161"/>
  <c r="G29" i="156"/>
  <c r="H29" i="156" s="1"/>
  <c r="E29" i="156"/>
  <c r="D20" i="152"/>
  <c r="G40" i="159"/>
  <c r="D41" i="157"/>
  <c r="D20" i="151"/>
  <c r="G20" i="158"/>
  <c r="H20" i="158" s="1"/>
  <c r="D20" i="158"/>
  <c r="G22" i="159"/>
  <c r="H22" i="159" s="1"/>
  <c r="D22" i="159"/>
  <c r="H29" i="163"/>
  <c r="G34" i="152"/>
  <c r="H34" i="152" s="1"/>
  <c r="D16" i="148"/>
  <c r="D28" i="148" s="1"/>
  <c r="D38" i="148" s="1"/>
  <c r="D41" i="159"/>
  <c r="G40" i="160"/>
  <c r="B46" i="158"/>
  <c r="G39" i="158"/>
  <c r="H39" i="158" s="1"/>
  <c r="G36" i="163"/>
  <c r="H36" i="163" s="1"/>
  <c r="D36" i="163"/>
  <c r="D40" i="160"/>
  <c r="D39" i="158"/>
  <c r="B51" i="161"/>
  <c r="B41" i="164"/>
  <c r="B46" i="157"/>
  <c r="B42" i="156"/>
  <c r="B46" i="160"/>
  <c r="B47" i="155"/>
  <c r="D39" i="160"/>
  <c r="D45" i="161"/>
  <c r="B42" i="163"/>
  <c r="D39" i="159"/>
  <c r="D19" i="150"/>
  <c r="G20" i="156"/>
  <c r="H20" i="156" s="1"/>
  <c r="D20" i="156"/>
  <c r="B46" i="159"/>
  <c r="G20" i="163"/>
  <c r="H20" i="163" s="1"/>
  <c r="D35" i="151"/>
  <c r="G35" i="152"/>
  <c r="H35" i="152" s="1"/>
  <c r="E35" i="152"/>
  <c r="G32" i="159"/>
  <c r="H32" i="159" s="1"/>
  <c r="E32" i="159"/>
  <c r="D21" i="160"/>
  <c r="G21" i="160"/>
  <c r="H21" i="160" s="1"/>
  <c r="G39" i="160"/>
  <c r="H39" i="160" s="1"/>
  <c r="D20" i="163"/>
  <c r="F36" i="148"/>
  <c r="I36" i="148" s="1"/>
  <c r="G52" i="161"/>
  <c r="H52" i="161" s="1"/>
  <c r="E52" i="161"/>
  <c r="F36" i="151"/>
  <c r="H26" i="152"/>
  <c r="H24" i="157"/>
  <c r="H20" i="164"/>
  <c r="F28" i="148"/>
  <c r="I16" i="148"/>
  <c r="F18" i="148" s="1"/>
  <c r="I18" i="148" s="1"/>
  <c r="G28" i="150"/>
  <c r="H28" i="150" s="1"/>
  <c r="E28" i="150"/>
  <c r="D40" i="155"/>
  <c r="D36" i="156"/>
  <c r="F71" i="148"/>
  <c r="G36" i="151"/>
  <c r="G35" i="163"/>
  <c r="F61" i="148"/>
  <c r="I61" i="148" s="1"/>
  <c r="F73" i="148"/>
  <c r="G39" i="152"/>
  <c r="H39" i="152" s="1"/>
  <c r="E39" i="152"/>
  <c r="G18" i="152"/>
  <c r="H18" i="152" s="1"/>
  <c r="E410" i="149"/>
  <c r="E412" i="149" s="1"/>
  <c r="F105" i="148"/>
  <c r="I105" i="148" s="1"/>
  <c r="F51" i="148"/>
  <c r="I51" i="148" s="1"/>
  <c r="F75" i="148"/>
  <c r="I75" i="148" s="1"/>
  <c r="F92" i="148"/>
  <c r="I92" i="148" s="1"/>
  <c r="F64" i="148"/>
  <c r="I64" i="148" s="1"/>
  <c r="F19" i="148"/>
  <c r="I19" i="148" s="1"/>
  <c r="F117" i="148"/>
  <c r="I117" i="148" s="1"/>
  <c r="F116" i="148"/>
  <c r="I116" i="148" s="1"/>
  <c r="F52" i="148"/>
  <c r="I52" i="148" s="1"/>
  <c r="D36" i="151"/>
  <c r="D18" i="152"/>
  <c r="G40" i="158"/>
  <c r="D40" i="158"/>
  <c r="H19" i="159"/>
  <c r="H31" i="160"/>
  <c r="E40" i="157"/>
  <c r="E40" i="160"/>
  <c r="E40" i="159"/>
  <c r="E35" i="163"/>
  <c r="F35" i="148"/>
  <c r="I35" i="148" s="1"/>
  <c r="I25" i="148"/>
  <c r="G39" i="157"/>
  <c r="H39" i="157" s="1"/>
  <c r="E40" i="158"/>
  <c r="G22" i="161"/>
  <c r="H22" i="161" s="1"/>
  <c r="D41" i="158"/>
  <c r="D41" i="160"/>
  <c r="H21" i="161"/>
  <c r="D34" i="164"/>
  <c r="B42" i="151"/>
  <c r="B51" i="152"/>
  <c r="G32" i="155"/>
  <c r="H32" i="155" s="1"/>
  <c r="G40" i="157"/>
  <c r="F70" i="148"/>
  <c r="F58" i="148"/>
  <c r="I58" i="148" s="1"/>
  <c r="I46" i="148"/>
  <c r="F45" i="148"/>
  <c r="F76" i="148"/>
  <c r="I76" i="148" s="1"/>
  <c r="G18" i="157"/>
  <c r="H18" i="157" s="1"/>
  <c r="D18" i="157"/>
  <c r="G31" i="157"/>
  <c r="H31" i="157" s="1"/>
  <c r="E31" i="157"/>
  <c r="H23" i="158"/>
  <c r="G39" i="159"/>
  <c r="H39" i="159" s="1"/>
  <c r="G19" i="164"/>
  <c r="H19" i="164" s="1"/>
  <c r="D21" i="157"/>
  <c r="D23" i="158"/>
  <c r="E33" i="158"/>
  <c r="D24" i="160"/>
  <c r="D35" i="163"/>
  <c r="D20" i="164"/>
  <c r="F40" i="158"/>
  <c r="E33" i="155"/>
  <c r="D39" i="157"/>
  <c r="D40" i="159"/>
  <c r="D21" i="161"/>
  <c r="D24" i="161"/>
  <c r="E35" i="161"/>
  <c r="B45" i="150"/>
  <c r="D22" i="155"/>
  <c r="D19" i="156"/>
  <c r="B47" i="159"/>
  <c r="D19" i="160"/>
  <c r="D18" i="161"/>
  <c r="D18" i="163"/>
  <c r="E29" i="163"/>
  <c r="E30" i="156"/>
  <c r="D18" i="158"/>
  <c r="D18" i="164"/>
  <c r="D40" i="157"/>
  <c r="B47" i="160"/>
  <c r="D21" i="159"/>
  <c r="O12" i="146"/>
  <c r="M49" i="166" l="1"/>
  <c r="G68" i="132"/>
  <c r="H102" i="152"/>
  <c r="H168" i="152"/>
  <c r="E44" i="150"/>
  <c r="H23" i="150"/>
  <c r="G37" i="150" s="1"/>
  <c r="H37" i="150" s="1"/>
  <c r="H40" i="150" s="1"/>
  <c r="H22" i="163"/>
  <c r="E52" i="152"/>
  <c r="H23" i="151"/>
  <c r="G47" i="157"/>
  <c r="H47" i="157" s="1"/>
  <c r="E47" i="158"/>
  <c r="H26" i="158"/>
  <c r="G41" i="158" s="1"/>
  <c r="H41" i="158" s="1"/>
  <c r="H40" i="160"/>
  <c r="H26" i="160"/>
  <c r="G41" i="160" s="1"/>
  <c r="H41" i="160" s="1"/>
  <c r="F9" i="148"/>
  <c r="I24" i="148"/>
  <c r="F44" i="148"/>
  <c r="F34" i="148"/>
  <c r="I34" i="148" s="1"/>
  <c r="H35" i="163"/>
  <c r="H38" i="163" s="1"/>
  <c r="G43" i="151"/>
  <c r="H43" i="151" s="1"/>
  <c r="H40" i="159"/>
  <c r="H22" i="164"/>
  <c r="G34" i="164" s="1"/>
  <c r="H34" i="164" s="1"/>
  <c r="H37" i="164" s="1"/>
  <c r="H26" i="159"/>
  <c r="G41" i="159" s="1"/>
  <c r="H41" i="159" s="1"/>
  <c r="E42" i="163"/>
  <c r="G42" i="163"/>
  <c r="H42" i="163" s="1"/>
  <c r="H46" i="163" s="1"/>
  <c r="G46" i="158"/>
  <c r="H46" i="158" s="1"/>
  <c r="H50" i="158" s="1"/>
  <c r="E46" i="158"/>
  <c r="H40" i="157"/>
  <c r="G47" i="155"/>
  <c r="H47" i="155" s="1"/>
  <c r="H52" i="155" s="1"/>
  <c r="E47" i="155"/>
  <c r="G46" i="160"/>
  <c r="H46" i="160" s="1"/>
  <c r="E46" i="160"/>
  <c r="I71" i="148"/>
  <c r="F88" i="148"/>
  <c r="H36" i="151"/>
  <c r="H38" i="151" s="1"/>
  <c r="G46" i="159"/>
  <c r="H46" i="159" s="1"/>
  <c r="E46" i="159"/>
  <c r="G42" i="156"/>
  <c r="H42" i="156" s="1"/>
  <c r="H44" i="156" s="1"/>
  <c r="E42" i="156"/>
  <c r="H26" i="157"/>
  <c r="G41" i="157" s="1"/>
  <c r="H41" i="157" s="1"/>
  <c r="G46" i="157"/>
  <c r="H46" i="157" s="1"/>
  <c r="E46" i="157"/>
  <c r="G41" i="164"/>
  <c r="H41" i="164" s="1"/>
  <c r="H46" i="164" s="1"/>
  <c r="E41" i="164"/>
  <c r="G51" i="152"/>
  <c r="H51" i="152" s="1"/>
  <c r="H56" i="152" s="1"/>
  <c r="E51" i="152"/>
  <c r="G42" i="151"/>
  <c r="H42" i="151" s="1"/>
  <c r="E42" i="151"/>
  <c r="G51" i="161"/>
  <c r="H51" i="161" s="1"/>
  <c r="H53" i="161" s="1"/>
  <c r="E51" i="161"/>
  <c r="G47" i="160"/>
  <c r="H47" i="160" s="1"/>
  <c r="E47" i="160"/>
  <c r="G47" i="159"/>
  <c r="H47" i="159" s="1"/>
  <c r="E47" i="159"/>
  <c r="I73" i="148"/>
  <c r="F90" i="148"/>
  <c r="I28" i="148"/>
  <c r="F29" i="148" s="1"/>
  <c r="I29" i="148" s="1"/>
  <c r="F38" i="148"/>
  <c r="I38" i="148" s="1"/>
  <c r="F39" i="148" s="1"/>
  <c r="I39" i="148" s="1"/>
  <c r="F48" i="148"/>
  <c r="H40" i="158"/>
  <c r="F57" i="148"/>
  <c r="I57" i="148" s="1"/>
  <c r="F69" i="148"/>
  <c r="I45" i="148"/>
  <c r="G45" i="150"/>
  <c r="H45" i="150" s="1"/>
  <c r="H47" i="150" s="1"/>
  <c r="E45" i="150"/>
  <c r="I70" i="148"/>
  <c r="F87" i="148"/>
  <c r="H42" i="158" l="1"/>
  <c r="H50" i="157"/>
  <c r="G30" i="157" s="1"/>
  <c r="H30" i="157" s="1"/>
  <c r="H35" i="157" s="1"/>
  <c r="H42" i="157"/>
  <c r="H42" i="159"/>
  <c r="H42" i="160"/>
  <c r="H47" i="151"/>
  <c r="G27" i="151" s="1"/>
  <c r="H27" i="151" s="1"/>
  <c r="H31" i="151" s="1"/>
  <c r="H49" i="151" s="1"/>
  <c r="G33" i="132" s="1"/>
  <c r="H33" i="132" s="1"/>
  <c r="H50" i="159"/>
  <c r="G30" i="159" s="1"/>
  <c r="H30" i="159" s="1"/>
  <c r="H35" i="159" s="1"/>
  <c r="F68" i="148"/>
  <c r="F56" i="148"/>
  <c r="I56" i="148" s="1"/>
  <c r="I44" i="148"/>
  <c r="G30" i="158"/>
  <c r="H30" i="158" s="1"/>
  <c r="H35" i="158" s="1"/>
  <c r="H52" i="158" s="1"/>
  <c r="G39" i="132" s="1"/>
  <c r="H39" i="132" s="1"/>
  <c r="H23" i="132"/>
  <c r="G26" i="163"/>
  <c r="H26" i="163" s="1"/>
  <c r="H31" i="163" s="1"/>
  <c r="H48" i="163" s="1"/>
  <c r="G31" i="132" s="1"/>
  <c r="G33" i="152"/>
  <c r="H33" i="152" s="1"/>
  <c r="H40" i="152" s="1"/>
  <c r="G33" i="161"/>
  <c r="H33" i="161" s="1"/>
  <c r="H41" i="161" s="1"/>
  <c r="I48" i="148"/>
  <c r="F50" i="148" s="1"/>
  <c r="I50" i="148" s="1"/>
  <c r="F60" i="148"/>
  <c r="I60" i="148" s="1"/>
  <c r="F62" i="148" s="1"/>
  <c r="I62" i="148" s="1"/>
  <c r="F72" i="148"/>
  <c r="F112" i="148"/>
  <c r="I112" i="148" s="1"/>
  <c r="F100" i="148"/>
  <c r="I100" i="148" s="1"/>
  <c r="I88" i="148"/>
  <c r="G28" i="156"/>
  <c r="H28" i="156" s="1"/>
  <c r="H32" i="156" s="1"/>
  <c r="I69" i="148"/>
  <c r="F86" i="148"/>
  <c r="F111" i="148"/>
  <c r="I111" i="148" s="1"/>
  <c r="I87" i="148"/>
  <c r="F99" i="148"/>
  <c r="I99" i="148" s="1"/>
  <c r="F102" i="148"/>
  <c r="I102" i="148" s="1"/>
  <c r="I90" i="148"/>
  <c r="F114" i="148"/>
  <c r="I114" i="148" s="1"/>
  <c r="H50" i="160"/>
  <c r="G26" i="164"/>
  <c r="H26" i="164" s="1"/>
  <c r="H30" i="164" s="1"/>
  <c r="H48" i="164" s="1"/>
  <c r="G20" i="155" s="1"/>
  <c r="H20" i="155" s="1"/>
  <c r="F22" i="148"/>
  <c r="G28" i="155"/>
  <c r="H28" i="155" s="1"/>
  <c r="H36" i="155" s="1"/>
  <c r="F32" i="148"/>
  <c r="G22" i="156" s="1"/>
  <c r="H22" i="156" s="1"/>
  <c r="G27" i="150"/>
  <c r="H27" i="150" s="1"/>
  <c r="H33" i="150" s="1"/>
  <c r="H49" i="150" s="1"/>
  <c r="G32" i="132" s="1"/>
  <c r="H52" i="159" l="1"/>
  <c r="G41" i="132" s="1"/>
  <c r="H41" i="132" s="1"/>
  <c r="H52" i="157"/>
  <c r="G38" i="132" s="1"/>
  <c r="H38" i="132" s="1"/>
  <c r="H37" i="132" s="1"/>
  <c r="F85" i="148"/>
  <c r="I68" i="148"/>
  <c r="F98" i="148"/>
  <c r="I98" i="148" s="1"/>
  <c r="I86" i="148"/>
  <c r="F110" i="148"/>
  <c r="I110" i="148" s="1"/>
  <c r="G30" i="160"/>
  <c r="H30" i="160" s="1"/>
  <c r="H35" i="160" s="1"/>
  <c r="H52" i="160" s="1"/>
  <c r="G42" i="132" s="1"/>
  <c r="H42" i="132" s="1"/>
  <c r="F89" i="148"/>
  <c r="I72" i="148"/>
  <c r="F74" i="148" s="1"/>
  <c r="I74" i="148" s="1"/>
  <c r="F42" i="148"/>
  <c r="F54" i="148"/>
  <c r="H40" i="132" l="1"/>
  <c r="I85" i="148"/>
  <c r="F109" i="148"/>
  <c r="I109" i="148" s="1"/>
  <c r="F97" i="148"/>
  <c r="I97" i="148" s="1"/>
  <c r="G27" i="161"/>
  <c r="H27" i="161" s="1"/>
  <c r="G18" i="155"/>
  <c r="H18" i="155" s="1"/>
  <c r="F66" i="148"/>
  <c r="F101" i="148"/>
  <c r="I101" i="148" s="1"/>
  <c r="F103" i="148" s="1"/>
  <c r="I103" i="148" s="1"/>
  <c r="I89" i="148"/>
  <c r="F91" i="148" s="1"/>
  <c r="I91" i="148" s="1"/>
  <c r="F113" i="148"/>
  <c r="I113" i="148" s="1"/>
  <c r="F115" i="148" s="1"/>
  <c r="I115" i="148" s="1"/>
  <c r="H32" i="132"/>
  <c r="G156" i="152" l="1"/>
  <c r="H156" i="152" s="1"/>
  <c r="H157" i="152" s="1"/>
  <c r="G172" i="152" s="1"/>
  <c r="H172" i="152" s="1"/>
  <c r="H175" i="152" s="1"/>
  <c r="H186" i="152" s="1"/>
  <c r="G28" i="132" s="1"/>
  <c r="H28" i="132" s="1"/>
  <c r="G90" i="152"/>
  <c r="H90" i="152" s="1"/>
  <c r="H91" i="152" s="1"/>
  <c r="G106" i="152" s="1"/>
  <c r="H106" i="152" s="1"/>
  <c r="H109" i="152" s="1"/>
  <c r="H120" i="152" s="1"/>
  <c r="G27" i="132" s="1"/>
  <c r="H27" i="132" s="1"/>
  <c r="H34" i="168"/>
  <c r="H37" i="168" s="1"/>
  <c r="H47" i="168" s="1"/>
  <c r="G18" i="167"/>
  <c r="H18" i="167" s="1"/>
  <c r="H22" i="167" s="1"/>
  <c r="G35" i="167" s="1"/>
  <c r="H35" i="167" s="1"/>
  <c r="H38" i="167" s="1"/>
  <c r="H48" i="167" s="1"/>
  <c r="F83" i="148"/>
  <c r="G214" i="152" s="1"/>
  <c r="H214" i="152" s="1"/>
  <c r="H215" i="152" s="1"/>
  <c r="G230" i="152" s="1"/>
  <c r="H230" i="152" s="1"/>
  <c r="H232" i="152" s="1"/>
  <c r="H241" i="152" s="1"/>
  <c r="G29" i="132" s="1"/>
  <c r="F107" i="148"/>
  <c r="G28" i="152"/>
  <c r="H28" i="152" s="1"/>
  <c r="H29" i="152" s="1"/>
  <c r="G44" i="152" s="1"/>
  <c r="H44" i="152" s="1"/>
  <c r="H47" i="152" s="1"/>
  <c r="H58" i="152" s="1"/>
  <c r="G26" i="132" s="1"/>
  <c r="H26" i="132" s="1"/>
  <c r="F95" i="148"/>
  <c r="G19" i="155" s="1"/>
  <c r="H19" i="155" s="1"/>
  <c r="H24" i="155" s="1"/>
  <c r="G40" i="155" s="1"/>
  <c r="H40" i="155" s="1"/>
  <c r="H43" i="155" s="1"/>
  <c r="H54" i="155" s="1"/>
  <c r="G36" i="132" s="1"/>
  <c r="M48" i="167" l="1"/>
  <c r="G69" i="132"/>
  <c r="H69" i="132" s="1"/>
  <c r="M47" i="168"/>
  <c r="G72" i="132"/>
  <c r="G28" i="161"/>
  <c r="H28" i="161" s="1"/>
  <c r="H29" i="161" s="1"/>
  <c r="G45" i="161" s="1"/>
  <c r="H45" i="161" s="1"/>
  <c r="H47" i="161" s="1"/>
  <c r="H55" i="161" s="1"/>
  <c r="G35" i="132" s="1"/>
  <c r="H35" i="132" s="1"/>
  <c r="G23" i="156"/>
  <c r="H23" i="156" s="1"/>
  <c r="H24" i="156" s="1"/>
  <c r="G36" i="156" s="1"/>
  <c r="H36" i="156" s="1"/>
  <c r="H38" i="156" s="1"/>
  <c r="H46" i="156" s="1"/>
  <c r="G34" i="132" s="1"/>
  <c r="H34" i="132" s="1"/>
  <c r="F80" i="148"/>
  <c r="I80" i="148" s="1"/>
  <c r="F78" i="148" s="1"/>
  <c r="H68" i="132"/>
  <c r="H82" i="132" l="1"/>
  <c r="H80" i="132"/>
  <c r="H79" i="132"/>
  <c r="H78" i="132"/>
  <c r="H77" i="132"/>
  <c r="H76" i="132"/>
  <c r="H72" i="132"/>
  <c r="H71" i="132"/>
  <c r="H66" i="132"/>
  <c r="H65" i="132"/>
  <c r="H64" i="132"/>
  <c r="H63" i="132"/>
  <c r="H62" i="132"/>
  <c r="H61" i="132"/>
  <c r="H60" i="132"/>
  <c r="H59" i="132"/>
  <c r="H58" i="132"/>
  <c r="H57" i="132"/>
  <c r="H56" i="132"/>
  <c r="H55" i="132"/>
  <c r="H54" i="132"/>
  <c r="H53" i="132" s="1"/>
  <c r="H70" i="132" l="1"/>
  <c r="H67" i="132" s="1"/>
  <c r="K69" i="194"/>
  <c r="H52" i="132"/>
  <c r="H51" i="132"/>
  <c r="H50" i="132"/>
  <c r="H49" i="132"/>
  <c r="H48" i="132"/>
  <c r="H47" i="132"/>
  <c r="H46" i="132"/>
  <c r="H45" i="132"/>
  <c r="H44" i="132"/>
  <c r="H43" i="132" s="1"/>
  <c r="H29" i="132"/>
  <c r="H25" i="132" s="1"/>
  <c r="H96" i="132" l="1"/>
  <c r="H83" i="132"/>
  <c r="H81" i="132" s="1"/>
  <c r="H36" i="132"/>
  <c r="H31" i="132"/>
  <c r="H30" i="132" s="1"/>
  <c r="H24" i="132"/>
  <c r="H20" i="132"/>
  <c r="H19" i="132" l="1"/>
  <c r="H22" i="132"/>
  <c r="H21" i="132" s="1"/>
  <c r="E40" i="3" l="1"/>
  <c r="L146" i="3" l="1"/>
  <c r="L119" i="3" l="1"/>
  <c r="G20" i="120" l="1"/>
  <c r="G19" i="120"/>
  <c r="G18" i="120"/>
  <c r="G17" i="120"/>
  <c r="G16" i="120"/>
  <c r="G15" i="120"/>
  <c r="G14" i="120"/>
  <c r="G13" i="120"/>
  <c r="G12" i="120"/>
  <c r="G11" i="120"/>
  <c r="G10" i="120"/>
  <c r="G9" i="120"/>
  <c r="G8" i="120"/>
  <c r="G7" i="120"/>
  <c r="G6" i="120"/>
  <c r="G5" i="120"/>
  <c r="G21" i="120" l="1"/>
  <c r="G22" i="120" s="1"/>
  <c r="BI124" i="85"/>
  <c r="G24" i="120"/>
  <c r="G23" i="120"/>
  <c r="L164" i="3" l="1"/>
  <c r="L163" i="3"/>
  <c r="L156" i="3"/>
  <c r="L155" i="3"/>
  <c r="L154" i="3"/>
  <c r="L153" i="3"/>
  <c r="L152" i="3"/>
  <c r="L151" i="3"/>
  <c r="L150" i="3"/>
  <c r="L149" i="3"/>
  <c r="L148" i="3"/>
  <c r="L147" i="3"/>
  <c r="L145" i="3"/>
  <c r="L144" i="3"/>
  <c r="L143" i="3"/>
  <c r="L142" i="3"/>
  <c r="L141" i="3"/>
  <c r="L140" i="3"/>
  <c r="L139" i="3"/>
  <c r="L138" i="3"/>
  <c r="L137" i="3"/>
  <c r="L136" i="3"/>
  <c r="L135" i="3"/>
  <c r="L133" i="3"/>
  <c r="L132" i="3"/>
  <c r="L131" i="3"/>
  <c r="L130" i="3"/>
  <c r="L129" i="3"/>
  <c r="L127" i="3"/>
  <c r="L126" i="3"/>
  <c r="L125" i="3"/>
  <c r="L124" i="3"/>
  <c r="L123" i="3"/>
  <c r="L122" i="3"/>
  <c r="L120" i="3"/>
  <c r="L118" i="3"/>
  <c r="G113" i="3"/>
  <c r="I113" i="3" s="1"/>
  <c r="L113" i="3" s="1"/>
  <c r="L112" i="3"/>
  <c r="L107" i="3"/>
  <c r="L106" i="3"/>
  <c r="L105" i="3"/>
  <c r="L104" i="3"/>
  <c r="L103" i="3"/>
  <c r="L102" i="3"/>
  <c r="L101" i="3"/>
  <c r="L100" i="3"/>
  <c r="L99" i="3"/>
  <c r="L98" i="3"/>
  <c r="L97" i="3"/>
  <c r="L96" i="3"/>
  <c r="G95" i="3"/>
  <c r="L95" i="3" s="1"/>
  <c r="G94" i="3"/>
  <c r="L94" i="3" s="1"/>
  <c r="G93" i="3"/>
  <c r="L93" i="3" s="1"/>
  <c r="G92" i="3"/>
  <c r="L92" i="3" s="1"/>
  <c r="G91" i="3"/>
  <c r="L91" i="3" s="1"/>
  <c r="L89" i="3"/>
  <c r="L88" i="3"/>
  <c r="G87" i="3"/>
  <c r="I87" i="3" s="1"/>
  <c r="L87" i="3" s="1"/>
  <c r="G86" i="3"/>
  <c r="I86" i="3" s="1"/>
  <c r="L86" i="3" s="1"/>
  <c r="L85" i="3"/>
  <c r="J84" i="3"/>
  <c r="L84" i="3" s="1"/>
  <c r="J83" i="3"/>
  <c r="L83" i="3" s="1"/>
  <c r="L76" i="3"/>
  <c r="L75" i="3"/>
  <c r="L74" i="3"/>
  <c r="L73" i="3"/>
  <c r="L72" i="3"/>
  <c r="L71" i="3"/>
  <c r="L70" i="3"/>
  <c r="L69" i="3"/>
  <c r="L68" i="3"/>
  <c r="L67" i="3"/>
  <c r="L66" i="3"/>
  <c r="L65" i="3"/>
  <c r="G64" i="3"/>
  <c r="L64" i="3" s="1"/>
  <c r="G63" i="3"/>
  <c r="L63" i="3" s="1"/>
  <c r="G62" i="3"/>
  <c r="L62" i="3" s="1"/>
  <c r="G61" i="3"/>
  <c r="L61" i="3" s="1"/>
  <c r="G60" i="3"/>
  <c r="L60" i="3" s="1"/>
  <c r="L58" i="3"/>
  <c r="L57" i="3"/>
  <c r="G56" i="3"/>
  <c r="I56" i="3" s="1"/>
  <c r="L56" i="3" s="1"/>
  <c r="G55" i="3"/>
  <c r="I55" i="3" s="1"/>
  <c r="L55" i="3" s="1"/>
  <c r="G54" i="3"/>
  <c r="L54" i="3" s="1"/>
  <c r="J53" i="3"/>
  <c r="L53" i="3" s="1"/>
  <c r="J52" i="3"/>
  <c r="L52" i="3" s="1"/>
  <c r="L45" i="3"/>
  <c r="L44" i="3"/>
  <c r="G43" i="3"/>
  <c r="I43" i="3" s="1"/>
  <c r="L43" i="3" s="1"/>
  <c r="G40" i="3"/>
  <c r="I40" i="3" s="1"/>
  <c r="L40" i="3" s="1"/>
  <c r="L38" i="3"/>
  <c r="L37" i="3"/>
  <c r="L36" i="3"/>
  <c r="L35" i="3"/>
  <c r="L34" i="3"/>
  <c r="L33" i="3"/>
  <c r="L32" i="3"/>
  <c r="L31" i="3"/>
  <c r="L30" i="3"/>
  <c r="L29" i="3"/>
  <c r="L28" i="3"/>
  <c r="L27" i="3"/>
  <c r="L26" i="3"/>
  <c r="G25" i="3"/>
  <c r="L25" i="3" s="1"/>
  <c r="G24" i="3"/>
  <c r="L24" i="3" s="1"/>
  <c r="G23" i="3"/>
  <c r="L23" i="3" s="1"/>
  <c r="G22" i="3"/>
  <c r="L22" i="3" s="1"/>
  <c r="G21" i="3"/>
  <c r="L21" i="3" s="1"/>
  <c r="L19" i="3"/>
  <c r="L18" i="3"/>
  <c r="G17" i="3"/>
  <c r="I17" i="3" s="1"/>
  <c r="L17" i="3" s="1"/>
  <c r="G16" i="3"/>
  <c r="I16" i="3" s="1"/>
  <c r="L16" i="3" s="1"/>
  <c r="G15" i="3"/>
  <c r="L15" i="3" s="1"/>
  <c r="J14" i="3"/>
  <c r="L14" i="3" s="1"/>
  <c r="J13" i="3"/>
  <c r="L13" i="3" s="1"/>
  <c r="I6" i="3"/>
  <c r="L5" i="3"/>
  <c r="P121" i="3" l="1"/>
  <c r="J78" i="112" l="1"/>
  <c r="E169" i="99" l="1"/>
  <c r="I165" i="99"/>
  <c r="E157" i="99"/>
  <c r="E153" i="99"/>
  <c r="E149" i="99"/>
  <c r="E139" i="99"/>
  <c r="E135" i="99"/>
  <c r="E126" i="99"/>
  <c r="E122" i="99"/>
  <c r="E114" i="99"/>
  <c r="E110" i="99"/>
  <c r="E102" i="99"/>
  <c r="E98" i="99"/>
  <c r="E88" i="99"/>
  <c r="E84" i="99"/>
  <c r="Q65" i="99"/>
  <c r="M65" i="99"/>
  <c r="I65" i="99"/>
  <c r="E65" i="99"/>
  <c r="Q64" i="99"/>
  <c r="Q66" i="99" s="1"/>
  <c r="M64" i="99"/>
  <c r="M66" i="99" s="1"/>
  <c r="I64" i="99"/>
  <c r="I66" i="99" s="1"/>
  <c r="E64" i="99"/>
  <c r="E66" i="99" s="1"/>
  <c r="E42" i="99"/>
  <c r="I42" i="99" s="1"/>
  <c r="M42" i="99" s="1"/>
  <c r="Q42" i="99" s="1"/>
  <c r="H36" i="99"/>
  <c r="L36" i="99" s="1"/>
  <c r="P36" i="99" s="1"/>
  <c r="E36" i="99"/>
  <c r="F36" i="99" s="1"/>
  <c r="H31" i="99"/>
  <c r="H30" i="99"/>
  <c r="L30" i="99" s="1"/>
  <c r="P30" i="99" s="1"/>
  <c r="L29" i="99"/>
  <c r="P29" i="99" s="1"/>
  <c r="Q29" i="99" s="1"/>
  <c r="H29" i="99"/>
  <c r="I29" i="99" s="1"/>
  <c r="E29" i="99"/>
  <c r="F29" i="99" s="1"/>
  <c r="C24" i="99"/>
  <c r="P23" i="99"/>
  <c r="L23" i="99"/>
  <c r="H23" i="99"/>
  <c r="D23" i="99"/>
  <c r="P19" i="99"/>
  <c r="L19" i="99"/>
  <c r="H19" i="99"/>
  <c r="D19" i="99"/>
  <c r="D20" i="99" s="1"/>
  <c r="D18" i="99"/>
  <c r="E35" i="99" s="1"/>
  <c r="D17" i="99"/>
  <c r="P15" i="99"/>
  <c r="P18" i="99" s="1"/>
  <c r="L15" i="99"/>
  <c r="L17" i="99" s="1"/>
  <c r="H15" i="99"/>
  <c r="H18" i="99" s="1"/>
  <c r="N25" i="101"/>
  <c r="N26" i="101" s="1"/>
  <c r="G25" i="101"/>
  <c r="G26" i="101" s="1"/>
  <c r="S12" i="101"/>
  <c r="Q12" i="101"/>
  <c r="Q13" i="101" s="1"/>
  <c r="S11" i="101"/>
  <c r="Q11" i="101"/>
  <c r="S10" i="101"/>
  <c r="U7" i="101"/>
  <c r="T7" i="101"/>
  <c r="G30" i="98"/>
  <c r="N29" i="98"/>
  <c r="N30" i="98" s="1"/>
  <c r="G29" i="98"/>
  <c r="N30" i="97"/>
  <c r="N29" i="97"/>
  <c r="O29" i="97" s="1"/>
  <c r="M29" i="97"/>
  <c r="N28" i="97"/>
  <c r="O28" i="97" s="1"/>
  <c r="P28" i="97" s="1"/>
  <c r="Q28" i="97" s="1"/>
  <c r="M28" i="97"/>
  <c r="R28" i="97" s="1"/>
  <c r="S28" i="97" s="1"/>
  <c r="N27" i="97"/>
  <c r="O27" i="97" s="1"/>
  <c r="M27" i="97"/>
  <c r="I26" i="97"/>
  <c r="L18" i="97"/>
  <c r="M18" i="97" s="1"/>
  <c r="G18" i="97"/>
  <c r="I17" i="97"/>
  <c r="G17" i="97"/>
  <c r="I16" i="97"/>
  <c r="G16" i="97"/>
  <c r="G13" i="97"/>
  <c r="F13" i="97"/>
  <c r="E13" i="97"/>
  <c r="I10" i="97"/>
  <c r="G10" i="97"/>
  <c r="I9" i="97"/>
  <c r="G9" i="97"/>
  <c r="I8" i="97"/>
  <c r="G8" i="97"/>
  <c r="L7" i="97"/>
  <c r="M7" i="97" s="1"/>
  <c r="I7" i="97"/>
  <c r="G7" i="97"/>
  <c r="I6" i="97"/>
  <c r="G6" i="97"/>
  <c r="O17" i="104"/>
  <c r="K17" i="104"/>
  <c r="O16" i="104"/>
  <c r="O15" i="104"/>
  <c r="O14" i="104"/>
  <c r="I13" i="104"/>
  <c r="O13" i="104" s="1"/>
  <c r="O12" i="104"/>
  <c r="K11" i="104"/>
  <c r="J11" i="104"/>
  <c r="O11" i="104" s="1"/>
  <c r="K10" i="104"/>
  <c r="J10" i="104"/>
  <c r="O10" i="104" s="1"/>
  <c r="J9" i="104"/>
  <c r="O9" i="104" s="1"/>
  <c r="J8" i="104"/>
  <c r="O8" i="104" s="1"/>
  <c r="J7" i="104"/>
  <c r="O7" i="104" s="1"/>
  <c r="E46" i="99" l="1"/>
  <c r="F46" i="99" s="1"/>
  <c r="E23" i="99"/>
  <c r="P27" i="97"/>
  <c r="Q27" i="97" s="1"/>
  <c r="R27" i="97"/>
  <c r="S27" i="97" s="1"/>
  <c r="Q14" i="101"/>
  <c r="S13" i="101"/>
  <c r="R7" i="97"/>
  <c r="S7" i="97" s="1"/>
  <c r="P29" i="97"/>
  <c r="Q29" i="97" s="1"/>
  <c r="J6" i="97"/>
  <c r="K6" i="97" s="1"/>
  <c r="J26" i="97"/>
  <c r="K26" i="97" s="1"/>
  <c r="O30" i="97"/>
  <c r="R30" i="97" s="1"/>
  <c r="S30" i="97" s="1"/>
  <c r="M29" i="99"/>
  <c r="E31" i="99"/>
  <c r="F31" i="99" s="1"/>
  <c r="F42" i="99"/>
  <c r="D42" i="99" s="1"/>
  <c r="J9" i="97"/>
  <c r="K9" i="97" s="1"/>
  <c r="J17" i="97"/>
  <c r="K17" i="97" s="1"/>
  <c r="E37" i="99"/>
  <c r="R18" i="97"/>
  <c r="S18" i="97" s="1"/>
  <c r="E25" i="99"/>
  <c r="F25" i="99" s="1"/>
  <c r="E30" i="99"/>
  <c r="F30" i="99" s="1"/>
  <c r="E34" i="99"/>
  <c r="J8" i="97"/>
  <c r="K8" i="97" s="1"/>
  <c r="J10" i="97"/>
  <c r="K10" i="97" s="1"/>
  <c r="J16" i="97"/>
  <c r="K16" i="97" s="1"/>
  <c r="Q30" i="99"/>
  <c r="R30" i="99" s="1"/>
  <c r="Q45" i="99"/>
  <c r="R45" i="99" s="1"/>
  <c r="Q31" i="99"/>
  <c r="R31" i="99" s="1"/>
  <c r="Q25" i="99"/>
  <c r="R25" i="99" s="1"/>
  <c r="R42" i="99"/>
  <c r="P42" i="99" s="1"/>
  <c r="P20" i="99"/>
  <c r="Q36" i="99"/>
  <c r="R36" i="99" s="1"/>
  <c r="Q41" i="99"/>
  <c r="R41" i="99" s="1"/>
  <c r="Q35" i="99"/>
  <c r="R29" i="99"/>
  <c r="Q34" i="99"/>
  <c r="Q46" i="99"/>
  <c r="R46" i="99" s="1"/>
  <c r="Q38" i="99"/>
  <c r="R38" i="99" s="1"/>
  <c r="P17" i="99"/>
  <c r="L18" i="99"/>
  <c r="I46" i="99"/>
  <c r="J46" i="99" s="1"/>
  <c r="I45" i="99"/>
  <c r="J45" i="99" s="1"/>
  <c r="I35" i="99"/>
  <c r="J29" i="99"/>
  <c r="H20" i="99"/>
  <c r="I41" i="99"/>
  <c r="I36" i="99"/>
  <c r="J36" i="99" s="1"/>
  <c r="I31" i="99"/>
  <c r="J31" i="99" s="1"/>
  <c r="I34" i="99"/>
  <c r="I38" i="99"/>
  <c r="J38" i="99" s="1"/>
  <c r="I30" i="99"/>
  <c r="J30" i="99" s="1"/>
  <c r="I25" i="99"/>
  <c r="J25" i="99" s="1"/>
  <c r="J42" i="99"/>
  <c r="H42" i="99" s="1"/>
  <c r="H17" i="99"/>
  <c r="E138" i="85"/>
  <c r="BA136" i="85"/>
  <c r="L8" i="97" l="1"/>
  <c r="M8" i="97" s="1"/>
  <c r="N8" i="97" s="1"/>
  <c r="O8" i="97" s="1"/>
  <c r="P8" i="97" s="1"/>
  <c r="Q8" i="97" s="1"/>
  <c r="N26" i="97"/>
  <c r="O26" i="97" s="1"/>
  <c r="P26" i="97" s="1"/>
  <c r="Q26" i="97" s="1"/>
  <c r="L26" i="97"/>
  <c r="M26" i="97" s="1"/>
  <c r="L6" i="97"/>
  <c r="M6" i="97" s="1"/>
  <c r="N6" i="97" s="1"/>
  <c r="O6" i="97" s="1"/>
  <c r="P6" i="97" s="1"/>
  <c r="Q6" i="97" s="1"/>
  <c r="I37" i="99"/>
  <c r="F37" i="99"/>
  <c r="E26" i="99"/>
  <c r="F26" i="99" s="1"/>
  <c r="D26" i="99" s="1"/>
  <c r="H26" i="99" s="1"/>
  <c r="L26" i="99" s="1"/>
  <c r="P26" i="99" s="1"/>
  <c r="E24" i="99"/>
  <c r="L17" i="97"/>
  <c r="M17" i="97" s="1"/>
  <c r="L10" i="97"/>
  <c r="L9" i="97"/>
  <c r="M9" i="97" s="1"/>
  <c r="N9" i="97" s="1"/>
  <c r="O9" i="97" s="1"/>
  <c r="P9" i="97" s="1"/>
  <c r="Q9" i="97" s="1"/>
  <c r="Q15" i="101"/>
  <c r="S15" i="101" s="1"/>
  <c r="S14" i="101"/>
  <c r="L16" i="97"/>
  <c r="M16" i="97" s="1"/>
  <c r="N16" i="97" s="1"/>
  <c r="O16" i="97" s="1"/>
  <c r="P16" i="97" s="1"/>
  <c r="Q16" i="97" s="1"/>
  <c r="R29" i="97"/>
  <c r="S29" i="97" s="1"/>
  <c r="Q23" i="99"/>
  <c r="M25" i="99"/>
  <c r="N25" i="99" s="1"/>
  <c r="N42" i="99"/>
  <c r="L42" i="99" s="1"/>
  <c r="M46" i="99"/>
  <c r="N46" i="99" s="1"/>
  <c r="M41" i="99"/>
  <c r="N41" i="99" s="1"/>
  <c r="M35" i="99"/>
  <c r="M31" i="99"/>
  <c r="N31" i="99" s="1"/>
  <c r="M30" i="99"/>
  <c r="N30" i="99" s="1"/>
  <c r="N29" i="99"/>
  <c r="M38" i="99"/>
  <c r="N38" i="99" s="1"/>
  <c r="M45" i="99"/>
  <c r="N45" i="99" s="1"/>
  <c r="M36" i="99"/>
  <c r="N36" i="99" s="1"/>
  <c r="M34" i="99"/>
  <c r="L20" i="99"/>
  <c r="I23" i="99"/>
  <c r="R6" i="97" l="1"/>
  <c r="S6" i="97" s="1"/>
  <c r="F48" i="99"/>
  <c r="E48" i="99"/>
  <c r="C77" i="99" s="1"/>
  <c r="R16" i="97"/>
  <c r="S16" i="97" s="1"/>
  <c r="M37" i="99"/>
  <c r="J37" i="99"/>
  <c r="H37" i="99" s="1"/>
  <c r="R26" i="97"/>
  <c r="S26" i="97" s="1"/>
  <c r="S31" i="97" s="1"/>
  <c r="M10" i="97"/>
  <c r="N10" i="97" s="1"/>
  <c r="O10" i="97" s="1"/>
  <c r="P10" i="97" s="1"/>
  <c r="Q10" i="97" s="1"/>
  <c r="R10" i="97"/>
  <c r="S10" i="97" s="1"/>
  <c r="R9" i="97"/>
  <c r="S9" i="97" s="1"/>
  <c r="R17" i="97"/>
  <c r="S17" i="97" s="1"/>
  <c r="S19" i="97" s="1"/>
  <c r="R8" i="97"/>
  <c r="S8" i="97" s="1"/>
  <c r="Q24" i="99"/>
  <c r="Q26" i="99"/>
  <c r="R26" i="99" s="1"/>
  <c r="M23" i="99"/>
  <c r="I24" i="99"/>
  <c r="I26" i="99"/>
  <c r="J26" i="99" s="1"/>
  <c r="J48" i="99" s="1"/>
  <c r="BI131" i="85"/>
  <c r="S11" i="97" l="1"/>
  <c r="S21" i="97" s="1"/>
  <c r="G36" i="97" s="1"/>
  <c r="E63" i="99"/>
  <c r="E67" i="99" s="1"/>
  <c r="I48" i="99"/>
  <c r="I63" i="99" s="1"/>
  <c r="Q37" i="99"/>
  <c r="N37" i="99"/>
  <c r="L37" i="99" s="1"/>
  <c r="M24" i="99"/>
  <c r="M26" i="99"/>
  <c r="N26" i="99" s="1"/>
  <c r="BI129" i="85" l="1"/>
  <c r="S36" i="97"/>
  <c r="E69" i="99"/>
  <c r="F69" i="99" s="1"/>
  <c r="C78" i="99" s="1"/>
  <c r="E68" i="99"/>
  <c r="F68" i="99" s="1"/>
  <c r="M48" i="99"/>
  <c r="D77" i="99"/>
  <c r="N48" i="99"/>
  <c r="R37" i="99"/>
  <c r="Q48" i="99"/>
  <c r="Q63" i="99" s="1"/>
  <c r="E77" i="99"/>
  <c r="M63" i="99"/>
  <c r="I67" i="99"/>
  <c r="I69" i="99"/>
  <c r="I71" i="99"/>
  <c r="I72" i="99" s="1"/>
  <c r="I68" i="99"/>
  <c r="S37" i="97" l="1"/>
  <c r="S46" i="97" s="1"/>
  <c r="G42" i="97"/>
  <c r="S42" i="97" s="1"/>
  <c r="S43" i="97" s="1"/>
  <c r="P37" i="99"/>
  <c r="R48" i="99"/>
  <c r="Q71" i="99"/>
  <c r="Q72" i="99" s="1"/>
  <c r="Q69" i="99"/>
  <c r="Q67" i="99"/>
  <c r="Q68" i="99"/>
  <c r="M68" i="99"/>
  <c r="M69" i="99"/>
  <c r="M71" i="99"/>
  <c r="M72" i="99" s="1"/>
  <c r="M67" i="99"/>
  <c r="K68" i="99"/>
  <c r="J68" i="99"/>
  <c r="K69" i="99"/>
  <c r="J69" i="99"/>
  <c r="D78" i="99" s="1"/>
  <c r="S45" i="97" l="1"/>
  <c r="S47" i="97" s="1"/>
  <c r="R69" i="99"/>
  <c r="R68" i="99"/>
  <c r="N69" i="99"/>
  <c r="E78" i="99" s="1"/>
  <c r="N68" i="99"/>
  <c r="D123" i="99"/>
  <c r="E123" i="99" s="1"/>
  <c r="D85" i="99"/>
  <c r="E85" i="99" s="1"/>
  <c r="D111" i="99"/>
  <c r="E111" i="99" s="1"/>
  <c r="D150" i="99"/>
  <c r="E150" i="99" s="1"/>
  <c r="D99" i="99"/>
  <c r="E99" i="99" s="1"/>
  <c r="D136" i="99"/>
  <c r="E136" i="99" s="1"/>
  <c r="D135" i="85" l="1"/>
  <c r="P102" i="229"/>
  <c r="BA138" i="85"/>
  <c r="D158" i="99"/>
  <c r="E158" i="99" s="1"/>
  <c r="E159" i="99" s="1"/>
  <c r="D103" i="99"/>
  <c r="E103" i="99" s="1"/>
  <c r="E104" i="99" s="1"/>
  <c r="D140" i="99"/>
  <c r="E140" i="99" s="1"/>
  <c r="E141" i="99" s="1"/>
  <c r="D115" i="99"/>
  <c r="E115" i="99" s="1"/>
  <c r="E116" i="99" s="1"/>
  <c r="D154" i="99"/>
  <c r="E154" i="99" s="1"/>
  <c r="E155" i="99" s="1"/>
  <c r="D89" i="99"/>
  <c r="E89" i="99" s="1"/>
  <c r="E90" i="99" s="1"/>
  <c r="D127" i="99"/>
  <c r="E127" i="99" s="1"/>
  <c r="E128" i="99" s="1"/>
  <c r="E100" i="99"/>
  <c r="E151" i="99"/>
  <c r="E112" i="99"/>
  <c r="E119" i="99" s="1"/>
  <c r="E86" i="99"/>
  <c r="E93" i="99" s="1"/>
  <c r="E131" i="99"/>
  <c r="E124" i="99"/>
  <c r="E132" i="99" s="1"/>
  <c r="BI16" i="85"/>
  <c r="E137" i="99"/>
  <c r="E144" i="99" s="1"/>
  <c r="M135" i="85" l="1"/>
  <c r="Q135" i="85" s="1"/>
  <c r="U135" i="85" s="1"/>
  <c r="Y135" i="85" s="1"/>
  <c r="AC135" i="85" s="1"/>
  <c r="AG135" i="85" s="1"/>
  <c r="AK135" i="85" s="1"/>
  <c r="H18" i="132"/>
  <c r="H17" i="132" s="1"/>
  <c r="E143" i="99"/>
  <c r="E107" i="99"/>
  <c r="E118" i="99"/>
  <c r="E92" i="99"/>
  <c r="E106" i="99"/>
  <c r="E162" i="99"/>
  <c r="BI119" i="85"/>
  <c r="E161" i="99"/>
  <c r="AO135" i="85" l="1"/>
  <c r="AK138" i="85"/>
  <c r="BI115" i="85"/>
  <c r="BI5" i="85"/>
  <c r="H85" i="132"/>
  <c r="BI109" i="85"/>
  <c r="BI121" i="85"/>
  <c r="BI117" i="85"/>
  <c r="S52" i="85"/>
  <c r="S133" i="85" s="1"/>
  <c r="Q136" i="85" s="1"/>
  <c r="AO52" i="85"/>
  <c r="AO133" i="85" s="1"/>
  <c r="AO136" i="85" s="1"/>
  <c r="P52" i="85"/>
  <c r="P133" i="85" s="1"/>
  <c r="AS135" i="85" l="1"/>
  <c r="AW135" i="85" s="1"/>
  <c r="M136" i="85"/>
  <c r="BI136" i="85" s="1"/>
  <c r="BI133" i="85"/>
  <c r="M138" i="85"/>
  <c r="BI51" i="85"/>
  <c r="H87" i="132"/>
  <c r="K87" i="132" s="1"/>
  <c r="H89" i="132"/>
  <c r="H88" i="132"/>
  <c r="BI12" i="85"/>
  <c r="BI135" i="85" l="1"/>
  <c r="BI34" i="85"/>
  <c r="H90" i="132"/>
  <c r="H98" i="132" s="1"/>
  <c r="U47" i="97" l="1"/>
  <c r="V47" i="97" s="1"/>
  <c r="K99" i="132"/>
  <c r="AW138" i="85"/>
  <c r="H102" i="132"/>
  <c r="K102" i="132" s="1"/>
  <c r="AG138" i="85"/>
  <c r="AS138" i="85"/>
  <c r="BI14" i="85"/>
  <c r="AC138" i="85" l="1"/>
  <c r="AO138" i="85"/>
  <c r="U138" i="85"/>
  <c r="BI41" i="85" l="1"/>
  <c r="Y138" i="85"/>
  <c r="R5" i="89" l="1"/>
  <c r="D138" i="85" l="1"/>
  <c r="Q138" i="85" l="1"/>
  <c r="BI138" i="85" s="1"/>
</calcChain>
</file>

<file path=xl/sharedStrings.xml><?xml version="1.0" encoding="utf-8"?>
<sst xmlns="http://schemas.openxmlformats.org/spreadsheetml/2006/main" count="8707" uniqueCount="1988">
  <si>
    <t>CANTIDAD</t>
  </si>
  <si>
    <t>MATERIALES</t>
  </si>
  <si>
    <t>TRANSPORTE</t>
  </si>
  <si>
    <t>MANO DE OBRA</t>
  </si>
  <si>
    <t>A</t>
  </si>
  <si>
    <t>1.1</t>
  </si>
  <si>
    <t>8.2</t>
  </si>
  <si>
    <t>IC</t>
  </si>
  <si>
    <t xml:space="preserve">Instalación de campamento (Contenedores de oficina y almacen de equipos y herramientas) </t>
  </si>
  <si>
    <t>B</t>
  </si>
  <si>
    <r>
      <rPr>
        <sz val="12"/>
        <rFont val="Arial MT"/>
        <charset val="134"/>
      </rPr>
      <t>Ejecución de descapote y limpieza de terreno con arbustos, realizado en topografia con desniveles minimos, por medio mecanicos.</t>
    </r>
  </si>
  <si>
    <t>1.2</t>
  </si>
  <si>
    <t>1.3</t>
  </si>
  <si>
    <t>1.4</t>
  </si>
  <si>
    <t>2.1</t>
  </si>
  <si>
    <t>2.2</t>
  </si>
  <si>
    <t>2.7</t>
  </si>
  <si>
    <t>3.1</t>
  </si>
  <si>
    <t>3.2</t>
  </si>
  <si>
    <t>3.3</t>
  </si>
  <si>
    <t>3.4</t>
  </si>
  <si>
    <t>4.1</t>
  </si>
  <si>
    <t>4.2</t>
  </si>
  <si>
    <t>4.3</t>
  </si>
  <si>
    <t>4.4.</t>
  </si>
  <si>
    <t>4.5</t>
  </si>
  <si>
    <t>4.6</t>
  </si>
  <si>
    <t>5.1</t>
  </si>
  <si>
    <t>5.2</t>
  </si>
  <si>
    <t>6.1</t>
  </si>
  <si>
    <t>6.2</t>
  </si>
  <si>
    <t>6.3</t>
  </si>
  <si>
    <t>7.1</t>
  </si>
  <si>
    <t>7.2</t>
  </si>
  <si>
    <t>7.3</t>
  </si>
  <si>
    <t>7.4</t>
  </si>
  <si>
    <t>7.5</t>
  </si>
  <si>
    <t>7.6</t>
  </si>
  <si>
    <t>7.7</t>
  </si>
  <si>
    <t>7.8</t>
  </si>
  <si>
    <t>C</t>
  </si>
  <si>
    <t>CERRAMIENTO PERIMETRAL</t>
  </si>
  <si>
    <t>8.1</t>
  </si>
  <si>
    <t>D</t>
  </si>
  <si>
    <t>2.3</t>
  </si>
  <si>
    <t>2.4</t>
  </si>
  <si>
    <t>E</t>
  </si>
  <si>
    <t>2.5</t>
  </si>
  <si>
    <t>2.6</t>
  </si>
  <si>
    <t>7.9</t>
  </si>
  <si>
    <t>F</t>
  </si>
  <si>
    <t>ZANJA MT PARA 1 CIRCUITO</t>
  </si>
  <si>
    <t>11.1</t>
  </si>
  <si>
    <t>G</t>
  </si>
  <si>
    <t>ZANJA BT PARA 1 CIRCUITO</t>
  </si>
  <si>
    <t>H</t>
  </si>
  <si>
    <t>MALLA A TIERRA</t>
  </si>
  <si>
    <t>9.1</t>
  </si>
  <si>
    <t>9.2</t>
  </si>
  <si>
    <t>9.3</t>
  </si>
  <si>
    <t>9.4</t>
  </si>
  <si>
    <t>9.5</t>
  </si>
  <si>
    <t>9.6</t>
  </si>
  <si>
    <t>m</t>
  </si>
  <si>
    <t>I</t>
  </si>
  <si>
    <t>TRANSFORMADORES</t>
  </si>
  <si>
    <t>10.1</t>
  </si>
  <si>
    <t>10.2</t>
  </si>
  <si>
    <t>10.3</t>
  </si>
  <si>
    <t>Ejecución de transicion aerea - subterranea para derivacion corta, ya sea en cruce de via y/o salida de circuito para conexiones a MT</t>
  </si>
  <si>
    <t>10.4</t>
  </si>
  <si>
    <t>Suministro e instalacion de transformador seco de 112,5 kvA 480 / 800 V +/- 2 x 2,5%</t>
  </si>
  <si>
    <t>10.5</t>
  </si>
  <si>
    <t xml:space="preserve">Suministro e instalacion de Reconectador Automático, tensión nominal 15 kV, tensión de operación 13.2 kV, cámara de interrupción al vacío, cerramiento IP67, montaje en poste, tensión de alimentación auxiliar 120 Vac / 240 Vac.
</t>
  </si>
  <si>
    <t>J</t>
  </si>
  <si>
    <t>EQUIPOS PRINCIPALES INSTALACION SOLAR</t>
  </si>
  <si>
    <t>12.1.1</t>
  </si>
  <si>
    <t>Suministro e instalacion de estructura de soporte tipo para 28 modulos solares o equivalentes, con modulo de proteccion descargador de sobrepotencial instalado.</t>
  </si>
  <si>
    <t>12.1.2</t>
  </si>
  <si>
    <t>Suministro e instalacion de estructura de soporte tipo para 19 modulos solares o equivalentes, con modulo de proteccion descargador de sobrepotencial instalado.</t>
  </si>
  <si>
    <t>12.2</t>
  </si>
  <si>
    <t>Suministro e instalacion de estructura de modulo fotovoltaico que permite la alineacion entre 10° a 30°, conectado al soporte de string correspondiente de cada panel.</t>
  </si>
  <si>
    <t>12.10</t>
  </si>
  <si>
    <t>12.3</t>
  </si>
  <si>
    <t>Suministro e instalacion de módulo solar fotovoltaico de células de silicio monocristalino, potencia máxima (Wp) 590 W</t>
  </si>
  <si>
    <t>12.4.1</t>
  </si>
  <si>
    <t>12.4.2</t>
  </si>
  <si>
    <t>Suministro e instalacion de inversor de corriente  trifasica de 480 V o similar, con capacidad maxima de 16 entradas y eficiencia superior al 95%. De 50 kVA de Capacidad</t>
  </si>
  <si>
    <t>12.4.3</t>
  </si>
  <si>
    <t>Suministro e instalacion de inversor de corriente  trifasica de 480 V o similar, con capacidad maxima de 16 entradas y eficiencia superior al 95%. De 40 kVA de Capacidad</t>
  </si>
  <si>
    <t>12.5</t>
  </si>
  <si>
    <t>12.6.1</t>
  </si>
  <si>
    <t>Suministro e instalacion de celda de protección en BT 1000 V en lámina de acero inoxidable, incluye accesorios, conexionado y con bornera de pruebas.</t>
  </si>
  <si>
    <t>12.6.2</t>
  </si>
  <si>
    <t>12.7</t>
  </si>
  <si>
    <t>12.8</t>
  </si>
  <si>
    <t>12.9</t>
  </si>
  <si>
    <t>Suministro e instalacion de sistema de comunicaciones, control y monitoreo del sistema solar fotovoltaico incluyendo programación y comisionamiento de los equipos</t>
  </si>
  <si>
    <t>12.11</t>
  </si>
  <si>
    <t>12.12</t>
  </si>
  <si>
    <t>12.13</t>
  </si>
  <si>
    <t>12.14</t>
  </si>
  <si>
    <t>12.15</t>
  </si>
  <si>
    <t>12.16</t>
  </si>
  <si>
    <t>12.17</t>
  </si>
  <si>
    <t>1.6</t>
  </si>
  <si>
    <t>Relleno de excavacion con compactado sencillo de material base de cantera para alistamiento de zona futura de vialidad</t>
  </si>
  <si>
    <t>m3</t>
  </si>
  <si>
    <t>13.1</t>
  </si>
  <si>
    <t>mes</t>
  </si>
  <si>
    <t>PMA</t>
  </si>
  <si>
    <t>SST</t>
  </si>
  <si>
    <t>PROGRAMA DE HSST (HIGIENE SEGURIDAD Y SALUD EN EL TRABAJO) SST</t>
  </si>
  <si>
    <t>COSTOS DE OBRA</t>
  </si>
  <si>
    <t>GRUPO DE OBRAS</t>
  </si>
  <si>
    <t>Grupo de obra</t>
  </si>
  <si>
    <r>
      <rPr>
        <b/>
        <sz val="12"/>
        <color rgb="FFFFFFFF"/>
        <rFont val="Times New Roman"/>
        <family val="1"/>
      </rPr>
      <t>Nº</t>
    </r>
  </si>
  <si>
    <r>
      <rPr>
        <b/>
        <sz val="12"/>
        <color rgb="FFFFFFFF"/>
        <rFont val="Times New Roman"/>
        <family val="1"/>
      </rPr>
      <t>Partida</t>
    </r>
  </si>
  <si>
    <r>
      <rPr>
        <b/>
        <sz val="12"/>
        <color rgb="FFFFFFFF"/>
        <rFont val="Times New Roman"/>
        <family val="1"/>
      </rPr>
      <t>Ud</t>
    </r>
  </si>
  <si>
    <r>
      <rPr>
        <b/>
        <sz val="12"/>
        <color rgb="FFFFFFFF"/>
        <rFont val="Times New Roman"/>
        <family val="1"/>
      </rPr>
      <t>Largo</t>
    </r>
  </si>
  <si>
    <r>
      <rPr>
        <b/>
        <sz val="12"/>
        <color rgb="FFFFFFFF"/>
        <rFont val="Times New Roman"/>
        <family val="1"/>
      </rPr>
      <t>Ancho</t>
    </r>
  </si>
  <si>
    <r>
      <rPr>
        <b/>
        <sz val="12"/>
        <color rgb="FFFFFFFF"/>
        <rFont val="Times New Roman"/>
        <family val="1"/>
      </rPr>
      <t>Area en m2</t>
    </r>
  </si>
  <si>
    <r>
      <rPr>
        <b/>
        <sz val="12"/>
        <color rgb="FFFFFFFF"/>
        <rFont val="Times New Roman"/>
        <family val="1"/>
      </rPr>
      <t>Altura</t>
    </r>
  </si>
  <si>
    <r>
      <rPr>
        <b/>
        <sz val="12"/>
        <color rgb="FFFFFFFF"/>
        <rFont val="Times New Roman"/>
        <family val="1"/>
      </rPr>
      <t>Volumen en m3</t>
    </r>
  </si>
  <si>
    <r>
      <rPr>
        <b/>
        <sz val="12"/>
        <color rgb="FFFFFFFF"/>
        <rFont val="Times New Roman"/>
        <family val="1"/>
      </rPr>
      <t>Peso en kg</t>
    </r>
  </si>
  <si>
    <r>
      <rPr>
        <b/>
        <sz val="12"/>
        <color rgb="FFFFFFFF"/>
        <rFont val="Times New Roman"/>
        <family val="1"/>
      </rPr>
      <t>Unidad para presupuesto</t>
    </r>
  </si>
  <si>
    <r>
      <rPr>
        <b/>
        <sz val="12"/>
        <color rgb="FFFFFFFF"/>
        <rFont val="Times New Roman"/>
        <family val="1"/>
      </rPr>
      <t>Total</t>
    </r>
  </si>
  <si>
    <t>A. OBRAS PRELIMINARTES</t>
  </si>
  <si>
    <t>A.A. Descapote, limpieza, excavaciones y rellenos para cerramiento provisional e instalación de campamento.</t>
  </si>
  <si>
    <t>Limpieza y descapote del terreno (tala de árboles, desbroce de maleza, y retiro de material vegetal)nicos.</t>
  </si>
  <si>
    <t>No aplica</t>
  </si>
  <si>
    <t>Suministro e instalacion de alambre de puas para vallado perimetral , con instalacion de tensores intermedios en calibre 12 o disponible</t>
  </si>
  <si>
    <t>-</t>
  </si>
  <si>
    <t>GL</t>
  </si>
  <si>
    <t>B. GARITA DE VIGILANCIA PRINCIPAL</t>
  </si>
  <si>
    <t>B.A. Descapote, limpieza, excavaciones y rellenos para las cimentaciones de la garita de vigilancia principal.</t>
  </si>
  <si>
    <t>Ejecución de descapote y limpieza de terreno con arbustos, realizado en topografia con desniveles minimos, por medio mecanicos.</t>
  </si>
  <si>
    <t>Relleno de excavacion con compactado sencillo de material seleccionado de cantera para alistamiento de terreno</t>
  </si>
  <si>
    <t>ACEROS</t>
  </si>
  <si>
    <t>Cantidad de parrillas</t>
  </si>
  <si>
    <t>Varilla</t>
  </si>
  <si>
    <t>Cantidad</t>
  </si>
  <si>
    <t>Longitud de varilla</t>
  </si>
  <si>
    <t>Peso por m</t>
  </si>
  <si>
    <t>Peso de AR</t>
  </si>
  <si>
    <t>Peso total</t>
  </si>
  <si>
    <t>Unidad para presupuesto</t>
  </si>
  <si>
    <t>Total</t>
  </si>
  <si>
    <t>B.B. Suministro de materiales y fundido de estructura principal de la garita de vigilancia compuesta por 4 columnas, 4 vigas y loza de
cimentación, entre otros</t>
  </si>
  <si>
    <t>Suministro y armado de acero de refuerzo para vigas en varilla N°4 en grado 60 para figurado en el area de trabajo</t>
  </si>
  <si>
    <t>N°4</t>
  </si>
  <si>
    <t>kg</t>
  </si>
  <si>
    <t>Suministro y armado de acero de refuerzo para vigas en varilla N°3 en grado 60 para figurado en el area de trabajo</t>
  </si>
  <si>
    <t>N°3</t>
  </si>
  <si>
    <t>Suministro e instalacion de malla electrosoldada para anden</t>
  </si>
  <si>
    <t>m2</t>
  </si>
  <si>
    <t>Elaboracion y vaciado de concreto pobre para de 1500 psi, utilizado para solados y otros usos, elaborado en obra y fundido con medios manuales.</t>
  </si>
  <si>
    <t>Suministro y vaciado de concreto de 4000 psi para lozas de cimentaciones, Fundido desde camion con distancias menores a 0,5 metros del punto de vaciado y sin contemplar alturas, se considera un vaciado horizontal.</t>
  </si>
  <si>
    <t>Suministro y vaciado de concreto de 4000 psi para columnas verticales, Fundido desde camion con distancias menores a 1,5 metros del punto de vaciado o vaciado con medios manuales.</t>
  </si>
  <si>
    <t>Suministro y vaciado de concreto de 3000 psi para lozas de cubiertas o andenes de paso, Fundido desde camion con distancias menores a 1,5 metros del punto de vaciado o vaciado con medios manuales.</t>
  </si>
  <si>
    <t>B.C Aplicación de pintura impermeabilizante a cubierta de garita principal</t>
  </si>
  <si>
    <t>Suministro y aplicación de manto de pintura de impermiabilización para placa de cubierta inclinada</t>
  </si>
  <si>
    <t>B.D. Suministro e instalacion de obra blanca para el interior de la garita principal de vigilancia</t>
  </si>
  <si>
    <t>Suministro y levantamiento de paredes en placas de fibrocementos 10 mm - superboard o equivalente</t>
  </si>
  <si>
    <t>Suministro e instalacion de cielo raso continuo suspendido a una altura menor a 4 m</t>
  </si>
  <si>
    <t>B.E. Suministro y ejecución de acabados finales de instalaciones interiores y pisos de la garita principal de vigilancia</t>
  </si>
  <si>
    <t>Suministro e instalacion de piso interior para zonas de baños en edificaciones o casetas en 0,3 x 0,3</t>
  </si>
  <si>
    <t>Ejecucion de acabado de paredes interiores con pintura plastica de acabado mate en textura lisa diluido en 15% de agua</t>
  </si>
  <si>
    <t>Ejecucion de acabado de paredes exteriores con pintura plastica de acabado mate en textura lisa diluido en 20% de agua</t>
  </si>
  <si>
    <t>B.F. Suministro e instalación de sistema de drenaje de aguas pluviales de cubierta de la garita principal de vigilancia</t>
  </si>
  <si>
    <t>Suministro e instalacion de sistema de canal en el exterior para drenaje de aguas pluviales en la cubierta</t>
  </si>
  <si>
    <t>Suministro e instalacion de sistema bajante en el exterior para drenaje de aguas pluviales desde cubierta a piso</t>
  </si>
  <si>
    <t>B.G Suministro e instalacion de salida de iluminacion interior</t>
  </si>
  <si>
    <r>
      <rPr>
        <sz val="12"/>
        <rFont val="Times New Roman"/>
        <family val="1"/>
      </rPr>
      <t>Suministro e instalacion de salida de iluminacion interior con instalacion de lampara de regleta led de 32 W. Incluye cableada de derivacion de hasta 3,00 metros desde tablero de distribucion local a punto de ubicación de la salida.
Incluye instalacion de interruptor sencillo a una distancia no mayor de 1 metros desde la ubicacion de la salida a la ubicacion del interruptor.</t>
    </r>
  </si>
  <si>
    <t>und</t>
  </si>
  <si>
    <t>B.H Suministro e instalacion de salida de tomacorriente sencillo</t>
  </si>
  <si>
    <t>Suministro e instalacion de salida de tomacorriente sencillo. Incluye cableada de derivacion de hasta 3,00 metros desde tablero de distribucion local a punto de ubicación de la salida.</t>
  </si>
  <si>
    <t>B.I Suministro e instalacion de iluminacion exterior</t>
  </si>
  <si>
    <t>Suministro e instalación de punto de iluminacion tipo exterior con alimentacion autonoma</t>
  </si>
  <si>
    <t>B.J Suministro y puesta en sitio de accesorios finales para la garita principal de vigilancia, tales como instalacion de puertas internas.</t>
  </si>
  <si>
    <t>Suministro y entrega de escritorio sencillo</t>
  </si>
  <si>
    <t>Suministro y entrega de sillla sencilla para punto de trabajo</t>
  </si>
  <si>
    <t>Suministro e instalación de puerta de entrada principal de una hoja con cerradura de un punto de cierre y fijada a un lateral.</t>
  </si>
  <si>
    <t>Suministro e instalación de ventana corrediza, gama básica, dos hojas correderas, dimensiones 600x400 mm, acabado lacado estándar</t>
  </si>
  <si>
    <t>Suministro e instalación de nuerta interior abatible, entamborada, sencilla de 210x80x3,7 cm, con cerradura de embutir con un punto de cierre</t>
  </si>
  <si>
    <t>B.K. Suministro e instalacion de aparatos sanitarios del baño de la garita principal de vigilancia</t>
  </si>
  <si>
    <t>Suministro e instalación de sanitario sencillo, con tanque bajo, en color blanco o disponible</t>
  </si>
  <si>
    <t>Suministro e instalación de lavamanos sencillo tipo mural en color blanco o disponible</t>
  </si>
  <si>
    <t>Suministro e instalación de extractor en pvc para baño</t>
  </si>
  <si>
    <t>C. CERRAMIENTO PERIMETRAL</t>
  </si>
  <si>
    <t>C.A. Descapote, limpieza, excavaciones y rellenos para las cimentaciones de cerramiento perimetral</t>
  </si>
  <si>
    <t>C.B. Suministro e instalacion de vallas para cerramiento perimetral, con fondo de fijacion en concreto.</t>
  </si>
  <si>
    <t>Suministro e instalacion de vallado de terreno formado por tela metálica de alambre ondulado diagonal, de 10 mm de paso de malla y 1,3 mm de diámetro</t>
  </si>
  <si>
    <t>C.C. Suministro e instalacion de alambre de puas para vallado perimetral</t>
  </si>
  <si>
    <t>D. CASETA DE CONTROL Y POTENCIA</t>
  </si>
  <si>
    <t>D.A. Descapote, limpieza, excavaciones y rellenos para las cimentaciones de la caseta de control y potencia</t>
  </si>
  <si>
    <t>D.B. Suministro de materiales y fundido de estructura principal de la caseta de control y potencia compuesta por 6 columnas, 6 vigas
y loza de cimentación, entre otros</t>
  </si>
  <si>
    <t>D.C Aplicación de pintura impermeabilizante a cubierta de caseta de control y potencia</t>
  </si>
  <si>
    <t>D.D. Suministro e instalacion de obra blanca para el interior de la caseta de control y potencia</t>
  </si>
  <si>
    <t>D.E. Suministro y ejecución de acabados finales de instalaciones interiores y pisos de la caseta de control y potencia</t>
  </si>
  <si>
    <t>D.F. Suministro e instalación de sistema de drenaje de aguas pluviales de cubierta de la caseta de control y potencia</t>
  </si>
  <si>
    <t>D.G Suministro e instalacion de salida de iluminacion interior</t>
  </si>
  <si>
    <t>D.H Suministro e instalacion de salida de tomacorriente sencillo</t>
  </si>
  <si>
    <t>D.I Suministro e instalacion de iluminacion exterior</t>
  </si>
  <si>
    <t>D.J Suministro y puesta en sitio de accesorios finales para la caseta de control y potencia, tales como instalacion de puertas
internas.</t>
  </si>
  <si>
    <t>D.K. Suministro e instalacion de aparatos sanitarios del baño de la caseta de control y potencia</t>
  </si>
  <si>
    <t>E. CASETA DE OFICINAS</t>
  </si>
  <si>
    <t>E.A. Descapote, limpieza, excavaciones y rellenos para las cimentaciones de la caseta de oficinas</t>
  </si>
  <si>
    <t>E.B. Suministro de materiales y fundido de estructura principal de la caseta de oficinas compuesta por 26 columnas, 26 vigas y loza
de cimentación, entre otros</t>
  </si>
  <si>
    <t>E.C Aplicación de pintura impermeabilizante a cubierta de caseta de oficinas</t>
  </si>
  <si>
    <t>E.D. Suministro e instalacion de obra blanca para el interior de la caseta de oficinas</t>
  </si>
  <si>
    <t>E.E. Suministro y ejecución de acabados finales de instalaciones interiores y pisos de la caseta de oficina</t>
  </si>
  <si>
    <t>E.F. Suministro e instalación de sistema de drenaje de aguas pluviales de cubierta de la caseta de oficina</t>
  </si>
  <si>
    <t>E.G Suministro e instalacion de salida de iluminacion interior</t>
  </si>
  <si>
    <t>E.H Suministro e instalacion de salida de tomacorriente sencillo</t>
  </si>
  <si>
    <t>E.I Suministro e instalacion de iluminacion exterior</t>
  </si>
  <si>
    <t>E.J Suministro y puesta en sitio de accesorios finales para la caseta de oficinas, tales como instalacion de puertas internas.</t>
  </si>
  <si>
    <t>E.K. Suministro e instalacion de aparatos sanitarios del baño de la caseta de oficina</t>
  </si>
  <si>
    <t>Suministro e instalacion de puerta enrrollable para entrada en bodegas 350 x 250</t>
  </si>
  <si>
    <t>F. ZANJA MT PARA CIRCUITO</t>
  </si>
  <si>
    <t>F.A. Ejecución de zanja media tensión para circuitos</t>
  </si>
  <si>
    <t>Suministro e instalacion de canalizacion enterrada a profundidad de maximo 1 metros, en tuberia PVC de 3"</t>
  </si>
  <si>
    <t>G. ZANJA BT PARA CIRCUITO</t>
  </si>
  <si>
    <t>G.A. Ejecución de zanja baja tensión para circuitos</t>
  </si>
  <si>
    <t>H. MALLA A TIERRA</t>
  </si>
  <si>
    <t>H.A. Suministro e instalacion de malla puesta a tierra</t>
  </si>
  <si>
    <t>Suministro e instalacion de cable de cobre desnudo de calibre N° 2/0 AWG</t>
  </si>
  <si>
    <t>Ejecucion de soldadura exotermica  del cable conductor en X, 115 gr</t>
  </si>
  <si>
    <t>Ejecucion de soldadura exotermica  del cable conductor en T, 115 gr</t>
  </si>
  <si>
    <t>Ejecucion de soldadura exotermica  del cable conductor terminal, 115 gr</t>
  </si>
  <si>
    <t>Suministro e instalacion de varilla de cobre con conector puesta a tierra 2.4Mx5/8"</t>
  </si>
  <si>
    <t>I. TRANSFORMADORES Y CONEXIÓN A MT</t>
  </si>
  <si>
    <t>I.A. Suministro e instalacion de transformador seco de 1000 kva 13,2 / 0,800 kv 2x2,5%</t>
  </si>
  <si>
    <t>Suministro e instalacion de transformador seco de 1000 kvA 13,2 / 0,800 kV 2 x 2,5%</t>
  </si>
  <si>
    <t>I.B. Suministro e instalacion de transformador de 10 kva con relacion baja - baja 0,800/0,220 kv seco clase H</t>
  </si>
  <si>
    <t>Suministro e instalacion de transformador 10 kVA con relacion baja - baja  0,800 / 0,220 kV seco clase H</t>
  </si>
  <si>
    <t>I.C. Ejecucion de transicion aerea - subterranea para derivacion corta para salida de circuito para conexión de media tension</t>
  </si>
  <si>
    <t>I.D. Suministro e instalacion de transformador seco de 112,5 kvA 480 / 800 V +/- 2 x 2,5%</t>
  </si>
  <si>
    <t>I.E. Suministro e instalacion de Reconectador Automático, tensión nominal 15 kV, tensión de operación 13.2 kV, cámara de interrupción al vacío, cerramiento IP67, montaje en poste, tensión de alimentación auxiliar 120 Vac / 240 Vac.</t>
  </si>
  <si>
    <t>J. EQUIPOS PRINCIPALES INSTALACION SOLAR</t>
  </si>
  <si>
    <t>J.A. Suministro e instalacion de soportes para modulos y string del sistema fotovoltaico</t>
  </si>
  <si>
    <t>J.B. Suministro e instalacion de los paneles solares de 590 Wp, conectados.</t>
  </si>
  <si>
    <t>Suministro e instalacion de cables solares fotovoltaico para modulos de 6mm2</t>
  </si>
  <si>
    <t>J.C. Suministro e instalacion de inversor de corriente trifasica de 800V o similar</t>
  </si>
  <si>
    <t>Suministro e instalacion de inversor de corriente trifasica de 800 V o similar, con capacidad maxima de 16 entradas y eficiencia superior al 95%.</t>
  </si>
  <si>
    <t>J.D. Suministro e instalacion de controlador de power plant</t>
  </si>
  <si>
    <t>Suministro e instalacion de power plant controller con rack basculante, switch de comunicaciones AFS, firewall de comunicaciones, sistema de sincronizacion y GPS, unidad remota RTU 560, organizadores de fibra optica tipo ODF  con IHM, con protección contra sobretemperatura del calentador solar, indicación de temperaturas y fallo técnico,  y pantalla LCD retroiluminada. Se incluyen programacion y ajuste para su funcionamiento con el sistema de supervision del proyecto.</t>
  </si>
  <si>
    <t>J.F. Suministro e instalacion de celda de proteccion de 13,2 kV</t>
  </si>
  <si>
    <t>Suministro e instalacion de celda de protección en 13,2 KV en lámina de acero inoxidable, incluye accesorios, conexionado y con bornera de pruebas.</t>
  </si>
  <si>
    <t>Suministro e instalacion de seccionador con fusible de protección 15 KV</t>
  </si>
  <si>
    <t>Suministro e instalacion de celda de remonte de media tensión 13,2 KV</t>
  </si>
  <si>
    <t>Suministro e instalacion cable XLPE No 1-0 AWG 15 KV cobre aislado para conexión de potencia de media tension</t>
  </si>
  <si>
    <t>Suministro e instalacion de parrayo polimerico 15 kV 10 KA</t>
  </si>
  <si>
    <t>Suministro e instalacion de Tablero de Distribucion General (TDG) -  trifasico con puerta 12 circuitos galvanizado bimetalico para sobreponer o para soportar.</t>
  </si>
  <si>
    <t>Suministro e instalacion de caja de paso con breakers DC para conexión desde modulos fotovoltaicos</t>
  </si>
  <si>
    <t>Suministro e instalacion de Tablero de Distribucion Local (TDL) - Bifásico 75A 12C</t>
  </si>
  <si>
    <t>Suministro e instalacion de cable número 6 AWG THHN/THWN-2 CU 90°C 600V color negro. Cable de cobre suave aislado 7 hilos, chaqueta  resistente a la abrasión y sustancias químicas.</t>
  </si>
  <si>
    <t>K. VIAS DE CIRCULACIÓN VEHICULAR</t>
  </si>
  <si>
    <t>K.A. Ejecución de las vias de circulación vehícular</t>
  </si>
  <si>
    <t>L. REPLANTEO TOPOGRÁFICO</t>
  </si>
  <si>
    <t>L.A. Servicio de Topografía durante la construcción</t>
  </si>
  <si>
    <t>Servicio de topografía permenente en obra</t>
  </si>
  <si>
    <t>gl</t>
  </si>
  <si>
    <t>M. OTROS</t>
  </si>
  <si>
    <t>M.A. PLAN DE MANEJO AMBIENTAL - PMA</t>
  </si>
  <si>
    <t>Actividades asociadas a las medidas del Plan de Manejo Ambiental durante la ejecución del proyecto</t>
  </si>
  <si>
    <t>M.B.PROGRAMA DE HSST (HIGIENE SEGURIDAD Y SALUD EN EL TRABAJO) SST</t>
  </si>
  <si>
    <t>Actividades asociadas a las medidas del Plan de SST durante la ejecución del proyecto</t>
  </si>
  <si>
    <t>Etapas constructivas del proyecto</t>
  </si>
  <si>
    <t>Semanas</t>
  </si>
  <si>
    <t>Actividades relacionadas</t>
  </si>
  <si>
    <t>Precio por actividad</t>
  </si>
  <si>
    <t>PUESTA EN SERVICIO / RECIBIDO A SATISFACCIÓN</t>
  </si>
  <si>
    <t>INTERVENTORIA</t>
  </si>
  <si>
    <t>ADMINISTRACION, IMPREVISTOS Y UTILIDADES</t>
  </si>
  <si>
    <t>EJECUCIÓN FINANCIERA</t>
  </si>
  <si>
    <t>A. DATOS GENERALES</t>
  </si>
  <si>
    <t>FP</t>
  </si>
  <si>
    <t>PERSONAL PROFESIONAL</t>
  </si>
  <si>
    <t>DIRECTOR DE OBRA - ING ELECTRICO</t>
  </si>
  <si>
    <t>RESIDENTE DE OBRA - ING ELECTRICO</t>
  </si>
  <si>
    <t>SECRETARIA</t>
  </si>
  <si>
    <t>AUXILIAR DE LOGISTICA</t>
  </si>
  <si>
    <t>MES</t>
  </si>
  <si>
    <t>PAPELERIA-FOTOCOPIAS-INFORMES CONTRATISTA DE OBRA</t>
  </si>
  <si>
    <t>PLANOS RECORD</t>
  </si>
  <si>
    <t>LIMPIEZA DE OBRA</t>
  </si>
  <si>
    <t>DESCRIPCION</t>
  </si>
  <si>
    <t>UND</t>
  </si>
  <si>
    <t>CANT</t>
  </si>
  <si>
    <t>M2</t>
  </si>
  <si>
    <t>%</t>
  </si>
  <si>
    <t>POLIZAS</t>
  </si>
  <si>
    <t>IMPREVISTOS</t>
  </si>
  <si>
    <t>UTILIDAD</t>
  </si>
  <si>
    <t>CARGA ESTMADA MAYOR A 10 T POR VIAJE</t>
  </si>
  <si>
    <t>Costos Operativos - Detalle</t>
  </si>
  <si>
    <t>TRAYECTO</t>
  </si>
  <si>
    <t>COSTO TRAYECTO</t>
  </si>
  <si>
    <t>CONCEPTO</t>
  </si>
  <si>
    <t>MATERIAL TRANSPORTADO</t>
  </si>
  <si>
    <t>UNIDAD</t>
  </si>
  <si>
    <t>PESO TOTAL KG</t>
  </si>
  <si>
    <t>VALLEDUPAR BARRANCAS</t>
  </si>
  <si>
    <t>VEREDAL BARRANCAS</t>
  </si>
  <si>
    <t>DESCARGUE EN OBRA</t>
  </si>
  <si>
    <t>VIAJES</t>
  </si>
  <si>
    <t>COSTO POR UNIDAD</t>
  </si>
  <si>
    <t>Tonelada x KM Movilización</t>
  </si>
  <si>
    <t>Costo Hora</t>
  </si>
  <si>
    <t>PANELES</t>
  </si>
  <si>
    <t>Costo Tonelada Movilización</t>
  </si>
  <si>
    <t xml:space="preserve">ESTRUCTURAS METÁLICAS DE SOPORTE </t>
  </si>
  <si>
    <t>Horas de Espera</t>
  </si>
  <si>
    <t>INVERSORES</t>
  </si>
  <si>
    <t>Costo Movilización Carga</t>
  </si>
  <si>
    <t>CABLES</t>
  </si>
  <si>
    <t>M</t>
  </si>
  <si>
    <t>Costo Tiempos de espera</t>
  </si>
  <si>
    <t>MATERIAL A GRANEL</t>
  </si>
  <si>
    <t>M3</t>
  </si>
  <si>
    <t>Tonelada x KM del Viaje</t>
  </si>
  <si>
    <t>MALLA PERIMETRAL</t>
  </si>
  <si>
    <t>Costo x KM Movilización</t>
  </si>
  <si>
    <t>CONCRETO</t>
  </si>
  <si>
    <t>Costo Tonelada del Viaje</t>
  </si>
  <si>
    <t>ACERO</t>
  </si>
  <si>
    <t>KG</t>
  </si>
  <si>
    <t>Costo s KM del Viaje</t>
  </si>
  <si>
    <t>DESPERDICIO</t>
  </si>
  <si>
    <t>Costo Total del Viaje</t>
  </si>
  <si>
    <t>MATERIALES VARIOS</t>
  </si>
  <si>
    <t>SICE TAC establece un mínimo de cuatro (4) horas logísticas por viaje, distribuidas  así: una (1) hora para la espera de cargue. una (1) hora para el cargue, una (1) hora paro la espera  de descargue.  y una {1) hora para el descargue. Las horas logísticas adicionales a las indicadas. deberán liquidarse y pagarse por viaje de acuerdo al Costo por hora establecido en SICE TAC, según la Tipología del vehiculo y el tipo de carga.</t>
  </si>
  <si>
    <t>Duracion en obra (MESES)</t>
  </si>
  <si>
    <t>CONSTRUCCIÓN DE OBRAS CIVILES Y ELECTRICAS</t>
  </si>
  <si>
    <t>PERSONAL  ESPECIALISTA, PROFESIONAL O DE APOYO</t>
  </si>
  <si>
    <t>CANTIDAD DE PERSONAL POR
ACTIVIDAD</t>
  </si>
  <si>
    <t>VALOR MES</t>
  </si>
  <si>
    <t>MES 1</t>
  </si>
  <si>
    <t>MES 2</t>
  </si>
  <si>
    <t>MES 3</t>
  </si>
  <si>
    <t>MES 4</t>
  </si>
  <si>
    <t>MES 5</t>
  </si>
  <si>
    <t>MES 6</t>
  </si>
  <si>
    <t>MES 7</t>
  </si>
  <si>
    <t>MES 8</t>
  </si>
  <si>
    <t>MES 9</t>
  </si>
  <si>
    <t>MES 10</t>
  </si>
  <si>
    <t>TOTAL DEDICACIÓN HOMBRES
ETAPA OBRA</t>
  </si>
  <si>
    <t>% DE DEDICACIÓN</t>
  </si>
  <si>
    <t>COSTO ($) TOTAL HOMBRES PROYECTO ETAPA OBRA</t>
  </si>
  <si>
    <t>INGENIERO APOYO A LA SUPERVISION</t>
  </si>
  <si>
    <t>RESPONSABILIDADES</t>
  </si>
  <si>
    <t>Apoyar tecnicamente a la supervision de cronogramas del proyecto energetico sostenible</t>
  </si>
  <si>
    <t>Apoyar tecnicamente a la supervision en la revision de los informes mensuales presentados en los contratos del proyecto energetico sostenible</t>
  </si>
  <si>
    <t>INCLUSIONES</t>
  </si>
  <si>
    <t>El monto salarial incluye todos los costos asociados a contratos de prestacion de servicios y se realizará el pago neto mensual por el monto relacionado. Se debe presentar los documentos asociados a la liquidacion y pago de Planilla Unica para consolidacion del proceso, por el valor cotizado mensual.</t>
  </si>
  <si>
    <t xml:space="preserve">PRESUPUESTO DE INTERVENTORÍA </t>
  </si>
  <si>
    <t>FECHA</t>
  </si>
  <si>
    <t>MARZO 2025</t>
  </si>
  <si>
    <t>ÍTEM</t>
  </si>
  <si>
    <t xml:space="preserve">COSTO MES </t>
  </si>
  <si>
    <t>F.P.</t>
  </si>
  <si>
    <t xml:space="preserve">COSTO TOTAL MENSUAL </t>
  </si>
  <si>
    <t>DEDICACIÓN</t>
  </si>
  <si>
    <t>VALOR PARCIAL</t>
  </si>
  <si>
    <t>TOTAL MES</t>
  </si>
  <si>
    <t xml:space="preserve">INGENIERO ESPECIALISTA  DIRECTOR </t>
  </si>
  <si>
    <t>INGENIERO RESIDENTE CAMPO</t>
  </si>
  <si>
    <t>INGENIERO AMBIENTAL</t>
  </si>
  <si>
    <t>ABOGADO</t>
  </si>
  <si>
    <t>CONTADOR</t>
  </si>
  <si>
    <t>SUBTOTAL A. COSTOS DE PERSONAL PROFESIONAL</t>
  </si>
  <si>
    <t xml:space="preserve">PERSONAL TÉCNICO AUXILIAR </t>
  </si>
  <si>
    <t>PROFESIONAL SISO</t>
  </si>
  <si>
    <t>INSPECTOR DE OBRA ELECTRICA</t>
  </si>
  <si>
    <t>SUBTOTAL B. PERSONAL TÉCNICO AUXILIAR</t>
  </si>
  <si>
    <t>TOTAL COSTOS DE PERSONAL A+B (PROFESIONAL + TÉCNICO AUXILIAR)</t>
  </si>
  <si>
    <t>ITEM</t>
  </si>
  <si>
    <t>COSTO X UNIDAD</t>
  </si>
  <si>
    <t>INSUMOS (OTROS COSTOS ADMINISTRATIVOS)</t>
  </si>
  <si>
    <t>ALQUILER DE VEHÍCULO TIPO TIPO PICK UP &lt; 2,000 CC MODELO MINIMO 2013, Incluye Gastos de Combustible y conductor.</t>
  </si>
  <si>
    <t>ALQUILER EQUIPOS DE COMPUTO Y  DE OFICINA.</t>
  </si>
  <si>
    <t>ALQUILER OFICINA.INCLUYE SERVICIOS PUBLICOS Y COMPLEMENTARIOS</t>
  </si>
  <si>
    <t>EDICIÓN DE INFORMES, PAPELERÍA, IMPRESIONES</t>
  </si>
  <si>
    <t>VIATICOS</t>
  </si>
  <si>
    <t>SUBTOTAL C. INSUMOS (OTROS COSTOS ADMINISTRATIVOS)</t>
  </si>
  <si>
    <t>SUBO TOTAL</t>
  </si>
  <si>
    <t>UTILIDAD (4% DE A+B+C)</t>
  </si>
  <si>
    <t>SUBTOTAL A + B + C + D</t>
  </si>
  <si>
    <t>E- GASTOS DE ADMINISTRACIÓN</t>
  </si>
  <si>
    <t>Nota: los impuestos Son deducidos del Valor total antes del iva (19%).</t>
  </si>
  <si>
    <t>TOTAL COSTOS PERSONAL PROFESIONAL(A) + COSTOS PERSONAL TÉCNICO AUXILIAR (B) + OTROS COSTOS ADMINISTRATIVOS ( C ) + UTILIDAD ( D ) + GASTOS DE LEGALIZACION ( E )</t>
  </si>
  <si>
    <t>IVA (19% DE A +B + C +D)</t>
  </si>
  <si>
    <t>VALOR TOTAL INTERVENTORÍA</t>
  </si>
  <si>
    <t xml:space="preserve"> Elaboró:</t>
  </si>
  <si>
    <t>CALCULO DEL FACTOR PRESTACIONAL - INTERVENTORÍA</t>
  </si>
  <si>
    <t>F.P. PARA SUELDOS MENORES A 2 SMMLV</t>
  </si>
  <si>
    <t>F.P. PARA SUELDOS MAYORES A 2 SMMLV</t>
  </si>
  <si>
    <t>CALCULO DEL FACTOR PRESTACIONAL INTERVENTORÍA DE OBRA</t>
  </si>
  <si>
    <t>FACTOR PRESTACIONAL (F.P.) PARA PERSONAL PROFESIONAL, ADMINISTRATIVO Y TÉCNICO.</t>
  </si>
  <si>
    <t>Salario</t>
  </si>
  <si>
    <t>PRESTACIONES SOCIALES</t>
  </si>
  <si>
    <t>Cesantía (Art. 249 CST)</t>
  </si>
  <si>
    <t xml:space="preserve">Intereses sobre cesantías </t>
  </si>
  <si>
    <t>Prima de servicios (Art.306 CST)</t>
  </si>
  <si>
    <t>Variaciones Anuales</t>
  </si>
  <si>
    <t xml:space="preserve">OTROS EMOLUMENTOS </t>
  </si>
  <si>
    <t>Subsidio de transporte</t>
  </si>
  <si>
    <t>Elementos de seguridad y protección personal obra</t>
  </si>
  <si>
    <t>Calzado y vestido de labor (Cuando el plazo del contrato sea igual o mayor a 3 meses, Suministrar cada 4 meses. Art. 230 CST)</t>
  </si>
  <si>
    <t>Seguro colectivo</t>
  </si>
  <si>
    <t>Elementos de seguridad y protección personal en obra</t>
  </si>
  <si>
    <t>Auxilios varios (incapacidades no cubiertas EPS)</t>
  </si>
  <si>
    <t>Asesoria Legal (Responsabilidad Civil, Penal, Laboral)</t>
  </si>
  <si>
    <t>Asesoria Contable, Tributaria y financiera</t>
  </si>
  <si>
    <t xml:space="preserve">SEGURIDAD SOCIAL </t>
  </si>
  <si>
    <t>Salud</t>
  </si>
  <si>
    <t xml:space="preserve">Salud </t>
  </si>
  <si>
    <t xml:space="preserve">Pensión </t>
  </si>
  <si>
    <t>Pensión</t>
  </si>
  <si>
    <t>ARL</t>
  </si>
  <si>
    <t xml:space="preserve">ARL </t>
  </si>
  <si>
    <t xml:space="preserve">PARAFISCALES </t>
  </si>
  <si>
    <t>PARAFISCALES</t>
  </si>
  <si>
    <t xml:space="preserve">Caja de compensación familiar </t>
  </si>
  <si>
    <t>SENA</t>
  </si>
  <si>
    <t>ICBF</t>
  </si>
  <si>
    <t>TOTAL F.P. EN %</t>
  </si>
  <si>
    <t>TOTAL F.P. EN NÚMERO</t>
  </si>
  <si>
    <t>CALCULO DEL FACTOR PRESTACIONAL - OBRA</t>
  </si>
  <si>
    <t>CALCULO DEL FACTOR PRESTACIONAL</t>
  </si>
  <si>
    <t>CALCULO DEL FACTOR PRESTACIONAL DE OBRA</t>
  </si>
  <si>
    <t>VALOR REAL DEL SALARIO 2024 - AFECTACIÓN PRESTACIONAL ANUAL</t>
  </si>
  <si>
    <t>Salario minimo vigente</t>
  </si>
  <si>
    <t>Cesantía (Art. 310 CST)</t>
  </si>
  <si>
    <t>SMLMV</t>
  </si>
  <si>
    <t>Vacaciones (Art 310 CST)</t>
  </si>
  <si>
    <t>FECHA: ENERO DE 2025</t>
  </si>
  <si>
    <t>ALCALDIA MUNICIPAL DE BARRANCAS - LA GUAJIRA</t>
  </si>
  <si>
    <t>SECRETARIA DE PLANEACIÓN</t>
  </si>
  <si>
    <t>ANÁLISIS DE PRECIOS UNITARIOS DE REFERENCIA 2025</t>
  </si>
  <si>
    <t>TARIFAS MANO DE OBRA Y PRESTACIONES SOCIALES 2025</t>
  </si>
  <si>
    <t>1.-SALARIOS DE MANO DE OBRA</t>
  </si>
  <si>
    <t>AYUDANTE</t>
  </si>
  <si>
    <t>OFICIAL</t>
  </si>
  <si>
    <t>OPERADOR MAQ</t>
  </si>
  <si>
    <t>A- Salario Minimo Legal</t>
  </si>
  <si>
    <t>B- Auxilio de Transporte</t>
  </si>
  <si>
    <t>C- Total Mensual</t>
  </si>
  <si>
    <t>D-  Anual (Ax12)</t>
  </si>
  <si>
    <t xml:space="preserve">      Subsidio de Transporte Anual</t>
  </si>
  <si>
    <t>E-  Anual con Subsidio de Transporte</t>
  </si>
  <si>
    <t xml:space="preserve">PRESTACIONES </t>
  </si>
  <si>
    <t>BASE</t>
  </si>
  <si>
    <t xml:space="preserve">     Cesantias Por Ley </t>
  </si>
  <si>
    <t xml:space="preserve">     Intereses</t>
  </si>
  <si>
    <t xml:space="preserve">     Vacaciones 15 Dias</t>
  </si>
  <si>
    <t xml:space="preserve">     Primas 30 Dias</t>
  </si>
  <si>
    <t>OTROS COSTOS</t>
  </si>
  <si>
    <t xml:space="preserve">     Botas y Overol</t>
  </si>
  <si>
    <t xml:space="preserve">     Seguro Colectivo</t>
  </si>
  <si>
    <t xml:space="preserve">     Horas Extras</t>
  </si>
  <si>
    <t>SEGURIDAD SOCIAL</t>
  </si>
  <si>
    <t xml:space="preserve">     Pensiones</t>
  </si>
  <si>
    <t xml:space="preserve">     Medicina Familiar</t>
  </si>
  <si>
    <t xml:space="preserve">     Riesgos Profesionales</t>
  </si>
  <si>
    <t xml:space="preserve">     Examen medico</t>
  </si>
  <si>
    <t xml:space="preserve">     Incremento variable</t>
  </si>
  <si>
    <t>APORTES SENA</t>
  </si>
  <si>
    <t xml:space="preserve">     Aporte Ordinario</t>
  </si>
  <si>
    <t xml:space="preserve">    F.I.C  (A*12/40)</t>
  </si>
  <si>
    <t>Nota 4</t>
  </si>
  <si>
    <t>OTROS APORTES</t>
  </si>
  <si>
    <t xml:space="preserve">    I.C.B.F</t>
  </si>
  <si>
    <t xml:space="preserve">    Subsidio Familiar</t>
  </si>
  <si>
    <t>VALOR REAL DEL SALARIO</t>
  </si>
  <si>
    <t xml:space="preserve">NOTAS: </t>
  </si>
  <si>
    <t>1.- Subsidio de transporte solo se paga hasta sueldos de 2 salarios minimos mensules legales vigentes.</t>
  </si>
  <si>
    <t>2.- Subsidio de transporte anual = Subsidio mensual / 30 x (365 dias-18 fiestas - 3 permisos- 15 dias vacaciones).</t>
  </si>
  <si>
    <t>3.- Porcentajes solo son validos para actividades de construccion. Para otros empleados se debe utilizar 30 dias de cesantia y 2.2% (promedio para empresas de bajo riesgo).</t>
  </si>
  <si>
    <t>4.- Un salario minimo por cada 40 trabajadores. El valor se obtiene asi: (Salario minimo x 12 / 40) / Salario annual estudiado.</t>
  </si>
  <si>
    <t>5.- El crecimiento promedio del PIB entre 2005 y 2006 fue superior al 4%y por ello la cotizacion a pensiones por parte del patrono durante 2009 debe aumentar al 12%, segun lo dispuesto por la ley 297 del 2003.</t>
  </si>
  <si>
    <t>* Todos los porcentajes estan relacionados con el salario para 365 dias.</t>
  </si>
  <si>
    <t>* Los 18 feriados hacen referencia a los dias feriados que de lunes a viernes.</t>
  </si>
  <si>
    <t>2- CALCULO DE SOBRECOSTO POR HORAS EFECTIVAS TRABAJADAS-OBREROS CON UN SALARIO MINIMO TRABAJADO</t>
  </si>
  <si>
    <t>A- Anual con Subsidio de Transporte</t>
  </si>
  <si>
    <t>B- Horas Calendario Anuales</t>
  </si>
  <si>
    <t>365 x 8 Hhr</t>
  </si>
  <si>
    <t>C- Horas Laborales Anuales</t>
  </si>
  <si>
    <t>(52 Sem x 48 Hr)+8Hr</t>
  </si>
  <si>
    <t>D- Horas Habiles Anuales</t>
  </si>
  <si>
    <t>2920 Hr-((52 Dom + 18 Fiestas + 3 Permisos+15) x 8 Hr)</t>
  </si>
  <si>
    <t>E- Valor Hora Calendario</t>
  </si>
  <si>
    <t>A/B</t>
  </si>
  <si>
    <t>F- Valor Hora Laboral</t>
  </si>
  <si>
    <t>A/C</t>
  </si>
  <si>
    <t>G- Valor Hora Efectiva</t>
  </si>
  <si>
    <t>A/D</t>
  </si>
  <si>
    <t>Los factores de sobrecostos se utilizan para valorizar el tiempo efectivo que un obrero dedica a su labor y refleja el costo del tiempo durante el cual no esta trabajando pero si esta devengando.</t>
  </si>
  <si>
    <t>Si se toma como base la hora calendario, se incrementa 31,8% para obtener la hora efectiva.</t>
  </si>
  <si>
    <t>Si se toma como base la hora laboral, se incrementa 6.83% para obtener la hora efectiva.</t>
  </si>
  <si>
    <t>SALARIO ANUAL SMMLV</t>
  </si>
  <si>
    <t>PORCENTAJE SALARIO VS SALARIO MÁS ADICIONES ((Total ANUALX100%)/(SUELDO ANUAL+AUXILIO Transporte ANUAL)</t>
  </si>
  <si>
    <t xml:space="preserve">PORCENTAJE HORA EFECTIVA  BASE HORA CALENDARIO </t>
  </si>
  <si>
    <t xml:space="preserve">CALCULO DE CUADRILLAS </t>
  </si>
  <si>
    <t xml:space="preserve">CUADRILLA "AA" (Albañileria) </t>
  </si>
  <si>
    <t>Jornal Ayudante</t>
  </si>
  <si>
    <t>1.2 Minimos</t>
  </si>
  <si>
    <t>Valor Real del Jornal</t>
  </si>
  <si>
    <t>Valor Total Hr Ayudante</t>
  </si>
  <si>
    <t>Jornal Oficial</t>
  </si>
  <si>
    <t>2.1 Minimos</t>
  </si>
  <si>
    <t>Valor Total Hr Oficial</t>
  </si>
  <si>
    <t>Valor Dia Cuadrilla</t>
  </si>
  <si>
    <t>Valor Hr Cuadrilla "AA"</t>
  </si>
  <si>
    <t>Salida Electrica</t>
  </si>
  <si>
    <t>1.55 Hr AA</t>
  </si>
  <si>
    <t xml:space="preserve">CUADRILLA "BB" (Instalaciones) </t>
  </si>
  <si>
    <t>1.3 Minimos</t>
  </si>
  <si>
    <t>2.3 Minimos</t>
  </si>
  <si>
    <t>Valor Hr Cuadrilla "BB"</t>
  </si>
  <si>
    <t xml:space="preserve">CUADRILLA "CC" (Pintura) </t>
  </si>
  <si>
    <t>1.4 Minimos</t>
  </si>
  <si>
    <t>2.4 Minimos</t>
  </si>
  <si>
    <t>Valor Hr Cuadrilla "CC"</t>
  </si>
  <si>
    <t xml:space="preserve">CUADRILLA "DD" (Carpinterias) </t>
  </si>
  <si>
    <t>1.5 Minimos</t>
  </si>
  <si>
    <t>2.5 Minimos</t>
  </si>
  <si>
    <t>Valor Hr Cuadrilla "DD"</t>
  </si>
  <si>
    <t xml:space="preserve">CUADRILLA "EE" (Cableado Estructural) </t>
  </si>
  <si>
    <t>1.7 Minimos</t>
  </si>
  <si>
    <t>2.7 Minimos</t>
  </si>
  <si>
    <t>Valor Hr Cuadrilla "EE"</t>
  </si>
  <si>
    <t>Jornal = sueldo mensual x 12 meses / 365 dias.</t>
  </si>
  <si>
    <t xml:space="preserve">CUADRILLA "JJ" (RED CONTRAINCENDIOS) </t>
  </si>
  <si>
    <t>Jornal Oficial Tipo 1</t>
  </si>
  <si>
    <t>3,2 Minimos</t>
  </si>
  <si>
    <t>Jornal Oficial Tipo 2</t>
  </si>
  <si>
    <t>3,8 Minimos</t>
  </si>
  <si>
    <t>Valor Hr Cuadrilla "JJ"</t>
  </si>
  <si>
    <t>CUADRILLA TOPOGRAFICA</t>
  </si>
  <si>
    <t>topografo</t>
  </si>
  <si>
    <t>cadenero 1</t>
  </si>
  <si>
    <t>cadenero 2</t>
  </si>
  <si>
    <t>Valor Hr Topografica</t>
  </si>
  <si>
    <t>UNID.</t>
  </si>
  <si>
    <t>CANT.</t>
  </si>
  <si>
    <t>VR. UNITARIO</t>
  </si>
  <si>
    <t>PESO</t>
  </si>
  <si>
    <t>TRANSPORTES</t>
  </si>
  <si>
    <t>Alambre recocido para atar, de 1,30 mm de diámetro.</t>
  </si>
  <si>
    <t>Agregado grueso homogeneizado de tamaño maximo 19 mm</t>
  </si>
  <si>
    <t>Concretde 4000 psi, tamaño máximo del agregado 12,5 mm, manejabilidad blanda, fabricado en planta, según NSR-10 y ACI 318.</t>
  </si>
  <si>
    <t>Mortero polimérico de altas prestaciones reforzado con fibras, color blanco, compuesto de cemento blanco, cargas minerales, resinas hidrófugas redispersables, fibras y aditivos especiales, para aplicar con llana, para tratamiento de juntas y plastecido superficial de placas , resistencia a compresión de 3 a 7,5 N/mm².</t>
  </si>
  <si>
    <t>Perfil de PVC con malla de fibra de vidrio antiálcalis, Perfil Esquinas para remate de ángulos, esquinas y cantoneras, suministrado en barras de 2,5 m de longitud.</t>
  </si>
  <si>
    <t>Malla de refuerzo de fibra de vidrio antiálcalis, de 160 g/m² de masa superficial, de 1,1 m de anchura y 0,52 mm de espesor, suministrada en rollos de 50 m de longitud.</t>
  </si>
  <si>
    <t>Imprimación reguladora de la absorción Webertene Primer , color a elegir, gama Estándar, a base de copolímeros acrílicos, cargas minerales y aditivos especiales, impermeable al agua de lluvia y permeable al vapor de agua.</t>
  </si>
  <si>
    <t>Seguro para la fijacion del cuelgue en cielos rasos suspendidos</t>
  </si>
  <si>
    <t>Maestra 60/27 de lámina de acero galvanizado, de ancho 60 mm.</t>
  </si>
  <si>
    <t>4.4</t>
  </si>
  <si>
    <t>Imprimación acrílica, reguladora de la absorción, permeable al vapor de agua y resistente a los álcalis, para aplicar con brocha, rodillo o pistola.</t>
  </si>
  <si>
    <t>Marco embellecedor para 1 elemento, gama básica, de color blanco.</t>
  </si>
  <si>
    <t>Tapa para salida de cables, gama básica, de color blanco.</t>
  </si>
  <si>
    <t>Sellador elástico de poliuretano monocomponente para juntas.</t>
  </si>
  <si>
    <t>Cartucho de 300 ml de silicona neutra oxímica, de elasticidad permanente y curado rápido, color blanco, rango de temperatura de trabajo de -60 a 150°C, con resistencia a los rayos UV, dureza Shore A aproximada de 22, según ISO 868 y elongación a rotura &gt;= 800%, según ISO 8339.</t>
  </si>
  <si>
    <t>Llave de regulación de 1/2", para sanitario, acabado cromado.</t>
  </si>
  <si>
    <t>Poste intermedio de tubo de acero galvanizado, de 48 mm de diámetro y 1,5 mm de espesor, altura 2 m.</t>
  </si>
  <si>
    <t>Accesorios para la fijación de la tela metálica a los postes metálicos.</t>
  </si>
  <si>
    <t>Cable de cobre desnudo flexible de calibre 2/0 AWG</t>
  </si>
  <si>
    <t>Soldadura exotermica  del cable conductor en X, 115 gr</t>
  </si>
  <si>
    <t>Soldadura exotermica  del cable conductor en T, 115 gr</t>
  </si>
  <si>
    <t>Soldadura exotermica  del cable conductor terminal, 115 gr</t>
  </si>
  <si>
    <t>Varilla De Cobre Con Conector Puesta A Tierra 2.4mx14.28 mm</t>
  </si>
  <si>
    <t>Material auxiliar electrico para conexión a puesta a tierra</t>
  </si>
  <si>
    <t>Cable de cobre desnudo flexible de calibre 2 AWG</t>
  </si>
  <si>
    <t>Transformador 10 kVA 0,800 / 0,220 kV seco, clase</t>
  </si>
  <si>
    <t>Curva PVC de 3"</t>
  </si>
  <si>
    <t>Tubo metalico galvanizado de 3" x 3 m</t>
  </si>
  <si>
    <t>SELLO DUCTO 4" * 1 LB PANDUIT</t>
  </si>
  <si>
    <t>Brida plastica de sujeccion hasta 100 mm</t>
  </si>
  <si>
    <t>Soporte autoval. Y botella terminal en angular</t>
  </si>
  <si>
    <t>Soporte cable aislado sencillo</t>
  </si>
  <si>
    <t>Tornillo AC Galvanizado T 5/8" x 3"</t>
  </si>
  <si>
    <t>Arandela plana redonda 5/8"</t>
  </si>
  <si>
    <t>Cinta acero inoxidable 19 mm (3/4")</t>
  </si>
  <si>
    <t>Hebilla acero inoxidable para cinta 19 mm (3/4")</t>
  </si>
  <si>
    <t>DPS de oxido metalica13,2 kV SN UR=15 kV</t>
  </si>
  <si>
    <t>Conector terminal para DPS</t>
  </si>
  <si>
    <t>Conector cuña CU (P-2/D-2)</t>
  </si>
  <si>
    <t>Grapa conexión cable tierra sin tornillo 5/8"</t>
  </si>
  <si>
    <t>Tuerca hexagonal acero galvanizado 5/8"</t>
  </si>
  <si>
    <t>Tornillo acero inoxidable hexagonal 1/2" x 2"</t>
  </si>
  <si>
    <t>Arandela plana redonda acero inoxidable 1/2"</t>
  </si>
  <si>
    <t>Arandela de presion acero inoxidable 1/2"</t>
  </si>
  <si>
    <t>Cruceta angular metalica 2400mm</t>
  </si>
  <si>
    <t>Tornilla acero galvanizado 5/8"X12"</t>
  </si>
  <si>
    <t>Arandela curva cuadrada 2-1/4" x 2-1/4" x 3/16"</t>
  </si>
  <si>
    <t>Conductor AL- Acero ACSR 1/0 AWG</t>
  </si>
  <si>
    <t>Conector cuña presion 1/0 - 1/0 AWG</t>
  </si>
  <si>
    <t>Terminal compresion bimetalico cond. 1/0 AWG</t>
  </si>
  <si>
    <t>Conector cuña presion 1/0 N°2 CU</t>
  </si>
  <si>
    <t>Terminacion exterior contractiles para Frio 15 kv 1/0 AWG x juego de 3</t>
  </si>
  <si>
    <t>Tubo de PVC, serie B, de 110 mm de diámetro y 3 mm de espesor.</t>
  </si>
  <si>
    <t>Cinta de señalizacion plastica</t>
  </si>
  <si>
    <t>Estructura soporte para módulo solar fotovoltaico, de acero galvanizado, sobre soporte plano de string. Incluso accesorios de montaje y elementos de fijación.</t>
  </si>
  <si>
    <t>Kit de fijacion o grapas</t>
  </si>
  <si>
    <t>Power plant controller con rack basculante, switch de comunicaciones AFS, firewall de comunicaciones, sistema de sincronizacion y GPS, unidad remota RTU 560, organizadores de fibra optica tipo ODF con IHM, con protección contra sobretemperatura del calentador solar, indicación de temperaturas y fallo técnico, y pantalla LCD retroiluminada. Se incluyen programacion y ajuste para su funcionamiento con el sistema de supervision del proyecto.</t>
  </si>
  <si>
    <t>Celda de medida en 13,2 KV en lámina de acero inoxidable, uso exterior, incluye accesorios, conexionado, medidor electrónico, bornera de prueba, transformadores de corriente y potencial, y cableado desde el transformador elevador y hacia el seccionador de protección 15 KV, Norma ICE-59</t>
  </si>
  <si>
    <t>Seccionador con fusible de protección 15 KV</t>
  </si>
  <si>
    <t>Celda De Remonte De Media Tensión 13,2 KV</t>
  </si>
  <si>
    <t>Cables Solares Fotovoltaico Para Paneles Solares 6mm2</t>
  </si>
  <si>
    <t>Material auxiliar para instalaciones eléctricas.</t>
  </si>
  <si>
    <t>Conector MC4</t>
  </si>
  <si>
    <t>Pararrayo polimerico 15 kV 10 KA</t>
  </si>
  <si>
    <t>Tablero Trifasico Con Puerta 12 circuitos Galvanizado Bimetalico</t>
  </si>
  <si>
    <t>Breaker Enchufable Tripolar 3 X 50 AMP 10 KA KA</t>
  </si>
  <si>
    <t>Caja de paso de 4 polos para salida de modulos fotovoltaicos</t>
  </si>
  <si>
    <t>Breaker 2X50A DC</t>
  </si>
  <si>
    <t>Tablero Bifásico 75A 12C</t>
  </si>
  <si>
    <t>Breaker monopolar</t>
  </si>
  <si>
    <t>Cable número 6 AWG THHN/THWN-2 CU 90°C 600V color negro.</t>
  </si>
  <si>
    <t>FLUJO DE CAJA DEL PROYECTO:CONSTRUCCIÓN DE UN SISTEMA SOLAR FOTOVOLTAICO DE 0.99 MWE PARA EL DESARROLLO SOCIOECONÓMICO DEL MUNICIPIO DE BARRANCAS, EN EL DEPARTAMENTO DE LA GUAJIRA</t>
  </si>
  <si>
    <t>ETAPA PRECONTRACTUAL</t>
  </si>
  <si>
    <t>ETAPA DE LIQUIDACION</t>
  </si>
  <si>
    <t>Barranquilla Riohacha</t>
  </si>
  <si>
    <t>Barranquilla Valledupar</t>
  </si>
  <si>
    <r>
      <rPr>
        <sz val="20"/>
        <color rgb="FF000000"/>
        <rFont val="Times New Roman"/>
        <family val="1"/>
      </rPr>
      <t xml:space="preserve">COSTOS BASE DE TRANSPORTE </t>
    </r>
    <r>
      <rPr>
        <sz val="16"/>
        <color rgb="FF000000"/>
        <rFont val="Times New Roman"/>
        <family val="1"/>
      </rPr>
      <t xml:space="preserve">
(Barranquilla a Cabecera Municipal Riohacha / Valledupar)</t>
    </r>
  </si>
  <si>
    <r>
      <rPr>
        <b/>
        <sz val="11"/>
        <rFont val="Calibri"/>
        <family val="2"/>
      </rPr>
      <t>CUADRO RESUMEN DE ASIGNACIÓN DE COMPRA</t>
    </r>
  </si>
  <si>
    <r>
      <rPr>
        <sz val="11"/>
        <rFont val="Calibri"/>
        <family val="2"/>
      </rPr>
      <t xml:space="preserve">Después de comparar precios, garantías y tiempos de entrega entre los proveedores evaluados, la opción más costo-eficiente y con buena capacidad logística es </t>
    </r>
    <r>
      <rPr>
        <b/>
        <sz val="11"/>
        <rFont val="Calibri"/>
        <family val="2"/>
      </rPr>
      <t>concentrar el 80% del suministro en STEEL DE LAS AMERICAS S.A.S.</t>
    </r>
    <r>
      <rPr>
        <sz val="11"/>
        <rFont val="Calibri"/>
        <family val="2"/>
      </rPr>
      <t xml:space="preserve">, cubrir el 20% restante con </t>
    </r>
    <r>
      <rPr>
        <b/>
        <sz val="11"/>
        <rFont val="Calibri"/>
        <family val="2"/>
      </rPr>
      <t xml:space="preserve">PUYCON </t>
    </r>
    <r>
      <rPr>
        <sz val="11"/>
        <rFont val="Calibri"/>
        <family val="2"/>
      </rPr>
      <t xml:space="preserve">para diversificar riesgo de
</t>
    </r>
    <r>
      <rPr>
        <sz val="11"/>
        <rFont val="Calibri"/>
        <family val="2"/>
      </rPr>
      <t xml:space="preserve">suministro, y mantener </t>
    </r>
    <r>
      <rPr>
        <b/>
        <sz val="11"/>
        <rFont val="Calibri"/>
        <family val="2"/>
      </rPr>
      <t xml:space="preserve">H&amp;L + PARTNERS </t>
    </r>
    <r>
      <rPr>
        <sz val="11"/>
        <rFont val="Calibri"/>
        <family val="2"/>
      </rPr>
      <t>como proveedor alterno (backup) por si hay demoras o faltantes.</t>
    </r>
  </si>
  <si>
    <r>
      <rPr>
        <b/>
        <sz val="11"/>
        <rFont val="Calibri"/>
        <family val="2"/>
      </rPr>
      <t>CUADRO COMPARATIVO DE PROVEEDORES VALORES UNITARIOS.</t>
    </r>
  </si>
  <si>
    <r>
      <rPr>
        <b/>
        <sz val="11"/>
        <rFont val="Calibri"/>
        <family val="2"/>
      </rPr>
      <t>N°</t>
    </r>
  </si>
  <si>
    <r>
      <rPr>
        <b/>
        <sz val="11"/>
        <rFont val="Calibri"/>
        <family val="2"/>
      </rPr>
      <t>Componente</t>
    </r>
  </si>
  <si>
    <r>
      <rPr>
        <b/>
        <sz val="11"/>
        <rFont val="Calibri"/>
        <family val="2"/>
      </rPr>
      <t>CANT.</t>
    </r>
  </si>
  <si>
    <r>
      <rPr>
        <b/>
        <sz val="11"/>
        <rFont val="Calibri"/>
        <family val="2"/>
      </rPr>
      <t>STEEL</t>
    </r>
  </si>
  <si>
    <r>
      <rPr>
        <b/>
        <sz val="11"/>
        <rFont val="Calibri"/>
        <family val="2"/>
      </rPr>
      <t>H&amp;L + PARTHERS</t>
    </r>
  </si>
  <si>
    <r>
      <rPr>
        <b/>
        <sz val="11"/>
        <rFont val="Calibri"/>
        <family val="2"/>
      </rPr>
      <t>PUYCON</t>
    </r>
  </si>
  <si>
    <r>
      <rPr>
        <sz val="11"/>
        <rFont val="Calibri"/>
        <family val="2"/>
      </rPr>
      <t>Zahorra natural caliza o equivalente</t>
    </r>
  </si>
  <si>
    <r>
      <rPr>
        <sz val="11"/>
        <rFont val="Calibri"/>
        <family val="2"/>
      </rPr>
      <t>Subbase</t>
    </r>
  </si>
  <si>
    <r>
      <rPr>
        <sz val="11"/>
        <rFont val="Calibri"/>
        <family val="2"/>
      </rPr>
      <t>Base</t>
    </r>
  </si>
  <si>
    <t>Acero en barras corrugadas, Grado 60 (fy=4200 kg/cm²), N°4, según NTC 2289 y ASTM A 706. Por un metro de longitud.</t>
  </si>
  <si>
    <r>
      <rPr>
        <sz val="11"/>
        <rFont val="Calibri"/>
        <family val="2"/>
      </rPr>
      <t>Alambre recocido negro</t>
    </r>
  </si>
  <si>
    <r>
      <rPr>
        <sz val="11"/>
        <rFont val="Calibri"/>
        <family val="2"/>
      </rPr>
      <t>Acero en barras corrugadas, Grado 60 (fy=4200 kg/cm²), N°3, según NTC 2289 y ASTM A 706. Por un metro de longitud.</t>
    </r>
    <r>
      <rPr>
        <sz val="10"/>
        <color rgb="FF000000"/>
        <rFont val="Times New Roman"/>
        <family val="1"/>
      </rPr>
      <t xml:space="preserve"> </t>
    </r>
  </si>
  <si>
    <r>
      <rPr>
        <sz val="11"/>
        <rFont val="Calibri"/>
        <family val="2"/>
      </rPr>
      <t>Malla 15X15Cm 4.0Mm (Xx-084) Rollo 18X2.35M</t>
    </r>
  </si>
  <si>
    <r>
      <rPr>
        <sz val="11"/>
        <rFont val="Calibri"/>
        <family val="2"/>
      </rPr>
      <t>Agua</t>
    </r>
  </si>
  <si>
    <r>
      <rPr>
        <sz val="11"/>
        <rFont val="Calibri"/>
        <family val="2"/>
      </rPr>
      <t>Arena</t>
    </r>
  </si>
  <si>
    <r>
      <rPr>
        <sz val="11"/>
        <rFont val="Calibri"/>
        <family val="2"/>
      </rPr>
      <t>Cemento gris en sacos</t>
    </r>
  </si>
  <si>
    <t>Concreto  de  4000  psi  para  losa  inferior  de cimentacion  tamaño  máximo del  agregado 12,5 mm, manejabilidad blanda, fabricado en planta,según nsr-10 y ACI 318</t>
  </si>
  <si>
    <r>
      <rPr>
        <sz val="11"/>
        <rFont val="Calibri"/>
        <family val="2"/>
      </rPr>
      <t>Concreto   de   3000  psi,   tamaño  máximo  del agregado   12,5  mm,   manejabilidad  blanda, fabricado en planta, según NSR-10 y ACI 318.</t>
    </r>
  </si>
  <si>
    <t>Imprimación  de  color  marfil,  MasterSeal  P  770 "MBCC  de  Sika",  de  dos  componentes,  con tecnología Xolutec, para aplicar sobre superficie soporte de concreto, de mortero o metálica con brocha o rodillo.</t>
  </si>
  <si>
    <t>Impermeabilizante   líquido,   MasterSeal   M   860 "MBCC   de   Sika",   de   color   gris,   de   dos componentes a base de resina de poliurea sin disolventes y pigmentos, permeable al vapor de agua,  con  dureza  Shore  A  aproximada  de  75, según  ISO  868  y  elongación  a  rotura  &gt;= 700%, según  ISO  8339,  para  aplicar  con  llana  dentada, para  conformar  una  membrana impermeable en cubiertas planas o inclinadas</t>
  </si>
  <si>
    <t>Cinta adhesiva de doble cara, con adhesivo acrílico, de 50 mm de anchura, con resistencia a los rayos UV, rango de temperatura de trabajo de -20 a 100°C, suministrada en rollos de 50 m de longitud.</t>
  </si>
  <si>
    <r>
      <rPr>
        <sz val="11"/>
        <rFont val="Calibri"/>
        <family val="2"/>
      </rPr>
      <t>Placa de fibrocemento 10 mm</t>
    </r>
  </si>
  <si>
    <t>Tornillo autotaladrante de acero inoxidable , con cabeza hexagonal, de 25 mm de longitud.</t>
  </si>
  <si>
    <t>Cinta de juntas de malla de fibra de vidrio antiálcalis, de 160 g/m² de masa superficial, de 100 mm de anchura y 0,52 mm de espesor, suministrada en rollos de 50 m de longitud.</t>
  </si>
  <si>
    <r>
      <rPr>
        <sz val="11"/>
        <rFont val="Calibri"/>
        <family val="2"/>
      </rPr>
      <t xml:space="preserve">Mortero orgánico , color a elegir, gama Estándar, acabado gota, a base de siloxanos, cargas minerales, pigmentos resistentes a los rayos UV, fungicidas y aditivos
</t>
    </r>
    <r>
      <rPr>
        <sz val="11"/>
        <rFont val="Calibri"/>
        <family val="2"/>
      </rPr>
      <t>especiales.</t>
    </r>
  </si>
  <si>
    <r>
      <rPr>
        <sz val="11"/>
        <rFont val="Calibri"/>
        <family val="2"/>
      </rPr>
      <t xml:space="preserve">Acero A 36, en perfiles conformados en frío, según ASTM A 36, acabado galvanizado, incluso accesorios, tornillería y elementos de anclaje.
</t>
    </r>
    <r>
      <rPr>
        <sz val="11"/>
        <rFont val="Calibri"/>
        <family val="2"/>
      </rPr>
      <t>Trabajado y montado en taller, para colocar con uniones atornilladas en obra.</t>
    </r>
  </si>
  <si>
    <r>
      <rPr>
        <sz val="11"/>
        <rFont val="Calibri"/>
        <family val="2"/>
      </rPr>
      <t>Perfil de acero galvanizado en U de 30 mm</t>
    </r>
  </si>
  <si>
    <r>
      <rPr>
        <sz val="11"/>
        <rFont val="Calibri"/>
        <family val="2"/>
      </rPr>
      <t>Fijacion compuesta por chazo y tornillo 5x27</t>
    </r>
  </si>
  <si>
    <r>
      <rPr>
        <sz val="11"/>
        <rFont val="Calibri"/>
        <family val="2"/>
      </rPr>
      <t>Cuelgue para cielos rasos suspendidos</t>
    </r>
  </si>
  <si>
    <r>
      <rPr>
        <sz val="11"/>
        <rFont val="Calibri"/>
        <family val="2"/>
      </rPr>
      <t>Conexión superior para fijar la varilla al cuelgue, en cielos rasos suspendidos.</t>
    </r>
  </si>
  <si>
    <r>
      <rPr>
        <sz val="11"/>
        <rFont val="Calibri"/>
        <family val="2"/>
      </rPr>
      <t>Varilla de cuelgue.</t>
    </r>
  </si>
  <si>
    <r>
      <rPr>
        <sz val="11"/>
        <rFont val="Calibri"/>
        <family val="2"/>
      </rPr>
      <t>Conector para maestra 60/27.</t>
    </r>
  </si>
  <si>
    <r>
      <rPr>
        <sz val="11"/>
        <rFont val="Calibri"/>
        <family val="2"/>
      </rPr>
      <t>Caballete para maestra 60/27.</t>
    </r>
  </si>
  <si>
    <t>Placa de yeso laminado H / - 1200 / longitud / 12,5 / borde afinado, con alma de yeso hidrofugado, para zonas húmedas.</t>
  </si>
  <si>
    <r>
      <rPr>
        <sz val="11"/>
        <rFont val="Calibri"/>
        <family val="2"/>
      </rPr>
      <t>Tornillo autoperforante 3,5x25 mm.</t>
    </r>
  </si>
  <si>
    <r>
      <rPr>
        <sz val="11"/>
        <rFont val="Calibri"/>
        <family val="2"/>
      </rPr>
      <t>Banda acústica de dilatación de 50 mm de anchura.</t>
    </r>
  </si>
  <si>
    <r>
      <rPr>
        <sz val="11"/>
        <rFont val="Calibri"/>
        <family val="2"/>
      </rPr>
      <t>Pasta para juntas.</t>
    </r>
  </si>
  <si>
    <r>
      <rPr>
        <sz val="11"/>
        <rFont val="Calibri"/>
        <family val="2"/>
      </rPr>
      <t>Cinta de juntas.</t>
    </r>
  </si>
  <si>
    <t>Adhesivo   cementoso   mejorado,   C2   TE,   con deslizamiento   reducido   y   tiempo   abierto ampliado,  color  blanco,  a  base  de  cemento  de alta  resistencia,  agregados  seleccionados, aditivos y resinas sintéticas, para la colocación en capa fina de todo tipo de piezas cerámicas en paramentos verticales interiores y pisos interiores y exteriores.</t>
  </si>
  <si>
    <t>Piezas  de  baldosa  ceramica  antideslizante,  de 300x300x10  mm,  gama  media,  capacidad  de absorción de agua E&lt;3%, con resistencia al deslizamiento alta.</t>
  </si>
  <si>
    <t>Kit de crucetas de PVC para garantizar un espesor de las juntas entre piezas de entre 1 y 20 mm, en revestimientos y pisos cerámicos.</t>
  </si>
  <si>
    <t>Mortero  de  juntas  cementoso  mejorado,  con absorción  de  agua  reducida  y  resistencia elevada a  la  abrasión,  tipo  CG2  W  A,  color  blanco,  para juntas  de  2  a  15  mm,  a  base  de cemento de alta resistencia, agregados  seleccionados, aditivos especiales y  pigmentos, con efecto  antimoho, antiverdín  y  preventivo  de  las  eflorescencias, hidrorrepelente,  especial para   rejuntado   de todo   tipo   de   piezas   cerámicas   y   piedras naturales   en   zonas   de proliferación de microorganismos.</t>
  </si>
  <si>
    <r>
      <rPr>
        <sz val="11"/>
        <rFont val="Calibri"/>
        <family val="2"/>
      </rPr>
      <t xml:space="preserve">Pintura  plástica  para  interior,  a  base  de polímeros  acrílicos,  color  blanco,  acabado  mate, textura lisa, de gran resistencia al frote húmedo;
</t>
    </r>
    <r>
      <rPr>
        <sz val="11"/>
        <rFont val="Calibri"/>
        <family val="2"/>
      </rPr>
      <t>para aplicar con brocha, rodillo o pistola.</t>
    </r>
  </si>
  <si>
    <t>Canal trapecial de PVC , color blanco, con  soportes, esquinas, tapas, remates finales, piezas de conexión a bajantes y piezas especiales.</t>
  </si>
  <si>
    <r>
      <rPr>
        <sz val="11"/>
        <rFont val="Calibri"/>
        <family val="2"/>
      </rPr>
      <t xml:space="preserve">Bajante rectangular de PVC con óxido de titanio, de 100x73 mm, color blanco, con el precio incrementado el 10% en concepto de conexiones,
</t>
    </r>
    <r>
      <rPr>
        <sz val="11"/>
        <rFont val="Calibri"/>
        <family val="2"/>
      </rPr>
      <t>codos y piezas especiales.</t>
    </r>
  </si>
  <si>
    <r>
      <rPr>
        <sz val="11"/>
        <rFont val="Calibri"/>
        <family val="2"/>
      </rPr>
      <t>Abrazadera para bajante rectangular de PVC, de 100x73 mm, color blanco.</t>
    </r>
  </si>
  <si>
    <r>
      <rPr>
        <sz val="11"/>
        <rFont val="Calibri"/>
        <family val="2"/>
      </rPr>
      <t>Adhesivo para tubos y accesorios de PVC.</t>
    </r>
  </si>
  <si>
    <r>
      <rPr>
        <sz val="11"/>
        <rFont val="Calibri"/>
        <family val="2"/>
      </rPr>
      <t>Bajante blanca 3 metros</t>
    </r>
  </si>
  <si>
    <t>Mesón o escritorio de tablero aglomerado hidrófugo, 62x3 cm, con superficie revestida de formica color crema o blanco, parte inferior forrada de material neutro y canto frontal de una sola hoja de estratificado, incluso copete, embellecedor y remates.</t>
  </si>
  <si>
    <r>
      <rPr>
        <sz val="11"/>
        <rFont val="Calibri"/>
        <family val="2"/>
      </rPr>
      <t>Material auxiliar para anclaje de mesón.</t>
    </r>
  </si>
  <si>
    <r>
      <rPr>
        <sz val="11"/>
        <rFont val="Calibri"/>
        <family val="2"/>
      </rPr>
      <t>Silla para punto de trabajo en color negro, altura ajustable, de ruedas para facil movilidad</t>
    </r>
  </si>
  <si>
    <t>Puerta de entrada principal de panel macizo decorado, realizado a base de espuma de PVC rígido y  estructura  celular  uniforme,  de  una  hoja abatible,  dimensiones  900x2100  mm,  fijo lateral, color blanco.</t>
  </si>
  <si>
    <r>
      <rPr>
        <sz val="11"/>
        <rFont val="Calibri"/>
        <family val="2"/>
      </rPr>
      <t>Premarco  para puerta de entrada principal de PVC de una hoja, con garras de anclaje a obra.</t>
    </r>
  </si>
  <si>
    <t>Aerosol  de  750  cm³  de  espuma  de  poliuretano, de  22,5  kg/m³  de  densidad,  140%  de expansión, 18   N/cm²   de   resistencia   a   tracción   y   20 N/cm²   de   resistencia   a   flexión, conductividad térmica 0,04 W/(mK), estable de -40°C a 100°C; para aplicar con pistola.</t>
  </si>
  <si>
    <r>
      <rPr>
        <sz val="11"/>
        <rFont val="Calibri"/>
        <family val="2"/>
      </rPr>
      <t>Cartucho de masilla de silicona neutra.</t>
    </r>
  </si>
  <si>
    <t>Ventana de aluminio, gama básica, dos hojas correderas, dimensiones 600x400 mm, acabado lacado color blanco con el sello QUALICOAT, que garantiza el espesor y la calidad del proceso de lacado,  compuesta  de  hoja  de  22  mm  y  marco de  60  mm,  junquillos,  galce,  juntas  de estanqueidad de EPDM, manilla y herrajes; transmitancia térmica del marco: Uh,m = desde 5,7 W/(m²K); espesor máximo del acristalamiento: 15 mm; Permeabilidad al aire en relación con  la superficie  total  de  9  m³/h·m²  a  100  Pa. Estanqueidad  al  agua  de  45  min  a  300  Pa. Resistencia a la carga del viento de 2000 Pa, tolerando una flecha frontal de hasta 1/300 en el elemento más deformado del bastidor.</t>
  </si>
  <si>
    <t>Premarco  de  aluminio,  de  36x19x1,5  mm, ensamblado  mediante  escuadras  y  con  tornillos para la fijación al paramento y para la fijación de la carpintería.</t>
  </si>
  <si>
    <r>
      <rPr>
        <sz val="11"/>
        <rFont val="Calibri"/>
        <family val="2"/>
      </rPr>
      <t xml:space="preserve">Cartucho de 290 ml de sellador adhesivo monocomponente, neutro, superelástico, a base de polímero  MS,  color  blanco,  con  resistencia  a  la intemperie  y  a  los  rayos  UV  y  elongación hasta
</t>
    </r>
    <r>
      <rPr>
        <sz val="11"/>
        <rFont val="Calibri"/>
        <family val="2"/>
      </rPr>
      <t>rotura 750%</t>
    </r>
  </si>
  <si>
    <r>
      <rPr>
        <sz val="11"/>
        <rFont val="Calibri"/>
        <family val="2"/>
      </rPr>
      <t>Marco de madera para pintar, para puerta de una hoja, con elementos de fijación.</t>
    </r>
  </si>
  <si>
    <t>Hoja  de  puerta  interior  entamborada,  compuesta por  alma  alveolada,  bastidor  de  madera maciza, y paneles de tablero contrachapado de madera nacional, 210x80x3,7 cm, según NTC 2569</t>
  </si>
  <si>
    <r>
      <rPr>
        <sz val="11"/>
        <rFont val="Calibri"/>
        <family val="2"/>
      </rPr>
      <t>Tapaluces macizo, 70x10 mm.</t>
    </r>
  </si>
  <si>
    <r>
      <rPr>
        <sz val="11"/>
        <rFont val="Calibri"/>
        <family val="2"/>
      </rPr>
      <t>Pernio de 100x58 mm, con remate, de latón, acabado brillante, para puerta de paso interior.</t>
    </r>
  </si>
  <si>
    <r>
      <rPr>
        <sz val="11"/>
        <rFont val="Calibri"/>
        <family val="2"/>
      </rPr>
      <t>Tornillo de latón 21/35 mm.</t>
    </r>
  </si>
  <si>
    <r>
      <rPr>
        <sz val="11"/>
        <rFont val="Calibri"/>
        <family val="2"/>
      </rPr>
      <t>Cerradura de embutir, frente, accesorios y tornillos de atado, para puerta de paso interior.</t>
    </r>
  </si>
  <si>
    <t>Juego  de  manija  y  escudo  de  roseta  de  latón, color  negro,  acabado  brillante,  serie  básica, para puerta interior.</t>
  </si>
  <si>
    <r>
      <rPr>
        <sz val="11"/>
        <rFont val="Calibri"/>
        <family val="2"/>
      </rPr>
      <t>Sanitario  de  porcelana sanitaria,  con tanque  bajo, gama  básica, color  blanco, con  asiento y tapa lacados,   mecanismo  de   descarga   de   3/6  litros, con  juego  de   fijación  y   codo  de evacuación.</t>
    </r>
  </si>
  <si>
    <r>
      <rPr>
        <sz val="11"/>
        <rFont val="Calibri"/>
        <family val="2"/>
      </rPr>
      <t>Latiguillo flexible de 20 cm y 1/2" de diámetro.</t>
    </r>
  </si>
  <si>
    <t>Cartucho de 300 ml de silicona ácida monocomponente, fungicida, para sellado de juntas en ambientes húmedos.</t>
  </si>
  <si>
    <t>Lavamanos de porcelana sanitaria, con pedestal, gama básica, color blanco, de 520x410 mm, con juego de fijación.</t>
  </si>
  <si>
    <r>
      <rPr>
        <sz val="11"/>
        <rFont val="Calibri"/>
        <family val="2"/>
      </rPr>
      <t>Válvula  de  desagüe  de  latón  cromado,  de  60 mm  de  longitud,  con  tapón  de  desagüe integrado exterior con botón de accionamiento.</t>
    </r>
  </si>
  <si>
    <r>
      <rPr>
        <sz val="11"/>
        <rFont val="Calibri"/>
        <family val="2"/>
      </rPr>
      <t>Juego de fijación de 2 piezas, para lavamanos.</t>
    </r>
  </si>
  <si>
    <t>Acoplamiento a pared acodado con plafón, de PVC, serie B, color blanco, para evacuación de aguas residuales (a baja y alta temperatura) en el interior de los edificios, enlace mixto de 1 1/4"x40 mm de diámetro, con válvula de desagüe</t>
  </si>
  <si>
    <t>Grifería   monomando   con   cartucho   cerámico para   lavamanos,   gama   básica,   acabado cromado, compuesta de aireador, desagüe automático y enlaces de alimentación flexibles.</t>
  </si>
  <si>
    <t>Ventilador helicoidal extraplano, velocidad 2350 r.p.m., potencia máxima de 9 W, caudal dedescarga libre 80 m³/h, nivel de presión sonora de 33 dBA, de dimensiones 121x94x121 mm, diámetro de salida 94 mm, color blanco, motor para alimentación monofásica a 230 V y 50 Hz de frecuencia.</t>
  </si>
  <si>
    <r>
      <rPr>
        <sz val="11"/>
        <rFont val="Calibri"/>
        <family val="2"/>
      </rPr>
      <t xml:space="preserve">Puerta  enrollable  para  garaje,  formada  por lamas  de  lámina  lisa  de  aluminio extrusionado, 350x250 cm, con acabado prelacado de color
</t>
    </r>
    <r>
      <rPr>
        <sz val="11"/>
        <rFont val="Calibri"/>
        <family val="2"/>
      </rPr>
      <t>blanco, con apertura manual.</t>
    </r>
  </si>
  <si>
    <r>
      <rPr>
        <sz val="11"/>
        <rFont val="Calibri"/>
        <family val="2"/>
      </rPr>
      <t>SISTEMA SEPTICO CON CAPACIDAD VOLUMETRICA DE 2000 LTS INCL. TRAMPA DE GRASAS</t>
    </r>
  </si>
  <si>
    <r>
      <rPr>
        <sz val="11"/>
        <rFont val="Calibri"/>
        <family val="2"/>
      </rPr>
      <t>SISTEMA SEPTICO ACCESORIOS</t>
    </r>
  </si>
  <si>
    <r>
      <rPr>
        <sz val="11"/>
        <rFont val="Calibri"/>
        <family val="2"/>
      </rPr>
      <t>MATERIAL SELECCIONADO PARA RELLENO</t>
    </r>
  </si>
  <si>
    <r>
      <rPr>
        <sz val="11"/>
        <rFont val="Calibri"/>
        <family val="2"/>
      </rPr>
      <t xml:space="preserve">Tela metálica de alambre ondulado diagonal, de 10
</t>
    </r>
    <r>
      <rPr>
        <sz val="11"/>
        <rFont val="Calibri"/>
        <family val="2"/>
      </rPr>
      <t>mm de paso de malla y 1,3 mm de diámetro, acabado galvanizado.</t>
    </r>
  </si>
  <si>
    <r>
      <rPr>
        <sz val="11"/>
        <rFont val="Calibri"/>
        <family val="2"/>
      </rPr>
      <t>Alambre de Púa Calibre 16.5</t>
    </r>
  </si>
  <si>
    <r>
      <rPr>
        <sz val="11"/>
        <rFont val="Calibri"/>
        <family val="2"/>
      </rPr>
      <t>Alambre Galvanizado Calibre 12</t>
    </r>
  </si>
  <si>
    <t>CUADRO RESUMEN DE ASIGNACIÓN DE COMPRA</t>
  </si>
  <si>
    <t>Familia / Componentes clave</t>
  </si>
  <si>
    <t>Proveedor recomendado (final)</t>
  </si>
  <si>
    <t>Justificación- Motivo principal</t>
  </si>
  <si>
    <t>Módulos / Paneles 590 W</t>
  </si>
  <si>
    <t>MEICO SOLAR</t>
  </si>
  <si>
    <t>Mejor combinación precio / garantía / disponibilidad en tu cuadro; reducción de riesgo por usar mismo fabricante que inversor para integridad.</t>
  </si>
  <si>
    <t>Inversores (Huawei SUN2000- 330KTL-H1 y otros)</t>
  </si>
  <si>
    <t>Precio competitivo y cumplimiento técnico; facilita soporte integrado con paneles y cables.</t>
  </si>
  <si>
    <t xml:space="preserve">Cableado fotovoltaico (6 mm², 4 mm², THHN, cables grandes) </t>
  </si>
  <si>
    <t xml:space="preserve"> MEICO SOLAR</t>
  </si>
  <si>
    <t>Precio por metro y garantía del fabricante; coherencia en especificaciones y pruebas de fábrica.</t>
  </si>
  <si>
    <t>Estructuras soporte (fijas, string)</t>
  </si>
  <si>
    <t>SOLARITY POWER SAS</t>
  </si>
  <si>
    <t xml:space="preserve">  Precio competitivo en estructuras y capacidad de fabricación local; menor flete.</t>
  </si>
  <si>
    <t>Trackers (single-axis)</t>
  </si>
  <si>
    <t>KW</t>
  </si>
  <si>
    <t>Mejor acceso a OEM trackers importados y capacidad de negociar precio por volumen; considerar importación por lote.</t>
  </si>
  <si>
    <t>Transformador (STS-3000K-H1 3000 kVA y transformadores secundarios)</t>
  </si>
  <si>
    <t>Proveedor con experiencia en equipos de potencia y logística de equipos pesados; disponibilidad de pruebas FAT y garantías.</t>
  </si>
  <si>
    <t>Celda de medida / celdas MT / seccionadores 13.2 kV</t>
  </si>
  <si>
    <t>EFIENERGY EXPERT SAS</t>
  </si>
  <si>
    <t xml:space="preserve"> Especialización en protecciones y celdas MT;oferta competitiva en tu cuadro.</t>
  </si>
  <si>
    <t>Combiner boxes / DPS / protecciones DC/AC</t>
  </si>
  <si>
    <t xml:space="preserve"> Ofertas competitivas en DPS y cajas string; soporte en montaje y pruebas RETIE.</t>
  </si>
  <si>
    <t>Accesorios pequeños (tornillería, bridas, arandelas, conectores MC4, grapas)</t>
  </si>
  <si>
    <t>EFIENERGY; volumen alto/replicas → AUTOSOLAR</t>
  </si>
  <si>
    <t>Balance entre precio unitario y disponibilidad local; mantener stock de repuesto.</t>
  </si>
  <si>
    <t>Tableros y breakers (AC/DC, tableros trifásicos)</t>
  </si>
  <si>
    <t xml:space="preserve">  Precio y oferta en el cuadro; buena relación entrega/servicio.</t>
  </si>
  <si>
    <t>Power plant controller / SCADA / comunicaciones</t>
  </si>
  <si>
    <t>MEICO SOLAR  (si ofrece) o 
KW IMPORTADOR</t>
  </si>
  <si>
    <t>Si MEICO lo ofrece a buen precio, consolidar; si no, importar controlador con KW para compatibilidad SCADA.</t>
  </si>
  <si>
    <t xml:space="preserve"> </t>
  </si>
  <si>
    <t>Nota: la asignación anterior prioriza MEICO en los ítems críticos eléctricos (paneles + inversores + cables) y reparte el resto entre Solarity, Efienergy y KWpara aprovechar mejores precios de mercado y minimizar riesgos de dependencia absoluta.</t>
  </si>
  <si>
    <t xml:space="preserve">JUSTIFICACIÓN COMERCIAL Y TÉCNICA (SÍNTESIS) </t>
  </si>
  <si>
    <t>•	Consolidación MEICO en paneles/inversores/cables reduce riesgos de incompatibilidad y simplifica RMA/garantías</t>
  </si>
  <si>
    <t>•	Diversificación en estructuras, trackers y equipos MT reduce riesgo de suministro y permite aprovechar mejores condiciones en partidas específicas (trackers y transformadores suelen venir mejor por importador OEM).</t>
  </si>
  <si>
    <t>•	EFIENERGY como proveedor de protecciones y DPS facilita logística local y mano de obra calibrada para FAT/SAT.</t>
  </si>
  <si>
    <t>•	KW/ IMPORTADOR se mantiene como proveedor 4 estratégico para equipos pesados/importación o como backup si MEICO sufre retrasos.</t>
  </si>
  <si>
    <t>Componente</t>
  </si>
  <si>
    <t>Lampara  Regleta  Led  Sobreponer  32w  Blanca  IP20, índice  de  deslumbramiento  unificado menor de 19, índice de reproducción cromática mayor de 80, flujo luminoso 2400 lúmenes</t>
  </si>
  <si>
    <t>Derivación  individual  monofásica  empotrada  para vivienda,  formada  por  cables  unipolares con conductores de cobre, siendo su tensión asignada de 450/750 V.</t>
  </si>
  <si>
    <t>Caja de derivación para empotrar de 105x105 mm, con grado de protección normal, regletas de conexión y tapa de registro.</t>
  </si>
  <si>
    <t>Interruptor unipolar, gama básica, con tecla simple y marco de 1 elemento de color blanco y embellecedor de color blanco.</t>
  </si>
  <si>
    <t>Base de toma de corriente con contacto de tierra (2P+T), tipo Schuko, para empotrar, gama básica, intensidad asignada 16 A, tensión asignada 250 V.</t>
  </si>
  <si>
    <t>Tapa  para  base  de  toma  de  corriente  con  contacto  de tierra  (2P+T),  tipo  Schuko,  gama básica, de color blanco.</t>
  </si>
  <si>
    <t>Salida  de  cables,  para  empotrar,  gama  básica,  con bornes  dobles  para  4  conductores  de hasta 2,5 mm² de sección, tensión nominal 400 V y brida de sujeción.</t>
  </si>
  <si>
    <t>LUMINARIA  LED  SOLAR  15W  CON  SENSOR  1600Lm  -- 106Lm/WLuz  Blanca  --  6500KSensor: On / Off -- Menor a 6 m.Bateria de Litio 3.7V -- 2400mAhTiempo de Carga: 6 h Autonomía: 36 - 48 Hrs (Modo Sensor)Angulo de Apertura: 120°Vida Útil: 35.000 HrsIP65 Brazo soporte en aluminio, 2 Chazos, 4 Tornillos, 8 Arandelas</t>
  </si>
  <si>
    <t>Rollo de tira de espuma de neopreno de doble plegado, 1 "de ancho x 10 de largo x 1/8" de grosor</t>
  </si>
  <si>
    <t>Estructura soporte para 22 módulos solar fotovoltaico (1 string) , sobre terreno plano. Incluso accesorios de montaje y elementos de fijación.</t>
  </si>
  <si>
    <t>PROTECCION DESCARGADOR DE SOBREPOTENCIAL DPS - SUP2H1-PV DC SPD DC1000V 20~40KA -SUNTREE</t>
  </si>
  <si>
    <r>
      <rPr>
        <sz val="9"/>
        <rFont val="Calibri"/>
        <family val="2"/>
      </rPr>
      <t>Inversor Huawei SUN2000-330KTL-H1 de conexión a red está
preparado para ser instalado en industrias con corriente trifásica de 800V. Este inversor es un modelo de gran potencia dentro de la gama de inversores trifásicos Huawei de conexión a red de tipo industrial.El inversor Huawei SUN2000-330KTL-H1 con una eficiencia del 98,9% cuenta con una potencia nominal máxima de 300.000W, así como una intensidad de salida nominal de 216,6A y una máxima intensidad de salida de 238.2A</t>
    </r>
  </si>
  <si>
    <t>Sistema de comunicaciones, control y monitoreo del sistema solar fotovoltaico incluyendo programación y comisionamiento de los equipos</t>
  </si>
  <si>
    <t>Cable XLPE 400 MCM 15 KV cobre Aislado Cinta 133 Porciento SR Metro 207357</t>
  </si>
  <si>
    <t>Cable de cobre aislado superflex 750 KCMIL CU CLPE FR- SR/PVC 0,6/1kV 90C</t>
  </si>
  <si>
    <r>
      <rPr>
        <b/>
        <sz val="11"/>
        <rFont val="Calibri"/>
        <family val="2"/>
      </rPr>
      <t xml:space="preserve">Justificación comercial y técnica
</t>
    </r>
    <r>
      <rPr>
        <sz val="10"/>
        <rFont val="Symbol"/>
        <family val="1"/>
        <charset val="2"/>
      </rPr>
      <t></t>
    </r>
    <r>
      <rPr>
        <sz val="10"/>
        <rFont val="Times New Roman"/>
        <family val="1"/>
      </rPr>
      <t xml:space="preserve">     </t>
    </r>
    <r>
      <rPr>
        <b/>
        <sz val="11"/>
        <rFont val="Calibri"/>
        <family val="2"/>
      </rPr>
      <t>Economía de escala</t>
    </r>
    <r>
      <rPr>
        <sz val="11"/>
        <rFont val="Calibri"/>
        <family val="2"/>
      </rPr>
      <t xml:space="preserve">: concentrar 80% en STEEL reduce precio unitario y logística (menor número de embarques y coordinación).
</t>
    </r>
    <r>
      <rPr>
        <sz val="10"/>
        <rFont val="Symbol"/>
        <family val="1"/>
        <charset val="2"/>
      </rPr>
      <t></t>
    </r>
    <r>
      <rPr>
        <sz val="10"/>
        <rFont val="Times New Roman"/>
        <family val="1"/>
      </rPr>
      <t xml:space="preserve">     </t>
    </r>
    <r>
      <rPr>
        <b/>
        <sz val="11"/>
        <rFont val="Calibri"/>
        <family val="2"/>
      </rPr>
      <t>Garantía y documentación</t>
    </r>
    <r>
      <rPr>
        <sz val="11"/>
        <rFont val="Calibri"/>
        <family val="2"/>
      </rPr>
      <t xml:space="preserve">: STEEL ofreció condiciones de garantía y documentación
técnica competitivas en la comparación; esto facilita trámites RETIE y aceptación en obra.
</t>
    </r>
    <r>
      <rPr>
        <sz val="10"/>
        <rFont val="Symbol"/>
        <family val="1"/>
        <charset val="2"/>
      </rPr>
      <t></t>
    </r>
    <r>
      <rPr>
        <sz val="10"/>
        <rFont val="Times New Roman"/>
        <family val="1"/>
      </rPr>
      <t xml:space="preserve">     </t>
    </r>
    <r>
      <rPr>
        <b/>
        <sz val="11"/>
        <rFont val="Calibri"/>
        <family val="2"/>
      </rPr>
      <t>Lead time</t>
    </r>
    <r>
      <rPr>
        <sz val="11"/>
        <rFont val="Calibri"/>
        <family val="2"/>
      </rPr>
      <t xml:space="preserve">: PUYCON se usa para cubrir items con entregas urgentes o picos, evitando detener la obra si STEEL sufre demoras.
</t>
    </r>
    <r>
      <rPr>
        <sz val="10"/>
        <rFont val="Symbol"/>
        <family val="1"/>
        <charset val="2"/>
      </rPr>
      <t></t>
    </r>
    <r>
      <rPr>
        <sz val="10"/>
        <rFont val="Times New Roman"/>
        <family val="1"/>
      </rPr>
      <t xml:space="preserve">     </t>
    </r>
    <r>
      <rPr>
        <b/>
        <sz val="11"/>
        <rFont val="Calibri"/>
        <family val="2"/>
      </rPr>
      <t>Mitigación de riesgo</t>
    </r>
    <r>
      <rPr>
        <sz val="11"/>
        <rFont val="Calibri"/>
        <family val="2"/>
      </rPr>
      <t>: H&amp;L queda en standby para activar en caso de incumplimiento
(plazo, calidad o falta de stock). Como sus precios son muy similares, el cambio operativo es económico y rápido.</t>
    </r>
  </si>
  <si>
    <t>Membrana elástica impermeabilizante de color gris RAL 7032, MasterSeal TC 259 "MBCC de Sika", compuesto por poliuretano alifático monocomponente y disolventes, con resistencia a los  rayos  UV,  de  aplicación  como  capa  de acabado  elástica  para  protección  frente  a  la intemperie, en el sistema MasterSeal Roof de impermeabilización vista de cubiertas.</t>
  </si>
  <si>
    <t>Información calculada según datos suministrados por la página de SISETAC</t>
  </si>
  <si>
    <t>Suministro e instalacion de celda de protección en BT 1000 V en lámina de acero inoxidable,</t>
  </si>
  <si>
    <t>Suministro e instalacion de inversor de corriente trifasica de 480 V De 40 kVA de Capacidad</t>
  </si>
  <si>
    <t>Suministro e instalacion de inversor de corriente trifasica de 480 V De 50 kVA de Capacidad</t>
  </si>
  <si>
    <t>Módulo solar fotovoltaico de células de silicio monocristalino, potencia máxima (Wp) 590 W, tensión a máxima potencia (Vmp) 40,5 V, intensidad a máxima potencia (Imp) 17,29 A, tensión en circuito abierto (Voc) 48,3  V, intensidad de cortocircuito (Isc) 18,3 A, eficiencia 22,53%, 132 células de 6x22 mm, vidrio exterior templado de 4 mm de espesor, capa adhesiva de etilvinilacetato (EVA), capa posterior de polifluoruro de vinilo, poliéster y polifluoruro de vinilo (TPT), marco de aluminio anodizado, temperatura de trabajo -40°C hasta 85°C, dimensiones 2384×1303×30 mm, resistencia a la carga del viento 245 kg/m², resistencia a la carga de la nieve 551 kg/m², peso 41,5+/- 1 kg.  El precio no incluye la estructura soporte ni caja de conexiones con diodos, cables y conectores. No se incluyen los accesorios de montaje y material de
conexionado eléctrico.</t>
  </si>
  <si>
    <t>Suministro de transformador seco de 1000 kvA 13,2 / 0,800 kV +/- 2 x 2,5%</t>
  </si>
  <si>
    <t>Suministro de transformador seco de 112,5 kvA 480 / 800 V +/- 2 x 2,5%</t>
  </si>
  <si>
    <t>Suministro de Reconectador Automático, tensión nominal 15 kV,</t>
  </si>
  <si>
    <t>8.3</t>
  </si>
  <si>
    <t>APOYO A LA SUPERVISIÓN</t>
  </si>
  <si>
    <t>No</t>
  </si>
  <si>
    <t xml:space="preserve">COMPONENTE </t>
  </si>
  <si>
    <t>ELEMENTOS</t>
  </si>
  <si>
    <t>UNID</t>
  </si>
  <si>
    <t>VALOR UNITARIO</t>
  </si>
  <si>
    <t>VALOR TOTAL</t>
  </si>
  <si>
    <t>unidad</t>
  </si>
  <si>
    <t xml:space="preserve">unidad </t>
  </si>
  <si>
    <t>TOTAL IMPLEMENTACIÓN</t>
  </si>
  <si>
    <t>ANALISIS DE COSTOS PARA LA IMPLEMENTACIÓN DE PROGRAMA DE HSST (HIGIENE SEGURIDAD Y SALUD EN EL TRABAJO)</t>
  </si>
  <si>
    <t>RECURSOS PARA LA IMPLEMENTACIÒN PROGRAMA DE HSST (HIGIENE SEGURIDAD Y SALUD EN EL TRABAJO)</t>
  </si>
  <si>
    <t xml:space="preserve">KIT DE EMERGENCIAS </t>
  </si>
  <si>
    <t>Extintor  (10 Lbs)</t>
  </si>
  <si>
    <t>Señal de Extintor en acrilico de 22 cm X 15 cm</t>
  </si>
  <si>
    <t xml:space="preserve">Camilla rigida </t>
  </si>
  <si>
    <t xml:space="preserve">Inmovilizador cabeza para camilla </t>
  </si>
  <si>
    <t>Conos reflectivos</t>
  </si>
  <si>
    <t>botiquín dotado</t>
  </si>
  <si>
    <t>KIT DE SEÑALIZACION EN SST (Señales en acrilico del 15 X 15 cm)</t>
  </si>
  <si>
    <t>Señal de Uso de elementos de proteccion personal - EPP</t>
  </si>
  <si>
    <t>Señal de sustancia peligrosa</t>
  </si>
  <si>
    <t>Señal de ruta de evacuacion</t>
  </si>
  <si>
    <t xml:space="preserve">Señal de punto de encuentros </t>
  </si>
  <si>
    <t>Señal de baños</t>
  </si>
  <si>
    <t xml:space="preserve">BAÑOS </t>
  </si>
  <si>
    <t>Alquiler de baño: Incluye Unidad Mobil y 8 Aseos al Mes, con extraccion y disposicion de material final</t>
  </si>
  <si>
    <t xml:space="preserve">EXAMENES MEDICO LABORAL </t>
  </si>
  <si>
    <t xml:space="preserve">Examen de ingreso general </t>
  </si>
  <si>
    <t xml:space="preserve">Examen de egreso </t>
  </si>
  <si>
    <t xml:space="preserve">HIDRATACION DEL PERSONAL </t>
  </si>
  <si>
    <t xml:space="preserve">Bolsas con agua </t>
  </si>
  <si>
    <t>Gestión SST</t>
  </si>
  <si>
    <t>TOTAL COSTOS RECURSOS PARA LA IMPLEMENTACION DEL COMPONENTE HIGIENE, SEGURIDAD Y SALUD EN EL TRABAJO - HSST</t>
  </si>
  <si>
    <t>TOTAL COSTO MENSUAL RECURSOS PARA LA IMPLEMENTACION DEL SST</t>
  </si>
  <si>
    <t>RESIDENTE DE OBRA - ING CIVIL</t>
  </si>
  <si>
    <t>CERTIFICACIÓN RETIE</t>
  </si>
  <si>
    <t>Servicio de Certificación de la instalación eléctrica del proyecto</t>
  </si>
  <si>
    <t>OTROS</t>
  </si>
  <si>
    <t>.A. PLAN DE MANEJO AMBIENTAL - PMA</t>
  </si>
  <si>
    <t>B.PROGRAMA DE HSST (HIGIENE SEGURIDAD Y SALUD EN EL TRABAJO) SST</t>
  </si>
  <si>
    <t>11.2</t>
  </si>
  <si>
    <t>Cable de cobre aislado superflex 350 KCMIL CU CLPE FR- SR/PVC 0,6/1kV 90C</t>
  </si>
  <si>
    <t>Cable XLPE 1/0 AWG 15 KV cobre Aislado Cinta 133 Porciento SR Metro 207357</t>
  </si>
  <si>
    <t>Tubo de conducto corrugado flexible de plástico 40MM 1 1/2</t>
  </si>
  <si>
    <t>Suministro e instalacion de canalizacion enterrada a profundidad de maximo 1 metro, en Tubo de conducto corrugado flexible de plástico 40MM 1 1/2</t>
  </si>
  <si>
    <t>Suministro e instalacion de cable de cobre desnudo de calibre N° 1/0 AWG</t>
  </si>
  <si>
    <t>Conductor cobre desnudo 7 hilos N° 1/0 AWG</t>
  </si>
  <si>
    <t>12.6.3</t>
  </si>
  <si>
    <t>J.H. Suministro e instalacion de seccionador de fusible de proteccion de 15 kV</t>
  </si>
  <si>
    <t>J.I. Suministro e instalacion de celda de remonte de media tension 13,2 kV</t>
  </si>
  <si>
    <t>Suministro e instalacion de celda de protección en BT 1000 V en lámina de acero inoxidable, incluye accesorios, conexionado y con bornera de pruebas. Incluye las protecciones de BT AC proveniente de los inversores de 40 y 50 kVA y alimentación del Transformador de 112,5 kVA.</t>
  </si>
  <si>
    <t>J.E Suministro e instalacion de celda de protección en BT 1000 V en lámina de acero inoxidable, incluye accesorios, conexionado y con bornera de pruebas. Incluye las protecciones de BT AC proveniente de los inversores y Transformadores de 10 kVA y 112,5 kVA. Además la protección del concentrador que alimenta al TRf elevador de 1000 kVA</t>
  </si>
  <si>
    <t>J.G. Suministro e instalacion de celda de protección en BT 1000 V en lámina de acero inoxidable, incluye accesorios, conexionado y con bornera de pruebas. Incluye las protecciones de BT AC proveniente de los inversores de 40 y 50 kVA y alimentación del Transformador de 112,5 kVA.</t>
  </si>
  <si>
    <t>J.J. Suministro e instalacion de sistema de comunicaciones, control y monitoreo del sistema solar fotovoltaico incluyendo programación y comisionamiento de los equipos</t>
  </si>
  <si>
    <t>J.K. Cableado de media tension con XLPE N 1/0 AWG 15 KVA</t>
  </si>
  <si>
    <t>J.L Suministro e instalacion de tablero de distribucion tanto general como local</t>
  </si>
  <si>
    <t>J.M. Suministro y cableado de sistema por el lado de baja tensión</t>
  </si>
  <si>
    <t>Carga sobre camion sencillo  y retiro de material producto de la excavación a cielo abierto, con medios mecanicos y descarga en punto designado por contratante.</t>
  </si>
  <si>
    <t>Detalle en memoria cantidades</t>
  </si>
  <si>
    <t>Ejecución de excavacion para cimentaciones poco profundas, a cielo abierto con medios mecanicos</t>
  </si>
  <si>
    <t>Ver memoria de cantidades</t>
  </si>
  <si>
    <t>Suministro e instalacion de cable de cobre aislado superflex 350kcmil Cu THHN/THWN 90°C</t>
  </si>
  <si>
    <t>REPUBLICA DE COLOMBIA</t>
  </si>
  <si>
    <t>DEPARTAMENTO DE LA GUAJIRA</t>
  </si>
  <si>
    <t>MUNICIPIO DE BARRANCAS</t>
  </si>
  <si>
    <t>OFICINA ASESORA DE PLANEACION</t>
  </si>
  <si>
    <t>PRESUPUESTO DE OBRA</t>
  </si>
  <si>
    <t>Elaboró:</t>
  </si>
  <si>
    <r>
      <t>Municipio:</t>
    </r>
    <r>
      <rPr>
        <b/>
        <sz val="11"/>
        <rFont val="Aptos Narrow"/>
        <family val="2"/>
      </rPr>
      <t xml:space="preserve"> </t>
    </r>
  </si>
  <si>
    <t>BARRANCAS</t>
  </si>
  <si>
    <r>
      <t>Fecha:</t>
    </r>
    <r>
      <rPr>
        <b/>
        <sz val="11"/>
        <rFont val="Aptos Narrow"/>
        <family val="2"/>
      </rPr>
      <t xml:space="preserve"> </t>
    </r>
  </si>
  <si>
    <t>Departamento:</t>
  </si>
  <si>
    <t>LA GUAJIRA</t>
  </si>
  <si>
    <t xml:space="preserve">DESCRIPCIÓN </t>
  </si>
  <si>
    <t>VR. TOTAL</t>
  </si>
  <si>
    <t>TOTAL COSTOS DIRECTOS</t>
  </si>
  <si>
    <t>ADMINISTRACION</t>
  </si>
  <si>
    <t xml:space="preserve">IMPREVISTOS </t>
  </si>
  <si>
    <t>TOTAL COSTOS INDIRECTOS</t>
  </si>
  <si>
    <t>IMPLEMENTACION PLANES DE MANEJO</t>
  </si>
  <si>
    <t>PLAN MANEJO AMBIENTAL Y SOCIAL</t>
  </si>
  <si>
    <t>SUBTOTAL PLANES DE MANEJO</t>
  </si>
  <si>
    <t>COSTO TOTAL OBRA</t>
  </si>
  <si>
    <t>INTERVENTORIA DEL PROYECTO</t>
  </si>
  <si>
    <t>COSTO TOTAL OBRA + INTERVENTORIA</t>
  </si>
  <si>
    <t>CONSTRUCCIÓN DE UN SISTEMA SOLAR FOTOVOLTAICO DE GENERACIÓN DISTRIBUIDA DE 0.99 MWE PARA EL DESARROLLO SOCIOECONÓMICO DEL MUNICIPIO DE BARRANCAS, EN EL DEPARTAMENTO DE LA GUAJIRA</t>
  </si>
  <si>
    <t xml:space="preserve">OBRAS PRELIMINARES </t>
  </si>
  <si>
    <t>APOYO  A LA SUPERVISION</t>
  </si>
  <si>
    <t>CONSTRUCCIÓN DE UN SISTEMA SOLAR FOTOVOLTAICO DE GENERACIÓN DISTRIBUIDA DE 0.99 MWE PARA EL DESARROLLO SOCIOECONÓMICO DEL MUNICIPIO DE BARRANCAS, EN EL DEPARTAMENTO DE LA GUAJIRA - BARRANCAS III</t>
  </si>
  <si>
    <t>Limpieza y descapote del terreno (tala de árboles, desbroce de maleza, y retiro de material vegetal.</t>
  </si>
  <si>
    <t>MEMORIA DE CANTIDADES DE OBRA</t>
  </si>
  <si>
    <t>ALCALDIA DEL MUNICIPIO DE BARRANCAS - DEPARTAMENTO LA GUAJIRA</t>
  </si>
  <si>
    <t>OBJETO</t>
  </si>
  <si>
    <t>No.</t>
  </si>
  <si>
    <t>DIMENSIONES</t>
  </si>
  <si>
    <t>VOLUMEN</t>
  </si>
  <si>
    <t>TOTAL</t>
  </si>
  <si>
    <t>ESQUEMA</t>
  </si>
  <si>
    <t>LARGO</t>
  </si>
  <si>
    <t>ALTO</t>
  </si>
  <si>
    <t>OBSERVACIONES:
1. El resultado está redondeado a 1 decimal
* Area lote tomada de autocad</t>
  </si>
  <si>
    <t>ANCHO</t>
  </si>
  <si>
    <t>OBSERVACIONES:
1. El resultado está redondeado a 1 decimal</t>
  </si>
  <si>
    <t>AREA</t>
  </si>
  <si>
    <t>VOLUMEN / AREA</t>
  </si>
  <si>
    <t>glb</t>
  </si>
  <si>
    <t>ml</t>
  </si>
  <si>
    <t>Area total del terreno</t>
  </si>
  <si>
    <t>Localizacion, trazado y replanteo</t>
  </si>
  <si>
    <t>OBRAS CIVILES GENERALES</t>
  </si>
  <si>
    <t>MOVIMIENTOS DE TIERRA Y ADECUACION DEL TERRENO</t>
  </si>
  <si>
    <t>Corte y nivelacion del terreno. Incluye cargue y transporte</t>
  </si>
  <si>
    <t>Instalación y adecuacion de campamento y almacen de equipos y herramientas</t>
  </si>
  <si>
    <t>Suministro, colocacion y compactacion de relleno seleccionado</t>
  </si>
  <si>
    <t>Suministro e instalacion de canalizacion enterrada a profundidad de maximo 1 metros, en tuberia PVC de 4"</t>
  </si>
  <si>
    <t>Suministro e instalacion de canalizacion enterrada a profundidad de maximo 1 metros, en tuberia PVC de 2"</t>
  </si>
  <si>
    <t>Suministro e instalacion de Cajas de inspeccion para SPT 30x30cm Libres</t>
  </si>
  <si>
    <t xml:space="preserve">Suministro e instalacion de Punta Captadora Aluminio 60cm - ∅8mm </t>
  </si>
  <si>
    <t>Suministro e instalacion de Anillo Equipotencial Alambron (barra Solida) Calibre 8mm2</t>
  </si>
  <si>
    <t>Suministro e instalacion de bajante, incluye  Caja de paso 15x15 cm,conector bimetalico Aluminio - Cobre.</t>
  </si>
  <si>
    <t>Suministro e instalacion de lamparas de iluminacion tipo exterior con alimentacion autonoma. Incluye poste de 6 metros en acero galvanizado</t>
  </si>
  <si>
    <t>TRANSFORMADORES Y RED DE MT</t>
  </si>
  <si>
    <t>Suministro e instalacion de CENTRO DE TRANSFORMACIÓN, incluye Envolvente de acero galvanizado K10 C4 (LxWxH) 3119 x 2550 x 2715 mm,RMU SafePlus RMU, CF, 17.5kV, 600A, 21kA/3s, 60Hz, 01 Cable Switch, 01 Fuse Disconnector,Transformador de aceite de 1100 kVA, 13.8/0.800kV, 60 Hz, aceite mineral, ONAN, Dy5, Al/Al y  Tablero de baja tensión 800V-1250A- 50kA/1s, 36kA/1s y protecciones en BT.</t>
  </si>
  <si>
    <t>Suministro e instalacion de transicion aerea - subterranea para derivacion corta, ya sea en cruce de via y/o salida de circuito para conexiones a MT</t>
  </si>
  <si>
    <t>Suministro e instalacion de Acometida 3F 3N°1/0 + 1 N°2 ACSR desnudo aerea abierta</t>
  </si>
  <si>
    <t>Suministro e instalación de Acometida 3F 3N°1/0 XLPE aislada 133% AL 15 kV + N1/3</t>
  </si>
  <si>
    <t>Suministro e instalacion de Poste de concreto de 12 metros 1030 daN</t>
  </si>
  <si>
    <t>Suministro e instalacion de Poste de concreto de 14 metros 1030 daN</t>
  </si>
  <si>
    <t>Suministro e instalacion de vestida de poste EPP 001.ESTRUCTURA TRIFASICA TIPO COMPACTA, incluye  Vestida 3Ø  red aérea tipo horizontal trifasico angulo 20°-39° a 60° 13.2kV REF MT 334 Air-e.</t>
  </si>
  <si>
    <t>Suministro e instalacion de vestida de poste EPP 002.TRANSICIÓN AEREA- SUBTERRANEA.SEGUN SB 200 AIR-E, incluye Vestida para transición aerea- subterranea Cruceta 2.4m. norma SB 200 Air-e, DPS tipo línea 15 kV 12 MCOV,Aisladero tipo cuchilla 3Ø 13,2 kV para red aérea en poste,Juego 3Ø de terminales premoldeadas tipo exterior a 15 kV.(Compresión bim.tipo pletina)</t>
  </si>
  <si>
    <t xml:space="preserve">Suministro e instalacion de vestida de poste EPP 003.TRANSICIÓN  AÉREA SUBTERRANEA SEGUN SB 200 AIR-E, inlcuye Vestida para transición aerea- subterranea cruceta 2.4m . norma SB 200 Air-e, DPS tipo línea 15 kV 12 MCOV, Aisladero tipo cuchilla 3Ø 13,2 kV para red aérea en poste,Juego 3Ø de terminales premoldeadas tipo exterior a 15 kV.(Compresión bim.tipo pletina).  </t>
  </si>
  <si>
    <t>Suministro e instalacion de vestida de poste EPP 004.MONTAJE DE RECONECTADORES TRIFASICO SEGÚN MT 903-2 Air-e, incluye  Vestida 3Ø  red aérea tipo horizontal trifasico angulo 20°-39° a 60° 13.2kV,cruceta 2.4, Aisladero 1F 7,6 kV para transformadores en poste,Aisladero tipo cuchilla 3Ø 13,2 kV para red aérea en poste,  DPS tipo línea 15 kV 12 MCOV.</t>
  </si>
  <si>
    <t xml:space="preserve">Suministro e instalacion de vestida de poste EPP 005.SISTEMA DE MEDIA COMPACTO SEGÚN ICE -38 AIR-E, incluye Vestida para sistema de medida compacto según N.T ICE-38 Air-e, DPS tipo línea 15 kV 12 MCOV, Transformador de corriente 17kV, 50/5A, Cl 0.5s, 5VA tipo exterior, Transformador de tensión 17kV, 13200/V3/120/V3, Cl 0.5, 10VA, Ganinete de medida IP 66 y 2 MEDIDORES METCOM TRIFASICO CLASE 0.2S 1-10A </t>
  </si>
  <si>
    <t>Suministro e instalacion de RETENIDA  SEGÚN RT-003 AIR-E</t>
  </si>
  <si>
    <t xml:space="preserve">Suministro e instalacion de Reconectador automático  15kV. Inom 800A. Icc 16kA. BIL 110kV. 30,000
Operaciones Electromecánicas. Disparo Trifásico. Interrupción en vacío. Aislamiento, Dieléctrico Sólido. Contención de Fallas de Arco Interno. Grado de Protección IP 65, incluye Tanque OSM15-16-800:
Tres (3) transformadores de corriente. Seis (6) sensores de tensión capacitivos.CUBÍCULO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 y  Transformador 0.5kVA 11,4/120v </t>
  </si>
  <si>
    <t>Suministro e instalación de estructura metalica de soporte tipo para 1620 módulos solares o equivalentes, con módulo de protección descargador de sobrepotencial instalado. Incluye Hincas, tubos de amarre longitudinales, tubos de amarre transversales, placas y herrajes de unión.</t>
  </si>
  <si>
    <t>Trazado y replanteo topografico de ejes para hincas de la estructura de soporte de modulos fotovoltaicos</t>
  </si>
  <si>
    <t>Concreto de 3000 psi para cimentacion hincas embebidas</t>
  </si>
  <si>
    <t>Suministro e instalación de hincas en acero galvanizado embebidas en concreto para soporte de estructura metalica</t>
  </si>
  <si>
    <t>Suministro e instalacion de módulo solar fotovoltaico de células de silicio monocristalino, potencia máxima (Wp) 710 W</t>
  </si>
  <si>
    <t>Suministro e instalacion de cable número 6 AWG THHN/THWN-2 CU 90°C 600V color verde. Cable de cobre suave aislado 7 hilos, chaqueta  resistente a la abrasión y sustancias químicas.</t>
  </si>
  <si>
    <t>Suministro e instalacion de cable de aluminio  3N500kcmil(F)Al AA8000 HFFR-LS 1000 V 90°C + 1N°2 AWG (T)Cu HFFR-LS 1000 V 90°C</t>
  </si>
  <si>
    <t>Suministro e instalación de Cable UTP CAT 6A o cable multiconductor blindado 3x22 awg</t>
  </si>
  <si>
    <t>8.4</t>
  </si>
  <si>
    <t>8.5</t>
  </si>
  <si>
    <t>8.6</t>
  </si>
  <si>
    <t>8.7</t>
  </si>
  <si>
    <t>8.8</t>
  </si>
  <si>
    <t>8.9</t>
  </si>
  <si>
    <t>8.10</t>
  </si>
  <si>
    <t>8.11</t>
  </si>
  <si>
    <t>8.12</t>
  </si>
  <si>
    <t>8.13</t>
  </si>
  <si>
    <t>DESCRIPCIÓN</t>
  </si>
  <si>
    <t>CODIGO</t>
  </si>
  <si>
    <t>Vr. UNITARIO</t>
  </si>
  <si>
    <t>TARIFA</t>
  </si>
  <si>
    <t>IV. MANO DE OBRA</t>
  </si>
  <si>
    <t>TOTAL COSTO DIRECTO</t>
  </si>
  <si>
    <t>MEMORIA DE CANTIDADES</t>
  </si>
  <si>
    <t xml:space="preserve">OBSERVACIONES:
</t>
  </si>
  <si>
    <t>VR UNITARIO</t>
  </si>
  <si>
    <t>VR TOTAL</t>
  </si>
  <si>
    <t>Construcción de cimentación en concreto de 4.000 PSI para soporte de subestación eléctrica principal. Incluye excavación, retiro de material y acero de refuerzo.</t>
  </si>
  <si>
    <t>Construcción de cuneta de sección trapezoidal revestida con geosintético textil impermeable (tipo impertex o similar). Incluye: excavación, perfilado, compactación de la banca, suministro, corte, instalación y anclaje del material geosintético, y todo lo necesario para su correcto funcionamiento.</t>
  </si>
  <si>
    <t>Construcción de camino peatonal permeable. Incluye: actividades de adecuación, nivelación y preparación del terreno, suministro e instalación de sistema de confinamiento celular (geocelda), suministro, llenado y acomodo de material granular tipo grava, y todo lo necesario para su correcto funcionamiento.</t>
  </si>
  <si>
    <t>Construcción de caseta tipo cobertizo de 2 x 1 mts, para la ubicación de inversores, sin muros. Incluye: placa base en concreto de 3.500 psi, estructura metálica con protección anticorrosiva, cubierta termoacústica, accesorios para fijación de equipos y todo lo necesario para su correcto funcionamiento.</t>
  </si>
  <si>
    <t>Conformación de calzada con sub_base granular tipo invias; incluye: suministro, extendido, humedecimiento, transporte externo, transporte interno, compactación hasta una densidad del 95% de la máxima obtenida en el ensayo del próctor modificado, medido en sitio.</t>
  </si>
  <si>
    <t>Caja de inspección eléctrico de 90 x 90 x 110cm, en concreto reforzado de f'c= 3.500 psi - impermeabilizado. Incluye excavación y tape, tapa y herrajes, cañuelas, marcos en ángulo de 1 1/2"x3/16 e incluye todo lo necesario para su correcto funcionamiento.</t>
  </si>
  <si>
    <t>Suministro e instalación de canalización de dos (02) tubos enterrada a profundidad máxima de 1,00 mts, en tubería de PVC de 4" tipo DB (ZANJA 1)</t>
  </si>
  <si>
    <t>Suministro e instalación de cerramiento perimetral en malla eslabonada de alta seguridad, incluye: excavación, cimentación en dados de concreto de 21 MPA, postes tubulares galvanizados en caliente, brazos inclinados, alambre de púas, accesorios de fijación y todo lo necesario para su correcta ejecución y entrega a satisfacción.</t>
  </si>
  <si>
    <t>Suministro e instalación de portón vehicular de doble hoja en tubería galvanizada y malla eslabonada, según diseño. Incluye: parales principales, cerrojos de seguridad, accesorios de sujeción, pintura de retoque en soldaduras y todo lo necesario para su entrega a satisfacción.</t>
  </si>
  <si>
    <t>Suministro e instalación de puerta peatonal en tubería galvanizada y malla eslabonada, según diseño. Incluye: marco, cerradura/portacandado, bisagras, fijaciones y todo lo necesario para su correcta operación.</t>
  </si>
  <si>
    <t>PROYECTO:</t>
  </si>
  <si>
    <t>FECHA:</t>
  </si>
  <si>
    <t>MUNICIPIO:</t>
  </si>
  <si>
    <t>BARRANCAS - LA GUAJIRA</t>
  </si>
  <si>
    <t>DIS. CANTERA</t>
  </si>
  <si>
    <t>CONCRETOS EN OBRA</t>
  </si>
  <si>
    <t>DIS. ESCOMBRERA</t>
  </si>
  <si>
    <t>DISTANCIA DE ACARREO DESDE CANTERA HASTA PUNTO MEDIO DE LA OBRA</t>
  </si>
  <si>
    <t>CONCRETO 3.000 PSI IMPERMEABILIZADO</t>
  </si>
  <si>
    <t>D. %</t>
  </si>
  <si>
    <t>MAT.1</t>
  </si>
  <si>
    <t>CEMENTO GRIS</t>
  </si>
  <si>
    <t>ARENA</t>
  </si>
  <si>
    <t>AGUA</t>
  </si>
  <si>
    <t>LT</t>
  </si>
  <si>
    <t xml:space="preserve">TRITURADO </t>
  </si>
  <si>
    <t>SIKA PLASTOCRETE DM ADITIVO CONCRETOS</t>
  </si>
  <si>
    <t>M.O.</t>
  </si>
  <si>
    <t>HH</t>
  </si>
  <si>
    <t>EQUIP</t>
  </si>
  <si>
    <t>MEZCLADORA CON OPER. 9 P3</t>
  </si>
  <si>
    <t>DIA</t>
  </si>
  <si>
    <t>HERRA</t>
  </si>
  <si>
    <t>HERRAMIENTA MENOR 3% MO</t>
  </si>
  <si>
    <t>TRAN</t>
  </si>
  <si>
    <t>TRANSPORTE DE ARENA, Distancia Cantera</t>
  </si>
  <si>
    <t>TRANSPORTE DE TRITURADO, Distancia Cantera</t>
  </si>
  <si>
    <t>MORTERO 1:4</t>
  </si>
  <si>
    <t>SIKA 1</t>
  </si>
  <si>
    <t>HERRAMIENTA MENOR</t>
  </si>
  <si>
    <t>2B</t>
  </si>
  <si>
    <t>MORTERO 1:4 IMPERMEABILIZADO</t>
  </si>
  <si>
    <t>CONCRETO 2.500 PSI HECHO EN OBRA</t>
  </si>
  <si>
    <t>3B</t>
  </si>
  <si>
    <t>CONCRETO 2.000 PSI HECHO EN OBRA</t>
  </si>
  <si>
    <t>CONCRETO 3.000 PSI HECHO EN OBRA</t>
  </si>
  <si>
    <t>CONCRETO PREMEZCLADO DE 41 KG/M2</t>
  </si>
  <si>
    <t xml:space="preserve">MAT1 </t>
  </si>
  <si>
    <t>CONCRETO MR 41 KG/M2</t>
  </si>
  <si>
    <t>TRANS</t>
  </si>
  <si>
    <t>TRANSPORTE DE CONCRETO</t>
  </si>
  <si>
    <t>M3-KM</t>
  </si>
  <si>
    <t>CONCRETO 3.500 PSI HECHO EN OBRA</t>
  </si>
  <si>
    <t>CONCRETO 4.000 PSI HECHO EN OBRA</t>
  </si>
  <si>
    <t>CONCRETO MR: 4,0 Mpa HECHO EN OBRA</t>
  </si>
  <si>
    <t>FECHA: MARZO DE 2026</t>
  </si>
  <si>
    <t>REPÚBLICA DE COLOMBIA</t>
  </si>
  <si>
    <t>OFICINA ASESORA DE PLANEACIÓN</t>
  </si>
  <si>
    <t>CÓDIGO</t>
  </si>
  <si>
    <t xml:space="preserve">DESCRIPCIÓN	</t>
  </si>
  <si>
    <t>LISTADO DE MATERIALES  E  INSUMOS</t>
  </si>
  <si>
    <t>MAT2411001</t>
  </si>
  <si>
    <t>ACERO DE REFUERZO PDR-60; Fy: 4200 kg/cm2 (6.000 PSI).</t>
  </si>
  <si>
    <t>MAT2411002</t>
  </si>
  <si>
    <t>ACERO DE REFUERZO PDR-40; Fy: 4200 kg/cm2 (6.000 PSI).</t>
  </si>
  <si>
    <t>MAT2411003</t>
  </si>
  <si>
    <t xml:space="preserve">VARILLA LISA PARA PASADORES DE PAVIMENTO </t>
  </si>
  <si>
    <t>MAT2411004</t>
  </si>
  <si>
    <t>MAT2411005</t>
  </si>
  <si>
    <t>ALAMBRE NEGRO No.18</t>
  </si>
  <si>
    <t>MAT2411006</t>
  </si>
  <si>
    <t xml:space="preserve">SIKA ANTISOL ROJO BASE EN AGUA </t>
  </si>
  <si>
    <t>MAT2411007</t>
  </si>
  <si>
    <t>GRASA MULTIPROPÓSITO</t>
  </si>
  <si>
    <t>MAT2411008</t>
  </si>
  <si>
    <t>BURRO O FORMALETA PARA FIJACIÓN DE LA BARRA 1/4", L=0,5</t>
  </si>
  <si>
    <t>MAT2411009</t>
  </si>
  <si>
    <t>SIKASET L ADITIVO ACELERANTE PARA CONCRETO 5KG O SIMILAR</t>
  </si>
  <si>
    <t>MAT2411010</t>
  </si>
  <si>
    <t>SIKA PLASTOCRETE DM ADITIVO CONCRETOS O SIMILAR</t>
  </si>
  <si>
    <t>MAT2411011</t>
  </si>
  <si>
    <t>LUBRICANTE</t>
  </si>
  <si>
    <t>MAT2411012</t>
  </si>
  <si>
    <t>CAL</t>
  </si>
  <si>
    <t>MAT2411013</t>
  </si>
  <si>
    <t>MAT2411014</t>
  </si>
  <si>
    <t>TRITURADO 3/4"</t>
  </si>
  <si>
    <t>MAT2411015</t>
  </si>
  <si>
    <t>SUBBASE GRANULAR</t>
  </si>
  <si>
    <t>MAT2411016</t>
  </si>
  <si>
    <t>RELLENO SELECCIONADO DE CANTERA</t>
  </si>
  <si>
    <t>MAT2411017</t>
  </si>
  <si>
    <t>MATERIAL GRANULAR 3/4" PARA FILTRO</t>
  </si>
  <si>
    <t>MAT2411018</t>
  </si>
  <si>
    <t>PIEDRA PARA CONCRETO CICLOPEO</t>
  </si>
  <si>
    <t>MAT2411019</t>
  </si>
  <si>
    <t>TUBO CONCRETO REFORZADO 900mm (CLASE III)</t>
  </si>
  <si>
    <t>ML</t>
  </si>
  <si>
    <t>MAT2411020</t>
  </si>
  <si>
    <t>ESTACA DE MADERA</t>
  </si>
  <si>
    <t>MAT2411021</t>
  </si>
  <si>
    <t>CINTA PVC PARA JUNTA DE CONSTRUCCIÓN</t>
  </si>
  <si>
    <t>MAT2411022</t>
  </si>
  <si>
    <t>COSTO ADICIONAL BOMBEO PARA PAVIMENTO RÍGIDO</t>
  </si>
  <si>
    <t>MAT2411023</t>
  </si>
  <si>
    <t>MAT2411024</t>
  </si>
  <si>
    <t xml:space="preserve">CÁMARA CIRCULAR DE INSPECCIÓN/CAÍDA d=1.50 m. EN CONCRETO DE 3.000 PSI      </t>
  </si>
  <si>
    <t>MAT2411025</t>
  </si>
  <si>
    <t>ADITIVO RETARDANTE</t>
  </si>
  <si>
    <t>MAT2411026</t>
  </si>
  <si>
    <t>GRAPAS PARA POSTE DE MADERA</t>
  </si>
  <si>
    <t>MAT2411027</t>
  </si>
  <si>
    <t xml:space="preserve">POSTE DE MADERA CURADA DE 2.3M PARA CERCAS </t>
  </si>
  <si>
    <t>MAT2411029</t>
  </si>
  <si>
    <t>LIMPIADOR REMOVEDOR PARA PVC (760 GR.)</t>
  </si>
  <si>
    <t>GAL</t>
  </si>
  <si>
    <t>MAT2411030</t>
  </si>
  <si>
    <t>MALLA ELECTROSOLDADA DE 0.15 X 0.15X4.0 mm</t>
  </si>
  <si>
    <t>MAT2411031</t>
  </si>
  <si>
    <t>PUNTILLA CON CABEZA 2 1/2”</t>
  </si>
  <si>
    <t>LB</t>
  </si>
  <si>
    <t>MAT2411032</t>
  </si>
  <si>
    <t>REJILLA EN PERFIL I 6", ANCHO 1,25X0,90 (DISEÑOS)</t>
  </si>
  <si>
    <t>MAT2411033</t>
  </si>
  <si>
    <t>SOLDADURA HO E - 6011x1/8</t>
  </si>
  <si>
    <t>MAT2411034</t>
  </si>
  <si>
    <t>TORNILLOS Y REMACHES</t>
  </si>
  <si>
    <t>GLOBAL</t>
  </si>
  <si>
    <t>MAT2411035</t>
  </si>
  <si>
    <t>SEGUETA NICHOLSON</t>
  </si>
  <si>
    <t>MAT2411036</t>
  </si>
  <si>
    <t xml:space="preserve">SEÑAL VERTICAL DE TRÁNSITO TIPO REGLAMENTARIA DIMENSIONES 75X75 CON LAMINA RETROREFLECTIVA TIPO INFORMATIVA Y REGLAMENTARIA </t>
  </si>
  <si>
    <t>MAT2411037</t>
  </si>
  <si>
    <t>DISOLVENTE PARA PINTURA TRÁFICO (ACRÍLICO)</t>
  </si>
  <si>
    <t>MAT2411038</t>
  </si>
  <si>
    <t>SIKA 1 O SIMILAR</t>
  </si>
  <si>
    <t>MAT2411039</t>
  </si>
  <si>
    <t>SEMICODO DE 6" PVC PARA ALCANTARILLADO</t>
  </si>
  <si>
    <t>MAT2411040</t>
  </si>
  <si>
    <t>HIDROSELLO NOVAFORT O SIMILAR</t>
  </si>
  <si>
    <t>MAT2411041</t>
  </si>
  <si>
    <t>SIKAFLEX®-401 PAVEMENT SL PARA SELLO DE JUNTAS O SIMILAR</t>
  </si>
  <si>
    <t>MAT2411042</t>
  </si>
  <si>
    <t>CORDÓN DE ESPUMA PARA FONDO DE JUNTA ø10mm</t>
  </si>
  <si>
    <t>MAT2411043</t>
  </si>
  <si>
    <t>TAPA Y MARCO PARA REGISTRO ELÉCTRICO, EN ÁNGULO 3/16X1 1/2" EN TAPA Y MARCO, INCL. PINTURA CON ANTICORROSIVO</t>
  </si>
  <si>
    <t>MAT2411044</t>
  </si>
  <si>
    <t>UNIÓN SANITARIA DE 6"</t>
  </si>
  <si>
    <t>MAT2411045</t>
  </si>
  <si>
    <t>TUBERÍA PVC SANITARIA DE 4" NOVAFORT O SIMILAR</t>
  </si>
  <si>
    <t>MAT2411046</t>
  </si>
  <si>
    <t>UNIÓN SANITARIA DE 4"</t>
  </si>
  <si>
    <t>MAT2411047</t>
  </si>
  <si>
    <t xml:space="preserve">CODO 90° PVC SANITARIA CXC 4" </t>
  </si>
  <si>
    <t>MAT2411048</t>
  </si>
  <si>
    <t>TAPÓN DE 4"</t>
  </si>
  <si>
    <t>MAT2411049</t>
  </si>
  <si>
    <t>LUBRICANTE PVC 4 KG</t>
  </si>
  <si>
    <t>MAT2411050</t>
  </si>
  <si>
    <t>TUBERÍA PVC SANITARIA DE 2" - PESADO</t>
  </si>
  <si>
    <t>MAT2411051</t>
  </si>
  <si>
    <t>TUBERÍA PVC SANITARIA DE 6" NOVAFORT O SIMILAR</t>
  </si>
  <si>
    <t>MAT2411052</t>
  </si>
  <si>
    <t xml:space="preserve">TEE PVC SANITARIA 6" </t>
  </si>
  <si>
    <t>MAT2411053</t>
  </si>
  <si>
    <t xml:space="preserve">CODO 90° PVC SANITARIA CXC 6" </t>
  </si>
  <si>
    <t>MAT2411054</t>
  </si>
  <si>
    <t xml:space="preserve">SEMICODO PVC SANITARIA CXC 6" </t>
  </si>
  <si>
    <t>MAT2411055</t>
  </si>
  <si>
    <t xml:space="preserve">UNIÓN PVC SANITARIA 6" </t>
  </si>
  <si>
    <t>MAT2411056</t>
  </si>
  <si>
    <t>TUBERÍA PVC SANITARIA DE 8" NOVAFORT O SIMILAR</t>
  </si>
  <si>
    <t>MAT2411057</t>
  </si>
  <si>
    <t xml:space="preserve">TEE PVC SANITARIA 8" </t>
  </si>
  <si>
    <t>MAT2411058</t>
  </si>
  <si>
    <t xml:space="preserve">CODO 90° PVC SANITARIA CXC 8" </t>
  </si>
  <si>
    <t>MAT2411059</t>
  </si>
  <si>
    <t xml:space="preserve">UNIÓN PVC SANITARIA 8" </t>
  </si>
  <si>
    <t>MAT2411060</t>
  </si>
  <si>
    <t>TUBERÍA PVC SANITARIA DE 10" NOVAFORT O SIMILAR</t>
  </si>
  <si>
    <t>MAT2411061</t>
  </si>
  <si>
    <t>HIDROSELLO DE 10" NOVAFORT O SIMILAR</t>
  </si>
  <si>
    <t>MAT2411062</t>
  </si>
  <si>
    <t>TUBERÍA PVC SANITARIA DE 12" NOVAFORT O SIMILAR</t>
  </si>
  <si>
    <t>MAT2411063</t>
  </si>
  <si>
    <t>HIDROSELLO DE 12" NOVAFORT O SIMILAR</t>
  </si>
  <si>
    <t>MAT2411064</t>
  </si>
  <si>
    <t>KIT SILLA YEE 200MM X 160MM</t>
  </si>
  <si>
    <t>MAT2411065</t>
  </si>
  <si>
    <t>KIT SILLA YEE 250MM X 160MM</t>
  </si>
  <si>
    <t>MAT2411066</t>
  </si>
  <si>
    <t>KIT SILLA YEE 315MM X 160MM</t>
  </si>
  <si>
    <t>MAT2411067</t>
  </si>
  <si>
    <t>KIT SILLA YEE 200MM X 110MM</t>
  </si>
  <si>
    <t>MAT2411068</t>
  </si>
  <si>
    <t>KIT SILLA YEE 250MM X 110MM</t>
  </si>
  <si>
    <t>MAT2411069</t>
  </si>
  <si>
    <t>KIT SILLA YEE 315MM X 110MM</t>
  </si>
  <si>
    <t>MAT2411070</t>
  </si>
  <si>
    <t>TUBERÍA PRESIÓN DE UNIÓN MECÁNICA RDE 21 DE 3"</t>
  </si>
  <si>
    <t>MAT2411071</t>
  </si>
  <si>
    <t>UNIÓN MECÁNICA DE PRESIÓN DE 3" PARA ACUEDUCTOS</t>
  </si>
  <si>
    <t>MAT2411072</t>
  </si>
  <si>
    <t>ADHESIVO EPÓXIDO NOVAFORT X 1/2 GALÓN 96</t>
  </si>
  <si>
    <t>MAT2411073</t>
  </si>
  <si>
    <t>TUBO PVC O EQUIVALENTE 1/2" RDE 13</t>
  </si>
  <si>
    <t>MAT2411074</t>
  </si>
  <si>
    <t>UNIÓN DOMICILIARIA DE 1/2"</t>
  </si>
  <si>
    <t>MAT2411075</t>
  </si>
  <si>
    <t>COLLAR DERIVACIÓN ACUEDUCTO PARA TUBERÍA 1/2"</t>
  </si>
  <si>
    <t>MAT2411076</t>
  </si>
  <si>
    <t>SELLO DE POLIURETANO EN CINTA PARA JUNTAS EN PAVIMENTOS DE CONCRETO HIDRÁULICO</t>
  </si>
  <si>
    <t>MAT2411077</t>
  </si>
  <si>
    <t>SELLO DE SILICONA O SELLADOR AUTONIVELANTE</t>
  </si>
  <si>
    <t>MAT2411078</t>
  </si>
  <si>
    <t>CORDÓN DE ESPUMA PARA FONDO DE JUNTA Ø10mm</t>
  </si>
  <si>
    <t>MAT2411079</t>
  </si>
  <si>
    <t>DISCO DE CORTE 14 PULG - CONCRETO</t>
  </si>
  <si>
    <t>MAT2411080</t>
  </si>
  <si>
    <t>IMPERMEABILIZANTE LÍQUIDO ACRÍLICO Y/O POLIURETANO PARA CONCRETO</t>
  </si>
  <si>
    <t>MAT2411081</t>
  </si>
  <si>
    <t>LIMPIADOR PVC 1/4 GL</t>
  </si>
  <si>
    <t>MAT2411082</t>
  </si>
  <si>
    <t>POSTE PARA SEÑAL DE TRÁNSITO EN ÁNGULO DE HIERRO DE 2" X 2" X 1/4" DE 3.5M</t>
  </si>
  <si>
    <t>MAT2411083</t>
  </si>
  <si>
    <t>SOLDADURA LIQUIDA PVC 1/8</t>
  </si>
  <si>
    <t>MAT2411084</t>
  </si>
  <si>
    <t>GRAMA TIPO TAPETE</t>
  </si>
  <si>
    <t>MAT2411085</t>
  </si>
  <si>
    <t>TIERRA AGRÍCOLA</t>
  </si>
  <si>
    <t>MAT2411086</t>
  </si>
  <si>
    <t>PLÁNTULA</t>
  </si>
  <si>
    <t>MAT2411087</t>
  </si>
  <si>
    <t>ARO Y TAPA DE POZO DE INSPECCIÓN - MATERIAL POLIPROPILENO DE TRÁFICO PESADO</t>
  </si>
  <si>
    <t>MAT2411088</t>
  </si>
  <si>
    <t>TAPA EN CONCRETO 0.60 X 0.60M MARCO EN ÁNGULO METÁLICO DE 2" CAJA DE INSPECCIÓN</t>
  </si>
  <si>
    <t>MAT2411089</t>
  </si>
  <si>
    <t>ADAPTADOR HEMBRA PF + UAD DE 1/2"</t>
  </si>
  <si>
    <t>MAT2411090</t>
  </si>
  <si>
    <t>ADAPTADOR PF + UAD DE 1/2"</t>
  </si>
  <si>
    <t>MAT2411091</t>
  </si>
  <si>
    <t>UNIÓN PF + UAD DE 1/2"</t>
  </si>
  <si>
    <t>MAT2411092</t>
  </si>
  <si>
    <t>TUBERÍA PF+ UAD DE 1/2"</t>
  </si>
  <si>
    <t>MAT2411093</t>
  </si>
  <si>
    <t>TUBERÍA PVC P d= 1/2" RDE 21.</t>
  </si>
  <si>
    <t>MAT2411094</t>
  </si>
  <si>
    <t>SOLDADURA LIQUIDA PVC 1/4 GL</t>
  </si>
  <si>
    <t>MAT2411095</t>
  </si>
  <si>
    <t>LIMPIADOR PVC 760-G, 1/4 GLN</t>
  </si>
  <si>
    <t>MAT2411096</t>
  </si>
  <si>
    <t>CINTA TEFLÓN USO GENERAL - 1/2"</t>
  </si>
  <si>
    <t>MAT2411097</t>
  </si>
  <si>
    <t>ABRAZADERA ACOPLE RÁPIDO SALIDA 1/2"</t>
  </si>
  <si>
    <t>MAT2411098</t>
  </si>
  <si>
    <t xml:space="preserve">REGISTRO ANTIFRAUDE 1/2 H DZR LARGO EN PVC (3161) </t>
  </si>
  <si>
    <t>MAT2411099</t>
  </si>
  <si>
    <t>CAJA PARA MEDIDOR DE AGUA - PLÁSTICA</t>
  </si>
  <si>
    <t>MAT2411100</t>
  </si>
  <si>
    <t>TUBERÍA RDE 21 DE 3"</t>
  </si>
  <si>
    <t>MAT2411101</t>
  </si>
  <si>
    <t xml:space="preserve">TEE DE 3" </t>
  </si>
  <si>
    <t>MAT2411102</t>
  </si>
  <si>
    <t xml:space="preserve">CODO 90 X 3" </t>
  </si>
  <si>
    <t>MAT2411103</t>
  </si>
  <si>
    <t xml:space="preserve"> UNIÓN DE 3" </t>
  </si>
  <si>
    <t>MAT2411104</t>
  </si>
  <si>
    <t>TAPÓN DE 3"</t>
  </si>
  <si>
    <t>MAT2411105</t>
  </si>
  <si>
    <t>REDUCCIÓN DE 6” A 3"</t>
  </si>
  <si>
    <t>MAT2411106</t>
  </si>
  <si>
    <t>TUBERÍA PEAD RDE 17 PN 10 Ø=3" (90MM) PAVCO O SIMILAR</t>
  </si>
  <si>
    <t>MAT2411107</t>
  </si>
  <si>
    <t>PAÑOS DE LIMPIEZA DE TUBERÍA DE POLIETILENO</t>
  </si>
  <si>
    <t>MAT2411108</t>
  </si>
  <si>
    <t>ALCOHOL ISOPROPÍLICO (700 ML)</t>
  </si>
  <si>
    <t>MAT2411109</t>
  </si>
  <si>
    <t>TEE CON REDUCCIÓN PEAD RDE 17 PN 10 Ø=3" X 2"</t>
  </si>
  <si>
    <t>MAT2411110</t>
  </si>
  <si>
    <t>TEE PEAD RDE 17 PN 10 Ø=3" PAVCO O SIMILAR</t>
  </si>
  <si>
    <t>MAT2411111</t>
  </si>
  <si>
    <t>TAPÓN PEAD RDE 17 PN 10 Ø=3" PAVCO O SIMILAR</t>
  </si>
  <si>
    <t>MAT2411112</t>
  </si>
  <si>
    <t>CODO PEAD 90° X 3" RDE 17 PN 10</t>
  </si>
  <si>
    <t>MAT2411113</t>
  </si>
  <si>
    <t>CODO PEAD 45° X 3" RDE 17 PN 10</t>
  </si>
  <si>
    <t>MAT2411114</t>
  </si>
  <si>
    <t>ADAPTADOR BRIDA X UNIVERSAL PN 10 Ø=3" PAVCO O SIMILAR</t>
  </si>
  <si>
    <t>MAT2411115</t>
  </si>
  <si>
    <t>ADAPTADOR BRIDA X UNIVERSAL PN 10 Ø=2" PAVCO O SIMILAR</t>
  </si>
  <si>
    <t>MAT2411116</t>
  </si>
  <si>
    <t>REDUCCIÓN PEAD RDE 17 PN 10 Ø=3" X 2"</t>
  </si>
  <si>
    <t>MAT2411117</t>
  </si>
  <si>
    <t>PORTA BRIDA X UNIVERSAL PN 10 Ø=3" PAVCO O SIMILAR</t>
  </si>
  <si>
    <t>MAT2411118</t>
  </si>
  <si>
    <t>PORTA BRIDA X UNIVERSAL PN 10 Ø=2" PAVCO O SIMILAR</t>
  </si>
  <si>
    <t>MAT2411119</t>
  </si>
  <si>
    <t>TEE BRIDA Ø=3" X 3"</t>
  </si>
  <si>
    <t>MAT2411120</t>
  </si>
  <si>
    <t>VÁLVULA VENTOSA DE Ø=2" DOBLE EFECTO ANTIFRAUDE BRIDADA</t>
  </si>
  <si>
    <t>MAT2411121</t>
  </si>
  <si>
    <t>VÁLVULA VENTOSA DE Ø=3" DOBLE EFECTO ANTIFRAUDE BRIDADA</t>
  </si>
  <si>
    <t>MAT2411122</t>
  </si>
  <si>
    <t>VÁLVULA COMPUERTA ELÁSTICA DE Ø=3" GARRA DE TIGRE</t>
  </si>
  <si>
    <t>MAT2411123</t>
  </si>
  <si>
    <t>HIDRANTE BARRIL HÚMEDO CON CONEXIÓN GARRA DE TIGRE Ø=3"</t>
  </si>
  <si>
    <t>MAT2411124</t>
  </si>
  <si>
    <t>NIVELANTE PARA HIDRANTE BARRIL HÚMEDO GARRA DE TIGRE</t>
  </si>
  <si>
    <t>MAT2411125</t>
  </si>
  <si>
    <t>TUBERÍA ACERO AL CARBÓN SCHEDULE 40 DE Ø=10"</t>
  </si>
  <si>
    <t>MAT2411126</t>
  </si>
  <si>
    <t>PINTURA IMPRIMANTE PARA DEMARCACIÓN VIAL.</t>
  </si>
  <si>
    <t>GALÓN</t>
  </si>
  <si>
    <t>MAT2411127</t>
  </si>
  <si>
    <t>PINTURA ACRÍLICA PURA PARA DEMARCACIÓN VIAL - ALTO TRÁFICO</t>
  </si>
  <si>
    <t>MAT2411128</t>
  </si>
  <si>
    <t>DISOLVENTE PARA PINTURA DE DEMARCACIÓN VIAL (XILOL)</t>
  </si>
  <si>
    <t>MAT2411129</t>
  </si>
  <si>
    <t xml:space="preserve">MICROESFERAS REFLECTIVAS DE VIDRIO </t>
  </si>
  <si>
    <t>MAT2411130</t>
  </si>
  <si>
    <t>ANTIDESLIZANTE (SUPERGRIP)</t>
  </si>
  <si>
    <t>MAT2411131</t>
  </si>
  <si>
    <t>LOSETA CUADRADA DE 0,20 X 0,20 X 0,06 MTS - UND</t>
  </si>
  <si>
    <t>MAT2411132</t>
  </si>
  <si>
    <t>LOSETA CUADRADA PULIDA DE 0,20 X 0,20 X 0,06 MTS - ML</t>
  </si>
  <si>
    <t>MAT2411133</t>
  </si>
  <si>
    <t>LOSETA CUADRADA (TOPEROL - TACHAS) DE 0,20 X 0,20 X 0,06 MTS - ML</t>
  </si>
  <si>
    <t>MAT2411134</t>
  </si>
  <si>
    <t>LOSETA CUADRADA DE 0,20 X 0,20 X 0,06 MTS - M2</t>
  </si>
  <si>
    <t>MAT2411135</t>
  </si>
  <si>
    <t xml:space="preserve"> CODAL DE MADERA 1,0 M LARGO </t>
  </si>
  <si>
    <t>MAT2411136</t>
  </si>
  <si>
    <t xml:space="preserve"> PUNTILLA CON CABEZA DE 4" </t>
  </si>
  <si>
    <t>MAT2411137</t>
  </si>
  <si>
    <t xml:space="preserve">LARGUEROS DE MADERA DE 4"*4", DE 1.00M DE LARGO, PARA COLOCAR EN DIAGONALES Y FRONTALES </t>
  </si>
  <si>
    <t>MAT2411138</t>
  </si>
  <si>
    <t>GEOTEXTIL NO TEJIDO NT 1600 - FIBERTEX - ANCHO: 4,00 MTS</t>
  </si>
  <si>
    <t>MAT2411139</t>
  </si>
  <si>
    <t>"U" DE VARILLA DE 1/2" PARA ANCLAJE</t>
  </si>
  <si>
    <t>MAT2411140</t>
  </si>
  <si>
    <t>PERMISOS Y LICENCIAS DE TRASLADO DE POSTE ELÉCTRICO</t>
  </si>
  <si>
    <t>MAT2411141</t>
  </si>
  <si>
    <t>SEGUROS PARA TRASLADO DE POSTE ELÉCTRICO</t>
  </si>
  <si>
    <t>MAT2411142</t>
  </si>
  <si>
    <t>PERMISOS Y LICENCIAS DE TRASLADO DE CAJA DE REGISTRO ELÉCTRICO</t>
  </si>
  <si>
    <t>MAT2411143</t>
  </si>
  <si>
    <t>SEGUROS PARA TRASLADO DE CAJA DE REGISTRO ELÉCTRICO</t>
  </si>
  <si>
    <t>MAT2411144</t>
  </si>
  <si>
    <t>POSTE METÁLICO DE 6 M DE ALTURA, DIÁMETRO BASE DE 4" Y CIMA DE 3", CON BAJANTE EN COBRE Y VARILLA DE COBRE DE 2.40 DE PUESTA A TIERRA.</t>
  </si>
  <si>
    <t>MAT2411145</t>
  </si>
  <si>
    <t>LUMINARIA LED SOLAR INTEGRADA DE 60W. FLUJO LUMINOSOS DE 8400 LÚMENES. CARCASA DE ALUMINIO 4-5 DÍAS DE AUTONOMÍA ENCENDIDO Y APAGADO POR SENSOR.</t>
  </si>
  <si>
    <t>MAT2411146</t>
  </si>
  <si>
    <t>MICROMEDIDOR VOLUMÉTRICO PLÁSTICO JANZ JV600. R315. Dn 15mm. 1/2. ACOPLES. ALARGADERA Y CERTIFICADO.</t>
  </si>
  <si>
    <t>MAT2411147</t>
  </si>
  <si>
    <t>VALVULA DE CORTE, CUERPO CROMADO, MANIJA TIPO MARIPOSA EN ALUMINIO. 1/2". ROSCA NPT 300 PSI</t>
  </si>
  <si>
    <t>MAT2411148</t>
  </si>
  <si>
    <t>JUEGO CONECTOR PARA MEDIDORES DE AGUA CONECTOR NYLON 3/4” X 1/2” 45 mm</t>
  </si>
  <si>
    <t>MAT2411149</t>
  </si>
  <si>
    <t>TUBO GALVANIZADO D=4" TIPO PESADO - E:2MM</t>
  </si>
  <si>
    <t>MAT2411150</t>
  </si>
  <si>
    <t xml:space="preserve">TACHA RETROREFLECTIVA BIDIRECCIONAL AMARILLA Y/O BLANCA (ÁREA MÍNIMA RETRORREFLECTANTE 6CM2) </t>
  </si>
  <si>
    <t>MAT2411151</t>
  </si>
  <si>
    <t xml:space="preserve"> PEGANTE EPÓXIDO PARA TACHA  </t>
  </si>
  <si>
    <t>MAT2411152</t>
  </si>
  <si>
    <t>GEOSINTÉTICO TEXTIL IMPERMEABLE – TIPO IMPERTEX</t>
  </si>
  <si>
    <t>MAT2411153</t>
  </si>
  <si>
    <t>CORDÓN DE RESINA O SILICONA</t>
  </si>
  <si>
    <t>MAT2411154</t>
  </si>
  <si>
    <t>RESINA PARA INTEMPERIE O SELLADOR DE SILICONA SIKASIL POOL O SIMILAR</t>
  </si>
  <si>
    <t>MAT2411155</t>
  </si>
  <si>
    <t>HILO DE 6000 DENIER</t>
  </si>
  <si>
    <t>MAT2411156</t>
  </si>
  <si>
    <t xml:space="preserve">ACCESORIOS DE FIJACIÓN: GANCHOS DE ACERO </t>
  </si>
  <si>
    <t>MAT2411157</t>
  </si>
  <si>
    <t>GEOCELDA DE POLIETILENO DE ALTA DENSIDAD (HDPE)</t>
  </si>
  <si>
    <t>MAT2411158</t>
  </si>
  <si>
    <t>GEOTEXTIL NO TEJIDO NT 4000 - FIBERTEX - ANCHO: 3,50 MTS</t>
  </si>
  <si>
    <t>MAT2411159</t>
  </si>
  <si>
    <t>TUBERÍA DE ACERO GALVANIZADO EN CALIENTE DE 2" - 1,50 MM</t>
  </si>
  <si>
    <t>MAT2411160</t>
  </si>
  <si>
    <t>MALLA ESLABONADA GALVANIZADA CAL. 10</t>
  </si>
  <si>
    <t>MAT2411161</t>
  </si>
  <si>
    <t>ALAMBRE DE PÚAS GALVANIZADO CAL. 16.5</t>
  </si>
  <si>
    <t>MAT2411162</t>
  </si>
  <si>
    <t>ALAMBRE DE TENSIÓN GALVANIZADO CAL. 12</t>
  </si>
  <si>
    <t>MAT2411163</t>
  </si>
  <si>
    <t>TAPÓN METÁLICO 60 MM</t>
  </si>
  <si>
    <t>MAT2411164</t>
  </si>
  <si>
    <t>ACCESORIOS DE FIJACIÓN: HEBILLAS, TENSORES (BOCAS DE LOBO)</t>
  </si>
  <si>
    <t>MAT2411165</t>
  </si>
  <si>
    <t>CINTAS BANDIT DE 3/8" ROLLO DE 30 MTS</t>
  </si>
  <si>
    <t>MAT2411166</t>
  </si>
  <si>
    <t>PLATINAS DE TENSIÓN, TORNILLERÍA GALVANIZADA</t>
  </si>
  <si>
    <t>MAT2411167</t>
  </si>
  <si>
    <t>TUBERÍA DE ACERO GALVANIZADO ESTRUCTURAL 2,50 MM</t>
  </si>
  <si>
    <t>MAT2411168</t>
  </si>
  <si>
    <t>BISAGRAS PIVOTANTES PESADAS</t>
  </si>
  <si>
    <t>MAT2411169</t>
  </si>
  <si>
    <t>SISTEMA DE CERROJO DE SEGURIDAD</t>
  </si>
  <si>
    <t>MAT2411170</t>
  </si>
  <si>
    <t>PINTURA DE PROTECCIÓN TIPO ESMALTE PINTULUX 3 EN 1 MATE O SIMILAR.</t>
  </si>
  <si>
    <t>MAT2411171</t>
  </si>
  <si>
    <t>TUBERIA PVC DB 4" -NTC 979 Y RETIE</t>
  </si>
  <si>
    <t>MAT2411172</t>
  </si>
  <si>
    <t>TUBERIA PVC DB 3" -NTC 979 Y RETIE</t>
  </si>
  <si>
    <t>MAT2411173</t>
  </si>
  <si>
    <t>TUBERIA PVC DB 2" -NTC 979 Y RETIE</t>
  </si>
  <si>
    <t>MAT2411174</t>
  </si>
  <si>
    <t>ESPUMA DE POLIURETANO IGNIFUGA SOUDAGOAM FR PARA ESPACIOS EN TERMINALES DE DUCTOS X 750ML</t>
  </si>
  <si>
    <t>MAT2411175</t>
  </si>
  <si>
    <t>CINTA SEÑALIZACIÓN DE RIESGO ELÉCTRICO SUBTERRÁNEO ROJO X 80 MT</t>
  </si>
  <si>
    <t>MAT2411176</t>
  </si>
  <si>
    <t>SEPARADOR DE 4 DUCTOS DE Ø=4" (114,3MM)</t>
  </si>
  <si>
    <t>MAT2411177</t>
  </si>
  <si>
    <t>SEPARADOR DE 2 DUCTOS DE Ø=4" (114,3MM)</t>
  </si>
  <si>
    <t>MAT2411178</t>
  </si>
  <si>
    <t>SEPARADOR DE 3 DUCTOS DE Ø=4" (114,3MM)</t>
  </si>
  <si>
    <t>MAT2411179</t>
  </si>
  <si>
    <t>SEPARADOR DE 3 DUCTOS DE Ø=2" (60,33MM)</t>
  </si>
  <si>
    <t>MAT2411180</t>
  </si>
  <si>
    <t>CURVA VERTICAL EXTERIOR 30 X 8 90° PARA BANDEJA TIPO ESCALERA GALCO O SIMILAR</t>
  </si>
  <si>
    <t>MAT2411181</t>
  </si>
  <si>
    <t>CANALETA/DUCTO GALVANIZADO 20X10X2.4MT GALCO O SIMILAR</t>
  </si>
  <si>
    <t>MAT2411182</t>
  </si>
  <si>
    <t>DERIVACIÓN EN TE 20 X 8CM PARA BANDEJA ESCALERA GALCO O SIMILAR</t>
  </si>
  <si>
    <t>MAT2411183</t>
  </si>
  <si>
    <t xml:space="preserve">CUBIERTA EN LAMINA ONDULADA TERMOACÚSTICA. INCLUYE PERFILES METÁLICOS Y AMARRES </t>
  </si>
  <si>
    <t>EQUIPOS  Y  HERRAMIENTAS</t>
  </si>
  <si>
    <t>EQUI2411001</t>
  </si>
  <si>
    <t>CARROTANQUE DE AGUA (1000 GALONES)</t>
  </si>
  <si>
    <t>HR</t>
  </si>
  <si>
    <t>EQUI2411055</t>
  </si>
  <si>
    <t>CAMIÓN GRÚA</t>
  </si>
  <si>
    <t>DÍA</t>
  </si>
  <si>
    <t>C0010350</t>
  </si>
  <si>
    <t>EQUIPO DE PINTURA (COMPRESOR). PRESIÓN MÁXIMA DE TRABAJO 7 HP</t>
  </si>
  <si>
    <t>C0010920</t>
  </si>
  <si>
    <t>VEHÍCULO DELINEADOR PARA APLICACIÓN DE PINTURA CON MÍNIMO 2 BOQUILLAS (NTC 4744-2)</t>
  </si>
  <si>
    <t>EQUI2412603</t>
  </si>
  <si>
    <t xml:space="preserve">MÁQUINA PARA INSTALACIÓN DE TACHAS REFLECTIVAS Y/O TOPEROL	</t>
  </si>
  <si>
    <t>EQUI2411004</t>
  </si>
  <si>
    <t>EQUIPO DE TOPOGRAFÍA</t>
  </si>
  <si>
    <t>EQUI2611025</t>
  </si>
  <si>
    <t>EQUIPO DE SOLDADURA 400 AMP</t>
  </si>
  <si>
    <t>EQUI2611026</t>
  </si>
  <si>
    <t>EQUIPO DE OXICORTE Y SOLDADURA, CAPACIDAD DE CORTE 6"-14"</t>
  </si>
  <si>
    <t>EQUI2611027</t>
  </si>
  <si>
    <t>PULIDORA (8500 REV)</t>
  </si>
  <si>
    <t>EQUI2411005</t>
  </si>
  <si>
    <t>FORMALETA PARA SECCIÓN DE CANAL PLUVIAL</t>
  </si>
  <si>
    <t>EQUI2611066</t>
  </si>
  <si>
    <t>FORMALETA METÁLICA PARA CONCRETO HIDRÁULICO (M3)</t>
  </si>
  <si>
    <t>C0010430</t>
  </si>
  <si>
    <t>FORMALETA METÁLICA PARA PAVIMENTO EN CONCRETO HIDRÁULICO (M)</t>
  </si>
  <si>
    <t>EQUI2411119</t>
  </si>
  <si>
    <t>FORMALETA METÁLICA PARA PAVIMENTO EN CONCRETO HIDRÁULICO - RIELES (M)</t>
  </si>
  <si>
    <t>EQUI2411006</t>
  </si>
  <si>
    <t>FORMALETA PARA POZO DE INSPECCIÓN</t>
  </si>
  <si>
    <t>EQUI2411007</t>
  </si>
  <si>
    <t>FORMALETA PARA ANDENES</t>
  </si>
  <si>
    <t>EQUI2411018</t>
  </si>
  <si>
    <t>FORMALETA PARA REGISTROS ELÉCTRICO 80 X 80 CMS</t>
  </si>
  <si>
    <t>EQUI2411025</t>
  </si>
  <si>
    <t>EQUI2411008</t>
  </si>
  <si>
    <t>GUARDERAS .40 X 1.40</t>
  </si>
  <si>
    <t>EQUI2411229</t>
  </si>
  <si>
    <t xml:space="preserve">TABLERO DE MADERA CON TRES (3) TABLAS DE CEDRO O TOLUA DE 1" X 0,30M X 1,00 M LARGO </t>
  </si>
  <si>
    <t>EQUI2411019</t>
  </si>
  <si>
    <t>TALADRO ELÉCTRICO ROTOMARTILLO SDS-PLUS 1350W 800RPM BAUKER O SIMILAR</t>
  </si>
  <si>
    <t>EQUI2411020</t>
  </si>
  <si>
    <t>EQUIPO DE SOLDADURA ELÉCTRICA</t>
  </si>
  <si>
    <t>C0010100</t>
  </si>
  <si>
    <t>CAMIÓN 350 (F-350, CHEYENNE 350 O SIMILARES)</t>
  </si>
  <si>
    <t>EQUI2412008</t>
  </si>
  <si>
    <t>VEHÍCULO DE TRANSPORTE DOBLE CABINA - 4X4</t>
  </si>
  <si>
    <t>C0010120</t>
  </si>
  <si>
    <t>CAMIONETA DE ESTACAS 4X4</t>
  </si>
  <si>
    <t>EQUI2411009</t>
  </si>
  <si>
    <t>C0010740</t>
  </si>
  <si>
    <t>REGLA VIBRATORIA DE CONCRETO, DE LONGITUD DE 3 A 5 M, POTENCIA DE 6 A 9 HP</t>
  </si>
  <si>
    <t>C0010922</t>
  </si>
  <si>
    <t>VIBRADOR DE CONCRETO, POTENCIA APROXIMADA DE 3 HP, MANGUERAS DE 4 A 6 METROS</t>
  </si>
  <si>
    <t>C0010010</t>
  </si>
  <si>
    <t>ASPERSOR MANUAL DE 20 LITROS</t>
  </si>
  <si>
    <t>C0010011</t>
  </si>
  <si>
    <t>CEPILLO DE ACABADO O TEXTURIZADOR 120 CM X 3/4" 2 TUBOS EXTENSIBLES</t>
  </si>
  <si>
    <t>C0010170</t>
  </si>
  <si>
    <t>CIZALLA MANUAL DE 90 CM</t>
  </si>
  <si>
    <t>EQUI2411110</t>
  </si>
  <si>
    <t>TRONZADORA ELÉCTRICA; INCLUYE DISCO DE CORTE.</t>
  </si>
  <si>
    <t>EQUI2411010</t>
  </si>
  <si>
    <t>COMPRESOR 120 HP, CON MARTILLO</t>
  </si>
  <si>
    <t>C0010822</t>
  </si>
  <si>
    <t>RETROEXCAVADORA SOBRE LLANTAS, MOTOR 62HP, PROFUNDIDAD DE EXCAVACIÓN DE 5.41 METROS</t>
  </si>
  <si>
    <t>HM</t>
  </si>
  <si>
    <t>C0010790</t>
  </si>
  <si>
    <t>RETROEXCAVADORA SOBRE ORUGA, POTENCIA 138 HP, BALDE DE 1,5 M3.</t>
  </si>
  <si>
    <t>C0010610</t>
  </si>
  <si>
    <t>MOTONIVELADORA POTENCIA 215 HP, ANCHO DE CUCHILLA 4,27 M, PESO 18 TON</t>
  </si>
  <si>
    <t>C0010052</t>
  </si>
  <si>
    <t>BULLDOZER, POTENCIA AL VOLANTE DE 140 HP, MOTOR DE 2200 RPM, LONGITUD DE HOJA 4,80M</t>
  </si>
  <si>
    <t>C0010180</t>
  </si>
  <si>
    <t>VIBROCOMPACTADOR, POTENCIA 153 HP, PESO 10 TON</t>
  </si>
  <si>
    <t>EQUI2411013</t>
  </si>
  <si>
    <t>MINICARGADOR 61 HP - TIPO BOBCAT</t>
  </si>
  <si>
    <t>C0010250</t>
  </si>
  <si>
    <t>COMPRESOR (BARRIDO Y SOPLADO)</t>
  </si>
  <si>
    <t>C0010290</t>
  </si>
  <si>
    <t>CORTADORA DE PAVIMENTO, PROFUNDIDAD DE CORTE: 16- 19 CM. CAPACIDAD DE DISCO: DESDE 12" HASTA 20" DE DIÁMETRO</t>
  </si>
  <si>
    <t>C0010295</t>
  </si>
  <si>
    <t xml:space="preserve">CORTADORA DE ADOQUINES </t>
  </si>
  <si>
    <t>C0011055</t>
  </si>
  <si>
    <t>COMPRESOR PORTÁTIL DE 70 A 120 HP, CON DOS (2) MARTILLOS</t>
  </si>
  <si>
    <t>C0011088</t>
  </si>
  <si>
    <t>PLANTA ELÉCTRICA MOTOGENERADOR G.P. 100 KW</t>
  </si>
  <si>
    <t>C0010200</t>
  </si>
  <si>
    <t>COMPACTADOR MANUAL (SALTARÍN) PESO DE OPERACIÓN (KG.) 52, FUERZA DE IMPACTO POR GOLPE (KN) 12</t>
  </si>
  <si>
    <t>C0010190</t>
  </si>
  <si>
    <t>COMPACTADOR MANUAL VIBRATORIO (RANA) CON MOTOR DE 6 HP</t>
  </si>
  <si>
    <t>C0010211</t>
  </si>
  <si>
    <t>COMPACTADOR DE RODILLO POTENCIA: 99 HP, PESO: 8 TONELADAS</t>
  </si>
  <si>
    <t>EQUI2415015</t>
  </si>
  <si>
    <t xml:space="preserve">EQUIPO DE TERMOFUSIÓN A TOPE PARA TUBERÍA POLIVINÍLICA	</t>
  </si>
  <si>
    <t>EQUI2415016</t>
  </si>
  <si>
    <t xml:space="preserve">BOMBA PRUEBA HIDROSTÁTICA	</t>
  </si>
  <si>
    <t>EQUI2411017</t>
  </si>
  <si>
    <t>HOYADORA POWER GASOLINA 2.8 HP</t>
  </si>
  <si>
    <t>TENSADOR DE MALLA</t>
  </si>
  <si>
    <t xml:space="preserve">ANDAMIOS TUBULARES COMPLETOS  </t>
  </si>
  <si>
    <t>EQUI2411021</t>
  </si>
  <si>
    <t>MÁQUINA DE COSER INDUSTRIAL SINGER 4423 O SIMILAR.</t>
  </si>
  <si>
    <t>MO241101</t>
  </si>
  <si>
    <t>HC</t>
  </si>
  <si>
    <t>MO241102</t>
  </si>
  <si>
    <t>MO241103</t>
  </si>
  <si>
    <t>MO241104</t>
  </si>
  <si>
    <t>MO241105</t>
  </si>
  <si>
    <t>MO241106</t>
  </si>
  <si>
    <t>MO241107</t>
  </si>
  <si>
    <t>MAESTRO</t>
  </si>
  <si>
    <t>MO241108</t>
  </si>
  <si>
    <t>MO241109</t>
  </si>
  <si>
    <t>OFICIAL (2)</t>
  </si>
  <si>
    <t>MO241110</t>
  </si>
  <si>
    <t>OBRERO</t>
  </si>
  <si>
    <t>MO241111</t>
  </si>
  <si>
    <t>OBRERO (2)</t>
  </si>
  <si>
    <t>MO241112</t>
  </si>
  <si>
    <t>OBRERO (3)</t>
  </si>
  <si>
    <t>MO241113</t>
  </si>
  <si>
    <t>OBRERO (4)</t>
  </si>
  <si>
    <t>MO241114</t>
  </si>
  <si>
    <t>MO241115</t>
  </si>
  <si>
    <t>OBRERO (5)</t>
  </si>
  <si>
    <t>MO241116</t>
  </si>
  <si>
    <t>TÉCNICO ESPECIALISTA</t>
  </si>
  <si>
    <t>MO241117</t>
  </si>
  <si>
    <t>TÉCNICO ESPECIALISTA (2)</t>
  </si>
  <si>
    <t>MO241118</t>
  </si>
  <si>
    <t>PROFESIONAL SUPERVISOR</t>
  </si>
  <si>
    <t>MO241119</t>
  </si>
  <si>
    <t>TOPÓGRAFO</t>
  </si>
  <si>
    <t>MO241120</t>
  </si>
  <si>
    <t>CADENERO 1</t>
  </si>
  <si>
    <t>MO241121</t>
  </si>
  <si>
    <t>CADENERO 2</t>
  </si>
  <si>
    <t>TRANS241101</t>
  </si>
  <si>
    <t>TRANSPORTE DE MATERIAL PROVENIENTE DE EXCAVACIÓN</t>
  </si>
  <si>
    <t>TRANS241102</t>
  </si>
  <si>
    <t>TRANSPORTE DE MATERIAL AGREGADO (TRITURADO, SUBBASE, RELLENO Y ARENA)</t>
  </si>
  <si>
    <t>TRANS241103</t>
  </si>
  <si>
    <t>TRANS241104</t>
  </si>
  <si>
    <t>TRANSPORTE DE MATERIALES</t>
  </si>
  <si>
    <t>TRANS241105</t>
  </si>
  <si>
    <t>TRANSPORTE DE ESCOMBROS</t>
  </si>
  <si>
    <t>TRANS241106</t>
  </si>
  <si>
    <t>DERECHO DE EXPLOTACIÓN Y/O DISPOSICIÓN DE MATERIALES</t>
  </si>
  <si>
    <t>TRANS241107</t>
  </si>
  <si>
    <t>DERECHOS DE CONFORMACIÓN Y/O DISPOSICIÓN DE MATERIALES SOBRANTES.</t>
  </si>
  <si>
    <t>TRANS241108</t>
  </si>
  <si>
    <t>PAGO POR DISPOSICIÓN DE ESCOMBROS A 25 KM</t>
  </si>
  <si>
    <t>TRANS241109</t>
  </si>
  <si>
    <t>TRANS241110</t>
  </si>
  <si>
    <t>PAGO POR DISPOSICIÓN DE ESCOMBROS VALLEDUPAR A 120 KM</t>
  </si>
  <si>
    <t>TRANS241111</t>
  </si>
  <si>
    <t>FECHA: JUNIO DE 2026</t>
  </si>
  <si>
    <t>FORMATO DE ANÁLISIS DE PRECIOS UNITARIOS</t>
  </si>
  <si>
    <t xml:space="preserve"> ELABORÓ: </t>
  </si>
  <si>
    <t>VERSIÓN:</t>
  </si>
  <si>
    <t>APU_BAR</t>
  </si>
  <si>
    <t>JUNIO - 2026</t>
  </si>
  <si>
    <t>DATOS ESPECIFICOS DE ANÁLISIS DE PRECIOS UNITARIOS</t>
  </si>
  <si>
    <t>CONSTRUCCIÓN DE CUNETA DE SECCIÓN TRAPEZOIDAL REVESTIDA CON GEOSINTÉTICO TEXTIL IMPERMEABLE (TIPO IMPERTEX O SIMILAR). INCLUYE: EXCAVACIÓN, PERFILADO, COMPACTACIÓN DE LA BANCA, SUMINISTRO, CORTE, INSTALACIÓN Y ANCLAJE DEL MATERIAL GEOSINTÉTICO, Y TODO LO NECESARIO PARA SU CORRECTO FUNCIONAMIENTO.</t>
  </si>
  <si>
    <t>I. MATERIALES</t>
  </si>
  <si>
    <t>DESPERDICIO %</t>
  </si>
  <si>
    <t>VALOR UNIT</t>
  </si>
  <si>
    <t>SUB-TOTAL MATERIALES</t>
  </si>
  <si>
    <t>II. EQUIPOS</t>
  </si>
  <si>
    <t>HERRAMIENTA MENOR (% VR. MANO DE OBRA)</t>
  </si>
  <si>
    <t>SUB-TOTAL EQUIPOS</t>
  </si>
  <si>
    <t>III. TRANSPORTE</t>
  </si>
  <si>
    <t>ITEM:</t>
  </si>
  <si>
    <t>DISTANCIA</t>
  </si>
  <si>
    <t>VOL - CANT</t>
  </si>
  <si>
    <t/>
  </si>
  <si>
    <t>SUB-TOTAL TRANSPORTE</t>
  </si>
  <si>
    <t>CUADRILLA</t>
  </si>
  <si>
    <t>SUB-TOTAL MANO DE OBRA</t>
  </si>
  <si>
    <r>
      <t xml:space="preserve">NOTA: </t>
    </r>
    <r>
      <rPr>
        <sz val="11"/>
        <color rgb="FF000000"/>
        <rFont val="Aptos"/>
        <family val="2"/>
      </rPr>
      <t>Los valores unitarios de los siguientes insumos se han fijado tomando como base los costos de referencia adoptados por Municipio de Barrancas, Departamento de la Guajira.</t>
    </r>
    <r>
      <rPr>
        <b/>
        <sz val="11"/>
        <color indexed="8"/>
        <rFont val="Aptos"/>
        <family val="2"/>
      </rPr>
      <t xml:space="preserve">                                                                                                                                                                                                                      </t>
    </r>
  </si>
  <si>
    <t>CONSTRUCCIÓN DE CAMINO PEATONAL PERMEABLE. INCLUYE: ACTIVIDADES DE ADECUACIÓN, NIVELACIÓN Y PREPARACIÓN DEL TERRENO, SUMINISTRO E INSTALACIÓN DE SISTEMA DE CONFINAMIENTO CELULAR (GEOCELDA), SUMINISTRO, LLENADO Y ACOMODO DE MATERIAL GRANULAR TIPO GRAVA, Y TODO LO NECESARIO PARA SU CORRECTO FUNCIONAMIENTO.</t>
  </si>
  <si>
    <t>BASICO04</t>
  </si>
  <si>
    <t>CONSTRUCCIÓN DE CIMENTACIÓN DE 5,00 X 4,00 MTS EN CONCRETO DE 4.000 PSI PARA SOPORTE DE SUBESTACIÓN ELÉCTRICA PRINCIPAL. INCLUYE EXCAVACIÓN, RETIRO DE MATERIAL Y ACERO DE REFUERZO.</t>
  </si>
  <si>
    <t>BASICO3B</t>
  </si>
  <si>
    <t>BASICO07</t>
  </si>
  <si>
    <t>BASICOACERO</t>
  </si>
  <si>
    <t>CAJA DE INSPECCIÓN ELÉCTRICO DE 90 X 90 X 110CM, EN CONCRETO REFORZADO DE F'C= 3.500 PSI - IMPERMEABILIZADO. INCLUYE EXCAVACIÓN Y TAPE, TAPA Y HERRAJES, CAÑUELAS, MARCOS EN ÁNGULO DE 1 1/2"X3/16 E INCLUYE TODO LO NECESARIO PARA SU CORRECTO FUNCIONAMIENTO.</t>
  </si>
  <si>
    <t>BASICO02B</t>
  </si>
  <si>
    <t>BASICO06</t>
  </si>
  <si>
    <t>SUMINISTRO E INSTALACIÓN DE CANALIZACIÓN DE DOS (02) TUBOS ENTERRADA A PROFUNDIDAD MÁXIMA DE 1,00 MTS, EN TUBERÍA DE PVC DE 4" TIPO DB (ZANJA 1)</t>
  </si>
  <si>
    <t>SUMINISTRO E INSTALACIÓN DE CANALIZACIÓN DE TRES (03) TUBOS ENTERRADA A PROFUNDIDAD MÁXIMA DE 1,00 MTS, EN TUBERÍA DE PVC DE 4" TIPO DB (ZANJA 2)</t>
  </si>
  <si>
    <t>SUMINISTRO E INSTALACIÓN DE CANALIZACIÓN DE CUATRO (04) TUBOS ENTERRADA A PROFUNDIDAD MÁXIMA DE 1,10 MTS, EN TUBERÍA DE PVC DE 4" TIPO DB (ZANJA 3)</t>
  </si>
  <si>
    <t>SUMINISTRO E INSTALACIÓN DE CANALIZACIÓN DE TRES (03) TUBOS ENTERRADA A PROFUNDIDAD MÁXIMA DE 1,00 MTS, EN TUBERÍA DE PVC DE 2" TIPO DB (ZANJA 4)</t>
  </si>
  <si>
    <t>CONSTRUCCIÓN DE CASETA TIPO COBERTIZO DE 2 X 1 MTS, PARA LA UBICACIÓN DE INVERSORES, SIN MUROS. INCLUYE: PLACA BASE EN CONCRETO DE 3.500 PSI, ESTRUCTURA METÁLICA CON PROTECCIÓN ANTICORROSIVA, CUBIERTA TERMOACÚSTICA, ACCESORIOS PARA FIJACIÓN DE EQUIPOS Y TODO LO NECESARIO PARA SU CORRECTO FUNCIONAMIENTO</t>
  </si>
  <si>
    <t>BASICO03B</t>
  </si>
  <si>
    <t>APUS BASICOS</t>
  </si>
  <si>
    <t>BASICO</t>
  </si>
  <si>
    <t>SUMINISTRO E INSTALACIÓN DE ACERO DE REFUERZO FY=60.000 PSI.</t>
  </si>
  <si>
    <t>Excavación sin clasificar de la explanación, canales y préstamos.</t>
  </si>
  <si>
    <t>MAT2411184</t>
  </si>
  <si>
    <t>MAT2411185</t>
  </si>
  <si>
    <t>LUMINARIA LED SOLAR INTEGRADA DE 70W. FLUJO LUMINOSOS DE 8400 LÚMENES. CARCASA DE ALUMINIO 4-5 DÍAS DE AUTONOMÍA ENCENDIDO Y APAGADO POR SENSOR.</t>
  </si>
  <si>
    <t>FORMALETA DE MADERA DE 20X20CM, MEDIDAS INTERNA.</t>
  </si>
  <si>
    <t>POSTE METÁLICO DE 6 M DE ALTURA, DIÁMETRO DE 3" CAL. 14 EN ACERO GALVANIZADO</t>
  </si>
  <si>
    <t>JUNIO DE 2026</t>
  </si>
  <si>
    <t xml:space="preserve">CUADRILLA "EE" (Electrica) </t>
  </si>
  <si>
    <t xml:space="preserve">LIENZA NYLON /100 ml </t>
  </si>
  <si>
    <t>PUNTILLA 2 1/2" X 11 CC</t>
  </si>
  <si>
    <t>PINTURA EN AEROSOL ROJO</t>
  </si>
  <si>
    <t>MAT2411028</t>
  </si>
  <si>
    <t>MAT2411186</t>
  </si>
  <si>
    <t>MAT2411187</t>
  </si>
  <si>
    <t>APU MUN</t>
  </si>
  <si>
    <t>APU</t>
  </si>
  <si>
    <t>MAT2411188</t>
  </si>
  <si>
    <t>MAT2411189</t>
  </si>
  <si>
    <t>MAT2411190</t>
  </si>
  <si>
    <t>CABLE SOLAR 6MM: CABLE FORMADO POR UN CONDUCTOR FLEXIBLE DE COBRE ESTAÑADO (CuSn), CON TENSIÓN NOMINAL DE 1000 VAC Y 1500 VDC (H1)</t>
  </si>
  <si>
    <t xml:space="preserve">CONECTOR MC4 </t>
  </si>
  <si>
    <t>CORREILLAS NG DE 20 CMS X100 DEXON - PAQUETE</t>
  </si>
  <si>
    <t>TRANSPORTE DE CABLES</t>
  </si>
  <si>
    <t>AYUDANTE ELECTRICISTA</t>
  </si>
  <si>
    <t>MAESTRO ELECTRICISTA</t>
  </si>
  <si>
    <t>MO241122</t>
  </si>
  <si>
    <t>MO241123</t>
  </si>
  <si>
    <t>TRANS241112</t>
  </si>
  <si>
    <t>GPS</t>
  </si>
  <si>
    <t>MOLDE PARA SOLDADURA</t>
  </si>
  <si>
    <t xml:space="preserve">EQUIPO DE ALTURAS </t>
  </si>
  <si>
    <t xml:space="preserve">ANDAMIO </t>
  </si>
  <si>
    <t>CARRO GRÚA</t>
  </si>
  <si>
    <t xml:space="preserve">COMPUTADOR Y SOFTWARE </t>
  </si>
  <si>
    <t xml:space="preserve">MEGGER PARA PRUEBAS DE AISLAMIENTO </t>
  </si>
  <si>
    <t>TRAZADOR DE CURVAS I-V</t>
  </si>
  <si>
    <t xml:space="preserve">CÁMARA FOTOGRÁFICA, HERRAMIENTAS DE MANO BÁSICAS +TABLET </t>
  </si>
  <si>
    <t>HINCADORA</t>
  </si>
  <si>
    <t>HERM261101</t>
  </si>
  <si>
    <t>HERM261102</t>
  </si>
  <si>
    <t>HERM261103</t>
  </si>
  <si>
    <t>HERM261104</t>
  </si>
  <si>
    <t>HERM261105</t>
  </si>
  <si>
    <t>HERM261106</t>
  </si>
  <si>
    <t>HERM261107</t>
  </si>
  <si>
    <t>HERM261108</t>
  </si>
  <si>
    <t>HERM261109</t>
  </si>
  <si>
    <t>HERM261110</t>
  </si>
  <si>
    <t>HERM261111</t>
  </si>
  <si>
    <t>MAT2411191</t>
  </si>
  <si>
    <t>MAT2411192</t>
  </si>
  <si>
    <t>MÓDULO SOLAR FOTOVOLTAICO DE CÉLULAS DE SILICIO MONOCRISTALINO, POTENCIA MÁXIMA (Wp) 590 W, TENSIÓN A MÁXIMA POTENCIA (Vmp) 40,5 V, INTENSIDAD A MÁXIMA POTENCIA (Imp) 17,29 A, TENSIÓN EN CIRCUITO ABIERTO (Voc) 48,3  V, INTENSIDAD DE CORTOCIRCUITO (Isc) 18,3 A, EFICIENCIA 22,53%, 132 CÉLULAS DE 6X22 mm, VIDRIO EXTERIOR TEMPLADO DE 4 mm DE ESPESOR, CAPA ADHESIVA DE ETILVINILACETATO (EVA), CAPA POSTERIOR DE POLIFLUORURO DE VINILO, POLIÉSTER Y POLIFLUORURO DE VINILO (TPT), MARCO DE ALUMINIO ANODIZADO, TEMPERATURA DE TRABAJO -40°C HASTA 85°C, DIMENSIONES 2384×1303×30 mm, RESISTENCIA A LA CARGA DEL VIENTO 245 kg/m², RESISTENCIA A LA CARGA DE LA NIEVE 551 kg/m², peso 41,5+/- 1 kg.  EL PRECIO NO INCLUYE LA ESTRUCTURA SOPORTE NI CAJA DE CONEXIONES CON DIODOS, CABLES Y CONECTORES. NO SE INCLUYEN LOS ACCESORIOS DE MONTAJE Y MATERIAL DE CONEXIONADO ELÉCTRICO.</t>
  </si>
  <si>
    <t>INVERSOR HUAWEI SUN2000-330KTL-H1 DE CONEXIÓN A RED ESTÁ PREPARADO PARA SER INSTALADO EN INDUSTRIAS CON CORRIENTE TRIFÁSICA DE 800V. ESTE INVERSOR ES UN MODELO DE GRAN POTENCIA DENTRO DE LA GAMA DE INVERSORES TRIFÁSICOS HUAWEI DE CONEXIÓN A RED DE TIPO INDUSTRIAL. EL INVERSOR HUAWEI SUN2000-330KTL-H1 CON UNA EFICIENCIA DEL 98,9% CUENTA CON UNA POTENCIA NOMINAL MÁXIMA DE 300.000W, ASÍ COMO UNA INTENSIDAD DE SALIDA NOMINAL DE 216,6A Y UNA MÁXIMA INTENSIDAD DE SALIDA DE 238.2A</t>
  </si>
  <si>
    <t>MAT2411193</t>
  </si>
  <si>
    <t>MAT2411194</t>
  </si>
  <si>
    <t>INVERSOR DE CORRIENTE TRIFÁSICA DE 480 V O SIMILAR, CON CAPACIDAD MÁXIMA DE 16 ENTRADAS Y EFICIENCIA SUPERIOR AL 95%. DE 50 kVA DE CAPACIDAD.</t>
  </si>
  <si>
    <t>MAT2411195</t>
  </si>
  <si>
    <t>MAT2411196</t>
  </si>
  <si>
    <t>MAT2411197</t>
  </si>
  <si>
    <t>POWER PLANT CONTROLLER CON RACK BASCULANTE, SWITCH DE COMUNICACIONES AFS, FIREWALL DE COMUNICACIONES, SISTEMA DE SINCRONIZACIÓN Y GPS, UNIDAD REMOTA RTU 560, ORGANIZADORES DE FIBRA ÓPTICA TIPO ODF CON IHM, CON PROTECCIÓN CONTRA SOBRETEMPERATURA DEL CALENTADOR SOLAR, INDICACIÓN DE TEMPERATURAS Y FALLO TÉCNICO, Y PANTALLA LCD RETROILUMINADA. SE INCLUYEN PROGRAMACIÓN Y AJUSTE PARA SU FUNCIONAMIENTO CON EL SISTEMA DE SUPERVISIÓN DEL PROYECTO.</t>
  </si>
  <si>
    <t>MAT2411198</t>
  </si>
  <si>
    <t>MAT2411199</t>
  </si>
  <si>
    <t>CELDA DE PROTECCIÓN EN BT 1000 V EN LÁMINA DE ACERO INOXIDABLE, INCLUYE ACCESORIOS, CONEXIONADO Y CON BORNERA DE PRUEBAS. INCLUYE LAS PROTECCIONES DE BT AC PROVENIENTE DE LOS INVERSORES Y TRANSFORMADORES DE 10 kVA Y 112,5 kVA. ADEMÁS, LA PROTECCIÓN DEL CONCENTRADOR QUE ALIMENTA AL TRf ELEVADOR DE 1000 Kva</t>
  </si>
  <si>
    <t>CELDA DE MEDIDA EN 13,2 KV EN LÁMINA DE ACERO INOXIDABLE, USO EXTERIOR, INCLUYE ACCESORIOS, CONEXIONADO, MEDIDOR ELECTRÓNICO, BORNERA DE PRUEBA, TRANSFORMADORES DE CORRIENTE Y POTENCIAL, Y CABLEADO DESDE EL TRANSFORMADOR ELEVADOR Y HACIA EL SECCIONADOR DE PROTECCIÓN 15 KV, NORMA ICE-59</t>
  </si>
  <si>
    <t>CELDA DE PROTECCIÓN EN BT 1000 V EN LÁMINA DE ACERO INOXIDABLE, INCLUYE ACCESORIOS, CONEXIONADO Y CON BORNERA DE PRUEBAS. INCLUYE LAS PROTECCIONES DE BT AC PROVENIENTE DE LOS INVERSORES DE 50 kVA Y ALIMENTACIÓN DEL TRANSFORMADOR DE 112,5 kVA.</t>
  </si>
  <si>
    <t>SECCIONADOR CON FUSIBLE DE PROTECCIÓN 15 KV</t>
  </si>
  <si>
    <t>MAT2411200</t>
  </si>
  <si>
    <t>CELDA DE REMONTE DE MEDIA TENSIÓN 13,2 KV</t>
  </si>
  <si>
    <t>SISTEMA DE COMUNICACIONES, CONTROL Y MONITOREO DEL SISTEMA SOLAR FOTOVOLTAICO INCLUYENDO PROGRAMACIÓN Y COMISIONAMIENTO DE LOS EQUIPOS.</t>
  </si>
  <si>
    <t>CABLE XLPE 1/0 AWG 15 KV COBRE AISLADO CINTA 133 PORCIENTO SR METRO</t>
  </si>
  <si>
    <t>PARARRAYO POLIMÉRICO 15 kV 10 KA</t>
  </si>
  <si>
    <t>TABLERO TRIFÁSICO CON PUERTA 12 CIRCUITOS GALVANIZADO BIMETÁLICO</t>
  </si>
  <si>
    <t>BREAKER ENCHUFABLE TRIPOLAR 3 X 50 AMP 10 KA KA</t>
  </si>
  <si>
    <t>TABLERO BIFÁSICO 75A 12C</t>
  </si>
  <si>
    <t>BREAKER MONOPOLAR</t>
  </si>
  <si>
    <t>CABLE DE COBRE AISLADO SUPERFLEX 350kcmil Cu THHN/THWN 90°C</t>
  </si>
  <si>
    <t>MAT2411201</t>
  </si>
  <si>
    <t>MAT2411202</t>
  </si>
  <si>
    <t>MAT2411203</t>
  </si>
  <si>
    <t>MAT2411204</t>
  </si>
  <si>
    <t>MAT2411205</t>
  </si>
  <si>
    <t>MAT2411206</t>
  </si>
  <si>
    <t>MAT2411207</t>
  </si>
  <si>
    <t>MAT2411208</t>
  </si>
  <si>
    <t>MAT2411209</t>
  </si>
  <si>
    <t>MAT2411210</t>
  </si>
  <si>
    <t>MAT2411211</t>
  </si>
  <si>
    <t>MAT2411212</t>
  </si>
  <si>
    <t>MAT2411213</t>
  </si>
  <si>
    <t>MAT2411214</t>
  </si>
  <si>
    <t>MAT2411215</t>
  </si>
  <si>
    <t>MAT2411216</t>
  </si>
  <si>
    <t>MAT2411217</t>
  </si>
  <si>
    <t>MAT2411218</t>
  </si>
  <si>
    <t>MAT2411219</t>
  </si>
  <si>
    <t>CABLE CU # 1/0 DESNUDO AWG</t>
  </si>
  <si>
    <t>SOLDADURA EXOTÉRMICA DEL CABLE CONDUCTOR EN X, 115 GR</t>
  </si>
  <si>
    <t>SOLDADURA EXOTÉRMICA DEL CABLE CONDUCTOR EN T, 115 GR</t>
  </si>
  <si>
    <t>SOLDADURA EXOTÉRMICA DEL CABLE CONDUCTOR TERMINAL, 115 GR</t>
  </si>
  <si>
    <t>VARILLA DE COBRE CON CONECTOR PUESTA A TIERRA 2.4MX14.28 MM</t>
  </si>
  <si>
    <t>MATERIAL AUXILIAR ELÉCTRICO PARA CONEXIÓN A PUESTA A TIERRA</t>
  </si>
  <si>
    <t>CAJAS DE INSPECCIÓN PARA SPT 30X30CM LIBRES</t>
  </si>
  <si>
    <t>PUNTA CAPTADORA FRANKLIN DE 60CM</t>
  </si>
  <si>
    <t>BASE PARA PUNTA CAPTADORA FRANKLIN_RECTA_AL 60CM - ∅8MM</t>
  </si>
  <si>
    <t>ALAMBRÓN DE ALUMINIO 8MM</t>
  </si>
  <si>
    <t>SOPORTE PLÁSTICO PARA ALAMBRÓN 8MM MANGUITO</t>
  </si>
  <si>
    <t>ACCESORIO DE FIJACIÓN - TORNILLERÍA</t>
  </si>
  <si>
    <t>CAJA DE PASO PLÁSTICA 15X15 IP65</t>
  </si>
  <si>
    <t>CONECTOR DE COMPRESIÓN BIMETÁLICO 1/0 AWG</t>
  </si>
  <si>
    <t>MAT2411220</t>
  </si>
  <si>
    <t>MAT2411221</t>
  </si>
  <si>
    <t>MAT2411222</t>
  </si>
  <si>
    <t>MAT2411223</t>
  </si>
  <si>
    <t>MAT2411224</t>
  </si>
  <si>
    <t>MAT2411225</t>
  </si>
  <si>
    <t>MAT2411226</t>
  </si>
  <si>
    <t>MAT2411227</t>
  </si>
  <si>
    <t>MAT2411228</t>
  </si>
  <si>
    <t>MAT2411229</t>
  </si>
  <si>
    <t>MAT2411230</t>
  </si>
  <si>
    <t>MAT2411231</t>
  </si>
  <si>
    <t>MAT2411232</t>
  </si>
  <si>
    <t>MAT2411233</t>
  </si>
  <si>
    <t>MAT2411234</t>
  </si>
  <si>
    <t>MAT2411235</t>
  </si>
  <si>
    <t>MAT2411236</t>
  </si>
  <si>
    <t>MAT2411237</t>
  </si>
  <si>
    <t>MAT2411238</t>
  </si>
  <si>
    <t>MAT2411239</t>
  </si>
  <si>
    <t>MAT2411240</t>
  </si>
  <si>
    <t>MAT2411241</t>
  </si>
  <si>
    <t>MAT2411242</t>
  </si>
  <si>
    <t>MAT2411243</t>
  </si>
  <si>
    <t>MAT2411244</t>
  </si>
  <si>
    <t>MAT2411245</t>
  </si>
  <si>
    <t>MAT2411246</t>
  </si>
  <si>
    <t>MAT2411247</t>
  </si>
  <si>
    <t>MAT2411248</t>
  </si>
  <si>
    <t>MAT2411249</t>
  </si>
  <si>
    <t>MAT2411250</t>
  </si>
  <si>
    <t>MAT2411251</t>
  </si>
  <si>
    <t>MAT2411252</t>
  </si>
  <si>
    <t>MAT2411253</t>
  </si>
  <si>
    <t>MAT2411254</t>
  </si>
  <si>
    <t>MAT2411255</t>
  </si>
  <si>
    <t>MAT2411256</t>
  </si>
  <si>
    <t>MAT2411257</t>
  </si>
  <si>
    <t>MAT2411258</t>
  </si>
  <si>
    <t>MAT2411259</t>
  </si>
  <si>
    <t>MAT2411260</t>
  </si>
  <si>
    <t>MAT2411261</t>
  </si>
  <si>
    <t>ARANDELA DENTADA DE SEGURIDAD M8</t>
  </si>
  <si>
    <t>ARANDELA PLANA M8</t>
  </si>
  <si>
    <t>WASA 5/16 ACERO INOXIDABLE</t>
  </si>
  <si>
    <t>TORNILLO 8X20 CABEZA HEXAGONAL INOX</t>
  </si>
  <si>
    <t>TUERCA M8 INOXIDABLE</t>
  </si>
  <si>
    <t>PLATINA APOYO RIOSTRA 150X150X4.76</t>
  </si>
  <si>
    <t>PLATINA EN L-SOPORTE CORREA</t>
  </si>
  <si>
    <t>PLATINA UNION</t>
  </si>
  <si>
    <t>COMBO TORNILLO HEX. G2 1/2X1-1/2 CT-2AR-AP - GC</t>
  </si>
  <si>
    <t>IMPUESTO DE LA ESTRUCTURA</t>
  </si>
  <si>
    <t>CORREA PERFIL EN C 90X45X1,5 GALVANIZADO UNIDADES PEDIDAS 224 UN LARGO ÚTIL 9,900.00 MM</t>
  </si>
  <si>
    <t>CORREA PERFIL EN C 90X45X1,5 GALVANIZADO UNIDADES PEDIDAS 8 UN LARGO ÚTIL 9,900.00 MM</t>
  </si>
  <si>
    <t>CORREA PERFIL EN C 90X45X1,5 GALVANIZADO UNIDADES PEDIDAS 224 UN LARGO ÚTIL 8,970.00 MM</t>
  </si>
  <si>
    <t>CORREA PERFIL EN C 90X45X1,5 GALVANIZADO UNIDADES PEDIDAS 8 UN LARGO ÚTIL 8,970.00 MM</t>
  </si>
  <si>
    <t>DIAGONAL PERFIL EN C 90X45X1,5 GALVANIZADO UNIDADES PEDIDAS 203 UN LARGO ÚTIL 1,800.00 MM</t>
  </si>
  <si>
    <t>DIAGONAL PERFIL EN C 90X45X1,5 GALVANIZADOUNIDADES PEDIDAS 406 UN LARGO ÚTIL 1,300.00 MM</t>
  </si>
  <si>
    <t>DIAGONAL PERFIL EN C 90X45X1,5 GALVANIZADO UNIDADES PEDIDAS 58 UN LARGO ÚTIL 3,500.00 MM</t>
  </si>
  <si>
    <t>PERFIL EN C 100X50X3 GALVANIZADO UNIDADES PEDIDAS 203 UN LARGO ÚTIL 2,880.00 MM</t>
  </si>
  <si>
    <t>PERFIL EN C 100X50X3 GALVANIZADO UNIDADES PEDIDAS 203 UN LARGO ÚTIL 2,210.00 MM</t>
  </si>
  <si>
    <t>PERFIL EN C 100X50X3 GALVANIZADO UNIDADES PEDIDAS 203 UN LARGO ÚTIL 3,550.00 MM</t>
  </si>
  <si>
    <t>PERFIL EN C 120X60X1,5 GALVANIZADO UNIDADES PEDIDAS 203 UN LARGO ÚTIL 9,000.00 MM</t>
  </si>
  <si>
    <t>ENVOLVENTE DE ACERO GALVANIZADO K10 C4 (LxWxH) 3119 x 2550 x 2715 mm.</t>
  </si>
  <si>
    <t>RMU SAFEPLUS RMU, CF, 17.5kV, 600A, 21kA/3s, 60Hz, 01 CABLE SWITCH, 01 FUSE DISCONNECTOR</t>
  </si>
  <si>
    <t>TRANSFORMADOR DE ACEITE DE 1100 kVA, 13.8/0.800kV, 60 Hz, ACEITE MINERAL, ONAN, Dy5, Al/Al.</t>
  </si>
  <si>
    <t>TABLERO DE BAJA TENSIÓN 800V-1250A- 50kA/1s, 36kA/1s.</t>
  </si>
  <si>
    <t>JUEGO 3Ø DE TERMINALES PREMOLDEADAS TIPO EXTERIOR A 15 KV</t>
  </si>
  <si>
    <t>TUBO IMC 4" CON BOQUILLA DE PUESTA A TIERRA Y CAPACETE</t>
  </si>
  <si>
    <t>TUBO PVC DB 4"</t>
  </si>
  <si>
    <t>HERRAJES SEGÚN NORMA SB300 TIPO 1 AIR-E</t>
  </si>
  <si>
    <t>HERRAJES SEGÚN NORMA SB305 TIPO 1 AIR-E</t>
  </si>
  <si>
    <t>RECONECTADOR AUTOMÁTICO 15kV. INOM 800A. Icc 16kA. BIL 110kV. 30,000 OPERACIONES ELECTROMECÁNICAS. DISPARO TRIFÁSICO. INTERRUPCIÓN EN VACÍO. AISLAMIENTO DIELÉCTRICO SÓLIDO. CONTENCIÓN DE FALLAS DE ARCO INTERNO. GRADO DE PROTECCIÓN IP 65.</t>
  </si>
  <si>
    <t>TANQUE OSM15-16-800:
TRES (3) TRANSFORMADORES DE CORRIENTE.
SEIS (6) SENSORES DE TENSIÓN CAPACITIVOS.</t>
  </si>
  <si>
    <t>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t>
  </si>
  <si>
    <t>TRANSFORMADOR 0.5KVA 11,4/120V</t>
  </si>
  <si>
    <t>ACOMETIDA 3F 3N°1/0 + 1 N°2 ACSR DESNUDO AÉREA ABIERTA</t>
  </si>
  <si>
    <t>ACOMETIDA 3F 3N°1/0 XLPE AISLADA 133% AL 15 KV + N1/3</t>
  </si>
  <si>
    <t>POSTE DE CONCRETO DE 12 METROS 1030 daN</t>
  </si>
  <si>
    <t>POSTE DE CONCRETO DE 14 METROS 1030 daN</t>
  </si>
  <si>
    <t>MAT2411262</t>
  </si>
  <si>
    <t>MAT2411263</t>
  </si>
  <si>
    <t>MAT2411264</t>
  </si>
  <si>
    <t>MAT2411265</t>
  </si>
  <si>
    <t>MAT2411266</t>
  </si>
  <si>
    <t>VESTIDA 3Ø RED AÉREA TIPO HORIZONTAL TRIFÁSICO ÁNGULO 20°-39° A 60° 13.2KV REF MT 334 AIR-E</t>
  </si>
  <si>
    <t>VESTIDA PARA TRANSICIÓN AÉREA- SUBTERRÁNEA CRUCETA 2.4M. NORMA SB 200 AIR-E</t>
  </si>
  <si>
    <t>AISLADERO TIPO CUCHILLA 3Ø 13,2 KV PARA RED AÉREA EN POSTE</t>
  </si>
  <si>
    <t>JUEGO 3Ø DE TERMINALES PREMOLDEADAS TIPO EXTERIOR A 15 KV.(COMPRESIÓN BIM. TIPO PLETINA)</t>
  </si>
  <si>
    <t>VESTIDA PARA TRANSICIÓN AÉREA- SUBTERRÁNEA CRUCETA 2.4M NORMA SB 200 AIR-E.</t>
  </si>
  <si>
    <t>VESTIDA 3Ø RED AÉREA TIPO HORIZONTAL TRIFÁSICO ÁNGULO 20°-39° A 60° 13.2KV, CRUCETA 2.4</t>
  </si>
  <si>
    <t>AISLADERO 1F 7,6 KV PARA TRANSFORMADORES EN POSTE</t>
  </si>
  <si>
    <t>MAT2411267</t>
  </si>
  <si>
    <t>MAT2411268</t>
  </si>
  <si>
    <t>MAT2411269</t>
  </si>
  <si>
    <t>MAT2411270</t>
  </si>
  <si>
    <t>MAT2411271</t>
  </si>
  <si>
    <t>MAT2411272</t>
  </si>
  <si>
    <t>MAT2411273</t>
  </si>
  <si>
    <t>MAT2411274</t>
  </si>
  <si>
    <t>VESTIDA PARA SISTEMA DE MEDIDA COMPACTO SEGÚN N.T ICE-38 AIR-E</t>
  </si>
  <si>
    <t>TRANSFORMADOR DE CORRIENTE 17kV, 50/5A, Cl 0.5s, 5VA TIPO EXTERIOR</t>
  </si>
  <si>
    <t>TRANSFORMADOR DE TENSIÓN 17kV, 13200/V3/120/V3, Cl 0.5, 10VA</t>
  </si>
  <si>
    <t xml:space="preserve">GABINETE DE MEDIDA IP 66 </t>
  </si>
  <si>
    <t>MEDIDOR METCOM TRIFASICO CLASE 0.2S 1-10A</t>
  </si>
  <si>
    <t>RETENIDAS CONVENCIONAL A SUELO</t>
  </si>
  <si>
    <t>MAT2411275</t>
  </si>
  <si>
    <t>MAT2411276</t>
  </si>
  <si>
    <t>MAT2411277</t>
  </si>
  <si>
    <t>MAT2411278</t>
  </si>
  <si>
    <t>MAT2411279</t>
  </si>
  <si>
    <t>MAT2411280</t>
  </si>
  <si>
    <t>CAJA DE MODULO PARA RIEL DIN 72 ESP. IP 65</t>
  </si>
  <si>
    <t>FUSIBLE DC 20A-1500VDC</t>
  </si>
  <si>
    <t xml:space="preserve">PORTAFUSIBLE 1P 1500VDC </t>
  </si>
  <si>
    <t>CABLE 6 AWG CU 600V. CARACTERÍSTICAS CABLE AC: HFFR-LS 90°C 600V 6: RESISTENCIA OHMICA 132OHM*KM</t>
  </si>
  <si>
    <t>CONECTOR DE COBRE EN C #6</t>
  </si>
  <si>
    <t>MAT2411281</t>
  </si>
  <si>
    <t>MAT2411282</t>
  </si>
  <si>
    <t>MAT2411283</t>
  </si>
  <si>
    <t>MAT2411284</t>
  </si>
  <si>
    <t>MAT2411285</t>
  </si>
  <si>
    <t>MAT2411286</t>
  </si>
  <si>
    <t>CABLE 500 KCMIL AL 1KV XZ1 CARACTERÍSTICAS CABLE AC: XLPE-PVC-CT 90°C 1KV 500</t>
  </si>
  <si>
    <t>CABLE 2 AWG CU 1KV XZ1.CARACTERÍSTICAS CABLE AC: XLPE-PVC-CT 90°C 1KV 500</t>
  </si>
  <si>
    <t>TERMINAL BIMETÁLICA # 500 BARRIL ALUMINIO - PALA ANGOSTA COBRE PERFORACIÓN 1/2"</t>
  </si>
  <si>
    <t>TERMINAL COBRE ESTANADA #2 PERFORACIÓN DE 5/16"</t>
  </si>
  <si>
    <t>CINTA AISLANTE NEGRA 3M</t>
  </si>
  <si>
    <t>CINTA AISLANTE VERDE 3M</t>
  </si>
  <si>
    <t>CINTA AISLANTE AMARILLA 3M</t>
  </si>
  <si>
    <t>CINTA AISLANTE ROJA 3M</t>
  </si>
  <si>
    <t>MAT2411287</t>
  </si>
  <si>
    <t>MAT2411288</t>
  </si>
  <si>
    <t>MAT2411289</t>
  </si>
  <si>
    <t>MAT2411290</t>
  </si>
  <si>
    <t>MAT2411291</t>
  </si>
  <si>
    <t>MAT2411292</t>
  </si>
  <si>
    <t>MAT2411293</t>
  </si>
  <si>
    <t>MAT2411294</t>
  </si>
  <si>
    <t>TAPA BANDEJA TIPO DUCTO CERRADO 10X8 CM GALVANIZADA EN CALIENTE</t>
  </si>
  <si>
    <t>CURVA V INTERIOR 90° BANDEJA TIPO ESCALERA 10CM</t>
  </si>
  <si>
    <t>PRENSA ESTOPA PLÁSTICA PG13</t>
  </si>
  <si>
    <t>CHAPETA PUESTA TIERRA CABLE N° 6 T/ESCALERA COBRE-COBRE</t>
  </si>
  <si>
    <t>ARANDELA PISADOR PARA PERFIL GALV TIPO E</t>
  </si>
  <si>
    <t>TUERA MORDAZA 3/8 RESORTE TOR 1 1/2 GALV</t>
  </si>
  <si>
    <t>PERFIL MECANO RANURADO MEDIO X 2.40 MTS 4X4</t>
  </si>
  <si>
    <t>Suministro e instalación de Bandeja portacable pesada Tapa bandeja tipo ducto cerrado 10x8 cm galvanizada en caliente</t>
  </si>
  <si>
    <t>CABLE UTP CAT 6A O CABLE MULTICONDUCTOR BLINDADO 3X22 AWG</t>
  </si>
  <si>
    <t>PRENSA ESTOPA PG13</t>
  </si>
  <si>
    <t>MAT2411295</t>
  </si>
  <si>
    <t>MAT2411296</t>
  </si>
  <si>
    <t>MAT2411297</t>
  </si>
  <si>
    <t>Pruebas cadena FV al 100%, Pruebas SAT a transformador de potencia 1.1 MVA, 13.8 kV / 0.8 kV, conexión Dy5, Pruebas a cableado AC en baja tensión (acometidas de inversores), Verificación de cableado DC (circuitos de strings), Pruebas a cables de media tensión.</t>
  </si>
  <si>
    <t>INGENIERO ELÉCTRICO SUPERVISOR</t>
  </si>
  <si>
    <t>MO241124</t>
  </si>
  <si>
    <t>DICTAMEN DE INSPECCIÓN RETIE PARA USO FINAL ESPECIAL SISTEMAS SOLARES FOTOVOLTAICOS</t>
  </si>
  <si>
    <t>CERTIFICACIÓN DE INSTALACIONES ELÉCTRICAS DE ACUERDO CON EL REGLAMENTO TÉCNICO DE INSTALACIONES ELÉCTRICAS – RETIE (RESOLUCIÓN 40117 DE 2024) PROYECTO GD BARRANCAS EN BARRANCAS, LA GUAJIRA.</t>
  </si>
  <si>
    <t>LÁMINAS DE ZINC 2,44 M</t>
  </si>
  <si>
    <t>TORNILLO AUTOPERFORANTE X 1"</t>
  </si>
  <si>
    <t>DISCO DE CORTE</t>
  </si>
  <si>
    <t>LISTONES DE MADERA</t>
  </si>
  <si>
    <t>MAT2411298</t>
  </si>
  <si>
    <t>MAT2411299</t>
  </si>
  <si>
    <t>MAT2411300</t>
  </si>
  <si>
    <t>MAT2411301</t>
  </si>
  <si>
    <t>Campamento</t>
  </si>
  <si>
    <t>Altura</t>
  </si>
  <si>
    <t>Volumen relleno total del terreno</t>
  </si>
  <si>
    <t>Volumen corte total del terreno</t>
  </si>
  <si>
    <t>Cerramiento</t>
  </si>
  <si>
    <t xml:space="preserve">Porton </t>
  </si>
  <si>
    <t>Puerta</t>
  </si>
  <si>
    <t>Lamparas</t>
  </si>
  <si>
    <t>Tramo 1</t>
  </si>
  <si>
    <t xml:space="preserve">Tramo 2 </t>
  </si>
  <si>
    <t>Tramo 3</t>
  </si>
  <si>
    <t>Caminos</t>
  </si>
  <si>
    <t xml:space="preserve">Cajas de Inspeccion </t>
  </si>
  <si>
    <t>Caseta Inversores</t>
  </si>
  <si>
    <t>Cimentacion subestacion electrica</t>
  </si>
  <si>
    <t>Suministro e instalación de punto de iluminacion tipo exterior con alimentacion autonoma, incluye postes de 6 m</t>
  </si>
  <si>
    <t>un</t>
  </si>
  <si>
    <t>ILUMINACION</t>
  </si>
  <si>
    <t xml:space="preserve">Suministro e instalacion de canalizacion enterrada a profundidad de maximo 1 metros, en tuberia PVC de 1" para acometidas en DC y Comuniación </t>
  </si>
  <si>
    <t xml:space="preserve">MALLA A TIERRA Y APANTALLAMIENTO </t>
  </si>
  <si>
    <t xml:space="preserve">TRANSFORMADORES Y RED DE MT </t>
  </si>
  <si>
    <t xml:space="preserve">Suministro e instalacion de Reconectador automático  15kV. Inom 800A. Icc 16kA. BIL 110kV. 30,000
Operaciones Electromecánicas. Disparo Trifásico. Interrupción en vacío. Aislamiento, Dieléctrico Sólido. Contención de Fallas de Arco Interno. Grado de Protección IP 65, incluye Tanque OSM15-16-800:
Tres (3) transformadores de corriente. Seis (6) sensores de tensión capacitivos.CUBÍCULO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 y  Transformador 0.5kVA 11,4/120v 
</t>
  </si>
  <si>
    <t>Un</t>
  </si>
  <si>
    <t xml:space="preserve">Suministro e instalacion de vestida de poste EPP 003.TRANSICIÓN  AÉREA SUBTERRANEA SEGUN SB 200 AIR-E, inlcuye Vestida para transición aerea- subterranea cruceta 2.4m . norma SB 200 Air-e, DPS tipo línea 15 kV 12 MCOV, Aisladero tipo cuchilla 3Ø 13,2 kV para red aérea en poste,Juego 3Ø de terminales premoldeadas tipo exterior a 15 kV.(Compresión bim.tipo pletina).   </t>
  </si>
  <si>
    <t xml:space="preserve">Suministro e instalacion de vestida de poste EPP 004.MONTAJE DE RECONECTADORES TRIFASICO SEGÚN MT 903-2 Air-e, incluye  Vestida 3Ø  red aérea tipo horizontal trifasico angulo 20°-39° a 60° 13.2kV,cruceta 2.4, Aisladero 1F 7,6 kV para transformadores en poste,Aisladero tipo cuchilla 3Ø 13,2 kV para red aérea en poste,  DPS tipo línea 15 kV 12 MCOV. </t>
  </si>
  <si>
    <t xml:space="preserve">Suministro e instalacion de RETENIDA  SEGÚN RT-003 AIR-E </t>
  </si>
  <si>
    <t>Suministro e instalación de estructura de soporte tipo para 1620 módulos solares o equivalentes, con módulo de protección descargador de sobrepotencial instalado. Incluye Hincas, tubos de amarre longitudinales, tubos de amarre transversales, placas y herrajes de unión.</t>
  </si>
  <si>
    <t>ANCHO/AREA</t>
  </si>
  <si>
    <t xml:space="preserve">OBSERVACIONES:
1. El resultado está redondeado a 1 decimal
</t>
  </si>
  <si>
    <t xml:space="preserve">Suministro e instalacion de inversor Inversor Huawei  SUN2000-330KTL-H1, Incluye instalacion de marcaciones y etiquetado 
</t>
  </si>
  <si>
    <t xml:space="preserve">Suministro e instalacion de inversor Inversor Huawei  SUN2000-330KTL-H1, Incluye instalacion de marcaciones y etiquetado </t>
  </si>
  <si>
    <t>Suministro e instalacion de sistema de comunicaciones, control y monitoreo del sistema solar fotovoltaico incluyendo programación y comisionamiento de los equipos, incluye logger 3000.</t>
  </si>
  <si>
    <t>Suministro e instalación de Bandeja portacable pesada Tapa bandeja tipo ducto cerrado 10x8 cm galvaniada en caliente</t>
  </si>
  <si>
    <t>Suministro e instalación de canalización de tres (04) tubos enterrada a profundidad máxima de 1,00 mts, en tubería de PVC de 4" tipo DB (ZANJA 2)</t>
  </si>
  <si>
    <t>Suministro e instalación de canalización de cuatro (01) tubos enterrada a profundidad máxima de 1,10 mts, en tubería de PVC de 4" tipo DB (ZANJA 3)</t>
  </si>
  <si>
    <t>Suministro e instalación de canalización de tres (02) tubos enterrada a profundidad máxima de 1,00 mts, en tubería de PVC de 2" tipo DB (ZANJA 4)</t>
  </si>
  <si>
    <t>HINCA EN ACERO GALVANIZADO TIPO OMEGA/C PARA SOPORTE SOLAR - SUMINISTRO</t>
  </si>
  <si>
    <t>CONCRETO 3000 PSI PARA EMPOTRAMIENTO DE HINCA</t>
  </si>
  <si>
    <t>MORTERO DE SELLO Y NIVELACIÓN</t>
  </si>
  <si>
    <t>CONSUMIBLES SOLDADURA Y ANCLAJE</t>
  </si>
  <si>
    <t>EQUIPO DE SOLDADURA Y CORTE</t>
  </si>
  <si>
    <t xml:space="preserve">Suministro e instalación de Inversor Huawei SUN2000-330KTL-H1, Incluye instalación de marcaciones y etiquetado </t>
  </si>
  <si>
    <t>Suministro e instalación de sistema de comunicaciones, control y monitoreo del sistema solar fotovoltaico incluyendo programación y comisionamiento de los equipos, incluye Smartlogger 3000.</t>
  </si>
  <si>
    <t>INVERSOR HUAWEI SUN2000-330KTL-H1</t>
  </si>
  <si>
    <t>MARCACIÓN # INVERSOR</t>
  </si>
  <si>
    <t>MODULO HUAWEI SMARTLOGGER 3000a00gl</t>
  </si>
  <si>
    <t>MAT2411302</t>
  </si>
  <si>
    <t>MAT2411303</t>
  </si>
  <si>
    <t>MAT2411304</t>
  </si>
  <si>
    <t xml:space="preserve">ANTENA STARLINK	</t>
  </si>
  <si>
    <t>LADO</t>
  </si>
  <si>
    <t>9.1, 9.2, 9.3, 9.4</t>
  </si>
  <si>
    <t>EQUIPOS</t>
  </si>
  <si>
    <t>SI</t>
  </si>
  <si>
    <t>Estampilla Pro Desarrollo Fronterizo</t>
  </si>
  <si>
    <t>Estampilla Pro Adulto mayor</t>
  </si>
  <si>
    <t>Retefuente - Contratos de construccion de obra material</t>
  </si>
  <si>
    <t>Retencion de otros impuestos departamentales</t>
  </si>
  <si>
    <t>VALOR</t>
  </si>
  <si>
    <t>APLICA</t>
  </si>
  <si>
    <t>ESTAMPILLAS Y TASAS</t>
  </si>
  <si>
    <t>Riesgos cubiertos: Variacion TRM, Incremento combustible, Daños menores en equipos, Reprocesos constructivos, Demoras logisticas, Daños por lluvias, Incremento de vigilancia, Perdidas menores de materiales, Ajustes de diseños, Riesgos de comunidades vecinas, Incrementos en transporte</t>
  </si>
  <si>
    <t>Poliza Responsabilidad Civil Extracontractual</t>
  </si>
  <si>
    <t>Poliza de cumplimiento, estabilidad y manejo de anticipo</t>
  </si>
  <si>
    <t>GASTOS FINANCIEROS Y BANCARIOS</t>
  </si>
  <si>
    <t>ASESORIA FINANCIERA Y CONTABLE</t>
  </si>
  <si>
    <t>ASESORIA AMBIENTAL</t>
  </si>
  <si>
    <t>ASESORIA JURIDICA</t>
  </si>
  <si>
    <t>SOFTWARE DE CONTROL LOGISTICO</t>
  </si>
  <si>
    <t>ACOMETIDA ELECTRICA TEMPORAL</t>
  </si>
  <si>
    <t>COMUNICACIONES (TELEFONOS, RADIOS, INTERNET)</t>
  </si>
  <si>
    <t>EQUIPOS DE COMPUTO Y SOFTWARE</t>
  </si>
  <si>
    <t>OFICINA Y MOBILIARIO</t>
  </si>
  <si>
    <t>COSTOS ADMINISTRATIVOS</t>
  </si>
  <si>
    <t>MANEJO DE ALMACEN</t>
  </si>
  <si>
    <t>VALLA INFORMATIVA DEL PROYECTO</t>
  </si>
  <si>
    <t>COSTOS GENERALES DE OBRA</t>
  </si>
  <si>
    <t>PERSONAL NO PROFESIONAL</t>
  </si>
  <si>
    <t>COSTOS DE PERSONAL</t>
  </si>
  <si>
    <t>VALOR BASE COSTO DIRECTO</t>
  </si>
  <si>
    <t>ANALISIS DETALLADO AIU</t>
  </si>
  <si>
    <t>Tramo 4</t>
  </si>
  <si>
    <t>Tramo 5</t>
  </si>
  <si>
    <t>Cuneta</t>
  </si>
  <si>
    <t>NO</t>
  </si>
  <si>
    <t>Industria y comercio (ICA)</t>
  </si>
  <si>
    <t>Avisos y tableros</t>
  </si>
  <si>
    <t>Estampilla pro cultura</t>
  </si>
  <si>
    <t>Tasa pro deporte y recreación</t>
  </si>
  <si>
    <t>Fondo de seguridad</t>
  </si>
  <si>
    <t>Estampilla pro desarrollo dptal</t>
  </si>
  <si>
    <t>Estampilla pro UNIGUAJIRA</t>
  </si>
  <si>
    <t>Estampilla pro - hospitales públicos</t>
  </si>
  <si>
    <t>SUELDO Y/O TARIFA MENSUAL</t>
  </si>
  <si>
    <t>SUBTOTAL MES</t>
  </si>
  <si>
    <t>VALOR TOTAL MES</t>
  </si>
  <si>
    <t xml:space="preserve">TIEMPO	</t>
  </si>
  <si>
    <t>% PARICIPACIÓN</t>
  </si>
  <si>
    <t>TOTAL ADMINISTRACIÓN</t>
  </si>
  <si>
    <t>ADMINISTRACIÓN</t>
  </si>
  <si>
    <t>COSTO DE LEGALIZACIÓN</t>
  </si>
  <si>
    <t>REVISIÓN CONTRACTUAL</t>
  </si>
  <si>
    <t>ZANJA MT PARA CIRCUITO</t>
  </si>
  <si>
    <t>ZANJA BT PARA CIRCUITO</t>
  </si>
  <si>
    <t>MES 11</t>
  </si>
  <si>
    <t>SALARIOS MENSUAL BASICO POR APOYO A LA SUPERVISIÓN</t>
  </si>
  <si>
    <t>Estampilla justicia Familiar</t>
  </si>
  <si>
    <t>GASTOS  DE  LEGALIZACIÓN (polizas de calidad, cumplimiento, salarios y prestaciones sociales), ESTAMPILLAS MUNICIPAL Y DEPARTAMENTAL( Procultura=1%; Pro-adulto mayor=4%; Pro- desarrollo fronterizo=2%; Prodesarrollo departamental=2%; Pro- uniguajira=2%; Pro deporte y recreacion=2%; pro hospital 2%; justicia familiar 2%).</t>
  </si>
  <si>
    <t>CONSTRUCCIÓN DE UN SISTEMA SOLAR FOTOVOLTAICO DE GENERACIÓN DISTRIBUIDA DE 0.99 MWE ETAPA 3 PARA EL DESARROLLO SOCIOECONÓMICO DEL MUNICIPIO DE BARRANCAS, EN EL DEPARTAMENTO DE LA GUAJIRA - BARRANCAS III</t>
  </si>
  <si>
    <t>MO</t>
  </si>
  <si>
    <t>MAT</t>
  </si>
  <si>
    <t>ALQUILER DE CAMIONETA INCLUYE TRANSPORTE</t>
  </si>
  <si>
    <t>PRESUPUESTO DE LA IMPLEMENTACIÓN DE PLAN DE MANEJO AMBIENTAL (PMA)</t>
  </si>
  <si>
    <t>VALOR MENSUAL</t>
  </si>
  <si>
    <t>PERSONAL DE MONITOREO Y SEGUIMIENTO DE LA IMPLEMENTACIÓN DE PLAN DE MANEJO AMBIENTAL (PMA)</t>
  </si>
  <si>
    <r>
      <t xml:space="preserve">INGENIERO AMBIENTAL: </t>
    </r>
    <r>
      <rPr>
        <sz val="12"/>
        <rFont val="Aptos"/>
        <family val="2"/>
      </rPr>
      <t>Elaboración de informes de implementación del PMA (Actas, formatos y registros), capacitación y concienciación.</t>
    </r>
  </si>
  <si>
    <t>PRECIO</t>
  </si>
  <si>
    <t>PROGRAMA No. 1. INFORMACIÓN Y PARTICIPACION COMUNITARIA</t>
  </si>
  <si>
    <t>Socialización y participación ciudadana: Costos de la reunión de inicio con la comunidad y autoridades de Barrancas (logística, actas y registros).</t>
  </si>
  <si>
    <t>PROGRAMA No. 2. INDUCCIÓN A TRABAJADORES - CHARLAS SOCIALIZACION, CAPACITACION E IMPLEMENTACIÓN DE PLAN DE MANEJO AMBIENTAL (PMA)</t>
  </si>
  <si>
    <t>Capacitación y sensibilización de temáticas ambientales, relacionadas con la ejecución del proyecto; incluye costos de material didáctico, refrigerios, equipos audio visuales, elaboración de encuestas, pruebas de conocimiento, análisis de resultados y demás conforme a la temática dispuesta. Con frecuencia variable.</t>
  </si>
  <si>
    <t>PROGRAMA No. 3 TRANSPORTE Y MONTAJE DE EQUIPOS</t>
  </si>
  <si>
    <t>Gestión de residuos de embalaje y sobrantes:</t>
  </si>
  <si>
    <t>Señalización de áreas con cinta y parales de madera.</t>
  </si>
  <si>
    <t>PROGRAMA No.4 MANEJO DE MATERIALES PÉTREOS</t>
  </si>
  <si>
    <t>Protección de materiales con lonas, plásticos, geotextil o similar.</t>
  </si>
  <si>
    <t>PROGRAMA No. 5. MEDIDAS PARA MANEJO DE SUELOS</t>
  </si>
  <si>
    <t>PROGRAMA No 6. MANEJO DE RESIDUOS SÓLIDOS</t>
  </si>
  <si>
    <t>Alquiler de punto ecológico</t>
  </si>
  <si>
    <t>PROGRAMA No. 7. MANEJO DE LA VEGETACIÓN Y RECUPERACIÓN COBERTURA VEGETAL</t>
  </si>
  <si>
    <t>compensacion ambiental</t>
  </si>
  <si>
    <t>Ha</t>
  </si>
  <si>
    <t>SEGUIMIENTO Y MONITOREO PROGRAMA DE ACTIVIDADES DE PRECONSTRUCCIÓN Y CONSTRUCCIÓN</t>
  </si>
  <si>
    <t>Implementación de obras para el control de escorrentía, tales como cortes, rellenos y logística requerida para el mismo.</t>
  </si>
  <si>
    <t>Alquiler de motobomba 4", incluye mangueras y acoples necesarios.</t>
  </si>
  <si>
    <t>Tubería provisional en PVC de 4" para manejo de aguas provenientes de bombeo.</t>
  </si>
  <si>
    <t>TOTAL COSTO DIRECTO  - MESES</t>
  </si>
  <si>
    <t>TOTAL COSTO DIRECTO  MENSUAL</t>
  </si>
  <si>
    <t>RAULITH BRITO GARCÍA</t>
  </si>
  <si>
    <t>INGENIERO CIVIL</t>
  </si>
  <si>
    <t>ESPECIALISTA EN VÍAS TERRESTRES</t>
  </si>
  <si>
    <t>MAGISTER EN GESTIÓN AMBIENTAL</t>
  </si>
  <si>
    <t>MP No. 54202-131582 NTS</t>
  </si>
  <si>
    <t>C.C. 12.523.977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</si>
</sst>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5">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0_-;\-&quot;$&quot;* #,##0_-;_-&quot;$&quot;* &quot;-&quot;_-;_-@_-"/>
    <numFmt numFmtId="168" formatCode="_-&quot;$&quot;* #,##0.00_-;\-&quot;$&quot;* #,##0.00_-;_-&quot;$&quot;* &quot;-&quot;??_-;_-@_-"/>
    <numFmt numFmtId="169" formatCode="_ * #,##0.00_ ;_ * \-#,##0.00_ ;_ * &quot;-&quot;??_ ;_ @_ "/>
    <numFmt numFmtId="170" formatCode="_-* #,##0.00\ _€_-;\-* #,##0.00\ _€_-;_-* &quot;-&quot;??\ _€_-;_-@_-"/>
    <numFmt numFmtId="171" formatCode="_-* #,##0\ &quot;€&quot;_-;\-* #,##0\ &quot;€&quot;_-;_-* &quot;-&quot;\ &quot;€&quot;_-;_-@_-"/>
    <numFmt numFmtId="172" formatCode="_(&quot;$&quot;\ * #,##0.00_);_(&quot;$&quot;\ * \(#,##0.00\);_(&quot;$&quot;\ * &quot;-&quot;??_);_(@_)"/>
    <numFmt numFmtId="173" formatCode="General_)"/>
    <numFmt numFmtId="174" formatCode="&quot;$&quot;\ #,##0"/>
    <numFmt numFmtId="175" formatCode="0.000"/>
    <numFmt numFmtId="176" formatCode="0.0"/>
    <numFmt numFmtId="177" formatCode="&quot;$&quot;\ #,##0.00"/>
    <numFmt numFmtId="178" formatCode="&quot;$&quot;\ 0"/>
    <numFmt numFmtId="179" formatCode="_-&quot;$&quot;\ * #,##0_-;\-&quot;$&quot;\ * #,##0_-;_-&quot;$&quot;\ * &quot;-&quot;??_-;_-@_-"/>
    <numFmt numFmtId="180" formatCode="_-[$$-240A]\ * #,##0.00_-;\-[$$-240A]\ * #,##0.00_-;_-[$$-240A]\ * &quot;-&quot;??_-;_-@_-"/>
    <numFmt numFmtId="181" formatCode="_-&quot;$&quot;\ * #,##0.00_-;\-&quot;$&quot;\ * #,##0.00_-;_-&quot;$&quot;\ * &quot;-&quot;_-;_-@_-"/>
    <numFmt numFmtId="182" formatCode="_-[$$-240A]* #,##0_-;\-[$$-240A]* #,##0_-;_-[$$-240A]* &quot;-&quot;??_-;_-@_-"/>
    <numFmt numFmtId="183" formatCode="_-[$$-240A]* #,##0_-;\-[$$-240A]* #,##0_-;_-[$$-240A]* &quot;-&quot;_-;_-@_-"/>
    <numFmt numFmtId="184" formatCode="_-* #,##0.00\ _P_t_s_-;\-* #,##0.00\ _P_t_s_-;_-* &quot;-&quot;??\ _P_t_s_-;_-@_-"/>
    <numFmt numFmtId="185" formatCode="_ * #,##0.00_ ;_ * \-#,##0.00_ ;_ * \-??_ ;_ @_ "/>
    <numFmt numFmtId="186" formatCode="_ * #,##0_ ;_ * \-#,##0_ ;_ * \-??_ ;_ @_ "/>
    <numFmt numFmtId="187" formatCode="0.0%"/>
    <numFmt numFmtId="188" formatCode="_-* #,##0.000000\ _€_-;\-* #,##0.000000\ _€_-;_-* &quot;-&quot;??\ _€_-;_-@_-"/>
    <numFmt numFmtId="189" formatCode="_-[$$-240A]* #,##0.00_-;\-[$$-240A]* #,##0.00_-;_-[$$-240A]* &quot;-&quot;??_-;_-@_-"/>
    <numFmt numFmtId="190" formatCode="[$$-240A]\ #,##0"/>
    <numFmt numFmtId="191" formatCode="_-&quot;$&quot;\ * #,##0.00000000_-;\-&quot;$&quot;\ * #,##0.00000000_-;_-&quot;$&quot;\ * &quot;-&quot;????????_-;_-@_-"/>
    <numFmt numFmtId="192" formatCode="_-[$$-240A]\ * #,##0.00000000000_-;\-[$$-240A]\ * #,##0.00000000000_-;_-[$$-240A]\ * &quot;-&quot;??_-;_-@_-"/>
    <numFmt numFmtId="193" formatCode="_(&quot;$&quot;\ * #,##0.00000_);_(&quot;$&quot;\ * \(#,##0.00000\);_(&quot;$&quot;\ * &quot;-&quot;??_);_(@_)"/>
    <numFmt numFmtId="194" formatCode="_(&quot;$&quot;\ * #,##0.000_);_(&quot;$&quot;\ * \(#,##0.000\);_(&quot;$&quot;\ * &quot;-&quot;??_);_(@_)"/>
    <numFmt numFmtId="195" formatCode="_-[$$-240A]\ * #,##0.0000000_-;\-[$$-240A]\ * #,##0.0000000_-;_-[$$-240A]\ * &quot;-&quot;??_-;_-@_-"/>
    <numFmt numFmtId="196" formatCode="_-&quot;$&quot;\ * #,##0.000000000_-;\-&quot;$&quot;\ * #,##0.000000000_-;_-&quot;$&quot;\ * &quot;-&quot;??_-;_-@_-"/>
    <numFmt numFmtId="197" formatCode="_-* #,##0_-;\-* #,##0_-;_-* &quot;-&quot;??_-;_-@_-"/>
    <numFmt numFmtId="198" formatCode="_-* #,##0.00_-;\-* #,##0.00_-;_-* &quot;-&quot;_-;_-@_-"/>
    <numFmt numFmtId="199" formatCode="&quot;$&quot;\ 0.00"/>
    <numFmt numFmtId="200" formatCode="_ * #,##0_ ;_ * \-#,##0_ ;_ * &quot;-&quot;_ ;_ @_ "/>
    <numFmt numFmtId="201" formatCode="_(* #,##0_);_(* \(#,##0\);_(* &quot;-&quot;??_);_(@_)"/>
    <numFmt numFmtId="202" formatCode="0.00\ &quot;KM&quot;"/>
    <numFmt numFmtId="203" formatCode="0.00\ &quot;KILOMETROS&quot;"/>
    <numFmt numFmtId="204" formatCode="#,##0.0000"/>
    <numFmt numFmtId="205" formatCode="#,##0.000"/>
    <numFmt numFmtId="206" formatCode="_ &quot;$&quot;\ * #,##0.00_ ;_ &quot;$&quot;\ * \-#,##0.00_ ;_ &quot;$&quot;\ * &quot;-&quot;??_ ;_ @_ "/>
    <numFmt numFmtId="207" formatCode="_-* #,##0.000_-;\-* #,##0.000_-;_-* &quot;-&quot;??_-;_-@_-"/>
    <numFmt numFmtId="208" formatCode="_-* #,##0.000_-;\-* #,##0.000_-;_-* &quot;-&quot;???_-;_-@_-"/>
    <numFmt numFmtId="209" formatCode="#,##0.00000"/>
    <numFmt numFmtId="210" formatCode="_(&quot;$&quot;* #,##0_);_(&quot;$&quot;* \(#,##0\);_(&quot;$&quot;* &quot;-&quot;??_);_(@_)"/>
    <numFmt numFmtId="211" formatCode="_-&quot;$&quot;\ * #,##0.000_-;\-&quot;$&quot;\ * #,##0.000_-;_-&quot;$&quot;\ * &quot;-&quot;_-;_-@_-"/>
    <numFmt numFmtId="212" formatCode="#,##0.0"/>
  </numFmts>
  <fonts count="157">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rgb="FF000000"/>
      <name val="Times New Roman"/>
      <family val="1"/>
    </font>
    <font>
      <sz val="12"/>
      <name val="Times New Roman"/>
      <family val="1"/>
    </font>
    <font>
      <b/>
      <sz val="12"/>
      <name val="Times New Roman"/>
      <family val="1"/>
    </font>
    <font>
      <b/>
      <sz val="12"/>
      <color rgb="FF000000"/>
      <name val="Times New Roman"/>
      <family val="1"/>
    </font>
    <font>
      <sz val="10"/>
      <color rgb="FF000000"/>
      <name val="Times New Roman"/>
      <family val="1"/>
    </font>
    <font>
      <b/>
      <sz val="11"/>
      <color rgb="FF000000"/>
      <name val="Times New Roman"/>
      <family val="1"/>
    </font>
    <font>
      <sz val="10"/>
      <name val="Times New Roman"/>
      <family val="1"/>
    </font>
    <font>
      <sz val="10"/>
      <name val="Arial"/>
      <family val="2"/>
    </font>
    <font>
      <sz val="11"/>
      <color theme="1"/>
      <name val="Calibri"/>
      <family val="2"/>
      <scheme val="minor"/>
    </font>
    <font>
      <sz val="11"/>
      <color theme="1"/>
      <name val="Aptos"/>
      <family val="2"/>
    </font>
    <font>
      <sz val="12"/>
      <color indexed="8"/>
      <name val="Aptos Narrow"/>
      <family val="2"/>
    </font>
    <font>
      <b/>
      <sz val="12"/>
      <color theme="1"/>
      <name val="Aptos Narrow"/>
      <family val="2"/>
    </font>
    <font>
      <b/>
      <sz val="12"/>
      <color rgb="FFFF0000"/>
      <name val="Aptos Narrow"/>
      <family val="2"/>
    </font>
    <font>
      <b/>
      <sz val="12"/>
      <name val="Aptos Narrow"/>
      <family val="2"/>
    </font>
    <font>
      <b/>
      <sz val="12"/>
      <color indexed="8"/>
      <name val="Aptos Narrow"/>
      <family val="2"/>
    </font>
    <font>
      <sz val="12"/>
      <name val="Aptos Narrow"/>
      <family val="2"/>
    </font>
    <font>
      <b/>
      <sz val="12"/>
      <color rgb="FF000000"/>
      <name val="Aptos Narrow"/>
      <family val="2"/>
    </font>
    <font>
      <sz val="12"/>
      <color theme="1"/>
      <name val="Aptos Narrow"/>
      <family val="2"/>
    </font>
    <font>
      <sz val="12"/>
      <color rgb="FF000000"/>
      <name val="Aptos Narrow"/>
      <family val="2"/>
    </font>
    <font>
      <sz val="12"/>
      <color theme="0"/>
      <name val="Aptos Narrow"/>
      <family val="2"/>
    </font>
    <font>
      <b/>
      <u/>
      <sz val="12"/>
      <color rgb="FFFF0000"/>
      <name val="Aptos Narrow"/>
      <family val="2"/>
    </font>
    <font>
      <sz val="12"/>
      <color rgb="FFFF0000"/>
      <name val="Aptos Narrow"/>
      <family val="2"/>
    </font>
    <font>
      <sz val="10"/>
      <color theme="1"/>
      <name val="Arial Nova"/>
      <family val="2"/>
    </font>
    <font>
      <b/>
      <sz val="16"/>
      <color theme="1"/>
      <name val="Aptos Narrow"/>
      <family val="2"/>
    </font>
    <font>
      <sz val="10"/>
      <color theme="1"/>
      <name val="Aptos Narrow"/>
      <family val="2"/>
    </font>
    <font>
      <b/>
      <sz val="10"/>
      <name val="Aptos Narrow"/>
      <family val="2"/>
    </font>
    <font>
      <sz val="10"/>
      <name val="Aptos Narrow"/>
      <family val="2"/>
    </font>
    <font>
      <sz val="11"/>
      <color theme="1"/>
      <name val="Aptos Narrow"/>
      <family val="2"/>
    </font>
    <font>
      <b/>
      <sz val="16"/>
      <name val="Aptos Narrow"/>
      <family val="2"/>
    </font>
    <font>
      <sz val="10"/>
      <color theme="1"/>
      <name val="Aptos"/>
      <family val="2"/>
    </font>
    <font>
      <b/>
      <sz val="16"/>
      <name val="Aptos"/>
      <family val="2"/>
    </font>
    <font>
      <sz val="10"/>
      <name val="Aptos"/>
      <family val="2"/>
    </font>
    <font>
      <sz val="10"/>
      <color rgb="FF000000"/>
      <name val="Aptos"/>
      <family val="2"/>
    </font>
    <font>
      <sz val="10"/>
      <color theme="1"/>
      <name val="Arial"/>
      <family val="2"/>
    </font>
    <font>
      <b/>
      <sz val="11"/>
      <color theme="1"/>
      <name val="Aptos"/>
      <family val="2"/>
    </font>
    <font>
      <b/>
      <sz val="22"/>
      <color rgb="FF000000"/>
      <name val="Times New Roman"/>
      <family val="1"/>
    </font>
    <font>
      <sz val="16"/>
      <color rgb="FF000000"/>
      <name val="Times New Roman"/>
      <family val="1"/>
    </font>
    <font>
      <b/>
      <sz val="10"/>
      <color rgb="FF000000"/>
      <name val="Times New Roman"/>
      <family val="1"/>
    </font>
    <font>
      <sz val="22"/>
      <color rgb="FF000000"/>
      <name val="Times New Roman"/>
      <family val="1"/>
    </font>
    <font>
      <b/>
      <sz val="16"/>
      <color rgb="FF000000"/>
      <name val="Times New Roman"/>
      <family val="1"/>
    </font>
    <font>
      <b/>
      <sz val="14"/>
      <color theme="1"/>
      <name val="Times New Roman"/>
      <family val="1"/>
    </font>
    <font>
      <sz val="12"/>
      <name val="Aptos"/>
      <family val="2"/>
    </font>
    <font>
      <b/>
      <sz val="12"/>
      <color theme="1"/>
      <name val="Aptos"/>
      <family val="2"/>
    </font>
    <font>
      <b/>
      <sz val="12"/>
      <name val="Aptos"/>
      <family val="2"/>
    </font>
    <font>
      <sz val="12"/>
      <color theme="1"/>
      <name val="Aptos"/>
      <family val="2"/>
    </font>
    <font>
      <b/>
      <sz val="11"/>
      <color indexed="9"/>
      <name val="Cambria"/>
      <family val="1"/>
      <scheme val="major"/>
    </font>
    <font>
      <sz val="12"/>
      <name val="Arial MT"/>
      <charset val="134"/>
    </font>
    <font>
      <b/>
      <sz val="12"/>
      <name val="Arial"/>
      <family val="2"/>
    </font>
    <font>
      <sz val="12"/>
      <color rgb="FF000000"/>
      <name val="Arial MT"/>
      <charset val="134"/>
    </font>
    <font>
      <sz val="12"/>
      <name val="Courier"/>
      <family val="1"/>
    </font>
    <font>
      <sz val="7.9"/>
      <color indexed="8"/>
      <name val="Arial"/>
      <family val="2"/>
    </font>
    <font>
      <sz val="11"/>
      <color indexed="8"/>
      <name val="Calibri"/>
      <family val="2"/>
    </font>
    <font>
      <sz val="12"/>
      <color theme="1"/>
      <name val="Calibri"/>
      <family val="2"/>
      <scheme val="minor"/>
    </font>
    <font>
      <sz val="11"/>
      <color theme="1"/>
      <name val="Arial Nova"/>
      <family val="2"/>
    </font>
    <font>
      <sz val="11"/>
      <name val="Arial"/>
      <family val="2"/>
    </font>
    <font>
      <sz val="10"/>
      <color indexed="8"/>
      <name val="MS Sans Serif"/>
      <charset val="134"/>
    </font>
    <font>
      <sz val="10"/>
      <color indexed="8"/>
      <name val="MS Sans Serif"/>
      <charset val="134"/>
    </font>
    <font>
      <b/>
      <sz val="12"/>
      <color rgb="FFFFFFFF"/>
      <name val="Times New Roman"/>
      <family val="1"/>
    </font>
    <font>
      <sz val="20"/>
      <color rgb="FF000000"/>
      <name val="Times New Roman"/>
      <family val="1"/>
    </font>
    <font>
      <b/>
      <sz val="11"/>
      <name val="Calibri"/>
      <family val="2"/>
    </font>
    <font>
      <sz val="11"/>
      <name val="Calibri"/>
      <family val="2"/>
    </font>
    <font>
      <sz val="10"/>
      <name val="Symbol"/>
      <family val="1"/>
      <charset val="2"/>
    </font>
    <font>
      <sz val="11"/>
      <color rgb="FF000000"/>
      <name val="Calibri"/>
      <family val="2"/>
    </font>
    <font>
      <sz val="12"/>
      <color rgb="FF000000"/>
      <name val="Cambria"/>
      <family val="1"/>
    </font>
    <font>
      <b/>
      <sz val="16"/>
      <name val="Calibri"/>
      <family val="2"/>
    </font>
    <font>
      <b/>
      <sz val="12"/>
      <color rgb="FF000000"/>
      <name val="Tahoma"/>
      <family val="2"/>
    </font>
    <font>
      <sz val="12"/>
      <color rgb="FF000000"/>
      <name val="Arial"/>
      <family val="2"/>
    </font>
    <font>
      <b/>
      <sz val="11"/>
      <color rgb="FF000000"/>
      <name val="Arial"/>
      <family val="2"/>
    </font>
    <font>
      <b/>
      <sz val="9"/>
      <name val="Calibri"/>
      <family val="2"/>
    </font>
    <font>
      <sz val="9"/>
      <color rgb="FF000000"/>
      <name val="Calibri"/>
      <family val="2"/>
    </font>
    <font>
      <sz val="9"/>
      <name val="Calibri"/>
      <family val="2"/>
    </font>
    <font>
      <sz val="9"/>
      <color rgb="FF000000"/>
      <name val="Times New Roman"/>
      <family val="1"/>
    </font>
    <font>
      <sz val="9"/>
      <color rgb="FF000000"/>
      <name val="Cambria"/>
      <family val="1"/>
    </font>
    <font>
      <b/>
      <sz val="9"/>
      <color rgb="FF000000"/>
      <name val="Calibri"/>
      <family val="2"/>
    </font>
    <font>
      <sz val="10"/>
      <name val="Times New Roman"/>
      <family val="2"/>
    </font>
    <font>
      <sz val="8"/>
      <name val="Times New Roman"/>
      <family val="1"/>
    </font>
    <font>
      <sz val="10"/>
      <name val="Arial"/>
      <family val="2"/>
    </font>
    <font>
      <b/>
      <sz val="11"/>
      <name val="Aptos Narrow"/>
      <family val="2"/>
    </font>
    <font>
      <sz val="11"/>
      <color theme="1"/>
      <name val="Calibri"/>
      <family val="2"/>
      <scheme val="minor"/>
    </font>
    <font>
      <sz val="11"/>
      <name val="Aptos Narrow"/>
      <family val="2"/>
    </font>
    <font>
      <sz val="11"/>
      <name val="Arial"/>
      <family val="2"/>
    </font>
    <font>
      <b/>
      <sz val="11"/>
      <color theme="1"/>
      <name val="Aptos Narrow"/>
      <family val="2"/>
    </font>
    <font>
      <sz val="8"/>
      <name val="Arial"/>
      <family val="2"/>
    </font>
    <font>
      <sz val="11"/>
      <color theme="1"/>
      <name val="Arial Narrow"/>
      <family val="2"/>
    </font>
    <font>
      <b/>
      <sz val="15"/>
      <color theme="1"/>
      <name val="Aptos Narrow"/>
      <family val="2"/>
    </font>
    <font>
      <sz val="11"/>
      <name val="Arial Narrow"/>
      <family val="2"/>
    </font>
    <font>
      <b/>
      <sz val="15"/>
      <name val="Aptos Narrow"/>
      <family val="2"/>
    </font>
    <font>
      <b/>
      <sz val="11"/>
      <name val="Aptos Narrow"/>
      <family val="2"/>
    </font>
    <font>
      <sz val="11"/>
      <name val="Aptos Narrow"/>
      <family val="2"/>
    </font>
    <font>
      <b/>
      <sz val="12"/>
      <color theme="0"/>
      <name val="Aptos Narrow"/>
      <family val="2"/>
    </font>
    <font>
      <sz val="11"/>
      <color theme="1"/>
      <name val="Aptos Narrow"/>
      <family val="2"/>
    </font>
    <font>
      <b/>
      <sz val="11"/>
      <color theme="1"/>
      <name val="Aptos Narrow"/>
      <family val="2"/>
    </font>
    <font>
      <b/>
      <sz val="11"/>
      <color rgb="FF000000"/>
      <name val="Aptos Narrow"/>
      <family val="2"/>
    </font>
    <font>
      <b/>
      <sz val="10"/>
      <color theme="1"/>
      <name val="Arial"/>
      <family val="2"/>
    </font>
    <font>
      <b/>
      <sz val="15"/>
      <color rgb="FF000000"/>
      <name val="Aptos Narrow"/>
      <family val="2"/>
    </font>
    <font>
      <b/>
      <sz val="11"/>
      <color theme="0"/>
      <name val="Aptos Narrow"/>
      <family val="2"/>
    </font>
    <font>
      <sz val="10"/>
      <color rgb="FF000000"/>
      <name val="Aptos Narrow"/>
      <family val="2"/>
    </font>
    <font>
      <b/>
      <sz val="10"/>
      <color theme="1"/>
      <name val="Aptos Narrow"/>
      <family val="2"/>
    </font>
    <font>
      <b/>
      <sz val="9"/>
      <color theme="1"/>
      <name val="Aptos Narrow"/>
      <family val="2"/>
    </font>
    <font>
      <sz val="9"/>
      <color theme="1"/>
      <name val="Aptos Narrow"/>
      <family val="2"/>
    </font>
    <font>
      <sz val="10"/>
      <color indexed="8"/>
      <name val="Aptos Narrow"/>
      <family val="2"/>
    </font>
    <font>
      <b/>
      <sz val="11"/>
      <color theme="1"/>
      <name val="Calibri"/>
      <family val="2"/>
      <scheme val="minor"/>
    </font>
    <font>
      <sz val="11"/>
      <name val="Aptos"/>
      <family val="2"/>
    </font>
    <font>
      <sz val="12"/>
      <name val="Arial Narrow"/>
      <family val="2"/>
    </font>
    <font>
      <sz val="14"/>
      <color theme="1"/>
      <name val="Arial Narrow"/>
      <family val="2"/>
    </font>
    <font>
      <sz val="12"/>
      <name val="Courier"/>
      <family val="3"/>
    </font>
    <font>
      <sz val="12"/>
      <color indexed="8"/>
      <name val="Aptos"/>
      <family val="2"/>
    </font>
    <font>
      <sz val="10"/>
      <color indexed="8"/>
      <name val="MS Sans Serif"/>
    </font>
    <font>
      <sz val="14"/>
      <color theme="1"/>
      <name val="Aptos Narrow"/>
      <family val="2"/>
    </font>
    <font>
      <b/>
      <sz val="14"/>
      <name val="Arial Narrow"/>
      <family val="2"/>
    </font>
    <font>
      <b/>
      <sz val="14"/>
      <color theme="1"/>
      <name val="Aptos"/>
      <family val="2"/>
    </font>
    <font>
      <b/>
      <sz val="14"/>
      <name val="Aptos"/>
      <family val="2"/>
    </font>
    <font>
      <b/>
      <sz val="11"/>
      <name val="Aptos"/>
      <family val="2"/>
    </font>
    <font>
      <b/>
      <sz val="11"/>
      <color indexed="8"/>
      <name val="Aptos"/>
      <family val="2"/>
    </font>
    <font>
      <sz val="11"/>
      <color indexed="8"/>
      <name val="Aptos"/>
      <family val="2"/>
    </font>
    <font>
      <b/>
      <sz val="11"/>
      <color rgb="FF000000"/>
      <name val="Aptos"/>
      <family val="2"/>
    </font>
    <font>
      <sz val="11"/>
      <color rgb="FF000000"/>
      <name val="Aptos"/>
      <family val="2"/>
    </font>
    <font>
      <sz val="8"/>
      <name val="Times New Roman"/>
      <family val="1"/>
    </font>
    <font>
      <sz val="8"/>
      <name val="Aptos"/>
      <family val="2"/>
    </font>
    <font>
      <sz val="10"/>
      <color indexed="8"/>
      <name val="MS Sans Serif"/>
      <family val="2"/>
    </font>
    <font>
      <u/>
      <sz val="10"/>
      <color theme="10"/>
      <name val="Arial"/>
      <family val="2"/>
    </font>
    <font>
      <sz val="11"/>
      <color rgb="FF000000"/>
      <name val="Aptos Narrow"/>
      <family val="2"/>
    </font>
    <font>
      <b/>
      <u/>
      <sz val="12"/>
      <color rgb="FF000000"/>
      <name val="Aptos Narrow"/>
      <family val="2"/>
    </font>
    <font>
      <sz val="10"/>
      <name val="Geneva"/>
      <family val="2"/>
    </font>
    <font>
      <sz val="15"/>
      <color rgb="FF000000"/>
      <name val="Aptos Narrow"/>
      <family val="2"/>
    </font>
    <font>
      <b/>
      <sz val="10"/>
      <color rgb="FF000000"/>
      <name val="Aptos Narrow"/>
      <family val="2"/>
    </font>
    <font>
      <b/>
      <sz val="10"/>
      <color rgb="FFFF0000"/>
      <name val="Aptos Narrow"/>
      <family val="2"/>
    </font>
    <font>
      <b/>
      <sz val="26"/>
      <name val="Aptos Narrow"/>
      <family val="2"/>
    </font>
    <font>
      <sz val="26"/>
      <name val="Aptos Narrow"/>
      <family val="2"/>
    </font>
    <font>
      <b/>
      <sz val="22"/>
      <color rgb="FF000000"/>
      <name val="Aptos Narrow"/>
      <family val="2"/>
    </font>
    <font>
      <b/>
      <sz val="14"/>
      <color theme="0"/>
      <name val="Aptos Narrow"/>
      <family val="2"/>
    </font>
    <font>
      <b/>
      <sz val="14"/>
      <color theme="1"/>
      <name val="Aptos Narrow"/>
      <family val="2"/>
    </font>
    <font>
      <b/>
      <sz val="14"/>
      <name val="Aptos Narrow"/>
      <family val="2"/>
    </font>
    <font>
      <sz val="14"/>
      <color rgb="FF000000"/>
      <name val="Aptos Narrow"/>
      <family val="2"/>
    </font>
    <font>
      <b/>
      <sz val="14"/>
      <color rgb="FFFFFFFF"/>
      <name val="Aptos Narrow"/>
      <family val="2"/>
    </font>
    <font>
      <b/>
      <sz val="11"/>
      <color indexed="9"/>
      <name val="Aptos Narrow"/>
      <family val="2"/>
    </font>
    <font>
      <b/>
      <sz val="14"/>
      <color indexed="9"/>
      <name val="Aptos Narrow"/>
      <family val="2"/>
    </font>
    <font>
      <b/>
      <sz val="12"/>
      <color indexed="9"/>
      <name val="Aptos Narrow"/>
      <family val="2"/>
    </font>
    <font>
      <b/>
      <sz val="11"/>
      <color theme="1"/>
      <name val="Aptos Narrow"/>
    </font>
    <font>
      <b/>
      <sz val="11"/>
      <color theme="1"/>
      <name val="Arial Narrow"/>
      <family val="2"/>
    </font>
    <font>
      <sz val="16"/>
      <name val="Aptos"/>
      <family val="2"/>
    </font>
    <font>
      <b/>
      <sz val="20"/>
      <name val="Aptos"/>
      <family val="2"/>
    </font>
    <font>
      <b/>
      <sz val="16"/>
      <color theme="1"/>
      <name val="Aptos"/>
      <family val="2"/>
    </font>
    <font>
      <b/>
      <sz val="12"/>
      <color theme="0"/>
      <name val="Aptos"/>
      <family val="2"/>
    </font>
    <font>
      <b/>
      <sz val="12"/>
      <color indexed="8"/>
      <name val="Aptos"/>
      <family val="2"/>
    </font>
    <font>
      <b/>
      <sz val="14"/>
      <color indexed="8"/>
      <name val="Aptos"/>
      <family val="2"/>
    </font>
    <font>
      <sz val="9"/>
      <color theme="1"/>
      <name val="Aptos"/>
      <family val="2"/>
    </font>
    <font>
      <b/>
      <sz val="8"/>
      <name val="Aptos"/>
      <family val="2"/>
    </font>
    <font>
      <b/>
      <sz val="12"/>
      <color rgb="FF000000"/>
      <name val="Aptos Narrow"/>
    </font>
  </fonts>
  <fills count="39">
    <fill>
      <patternFill patternType="none"/>
    </fill>
    <fill>
      <patternFill patternType="gray125"/>
    </fill>
    <fill>
      <patternFill patternType="solid">
        <fgColor rgb="FFC67F28"/>
        <bgColor indexed="64"/>
      </patternFill>
    </fill>
    <fill>
      <patternFill patternType="solid">
        <fgColor theme="9" tint="-0.249977111117893"/>
        <bgColor indexed="64"/>
      </patternFill>
    </fill>
    <fill>
      <patternFill patternType="solid">
        <fgColor theme="9" tint="0.39994506668294322"/>
        <bgColor indexed="64"/>
      </patternFill>
    </fill>
    <fill>
      <patternFill patternType="solid">
        <fgColor rgb="FFFFC000"/>
        <bgColor indexed="64"/>
      </patternFill>
    </fill>
    <fill>
      <patternFill patternType="solid">
        <fgColor rgb="FFFFFFFF"/>
        <bgColor rgb="FF000000"/>
      </patternFill>
    </fill>
    <fill>
      <patternFill patternType="solid">
        <fgColor indexed="22"/>
        <bgColor indexed="64"/>
      </patternFill>
    </fill>
    <fill>
      <patternFill patternType="solid">
        <fgColor theme="9" tint="0.59999389629810485"/>
        <bgColor indexed="64"/>
      </patternFill>
    </fill>
    <fill>
      <patternFill patternType="solid">
        <fgColor theme="9" tint="0.79995117038483843"/>
        <bgColor indexed="64"/>
      </patternFill>
    </fill>
    <fill>
      <patternFill patternType="solid">
        <fgColor theme="0" tint="-0.14996795556505021"/>
        <bgColor indexed="64"/>
      </patternFill>
    </fill>
    <fill>
      <patternFill patternType="solid">
        <fgColor theme="7" tint="0.79995117038483843"/>
        <bgColor indexed="64"/>
      </patternFill>
    </fill>
    <fill>
      <patternFill patternType="solid">
        <fgColor theme="0"/>
        <bgColor indexed="64"/>
      </patternFill>
    </fill>
    <fill>
      <patternFill patternType="solid">
        <fgColor rgb="FFA9D08E"/>
        <bgColor rgb="FF000000"/>
      </patternFill>
    </fill>
    <fill>
      <patternFill patternType="solid">
        <fgColor rgb="FFCCFFFF"/>
        <bgColor rgb="FF000000"/>
      </patternFill>
    </fill>
    <fill>
      <patternFill patternType="solid">
        <fgColor rgb="FFFFE699"/>
        <bgColor rgb="FF000000"/>
      </patternFill>
    </fill>
    <fill>
      <patternFill patternType="solid">
        <fgColor rgb="FFFBE3D5"/>
        <bgColor indexed="64"/>
      </patternFill>
    </fill>
    <fill>
      <patternFill patternType="solid">
        <fgColor rgb="FFE1EEDA"/>
        <bgColor indexed="64"/>
      </patternFill>
    </fill>
    <fill>
      <patternFill patternType="solid">
        <fgColor rgb="FFEBF0DE"/>
        <bgColor indexed="64"/>
      </patternFill>
    </fill>
    <fill>
      <patternFill patternType="solid">
        <fgColor rgb="FF00AF50"/>
        <bgColor indexed="64"/>
      </patternFill>
    </fill>
    <fill>
      <patternFill patternType="solid">
        <fgColor rgb="FFFF0000"/>
        <bgColor indexed="64"/>
      </patternFill>
    </fill>
    <fill>
      <patternFill patternType="solid">
        <fgColor theme="0" tint="-0.249977111117893"/>
        <bgColor indexed="64"/>
      </patternFill>
    </fill>
    <fill>
      <patternFill patternType="solid">
        <fgColor indexed="9"/>
        <bgColor indexed="64"/>
      </patternFill>
    </fill>
    <fill>
      <patternFill patternType="solid">
        <fgColor rgb="FF00B050"/>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92D05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rgb="FFFFFFFF"/>
      </patternFill>
    </fill>
    <fill>
      <patternFill patternType="solid">
        <fgColor theme="1" tint="0.499984740745262"/>
        <bgColor indexed="64"/>
      </patternFill>
    </fill>
    <fill>
      <patternFill patternType="solid">
        <fgColor theme="4" tint="0.59999389629810485"/>
        <bgColor indexed="64"/>
      </patternFill>
    </fill>
    <fill>
      <patternFill patternType="solid">
        <fgColor theme="1"/>
        <bgColor indexed="64"/>
      </patternFill>
    </fill>
    <fill>
      <patternFill patternType="solid">
        <fgColor theme="2"/>
        <bgColor indexed="64"/>
      </patternFill>
    </fill>
  </fills>
  <borders count="83">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thin">
        <color rgb="FF000000"/>
      </top>
      <bottom style="thin">
        <color rgb="FF000000"/>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auto="1"/>
      </right>
      <top/>
      <bottom/>
      <diagonal/>
    </border>
    <border>
      <left style="thin">
        <color rgb="FF000000"/>
      </left>
      <right/>
      <top style="thin">
        <color auto="1"/>
      </top>
      <bottom/>
      <diagonal/>
    </border>
    <border>
      <left style="thin">
        <color rgb="FF000000"/>
      </left>
      <right/>
      <top style="thin">
        <color auto="1"/>
      </top>
      <bottom style="thin">
        <color auto="1"/>
      </bottom>
      <diagonal/>
    </border>
    <border>
      <left style="thin">
        <color auto="1"/>
      </left>
      <right/>
      <top/>
      <bottom style="thin">
        <color rgb="FF000000"/>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style="medium">
        <color auto="1"/>
      </left>
      <right style="thin">
        <color auto="1"/>
      </right>
      <top/>
      <bottom/>
      <diagonal/>
    </border>
    <border>
      <left style="thin">
        <color auto="1"/>
      </left>
      <right style="medium">
        <color auto="1"/>
      </right>
      <top/>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diagonal/>
    </border>
    <border>
      <left/>
      <right style="medium">
        <color auto="1"/>
      </right>
      <top/>
      <bottom/>
      <diagonal/>
    </border>
    <border>
      <left/>
      <right style="medium">
        <color auto="1"/>
      </right>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right style="medium">
        <color indexed="64"/>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diagonal/>
    </border>
    <border>
      <left/>
      <right/>
      <top style="thin">
        <color theme="4"/>
      </top>
      <bottom style="double">
        <color theme="4"/>
      </bottom>
      <diagonal/>
    </border>
  </borders>
  <cellStyleXfs count="156">
    <xf numFmtId="0" fontId="0" fillId="0" borderId="0"/>
    <xf numFmtId="43" fontId="12" fillId="0" borderId="0" applyFont="0" applyFill="0" applyBorder="0" applyAlignment="0" applyProtection="0"/>
    <xf numFmtId="44" fontId="12" fillId="0" borderId="0" applyFont="0" applyFill="0" applyBorder="0" applyAlignment="0" applyProtection="0"/>
    <xf numFmtId="9" fontId="12" fillId="0" borderId="0" applyFont="0" applyFill="0" applyBorder="0" applyAlignment="0" applyProtection="0"/>
    <xf numFmtId="164" fontId="57" fillId="0" borderId="0" applyFont="0" applyFill="0" applyBorder="0" applyAlignment="0" applyProtection="0"/>
    <xf numFmtId="169" fontId="58" fillId="0" borderId="0" applyFont="0" applyFill="0" applyBorder="0" applyAlignment="0" applyProtection="0"/>
    <xf numFmtId="170" fontId="59" fillId="0" borderId="0" applyFont="0" applyFill="0" applyBorder="0" applyAlignment="0" applyProtection="0"/>
    <xf numFmtId="169" fontId="58" fillId="0" borderId="0" applyFont="0" applyFill="0" applyBorder="0" applyAlignment="0" applyProtection="0"/>
    <xf numFmtId="43" fontId="16"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171" fontId="60" fillId="0" borderId="0" applyFont="0" applyFill="0" applyBorder="0" applyAlignment="0" applyProtection="0"/>
    <xf numFmtId="42" fontId="16" fillId="0" borderId="0" applyFont="0" applyFill="0" applyBorder="0" applyAlignment="0" applyProtection="0"/>
    <xf numFmtId="42" fontId="16" fillId="0" borderId="0" applyFont="0" applyFill="0" applyBorder="0" applyAlignment="0" applyProtection="0"/>
    <xf numFmtId="44" fontId="12" fillId="0" borderId="0" applyFont="0" applyFill="0" applyBorder="0" applyAlignment="0" applyProtection="0"/>
    <xf numFmtId="172" fontId="16" fillId="0" borderId="0" applyFont="0" applyFill="0" applyBorder="0" applyAlignment="0" applyProtection="0"/>
    <xf numFmtId="44" fontId="16" fillId="0" borderId="0" applyFont="0" applyFill="0" applyBorder="0" applyAlignment="0" applyProtection="0"/>
    <xf numFmtId="44" fontId="61" fillId="0" borderId="0" applyFont="0" applyFill="0" applyBorder="0" applyAlignment="0" applyProtection="0"/>
    <xf numFmtId="168" fontId="62" fillId="0" borderId="0" applyFont="0" applyFill="0" applyBorder="0" applyAlignment="0" applyProtection="0"/>
    <xf numFmtId="0" fontId="15" fillId="0" borderId="0"/>
    <xf numFmtId="0" fontId="63" fillId="0" borderId="0"/>
    <xf numFmtId="0" fontId="12" fillId="0" borderId="0"/>
    <xf numFmtId="0" fontId="15" fillId="0" borderId="0"/>
    <xf numFmtId="0" fontId="15" fillId="0" borderId="0"/>
    <xf numFmtId="0" fontId="16" fillId="0" borderId="0"/>
    <xf numFmtId="0" fontId="16" fillId="0" borderId="0"/>
    <xf numFmtId="0" fontId="15" fillId="0" borderId="0"/>
    <xf numFmtId="0" fontId="15" fillId="0" borderId="0"/>
    <xf numFmtId="0" fontId="63" fillId="0" borderId="0"/>
    <xf numFmtId="0" fontId="16" fillId="0" borderId="0"/>
    <xf numFmtId="0" fontId="15" fillId="0" borderId="0"/>
    <xf numFmtId="0" fontId="16" fillId="0" borderId="0"/>
    <xf numFmtId="173" fontId="57" fillId="0" borderId="0"/>
    <xf numFmtId="0" fontId="64" fillId="0" borderId="0"/>
    <xf numFmtId="0" fontId="12" fillId="0" borderId="0"/>
    <xf numFmtId="0" fontId="15" fillId="0" borderId="0"/>
    <xf numFmtId="0" fontId="15" fillId="0" borderId="0"/>
    <xf numFmtId="9" fontId="12" fillId="0" borderId="0" applyFont="0" applyFill="0" applyBorder="0" applyAlignment="0" applyProtection="0"/>
    <xf numFmtId="9" fontId="58" fillId="0" borderId="0" applyFont="0" applyFill="0" applyBorder="0" applyAlignment="0" applyProtection="0"/>
    <xf numFmtId="9" fontId="59" fillId="0" borderId="0" applyFont="0" applyFill="0" applyBorder="0" applyAlignment="0" applyProtection="0"/>
    <xf numFmtId="9" fontId="59" fillId="0" borderId="0" applyFont="0" applyFill="0" applyBorder="0" applyAlignment="0" applyProtection="0"/>
    <xf numFmtId="9" fontId="16" fillId="0" borderId="0" applyFont="0" applyFill="0" applyBorder="0" applyAlignment="0" applyProtection="0"/>
    <xf numFmtId="9" fontId="59" fillId="0" borderId="0" applyFont="0" applyFill="0" applyBorder="0" applyAlignment="0" applyProtection="0"/>
    <xf numFmtId="9" fontId="15" fillId="0" borderId="0" applyFont="0" applyFill="0" applyBorder="0" applyAlignment="0" applyProtection="0"/>
    <xf numFmtId="165" fontId="7" fillId="0" borderId="0" applyFont="0" applyFill="0" applyBorder="0" applyAlignment="0" applyProtection="0">
      <alignment vertical="center"/>
    </xf>
    <xf numFmtId="0" fontId="6" fillId="0" borderId="0"/>
    <xf numFmtId="44" fontId="12" fillId="0" borderId="0" applyFont="0" applyFill="0" applyBorder="0" applyAlignment="0" applyProtection="0"/>
    <xf numFmtId="44" fontId="6" fillId="0" borderId="0" applyFont="0" applyFill="0" applyBorder="0" applyAlignment="0" applyProtection="0"/>
    <xf numFmtId="0" fontId="84" fillId="0" borderId="0"/>
    <xf numFmtId="0" fontId="86" fillId="0" borderId="0"/>
    <xf numFmtId="166" fontId="84" fillId="0" borderId="0" applyFont="0" applyFill="0" applyBorder="0" applyAlignment="0" applyProtection="0"/>
    <xf numFmtId="168" fontId="88" fillId="0" borderId="0" applyFont="0" applyFill="0" applyBorder="0" applyAlignment="0" applyProtection="0"/>
    <xf numFmtId="0" fontId="84" fillId="0" borderId="0"/>
    <xf numFmtId="0" fontId="84" fillId="0" borderId="0"/>
    <xf numFmtId="42" fontId="86" fillId="0" borderId="0" applyFont="0" applyFill="0" applyBorder="0" applyAlignment="0" applyProtection="0"/>
    <xf numFmtId="0" fontId="86" fillId="0" borderId="0"/>
    <xf numFmtId="0" fontId="15" fillId="0" borderId="0"/>
    <xf numFmtId="166" fontId="5" fillId="0" borderId="0" applyFont="0" applyFill="0" applyBorder="0" applyAlignment="0" applyProtection="0"/>
    <xf numFmtId="0" fontId="60" fillId="0" borderId="0"/>
    <xf numFmtId="0" fontId="15" fillId="0" borderId="0"/>
    <xf numFmtId="0" fontId="15" fillId="0" borderId="0"/>
    <xf numFmtId="9" fontId="15" fillId="0" borderId="0" applyFont="0" applyFill="0" applyBorder="0" applyAlignment="0" applyProtection="0"/>
    <xf numFmtId="0" fontId="109" fillId="0" borderId="82" applyNumberFormat="0" applyFill="0" applyAlignment="0" applyProtection="0"/>
    <xf numFmtId="0" fontId="4" fillId="0" borderId="0"/>
    <xf numFmtId="42" fontId="4" fillId="0" borderId="0" applyFont="0" applyFill="0" applyBorder="0" applyAlignment="0" applyProtection="0"/>
    <xf numFmtId="166" fontId="113" fillId="0" borderId="0" applyFont="0" applyFill="0" applyBorder="0" applyAlignment="0" applyProtection="0"/>
    <xf numFmtId="9" fontId="15" fillId="0" borderId="0" applyFont="0" applyFill="0" applyBorder="0" applyAlignment="0" applyProtection="0"/>
    <xf numFmtId="0" fontId="115" fillId="0" borderId="0"/>
    <xf numFmtId="0" fontId="4" fillId="0" borderId="0"/>
    <xf numFmtId="42" fontId="4" fillId="0" borderId="0" applyFont="0" applyFill="0" applyBorder="0" applyAlignment="0" applyProtection="0"/>
    <xf numFmtId="0" fontId="4" fillId="0" borderId="0"/>
    <xf numFmtId="0" fontId="15" fillId="0" borderId="0"/>
    <xf numFmtId="0" fontId="4" fillId="0" borderId="0"/>
    <xf numFmtId="0" fontId="12" fillId="0" borderId="0"/>
    <xf numFmtId="168" fontId="15"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xf numFmtId="43" fontId="15" fillId="0" borderId="0" applyFont="0" applyFill="0" applyBorder="0" applyAlignment="0" applyProtection="0"/>
    <xf numFmtId="42" fontId="15"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1" fontId="57" fillId="0" borderId="0" applyFont="0" applyFill="0" applyBorder="0" applyAlignment="0" applyProtection="0"/>
    <xf numFmtId="43" fontId="3" fillId="0" borderId="0" applyFont="0" applyFill="0" applyBorder="0" applyAlignment="0" applyProtection="0"/>
    <xf numFmtId="43" fontId="15" fillId="0" borderId="0" applyFont="0" applyFill="0" applyBorder="0" applyAlignment="0" applyProtection="0"/>
    <xf numFmtId="42" fontId="3" fillId="0" borderId="0" applyFont="0" applyFill="0" applyBorder="0" applyAlignment="0" applyProtection="0"/>
    <xf numFmtId="42" fontId="3" fillId="0" borderId="0" applyFont="0" applyFill="0" applyBorder="0" applyAlignment="0" applyProtection="0"/>
    <xf numFmtId="44" fontId="12" fillId="0" borderId="0" applyFont="0" applyFill="0" applyBorder="0" applyAlignment="0" applyProtection="0"/>
    <xf numFmtId="172" fontId="3" fillId="0" borderId="0" applyFont="0" applyFill="0" applyBorder="0" applyAlignment="0" applyProtection="0"/>
    <xf numFmtId="44" fontId="3" fillId="0" borderId="0" applyFont="0" applyFill="0" applyBorder="0" applyAlignment="0" applyProtection="0"/>
    <xf numFmtId="44" fontId="61" fillId="0" borderId="0" applyFont="0" applyFill="0" applyBorder="0" applyAlignment="0" applyProtection="0"/>
    <xf numFmtId="0" fontId="3" fillId="0" borderId="0"/>
    <xf numFmtId="0" fontId="3" fillId="0" borderId="0"/>
    <xf numFmtId="0" fontId="3" fillId="0" borderId="0"/>
    <xf numFmtId="0" fontId="3" fillId="0" borderId="0"/>
    <xf numFmtId="0" fontId="63" fillId="0" borderId="0"/>
    <xf numFmtId="9" fontId="3" fillId="0" borderId="0" applyFont="0" applyFill="0" applyBorder="0" applyAlignment="0" applyProtection="0"/>
    <xf numFmtId="44" fontId="3" fillId="0" borderId="0" applyFont="0" applyFill="0" applyBorder="0" applyAlignment="0" applyProtection="0">
      <alignment vertical="center"/>
    </xf>
    <xf numFmtId="0" fontId="3" fillId="0" borderId="0"/>
    <xf numFmtId="44" fontId="12" fillId="0" borderId="0" applyFont="0" applyFill="0" applyBorder="0" applyAlignment="0" applyProtection="0"/>
    <xf numFmtId="44" fontId="3" fillId="0" borderId="0" applyFont="0" applyFill="0" applyBorder="0" applyAlignment="0" applyProtection="0"/>
    <xf numFmtId="0" fontId="15" fillId="0" borderId="0"/>
    <xf numFmtId="0" fontId="3" fillId="0" borderId="0"/>
    <xf numFmtId="168" fontId="62" fillId="0" borderId="0" applyFont="0" applyFill="0" applyBorder="0" applyAlignment="0" applyProtection="0"/>
    <xf numFmtId="0" fontId="15" fillId="0" borderId="0"/>
    <xf numFmtId="0" fontId="15" fillId="0" borderId="0"/>
    <xf numFmtId="42" fontId="3" fillId="0" borderId="0" applyFont="0" applyFill="0" applyBorder="0" applyAlignment="0" applyProtection="0"/>
    <xf numFmtId="0" fontId="3" fillId="0" borderId="0"/>
    <xf numFmtId="167" fontId="12" fillId="0" borderId="0" applyFont="0" applyFill="0" applyBorder="0" applyAlignment="0" applyProtection="0"/>
    <xf numFmtId="0" fontId="3" fillId="0" borderId="0"/>
    <xf numFmtId="0" fontId="3" fillId="0" borderId="0"/>
    <xf numFmtId="0" fontId="62" fillId="0" borderId="0"/>
    <xf numFmtId="44" fontId="3" fillId="0" borderId="0" applyFont="0" applyFill="0" applyBorder="0" applyAlignment="0" applyProtection="0"/>
    <xf numFmtId="172" fontId="59" fillId="0" borderId="0" applyFont="0" applyFill="0" applyBorder="0" applyAlignment="0" applyProtection="0"/>
    <xf numFmtId="167" fontId="3" fillId="0" borderId="0" applyFont="0" applyFill="0" applyBorder="0" applyAlignment="0" applyProtection="0"/>
    <xf numFmtId="0" fontId="127" fillId="0" borderId="0"/>
    <xf numFmtId="0" fontId="128" fillId="0" borderId="0" applyNumberForma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2" fontId="2" fillId="0" borderId="0" applyFont="0" applyFill="0" applyBorder="0" applyAlignment="0" applyProtection="0"/>
    <xf numFmtId="44" fontId="12" fillId="0" borderId="0" applyFont="0" applyFill="0" applyBorder="0" applyAlignment="0" applyProtection="0"/>
    <xf numFmtId="172" fontId="2" fillId="0" borderId="0" applyFont="0" applyFill="0" applyBorder="0" applyAlignment="0" applyProtection="0"/>
    <xf numFmtId="44" fontId="2" fillId="0" borderId="0" applyFont="0" applyFill="0" applyBorder="0" applyAlignment="0" applyProtection="0"/>
    <xf numFmtId="44" fontId="61" fillId="0" borderId="0" applyFont="0" applyFill="0" applyBorder="0" applyAlignment="0" applyProtection="0"/>
    <xf numFmtId="0" fontId="2" fillId="0" borderId="0"/>
    <xf numFmtId="0" fontId="2" fillId="0" borderId="0"/>
    <xf numFmtId="0" fontId="2" fillId="0" borderId="0"/>
    <xf numFmtId="0" fontId="2" fillId="0" borderId="0"/>
    <xf numFmtId="44" fontId="12" fillId="0" borderId="0" applyFont="0" applyFill="0" applyBorder="0" applyAlignment="0" applyProtection="0"/>
    <xf numFmtId="9" fontId="2" fillId="0" borderId="0" applyFont="0" applyFill="0" applyBorder="0" applyAlignment="0" applyProtection="0"/>
    <xf numFmtId="43" fontId="12" fillId="0" borderId="0" applyFont="0" applyFill="0" applyBorder="0" applyAlignment="0" applyProtection="0"/>
    <xf numFmtId="44" fontId="2" fillId="0" borderId="0" applyFont="0" applyFill="0" applyBorder="0" applyAlignment="0" applyProtection="0">
      <alignment vertical="center"/>
    </xf>
    <xf numFmtId="0" fontId="2" fillId="0" borderId="0"/>
    <xf numFmtId="44" fontId="12" fillId="0" borderId="0" applyFont="0" applyFill="0" applyBorder="0" applyAlignment="0" applyProtection="0"/>
    <xf numFmtId="44" fontId="2" fillId="0" borderId="0" applyFont="0" applyFill="0" applyBorder="0" applyAlignment="0" applyProtection="0"/>
    <xf numFmtId="0" fontId="2" fillId="0" borderId="0"/>
    <xf numFmtId="44" fontId="12" fillId="0" borderId="0" applyFont="0" applyFill="0" applyBorder="0" applyAlignment="0" applyProtection="0"/>
    <xf numFmtId="42" fontId="2" fillId="0" borderId="0" applyFont="0" applyFill="0" applyBorder="0" applyAlignment="0" applyProtection="0"/>
    <xf numFmtId="0" fontId="2" fillId="0" borderId="0"/>
    <xf numFmtId="0" fontId="2" fillId="0" borderId="0"/>
    <xf numFmtId="0" fontId="2" fillId="0" borderId="0"/>
    <xf numFmtId="43" fontId="12" fillId="0" borderId="0" applyFont="0" applyFill="0" applyBorder="0" applyAlignment="0" applyProtection="0"/>
    <xf numFmtId="44" fontId="2" fillId="0" borderId="0" applyFont="0" applyFill="0" applyBorder="0" applyAlignment="0" applyProtection="0"/>
    <xf numFmtId="167" fontId="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3" fontId="12" fillId="0" borderId="0" applyFont="0" applyFill="0" applyBorder="0" applyAlignment="0" applyProtection="0"/>
    <xf numFmtId="43" fontId="2" fillId="0" borderId="0" applyFont="0" applyFill="0" applyBorder="0" applyAlignment="0" applyProtection="0"/>
    <xf numFmtId="206" fontId="15" fillId="0" borderId="0" applyFont="0" applyFill="0" applyBorder="0" applyAlignment="0" applyProtection="0"/>
    <xf numFmtId="0" fontId="15" fillId="0" borderId="0"/>
    <xf numFmtId="0" fontId="131" fillId="0" borderId="0"/>
    <xf numFmtId="0" fontId="1" fillId="0" borderId="0"/>
  </cellStyleXfs>
  <cellXfs count="1514">
    <xf numFmtId="0" fontId="0" fillId="0" borderId="0" xfId="0" applyAlignment="1">
      <alignment horizontal="left" vertical="top"/>
    </xf>
    <xf numFmtId="0" fontId="8" fillId="0" borderId="0" xfId="0" applyFont="1" applyAlignment="1">
      <alignment horizontal="left" vertical="top"/>
    </xf>
    <xf numFmtId="0" fontId="9" fillId="0" borderId="8" xfId="0" applyFont="1" applyBorder="1" applyAlignment="1">
      <alignment horizontal="left" vertical="top" wrapText="1"/>
    </xf>
    <xf numFmtId="0" fontId="9" fillId="0" borderId="8" xfId="0" applyFont="1" applyBorder="1" applyAlignment="1">
      <alignment horizontal="center" vertical="top" wrapText="1"/>
    </xf>
    <xf numFmtId="2" fontId="8" fillId="0" borderId="8" xfId="0" applyNumberFormat="1" applyFont="1" applyBorder="1" applyAlignment="1">
      <alignment horizontal="center" vertical="top" shrinkToFit="1"/>
    </xf>
    <xf numFmtId="0" fontId="9" fillId="0" borderId="8" xfId="0" applyFont="1" applyBorder="1" applyAlignment="1">
      <alignment horizontal="center" vertical="center" wrapText="1"/>
    </xf>
    <xf numFmtId="1" fontId="8" fillId="0" borderId="8" xfId="0" applyNumberFormat="1" applyFont="1" applyBorder="1" applyAlignment="1">
      <alignment horizontal="center" vertical="center" shrinkToFit="1"/>
    </xf>
    <xf numFmtId="1" fontId="8" fillId="0" borderId="8" xfId="0" applyNumberFormat="1" applyFont="1" applyBorder="1" applyAlignment="1">
      <alignment horizontal="center" vertical="top" shrinkToFit="1"/>
    </xf>
    <xf numFmtId="0" fontId="8" fillId="0" borderId="8" xfId="0" applyFont="1" applyBorder="1" applyAlignment="1">
      <alignment horizontal="left" vertical="top" wrapText="1"/>
    </xf>
    <xf numFmtId="2" fontId="8" fillId="0" borderId="8" xfId="0" applyNumberFormat="1" applyFont="1" applyBorder="1" applyAlignment="1">
      <alignment horizontal="center" vertical="center" shrinkToFit="1"/>
    </xf>
    <xf numFmtId="0" fontId="0" fillId="0" borderId="0" xfId="0" applyAlignment="1">
      <alignment horizontal="center" vertical="top"/>
    </xf>
    <xf numFmtId="0" fontId="8" fillId="0" borderId="0" xfId="0" applyFont="1" applyAlignment="1">
      <alignment horizontal="left" vertical="center"/>
    </xf>
    <xf numFmtId="0" fontId="9" fillId="0" borderId="8" xfId="0" applyFont="1" applyBorder="1" applyAlignment="1">
      <alignment horizontal="left" vertical="center" wrapText="1"/>
    </xf>
    <xf numFmtId="0" fontId="18" fillId="0" borderId="0" xfId="28" applyFont="1" applyAlignment="1">
      <alignment vertical="center"/>
    </xf>
    <xf numFmtId="0" fontId="18" fillId="0" borderId="0" xfId="28" applyFont="1"/>
    <xf numFmtId="0" fontId="21" fillId="0" borderId="0" xfId="28" applyFont="1" applyAlignment="1">
      <alignment vertical="top" wrapText="1"/>
    </xf>
    <xf numFmtId="0" fontId="22" fillId="0" borderId="0" xfId="28" applyFont="1" applyAlignment="1">
      <alignment vertical="top" wrapText="1"/>
    </xf>
    <xf numFmtId="0" fontId="18" fillId="0" borderId="0" xfId="28" applyFont="1" applyAlignment="1">
      <alignment horizontal="left"/>
    </xf>
    <xf numFmtId="0" fontId="23" fillId="0" borderId="0" xfId="28" applyFont="1"/>
    <xf numFmtId="0" fontId="21" fillId="0" borderId="0" xfId="28" applyFont="1"/>
    <xf numFmtId="0" fontId="21" fillId="0" borderId="0" xfId="28" applyFont="1" applyAlignment="1">
      <alignment horizontal="center" vertical="center"/>
    </xf>
    <xf numFmtId="0" fontId="24" fillId="9" borderId="28" xfId="33" applyFont="1" applyFill="1" applyBorder="1" applyAlignment="1">
      <alignment horizontal="center" vertical="center"/>
    </xf>
    <xf numFmtId="0" fontId="23" fillId="0" borderId="0" xfId="28" applyFont="1" applyAlignment="1">
      <alignment vertical="center"/>
    </xf>
    <xf numFmtId="0" fontId="25" fillId="0" borderId="0" xfId="33" applyFont="1"/>
    <xf numFmtId="182" fontId="20" fillId="0" borderId="0" xfId="33" applyNumberFormat="1" applyFont="1"/>
    <xf numFmtId="169" fontId="23" fillId="0" borderId="0" xfId="5" applyFont="1" applyAlignment="1">
      <alignment horizontal="center"/>
    </xf>
    <xf numFmtId="183" fontId="25" fillId="0" borderId="0" xfId="33" applyNumberFormat="1" applyFont="1"/>
    <xf numFmtId="10" fontId="23" fillId="0" borderId="0" xfId="5" applyNumberFormat="1" applyFont="1" applyAlignment="1">
      <alignment vertical="center"/>
    </xf>
    <xf numFmtId="0" fontId="21" fillId="8" borderId="0" xfId="28" applyFont="1" applyFill="1"/>
    <xf numFmtId="182" fontId="19" fillId="8" borderId="0" xfId="33" applyNumberFormat="1" applyFont="1" applyFill="1"/>
    <xf numFmtId="183" fontId="19" fillId="8" borderId="0" xfId="33" applyNumberFormat="1" applyFont="1" applyFill="1"/>
    <xf numFmtId="182" fontId="25" fillId="0" borderId="0" xfId="33" applyNumberFormat="1" applyFont="1"/>
    <xf numFmtId="169" fontId="23" fillId="0" borderId="0" xfId="5" applyFont="1"/>
    <xf numFmtId="0" fontId="23" fillId="0" borderId="0" xfId="28" applyFont="1" applyAlignment="1">
      <alignment horizontal="center"/>
    </xf>
    <xf numFmtId="10" fontId="18" fillId="0" borderId="0" xfId="28" applyNumberFormat="1" applyFont="1" applyAlignment="1">
      <alignment horizontal="center" vertical="center"/>
    </xf>
    <xf numFmtId="179" fontId="25" fillId="0" borderId="0" xfId="17" applyNumberFormat="1" applyFont="1" applyAlignment="1">
      <alignment horizontal="right" vertical="center"/>
    </xf>
    <xf numFmtId="0" fontId="23" fillId="0" borderId="0" xfId="28" applyFont="1" applyAlignment="1">
      <alignment horizontal="left" wrapText="1"/>
    </xf>
    <xf numFmtId="179" fontId="23" fillId="0" borderId="0" xfId="17" applyNumberFormat="1" applyFont="1" applyAlignment="1">
      <alignment horizontal="right" vertical="center"/>
    </xf>
    <xf numFmtId="3" fontId="25" fillId="0" borderId="0" xfId="33" applyNumberFormat="1" applyFont="1" applyAlignment="1">
      <alignment horizontal="center"/>
    </xf>
    <xf numFmtId="179" fontId="18" fillId="0" borderId="0" xfId="17" applyNumberFormat="1" applyFont="1" applyAlignment="1">
      <alignment horizontal="right" vertical="center"/>
    </xf>
    <xf numFmtId="179" fontId="23" fillId="0" borderId="0" xfId="17" applyNumberFormat="1" applyFont="1"/>
    <xf numFmtId="179" fontId="25" fillId="0" borderId="0" xfId="17" applyNumberFormat="1" applyFont="1"/>
    <xf numFmtId="179" fontId="23" fillId="0" borderId="0" xfId="28" applyNumberFormat="1" applyFont="1"/>
    <xf numFmtId="179" fontId="21" fillId="10" borderId="25" xfId="28" applyNumberFormat="1" applyFont="1" applyFill="1" applyBorder="1" applyAlignment="1">
      <alignment horizontal="right" vertical="center"/>
    </xf>
    <xf numFmtId="10" fontId="21" fillId="0" borderId="0" xfId="5" applyNumberFormat="1" applyFont="1" applyAlignment="1">
      <alignment vertical="center"/>
    </xf>
    <xf numFmtId="0" fontId="19" fillId="0" borderId="0" xfId="33" applyFont="1"/>
    <xf numFmtId="182" fontId="21" fillId="10" borderId="25" xfId="28" applyNumberFormat="1" applyFont="1" applyFill="1" applyBorder="1" applyAlignment="1">
      <alignment horizontal="right" vertical="center"/>
    </xf>
    <xf numFmtId="3" fontId="25" fillId="0" borderId="0" xfId="33" applyNumberFormat="1" applyFont="1" applyAlignment="1">
      <alignment horizontal="right"/>
    </xf>
    <xf numFmtId="184" fontId="23" fillId="0" borderId="0" xfId="5" applyNumberFormat="1" applyFont="1"/>
    <xf numFmtId="0" fontId="24" fillId="9" borderId="29" xfId="33" applyFont="1" applyFill="1" applyBorder="1" applyAlignment="1">
      <alignment horizontal="center" vertical="center"/>
    </xf>
    <xf numFmtId="0" fontId="26" fillId="0" borderId="0" xfId="33" applyFont="1"/>
    <xf numFmtId="185" fontId="25" fillId="0" borderId="0" xfId="33" applyNumberFormat="1" applyFont="1" applyAlignment="1">
      <alignment horizontal="center"/>
    </xf>
    <xf numFmtId="44" fontId="25" fillId="0" borderId="0" xfId="17" applyFont="1"/>
    <xf numFmtId="10" fontId="25" fillId="0" borderId="0" xfId="33" applyNumberFormat="1" applyFont="1"/>
    <xf numFmtId="44" fontId="19" fillId="8" borderId="0" xfId="17" applyFont="1" applyFill="1"/>
    <xf numFmtId="186" fontId="25" fillId="0" borderId="0" xfId="33" applyNumberFormat="1" applyFont="1" applyAlignment="1">
      <alignment horizontal="center"/>
    </xf>
    <xf numFmtId="44" fontId="27" fillId="0" borderId="0" xfId="17" applyFont="1"/>
    <xf numFmtId="10" fontId="25" fillId="0" borderId="0" xfId="38" applyNumberFormat="1" applyFont="1" applyFill="1" applyAlignment="1"/>
    <xf numFmtId="187" fontId="25" fillId="0" borderId="0" xfId="33" applyNumberFormat="1" applyFont="1"/>
    <xf numFmtId="179" fontId="27" fillId="0" borderId="0" xfId="17" applyNumberFormat="1" applyFont="1"/>
    <xf numFmtId="179" fontId="26" fillId="0" borderId="0" xfId="17" applyNumberFormat="1" applyFont="1" applyAlignment="1">
      <alignment horizontal="right" vertical="center"/>
    </xf>
    <xf numFmtId="179" fontId="27" fillId="0" borderId="0" xfId="17" applyNumberFormat="1" applyFont="1" applyAlignment="1">
      <alignment horizontal="right" vertical="center"/>
    </xf>
    <xf numFmtId="10" fontId="27" fillId="0" borderId="0" xfId="33" applyNumberFormat="1" applyFont="1"/>
    <xf numFmtId="179" fontId="25" fillId="0" borderId="0" xfId="33" applyNumberFormat="1" applyFont="1"/>
    <xf numFmtId="10" fontId="19" fillId="0" borderId="0" xfId="33" applyNumberFormat="1" applyFont="1"/>
    <xf numFmtId="0" fontId="23" fillId="0" borderId="0" xfId="28" applyFont="1" applyAlignment="1">
      <alignment horizontal="center" wrapText="1"/>
    </xf>
    <xf numFmtId="0" fontId="25" fillId="0" borderId="0" xfId="33" applyFont="1" applyAlignment="1">
      <alignment horizontal="center" vertical="top" wrapText="1"/>
    </xf>
    <xf numFmtId="3" fontId="25" fillId="0" borderId="0" xfId="33" applyNumberFormat="1" applyFont="1" applyAlignment="1">
      <alignment horizontal="right" vertical="center"/>
    </xf>
    <xf numFmtId="187" fontId="25" fillId="0" borderId="0" xfId="38" applyNumberFormat="1" applyFont="1" applyAlignment="1">
      <alignment vertical="center"/>
    </xf>
    <xf numFmtId="3" fontId="23" fillId="0" borderId="0" xfId="28" applyNumberFormat="1" applyFont="1"/>
    <xf numFmtId="4" fontId="21" fillId="9" borderId="13" xfId="28" applyNumberFormat="1" applyFont="1" applyFill="1" applyBorder="1" applyAlignment="1">
      <alignment vertical="center" wrapText="1"/>
    </xf>
    <xf numFmtId="4" fontId="21" fillId="9" borderId="13" xfId="28" applyNumberFormat="1" applyFont="1" applyFill="1" applyBorder="1" applyAlignment="1">
      <alignment horizontal="center" vertical="center"/>
    </xf>
    <xf numFmtId="4" fontId="21" fillId="0" borderId="0" xfId="28" applyNumberFormat="1" applyFont="1" applyAlignment="1">
      <alignment horizontal="center" vertical="center"/>
    </xf>
    <xf numFmtId="4" fontId="21" fillId="10" borderId="13" xfId="28" applyNumberFormat="1" applyFont="1" applyFill="1" applyBorder="1" applyAlignment="1">
      <alignment vertical="center" wrapText="1"/>
    </xf>
    <xf numFmtId="10" fontId="21" fillId="0" borderId="13" xfId="40" applyNumberFormat="1" applyFont="1" applyBorder="1" applyAlignment="1">
      <alignment horizontal="center" vertical="center"/>
    </xf>
    <xf numFmtId="10" fontId="21" fillId="0" borderId="0" xfId="40" applyNumberFormat="1" applyFont="1" applyBorder="1" applyAlignment="1">
      <alignment horizontal="center" vertical="center"/>
    </xf>
    <xf numFmtId="188" fontId="21" fillId="0" borderId="0" xfId="7" applyNumberFormat="1" applyFont="1" applyBorder="1" applyAlignment="1">
      <alignment horizontal="center" vertical="center"/>
    </xf>
    <xf numFmtId="4" fontId="21" fillId="0" borderId="0" xfId="28" applyNumberFormat="1" applyFont="1" applyAlignment="1">
      <alignment horizontal="center" vertical="center" wrapText="1"/>
    </xf>
    <xf numFmtId="0" fontId="28" fillId="0" borderId="0" xfId="28" applyFont="1"/>
    <xf numFmtId="10" fontId="18" fillId="0" borderId="0" xfId="28" applyNumberFormat="1" applyFont="1"/>
    <xf numFmtId="0" fontId="21" fillId="9" borderId="0" xfId="28" applyFont="1" applyFill="1"/>
    <xf numFmtId="0" fontId="20" fillId="0" borderId="0" xfId="28" applyFont="1"/>
    <xf numFmtId="0" fontId="23" fillId="9" borderId="0" xfId="28" applyFont="1" applyFill="1"/>
    <xf numFmtId="169" fontId="29" fillId="0" borderId="0" xfId="5" applyFont="1"/>
    <xf numFmtId="10" fontId="23" fillId="0" borderId="0" xfId="7" applyNumberFormat="1" applyFont="1" applyAlignment="1">
      <alignment horizontal="center"/>
    </xf>
    <xf numFmtId="0" fontId="21" fillId="10" borderId="25" xfId="28" applyFont="1" applyFill="1" applyBorder="1" applyAlignment="1">
      <alignment horizontal="left" vertical="center"/>
    </xf>
    <xf numFmtId="179" fontId="21" fillId="10" borderId="25" xfId="17" applyNumberFormat="1" applyFont="1" applyFill="1" applyBorder="1" applyAlignment="1">
      <alignment horizontal="right" vertical="center"/>
    </xf>
    <xf numFmtId="0" fontId="27" fillId="0" borderId="0" xfId="28" applyFont="1" applyAlignment="1">
      <alignment horizontal="center"/>
    </xf>
    <xf numFmtId="169" fontId="18" fillId="0" borderId="0" xfId="5" applyFont="1"/>
    <xf numFmtId="179" fontId="21" fillId="10" borderId="25" xfId="17" applyNumberFormat="1" applyFont="1" applyFill="1" applyBorder="1"/>
    <xf numFmtId="3" fontId="25" fillId="0" borderId="0" xfId="33" applyNumberFormat="1" applyFont="1" applyAlignment="1">
      <alignment horizontal="center" vertical="center"/>
    </xf>
    <xf numFmtId="187" fontId="25" fillId="0" borderId="0" xfId="38" applyNumberFormat="1" applyFont="1" applyAlignment="1"/>
    <xf numFmtId="187" fontId="27" fillId="0" borderId="0" xfId="38" applyNumberFormat="1" applyFont="1" applyAlignment="1"/>
    <xf numFmtId="182" fontId="18" fillId="0" borderId="0" xfId="28" applyNumberFormat="1" applyFont="1"/>
    <xf numFmtId="10" fontId="21" fillId="0" borderId="0" xfId="40" applyNumberFormat="1" applyFont="1" applyFill="1" applyBorder="1" applyAlignment="1">
      <alignment horizontal="center" vertical="center"/>
    </xf>
    <xf numFmtId="0" fontId="29" fillId="0" borderId="0" xfId="28" applyFont="1"/>
    <xf numFmtId="43" fontId="18" fillId="0" borderId="0" xfId="8" applyFont="1"/>
    <xf numFmtId="43" fontId="18" fillId="0" borderId="0" xfId="28" applyNumberFormat="1" applyFont="1"/>
    <xf numFmtId="0" fontId="30" fillId="0" borderId="0" xfId="24" applyFont="1"/>
    <xf numFmtId="0" fontId="30" fillId="0" borderId="0" xfId="24" applyFont="1" applyAlignment="1">
      <alignment horizontal="center" vertical="center"/>
    </xf>
    <xf numFmtId="0" fontId="32" fillId="0" borderId="0" xfId="24" applyFont="1"/>
    <xf numFmtId="0" fontId="32" fillId="0" borderId="0" xfId="24" applyFont="1" applyAlignment="1">
      <alignment horizontal="center"/>
    </xf>
    <xf numFmtId="0" fontId="32" fillId="0" borderId="0" xfId="24" applyFont="1" applyAlignment="1">
      <alignment horizontal="center" vertical="center"/>
    </xf>
    <xf numFmtId="10" fontId="33" fillId="11" borderId="13" xfId="41" applyNumberFormat="1" applyFont="1" applyFill="1" applyBorder="1" applyAlignment="1">
      <alignment horizontal="center" vertical="center"/>
    </xf>
    <xf numFmtId="0" fontId="34" fillId="0" borderId="13" xfId="30" applyFont="1" applyBorder="1" applyAlignment="1">
      <alignment horizontal="center" vertical="center"/>
    </xf>
    <xf numFmtId="10" fontId="34" fillId="0" borderId="13" xfId="42" applyNumberFormat="1" applyFont="1" applyBorder="1" applyAlignment="1">
      <alignment horizontal="center" vertical="center"/>
    </xf>
    <xf numFmtId="10" fontId="34" fillId="12" borderId="13" xfId="30" applyNumberFormat="1" applyFont="1" applyFill="1" applyBorder="1" applyAlignment="1">
      <alignment horizontal="center" vertical="center"/>
    </xf>
    <xf numFmtId="10" fontId="34" fillId="12" borderId="13" xfId="42" applyNumberFormat="1" applyFont="1" applyFill="1" applyBorder="1" applyAlignment="1">
      <alignment horizontal="center" vertical="center"/>
    </xf>
    <xf numFmtId="10" fontId="33" fillId="0" borderId="13" xfId="42" applyNumberFormat="1" applyFont="1" applyBorder="1" applyAlignment="1">
      <alignment horizontal="center" vertical="center"/>
    </xf>
    <xf numFmtId="4" fontId="33" fillId="4" borderId="13" xfId="42" applyNumberFormat="1" applyFont="1" applyFill="1" applyBorder="1" applyAlignment="1">
      <alignment horizontal="center" vertical="center"/>
    </xf>
    <xf numFmtId="0" fontId="35" fillId="0" borderId="0" xfId="19" applyFont="1" applyAlignment="1">
      <alignment vertical="center"/>
    </xf>
    <xf numFmtId="0" fontId="32" fillId="0" borderId="0" xfId="24" applyFont="1" applyAlignment="1">
      <alignment vertical="center"/>
    </xf>
    <xf numFmtId="0" fontId="36" fillId="0" borderId="0" xfId="28" applyFont="1" applyAlignment="1">
      <alignment vertical="center"/>
    </xf>
    <xf numFmtId="0" fontId="23" fillId="0" borderId="0" xfId="28" applyFont="1" applyAlignment="1">
      <alignment horizontal="center" vertical="center"/>
    </xf>
    <xf numFmtId="0" fontId="21" fillId="0" borderId="0" xfId="28" applyFont="1" applyAlignment="1">
      <alignment vertical="center"/>
    </xf>
    <xf numFmtId="0" fontId="33" fillId="0" borderId="13" xfId="28" applyFont="1" applyBorder="1" applyAlignment="1">
      <alignment vertical="center"/>
    </xf>
    <xf numFmtId="180" fontId="33" fillId="0" borderId="13" xfId="9" applyNumberFormat="1" applyFont="1" applyBorder="1" applyAlignment="1">
      <alignment horizontal="center" vertical="center"/>
    </xf>
    <xf numFmtId="10" fontId="32" fillId="0" borderId="0" xfId="43" applyNumberFormat="1" applyFont="1" applyAlignment="1">
      <alignment vertical="center"/>
    </xf>
    <xf numFmtId="180" fontId="32" fillId="0" borderId="0" xfId="24" applyNumberFormat="1" applyFont="1" applyAlignment="1">
      <alignment vertical="center"/>
    </xf>
    <xf numFmtId="176" fontId="32" fillId="0" borderId="13" xfId="24" applyNumberFormat="1" applyFont="1" applyBorder="1" applyAlignment="1">
      <alignment vertical="center"/>
    </xf>
    <xf numFmtId="0" fontId="32" fillId="0" borderId="13" xfId="24" applyFont="1" applyBorder="1" applyAlignment="1">
      <alignment vertical="center"/>
    </xf>
    <xf numFmtId="180" fontId="32" fillId="0" borderId="13" xfId="24" applyNumberFormat="1" applyFont="1" applyBorder="1" applyAlignment="1">
      <alignment vertical="center"/>
    </xf>
    <xf numFmtId="0" fontId="30" fillId="0" borderId="13" xfId="24" applyFont="1" applyBorder="1"/>
    <xf numFmtId="180" fontId="30" fillId="0" borderId="0" xfId="24" applyNumberFormat="1" applyFont="1"/>
    <xf numFmtId="0" fontId="16" fillId="0" borderId="0" xfId="24"/>
    <xf numFmtId="10" fontId="33" fillId="11" borderId="13" xfId="39" applyNumberFormat="1" applyFont="1" applyFill="1" applyBorder="1" applyAlignment="1">
      <alignment horizontal="center" vertical="center"/>
    </xf>
    <xf numFmtId="0" fontId="35" fillId="0" borderId="0" xfId="24" applyFont="1"/>
    <xf numFmtId="0" fontId="0" fillId="0" borderId="0" xfId="0" applyAlignment="1">
      <alignment horizontal="center" vertical="center"/>
    </xf>
    <xf numFmtId="0" fontId="46" fillId="0" borderId="0" xfId="0" applyFont="1" applyAlignment="1">
      <alignment horizontal="center" vertical="top"/>
    </xf>
    <xf numFmtId="0" fontId="11" fillId="0" borderId="13" xfId="0" applyFont="1" applyBorder="1" applyAlignment="1">
      <alignment horizontal="center" vertical="center"/>
    </xf>
    <xf numFmtId="0" fontId="47" fillId="0" borderId="13" xfId="0" applyFont="1" applyBorder="1" applyAlignment="1">
      <alignment horizontal="center" vertical="center"/>
    </xf>
    <xf numFmtId="0" fontId="11" fillId="0" borderId="13" xfId="0" applyFont="1" applyBorder="1" applyAlignment="1">
      <alignment horizontal="center" vertical="center" wrapText="1"/>
    </xf>
    <xf numFmtId="0" fontId="48" fillId="0" borderId="13" xfId="0" applyFont="1" applyBorder="1" applyAlignment="1">
      <alignment horizontal="center" vertical="center" wrapText="1"/>
    </xf>
    <xf numFmtId="43" fontId="48" fillId="0" borderId="13" xfId="1" applyFont="1" applyFill="1" applyBorder="1" applyAlignment="1">
      <alignment horizontal="center" vertical="center" wrapText="1"/>
    </xf>
    <xf numFmtId="197" fontId="48" fillId="0" borderId="13" xfId="1" applyNumberFormat="1" applyFont="1" applyFill="1" applyBorder="1" applyAlignment="1">
      <alignment horizontal="center" vertical="center" wrapText="1"/>
    </xf>
    <xf numFmtId="0" fontId="48" fillId="0" borderId="13" xfId="0" applyFont="1" applyBorder="1" applyAlignment="1">
      <alignment horizontal="center" vertical="center"/>
    </xf>
    <xf numFmtId="197" fontId="48" fillId="0" borderId="13" xfId="1" applyNumberFormat="1" applyFont="1" applyFill="1" applyBorder="1" applyAlignment="1">
      <alignment horizontal="center" vertical="center"/>
    </xf>
    <xf numFmtId="43" fontId="48" fillId="0" borderId="13" xfId="1" applyFont="1" applyFill="1" applyBorder="1" applyAlignment="1">
      <alignment horizontal="center" vertical="center"/>
    </xf>
    <xf numFmtId="0" fontId="45" fillId="0" borderId="13" xfId="0" applyFont="1" applyBorder="1" applyAlignment="1">
      <alignment horizontal="center" vertical="center"/>
    </xf>
    <xf numFmtId="44" fontId="11" fillId="0" borderId="13" xfId="2" applyFont="1" applyBorder="1" applyAlignment="1">
      <alignment horizontal="left" vertical="top"/>
    </xf>
    <xf numFmtId="0" fontId="11" fillId="0" borderId="0" xfId="0" applyFont="1" applyAlignment="1">
      <alignment horizontal="left" vertical="top"/>
    </xf>
    <xf numFmtId="0" fontId="8" fillId="0" borderId="0" xfId="0" applyFont="1" applyAlignment="1">
      <alignment horizontal="center" vertical="center"/>
    </xf>
    <xf numFmtId="0" fontId="53" fillId="2" borderId="13" xfId="0" applyFont="1" applyFill="1" applyBorder="1" applyAlignment="1">
      <alignment horizontal="center" vertical="center" wrapText="1"/>
    </xf>
    <xf numFmtId="0" fontId="9" fillId="5" borderId="8" xfId="0" applyFont="1" applyFill="1" applyBorder="1" applyAlignment="1">
      <alignment horizontal="center" vertical="center" wrapText="1"/>
    </xf>
    <xf numFmtId="2" fontId="8" fillId="16" borderId="8" xfId="0" applyNumberFormat="1" applyFont="1" applyFill="1" applyBorder="1" applyAlignment="1">
      <alignment horizontal="center" vertical="center" shrinkToFit="1"/>
    </xf>
    <xf numFmtId="0" fontId="9" fillId="16" borderId="8" xfId="0" applyFont="1" applyFill="1" applyBorder="1" applyAlignment="1">
      <alignment horizontal="center" vertical="center" wrapText="1"/>
    </xf>
    <xf numFmtId="0" fontId="9" fillId="5" borderId="8" xfId="0" applyFont="1" applyFill="1" applyBorder="1" applyAlignment="1">
      <alignment horizontal="center" vertical="top" wrapText="1"/>
    </xf>
    <xf numFmtId="0" fontId="9" fillId="5" borderId="8" xfId="0" applyFont="1" applyFill="1" applyBorder="1" applyAlignment="1">
      <alignment horizontal="center" wrapText="1"/>
    </xf>
    <xf numFmtId="1" fontId="8" fillId="0" borderId="8" xfId="0" applyNumberFormat="1" applyFont="1" applyBorder="1" applyAlignment="1">
      <alignment horizontal="center" shrinkToFit="1"/>
    </xf>
    <xf numFmtId="0" fontId="8" fillId="9" borderId="8" xfId="0" applyFont="1" applyFill="1" applyBorder="1" applyAlignment="1">
      <alignment horizontal="left" vertical="center" wrapText="1"/>
    </xf>
    <xf numFmtId="0" fontId="10" fillId="9" borderId="8" xfId="0" applyFont="1" applyFill="1" applyBorder="1" applyAlignment="1">
      <alignment horizontal="left" vertical="center" wrapText="1"/>
    </xf>
    <xf numFmtId="0" fontId="10" fillId="9" borderId="8" xfId="0" applyFont="1" applyFill="1" applyBorder="1" applyAlignment="1">
      <alignment horizontal="center" vertical="center" wrapText="1"/>
    </xf>
    <xf numFmtId="2" fontId="8" fillId="16" borderId="8" xfId="0" applyNumberFormat="1" applyFont="1" applyFill="1" applyBorder="1" applyAlignment="1">
      <alignment horizontal="center" vertical="top" shrinkToFit="1"/>
    </xf>
    <xf numFmtId="0" fontId="9" fillId="0" borderId="8" xfId="0" applyFont="1" applyBorder="1" applyAlignment="1">
      <alignment horizontal="center" wrapText="1"/>
    </xf>
    <xf numFmtId="0" fontId="9" fillId="16" borderId="8" xfId="0" applyFont="1" applyFill="1" applyBorder="1" applyAlignment="1">
      <alignment horizontal="center" wrapText="1"/>
    </xf>
    <xf numFmtId="0" fontId="9" fillId="16" borderId="8" xfId="0" applyFont="1" applyFill="1" applyBorder="1" applyAlignment="1">
      <alignment horizontal="center" vertical="top" wrapText="1"/>
    </xf>
    <xf numFmtId="2" fontId="8" fillId="17" borderId="8" xfId="0" applyNumberFormat="1" applyFont="1" applyFill="1" applyBorder="1" applyAlignment="1">
      <alignment horizontal="center" vertical="center" shrinkToFit="1"/>
    </xf>
    <xf numFmtId="2" fontId="8" fillId="17" borderId="8" xfId="0" applyNumberFormat="1" applyFont="1" applyFill="1" applyBorder="1" applyAlignment="1">
      <alignment horizontal="center" vertical="top" shrinkToFit="1"/>
    </xf>
    <xf numFmtId="0" fontId="54" fillId="0" borderId="8" xfId="21" applyFont="1" applyBorder="1" applyAlignment="1">
      <alignment horizontal="left" vertical="top" wrapText="1"/>
    </xf>
    <xf numFmtId="1" fontId="8" fillId="0" borderId="2" xfId="0" applyNumberFormat="1" applyFont="1" applyBorder="1" applyAlignment="1">
      <alignment horizontal="center" vertical="center" shrinkToFit="1"/>
    </xf>
    <xf numFmtId="0" fontId="9" fillId="0" borderId="8" xfId="0" applyFont="1" applyBorder="1" applyAlignment="1">
      <alignment horizontal="left" wrapText="1"/>
    </xf>
    <xf numFmtId="0" fontId="9" fillId="0" borderId="13" xfId="0" applyFont="1" applyBorder="1" applyAlignment="1">
      <alignment vertical="center" wrapText="1"/>
    </xf>
    <xf numFmtId="0" fontId="9" fillId="5" borderId="3" xfId="0" applyFont="1" applyFill="1" applyBorder="1" applyAlignment="1">
      <alignment horizontal="center" vertical="center" wrapText="1"/>
    </xf>
    <xf numFmtId="0" fontId="12" fillId="0" borderId="0" xfId="21" applyAlignment="1">
      <alignment horizontal="left" vertical="top" wrapText="1"/>
    </xf>
    <xf numFmtId="0" fontId="12" fillId="0" borderId="0" xfId="21" applyAlignment="1">
      <alignment horizontal="left" vertical="center"/>
    </xf>
    <xf numFmtId="0" fontId="12" fillId="0" borderId="0" xfId="21" applyAlignment="1">
      <alignment horizontal="left" vertical="top"/>
    </xf>
    <xf numFmtId="0" fontId="54" fillId="0" borderId="8" xfId="21" applyFont="1" applyBorder="1" applyAlignment="1">
      <alignment horizontal="left" vertical="center" wrapText="1"/>
    </xf>
    <xf numFmtId="2" fontId="56" fillId="0" borderId="0" xfId="21" applyNumberFormat="1" applyFont="1" applyAlignment="1">
      <alignment horizontal="center" vertical="center" shrinkToFit="1"/>
    </xf>
    <xf numFmtId="0" fontId="67" fillId="18" borderId="13" xfId="21" applyFont="1" applyFill="1" applyBorder="1" applyAlignment="1">
      <alignment horizontal="center" vertical="top" wrapText="1"/>
    </xf>
    <xf numFmtId="1" fontId="70" fillId="0" borderId="13" xfId="21" applyNumberFormat="1" applyFont="1" applyBorder="1" applyAlignment="1">
      <alignment horizontal="center" vertical="top" shrinkToFit="1"/>
    </xf>
    <xf numFmtId="0" fontId="68" fillId="0" borderId="13" xfId="21" applyFont="1" applyBorder="1" applyAlignment="1">
      <alignment horizontal="left" vertical="top" wrapText="1"/>
    </xf>
    <xf numFmtId="0" fontId="68" fillId="0" borderId="13" xfId="21" applyFont="1" applyBorder="1" applyAlignment="1">
      <alignment horizontal="left" vertical="center" wrapText="1"/>
    </xf>
    <xf numFmtId="1" fontId="70" fillId="0" borderId="13" xfId="21" applyNumberFormat="1" applyFont="1" applyBorder="1" applyAlignment="1">
      <alignment horizontal="center" vertical="center" shrinkToFit="1"/>
    </xf>
    <xf numFmtId="0" fontId="12" fillId="0" borderId="13" xfId="21" applyBorder="1" applyAlignment="1">
      <alignment horizontal="left" vertical="top" wrapText="1"/>
    </xf>
    <xf numFmtId="0" fontId="72" fillId="0" borderId="0" xfId="21" applyFont="1" applyAlignment="1">
      <alignment vertical="center" wrapText="1"/>
    </xf>
    <xf numFmtId="0" fontId="73" fillId="0" borderId="13" xfId="21" applyFont="1" applyBorder="1" applyAlignment="1">
      <alignment horizontal="center" vertical="center" wrapText="1"/>
    </xf>
    <xf numFmtId="0" fontId="74" fillId="0" borderId="13" xfId="21" applyFont="1" applyBorder="1" applyAlignment="1">
      <alignment horizontal="left" vertical="center" wrapText="1"/>
    </xf>
    <xf numFmtId="0" fontId="74" fillId="0" borderId="13" xfId="21" applyFont="1" applyBorder="1" applyAlignment="1">
      <alignment horizontal="left" vertical="top" wrapText="1"/>
    </xf>
    <xf numFmtId="0" fontId="12" fillId="0" borderId="0" xfId="21" applyAlignment="1">
      <alignment horizontal="center" vertical="top" wrapText="1"/>
    </xf>
    <xf numFmtId="0" fontId="12" fillId="0" borderId="0" xfId="21" applyAlignment="1">
      <alignment vertical="top" wrapText="1"/>
    </xf>
    <xf numFmtId="0" fontId="76" fillId="18" borderId="8" xfId="21" applyFont="1" applyFill="1" applyBorder="1" applyAlignment="1">
      <alignment horizontal="center" vertical="center" wrapText="1"/>
    </xf>
    <xf numFmtId="1" fontId="77" fillId="0" borderId="8" xfId="21" applyNumberFormat="1" applyFont="1" applyBorder="1" applyAlignment="1">
      <alignment horizontal="center" vertical="center" shrinkToFit="1"/>
    </xf>
    <xf numFmtId="0" fontId="78" fillId="0" borderId="8" xfId="21" applyFont="1" applyBorder="1" applyAlignment="1">
      <alignment horizontal="left" vertical="center" wrapText="1"/>
    </xf>
    <xf numFmtId="0" fontId="79" fillId="0" borderId="8" xfId="21" applyFont="1" applyBorder="1" applyAlignment="1">
      <alignment horizontal="left" vertical="center" wrapText="1"/>
    </xf>
    <xf numFmtId="177" fontId="77" fillId="0" borderId="8" xfId="21" applyNumberFormat="1" applyFont="1" applyBorder="1" applyAlignment="1">
      <alignment horizontal="center" vertical="center" shrinkToFit="1"/>
    </xf>
    <xf numFmtId="174" fontId="80" fillId="19" borderId="8" xfId="21" applyNumberFormat="1" applyFont="1" applyFill="1" applyBorder="1" applyAlignment="1">
      <alignment horizontal="center" vertical="center" shrinkToFit="1"/>
    </xf>
    <xf numFmtId="174" fontId="77" fillId="0" borderId="8" xfId="21" applyNumberFormat="1" applyFont="1" applyBorder="1" applyAlignment="1">
      <alignment horizontal="center" vertical="center" shrinkToFit="1"/>
    </xf>
    <xf numFmtId="174" fontId="80" fillId="0" borderId="8" xfId="21" applyNumberFormat="1" applyFont="1" applyBorder="1" applyAlignment="1">
      <alignment horizontal="center" vertical="center" shrinkToFit="1"/>
    </xf>
    <xf numFmtId="174" fontId="77" fillId="19" borderId="8" xfId="21" applyNumberFormat="1" applyFont="1" applyFill="1" applyBorder="1" applyAlignment="1">
      <alignment horizontal="center" vertical="center" shrinkToFit="1"/>
    </xf>
    <xf numFmtId="199" fontId="77" fillId="0" borderId="8" xfId="21" applyNumberFormat="1" applyFont="1" applyBorder="1" applyAlignment="1">
      <alignment horizontal="center" vertical="center" shrinkToFit="1"/>
    </xf>
    <xf numFmtId="178" fontId="80" fillId="19" borderId="8" xfId="21" applyNumberFormat="1" applyFont="1" applyFill="1" applyBorder="1" applyAlignment="1">
      <alignment horizontal="center" vertical="center" shrinkToFit="1"/>
    </xf>
    <xf numFmtId="178" fontId="77" fillId="0" borderId="8" xfId="21" applyNumberFormat="1" applyFont="1" applyBorder="1" applyAlignment="1">
      <alignment horizontal="center" vertical="center" shrinkToFit="1"/>
    </xf>
    <xf numFmtId="177" fontId="81" fillId="19" borderId="8" xfId="21" applyNumberFormat="1" applyFont="1" applyFill="1" applyBorder="1" applyAlignment="1">
      <alignment horizontal="center" vertical="center" shrinkToFit="1"/>
    </xf>
    <xf numFmtId="174" fontId="80" fillId="0" borderId="8" xfId="21" applyNumberFormat="1" applyFont="1" applyBorder="1" applyAlignment="1">
      <alignment horizontal="right" vertical="center" shrinkToFit="1"/>
    </xf>
    <xf numFmtId="174" fontId="80" fillId="19" borderId="8" xfId="21" applyNumberFormat="1" applyFont="1" applyFill="1" applyBorder="1" applyAlignment="1">
      <alignment horizontal="right" vertical="center" shrinkToFit="1"/>
    </xf>
    <xf numFmtId="177" fontId="77" fillId="19" borderId="8" xfId="21" applyNumberFormat="1" applyFont="1" applyFill="1" applyBorder="1" applyAlignment="1">
      <alignment horizontal="center" vertical="center" shrinkToFit="1"/>
    </xf>
    <xf numFmtId="0" fontId="67" fillId="18" borderId="13" xfId="21" applyFont="1" applyFill="1" applyBorder="1" applyAlignment="1">
      <alignment horizontal="center" vertical="center" wrapText="1"/>
    </xf>
    <xf numFmtId="165" fontId="71" fillId="0" borderId="13" xfId="44" applyFont="1" applyFill="1" applyBorder="1" applyAlignment="1">
      <alignment horizontal="center" vertical="center" shrinkToFit="1"/>
    </xf>
    <xf numFmtId="174" fontId="80" fillId="19" borderId="8" xfId="21" applyNumberFormat="1" applyFont="1" applyFill="1" applyBorder="1" applyAlignment="1">
      <alignment horizontal="right" vertical="center" wrapText="1" shrinkToFit="1"/>
    </xf>
    <xf numFmtId="6" fontId="79" fillId="0" borderId="8" xfId="21" applyNumberFormat="1" applyFont="1" applyBorder="1" applyAlignment="1">
      <alignment horizontal="left" vertical="center" wrapText="1"/>
    </xf>
    <xf numFmtId="174" fontId="12" fillId="0" borderId="0" xfId="21" applyNumberFormat="1" applyAlignment="1">
      <alignment horizontal="left" vertical="top"/>
    </xf>
    <xf numFmtId="44" fontId="0" fillId="0" borderId="0" xfId="0" applyNumberFormat="1" applyAlignment="1">
      <alignment horizontal="left" vertical="top"/>
    </xf>
    <xf numFmtId="43" fontId="0" fillId="0" borderId="0" xfId="1" applyFont="1" applyAlignment="1">
      <alignment horizontal="left" vertical="top"/>
    </xf>
    <xf numFmtId="0" fontId="53" fillId="2" borderId="14" xfId="0" applyFont="1" applyFill="1" applyBorder="1" applyAlignment="1">
      <alignment horizontal="center" vertical="center" wrapText="1"/>
    </xf>
    <xf numFmtId="2" fontId="8" fillId="17" borderId="1" xfId="0" applyNumberFormat="1" applyFont="1" applyFill="1" applyBorder="1" applyAlignment="1">
      <alignment horizontal="center" vertical="center" shrinkToFit="1"/>
    </xf>
    <xf numFmtId="2" fontId="8" fillId="17" borderId="1" xfId="0" applyNumberFormat="1" applyFont="1" applyFill="1" applyBorder="1" applyAlignment="1">
      <alignment horizontal="center" vertical="top" shrinkToFit="1"/>
    </xf>
    <xf numFmtId="0" fontId="10" fillId="9" borderId="1" xfId="0" applyFont="1" applyFill="1" applyBorder="1" applyAlignment="1">
      <alignment horizontal="center" vertical="center" wrapText="1"/>
    </xf>
    <xf numFmtId="176" fontId="8" fillId="17" borderId="1" xfId="0" applyNumberFormat="1" applyFont="1" applyFill="1" applyBorder="1" applyAlignment="1">
      <alignment horizontal="center" vertical="center" shrinkToFit="1"/>
    </xf>
    <xf numFmtId="2" fontId="8" fillId="17" borderId="1" xfId="0" applyNumberFormat="1" applyFont="1" applyFill="1" applyBorder="1" applyAlignment="1">
      <alignment horizontal="center" shrinkToFit="1"/>
    </xf>
    <xf numFmtId="0" fontId="53" fillId="2" borderId="0" xfId="45" applyFont="1" applyFill="1" applyAlignment="1">
      <alignment horizontal="center" vertical="center" wrapText="1"/>
    </xf>
    <xf numFmtId="0" fontId="55" fillId="5" borderId="0" xfId="21" applyFont="1" applyFill="1" applyAlignment="1">
      <alignment horizontal="center" vertical="center" wrapText="1"/>
    </xf>
    <xf numFmtId="0" fontId="54" fillId="0" borderId="0" xfId="21" applyFont="1" applyAlignment="1">
      <alignment horizontal="center" vertical="center" wrapText="1"/>
    </xf>
    <xf numFmtId="0" fontId="55" fillId="3" borderId="0" xfId="21" applyFont="1" applyFill="1" applyAlignment="1">
      <alignment horizontal="center" vertical="top" wrapText="1"/>
    </xf>
    <xf numFmtId="0" fontId="8" fillId="4" borderId="0" xfId="21" applyFont="1" applyFill="1" applyAlignment="1">
      <alignment horizontal="left" wrapText="1"/>
    </xf>
    <xf numFmtId="0" fontId="55" fillId="5" borderId="0" xfId="21" applyFont="1" applyFill="1" applyAlignment="1">
      <alignment horizontal="center" vertical="top" wrapText="1"/>
    </xf>
    <xf numFmtId="0" fontId="54" fillId="0" borderId="0" xfId="21" applyFont="1" applyAlignment="1">
      <alignment horizontal="center" vertical="top" wrapText="1"/>
    </xf>
    <xf numFmtId="0" fontId="55" fillId="20" borderId="0" xfId="21" applyFont="1" applyFill="1" applyAlignment="1">
      <alignment horizontal="center" vertical="center" wrapText="1"/>
    </xf>
    <xf numFmtId="0" fontId="54" fillId="20" borderId="0" xfId="21" applyFont="1" applyFill="1" applyAlignment="1">
      <alignment horizontal="center" vertical="center" wrapText="1"/>
    </xf>
    <xf numFmtId="2" fontId="56" fillId="20" borderId="0" xfId="21" applyNumberFormat="1" applyFont="1" applyFill="1" applyAlignment="1">
      <alignment horizontal="center" vertical="center" shrinkToFit="1"/>
    </xf>
    <xf numFmtId="0" fontId="55" fillId="5" borderId="0" xfId="21" applyFont="1" applyFill="1" applyAlignment="1">
      <alignment horizontal="center" wrapText="1"/>
    </xf>
    <xf numFmtId="0" fontId="55" fillId="4" borderId="0" xfId="21" applyFont="1" applyFill="1" applyAlignment="1">
      <alignment horizontal="center" vertical="top" wrapText="1"/>
    </xf>
    <xf numFmtId="0" fontId="55" fillId="4" borderId="30" xfId="21" applyFont="1" applyFill="1" applyBorder="1" applyAlignment="1">
      <alignment horizontal="center" vertical="top" wrapText="1"/>
    </xf>
    <xf numFmtId="0" fontId="55" fillId="5" borderId="30" xfId="21" applyFont="1" applyFill="1" applyBorder="1" applyAlignment="1">
      <alignment horizontal="center" vertical="center" wrapText="1"/>
    </xf>
    <xf numFmtId="0" fontId="8" fillId="0" borderId="30" xfId="0" applyFont="1" applyBorder="1" applyAlignment="1">
      <alignment horizontal="left" vertical="top"/>
    </xf>
    <xf numFmtId="0" fontId="86" fillId="0" borderId="0" xfId="49"/>
    <xf numFmtId="0" fontId="87" fillId="0" borderId="13" xfId="48" applyFont="1" applyBorder="1" applyAlignment="1">
      <alignment vertical="center" wrapText="1"/>
    </xf>
    <xf numFmtId="0" fontId="87" fillId="0" borderId="13" xfId="48" applyFont="1" applyBorder="1" applyAlignment="1">
      <alignment horizontal="center" vertical="center"/>
    </xf>
    <xf numFmtId="3" fontId="87" fillId="0" borderId="13" xfId="51" applyNumberFormat="1" applyFont="1" applyFill="1" applyBorder="1" applyAlignment="1">
      <alignment horizontal="center" vertical="center"/>
    </xf>
    <xf numFmtId="180" fontId="87" fillId="0" borderId="13" xfId="48" applyNumberFormat="1" applyFont="1" applyBorder="1" applyAlignment="1">
      <alignment vertical="center"/>
    </xf>
    <xf numFmtId="180" fontId="87" fillId="22" borderId="50" xfId="48" applyNumberFormat="1" applyFont="1" applyFill="1" applyBorder="1" applyAlignment="1">
      <alignment vertical="center"/>
    </xf>
    <xf numFmtId="0" fontId="87" fillId="0" borderId="49" xfId="48" applyFont="1" applyBorder="1" applyAlignment="1">
      <alignment horizontal="center" vertical="center"/>
    </xf>
    <xf numFmtId="180" fontId="87" fillId="22" borderId="52" xfId="48" applyNumberFormat="1" applyFont="1" applyFill="1" applyBorder="1" applyAlignment="1">
      <alignment vertical="center"/>
    </xf>
    <xf numFmtId="0" fontId="87" fillId="0" borderId="51" xfId="48" applyFont="1" applyBorder="1" applyAlignment="1">
      <alignment horizontal="center" vertical="center"/>
    </xf>
    <xf numFmtId="0" fontId="87" fillId="0" borderId="23" xfId="48" applyFont="1" applyBorder="1" applyAlignment="1">
      <alignment vertical="center" wrapText="1"/>
    </xf>
    <xf numFmtId="0" fontId="87" fillId="0" borderId="23" xfId="48" applyFont="1" applyBorder="1" applyAlignment="1">
      <alignment horizontal="center" vertical="center"/>
    </xf>
    <xf numFmtId="3" fontId="87" fillId="0" borderId="23" xfId="51" applyNumberFormat="1" applyFont="1" applyFill="1" applyBorder="1" applyAlignment="1">
      <alignment horizontal="center" vertical="center"/>
    </xf>
    <xf numFmtId="180" fontId="85" fillId="7" borderId="13" xfId="48" applyNumberFormat="1" applyFont="1" applyFill="1" applyBorder="1" applyAlignment="1">
      <alignment vertical="center"/>
    </xf>
    <xf numFmtId="0" fontId="87" fillId="0" borderId="19" xfId="48" applyFont="1" applyBorder="1" applyAlignment="1">
      <alignment horizontal="center" vertical="center"/>
    </xf>
    <xf numFmtId="0" fontId="87" fillId="0" borderId="20" xfId="48" applyFont="1" applyBorder="1" applyAlignment="1">
      <alignment vertical="center"/>
    </xf>
    <xf numFmtId="0" fontId="87" fillId="0" borderId="20" xfId="48" applyFont="1" applyBorder="1" applyAlignment="1">
      <alignment vertical="center" wrapText="1"/>
    </xf>
    <xf numFmtId="180" fontId="85" fillId="0" borderId="53" xfId="48" applyNumberFormat="1" applyFont="1" applyBorder="1" applyAlignment="1">
      <alignment vertical="center"/>
    </xf>
    <xf numFmtId="0" fontId="85" fillId="21" borderId="49" xfId="48" applyFont="1" applyFill="1" applyBorder="1" applyAlignment="1">
      <alignment horizontal="center" vertical="center" wrapText="1"/>
    </xf>
    <xf numFmtId="0" fontId="85" fillId="21" borderId="13" xfId="48" applyFont="1" applyFill="1" applyBorder="1" applyAlignment="1">
      <alignment horizontal="center" vertical="center"/>
    </xf>
    <xf numFmtId="0" fontId="85" fillId="21" borderId="13" xfId="48" applyFont="1" applyFill="1" applyBorder="1" applyAlignment="1">
      <alignment horizontal="center" vertical="center" wrapText="1"/>
    </xf>
    <xf numFmtId="200" fontId="85" fillId="21" borderId="13" xfId="48" applyNumberFormat="1" applyFont="1" applyFill="1" applyBorder="1" applyAlignment="1">
      <alignment horizontal="center" vertical="center" wrapText="1"/>
    </xf>
    <xf numFmtId="177" fontId="85" fillId="21" borderId="13" xfId="50" applyNumberFormat="1" applyFont="1" applyFill="1" applyBorder="1" applyAlignment="1">
      <alignment horizontal="center" vertical="center"/>
    </xf>
    <xf numFmtId="177" fontId="85" fillId="21" borderId="50" xfId="48" applyNumberFormat="1" applyFont="1" applyFill="1" applyBorder="1" applyAlignment="1">
      <alignment horizontal="center" vertical="center"/>
    </xf>
    <xf numFmtId="0" fontId="87" fillId="0" borderId="13" xfId="48" applyFont="1" applyBorder="1" applyAlignment="1">
      <alignment horizontal="left" vertical="center" wrapText="1"/>
    </xf>
    <xf numFmtId="180" fontId="87" fillId="0" borderId="23" xfId="48" applyNumberFormat="1" applyFont="1" applyBorder="1" applyAlignment="1">
      <alignment vertical="center"/>
    </xf>
    <xf numFmtId="0" fontId="87" fillId="0" borderId="23" xfId="48" applyFont="1" applyBorder="1" applyAlignment="1">
      <alignment horizontal="left" wrapText="1"/>
    </xf>
    <xf numFmtId="0" fontId="87" fillId="0" borderId="13" xfId="48" applyFont="1" applyBorder="1" applyAlignment="1">
      <alignment horizontal="left" wrapText="1"/>
    </xf>
    <xf numFmtId="180" fontId="87" fillId="22" borderId="13" xfId="48" applyNumberFormat="1" applyFont="1" applyFill="1" applyBorder="1" applyAlignment="1">
      <alignment vertical="center"/>
    </xf>
    <xf numFmtId="180" fontId="85" fillId="7" borderId="59" xfId="48" applyNumberFormat="1" applyFont="1" applyFill="1" applyBorder="1" applyAlignment="1">
      <alignment vertical="center"/>
    </xf>
    <xf numFmtId="180" fontId="85" fillId="0" borderId="25" xfId="48" applyNumberFormat="1" applyFont="1" applyBorder="1" applyAlignment="1">
      <alignment vertical="center"/>
    </xf>
    <xf numFmtId="0" fontId="87" fillId="0" borderId="60" xfId="52" applyFont="1" applyBorder="1" applyAlignment="1">
      <alignment vertical="center"/>
    </xf>
    <xf numFmtId="0" fontId="17" fillId="0" borderId="0" xfId="53" applyFont="1" applyAlignment="1">
      <alignment vertical="center"/>
    </xf>
    <xf numFmtId="0" fontId="87" fillId="0" borderId="0" xfId="52" applyFont="1" applyAlignment="1">
      <alignment vertical="center"/>
    </xf>
    <xf numFmtId="181" fontId="87" fillId="0" borderId="61" xfId="54" applyNumberFormat="1" applyFont="1" applyFill="1" applyBorder="1" applyAlignment="1">
      <alignment vertical="center"/>
    </xf>
    <xf numFmtId="0" fontId="89" fillId="0" borderId="60" xfId="55" applyFont="1" applyBorder="1"/>
    <xf numFmtId="0" fontId="89" fillId="0" borderId="0" xfId="55" applyFont="1"/>
    <xf numFmtId="177" fontId="89" fillId="0" borderId="61" xfId="55" applyNumberFormat="1" applyFont="1" applyBorder="1"/>
    <xf numFmtId="0" fontId="89" fillId="0" borderId="61" xfId="55" applyFont="1" applyBorder="1"/>
    <xf numFmtId="0" fontId="87" fillId="0" borderId="60" xfId="48" applyFont="1" applyBorder="1" applyAlignment="1">
      <alignment horizontal="center" vertical="center"/>
    </xf>
    <xf numFmtId="0" fontId="87" fillId="0" borderId="0" xfId="48" applyFont="1" applyAlignment="1">
      <alignment vertical="center"/>
    </xf>
    <xf numFmtId="200" fontId="87" fillId="0" borderId="0" xfId="48" applyNumberFormat="1" applyFont="1" applyAlignment="1">
      <alignment vertical="center"/>
    </xf>
    <xf numFmtId="177" fontId="87" fillId="0" borderId="0" xfId="50" applyNumberFormat="1" applyFont="1" applyFill="1" applyBorder="1" applyAlignment="1">
      <alignment vertical="center"/>
    </xf>
    <xf numFmtId="177" fontId="87" fillId="0" borderId="61" xfId="48" applyNumberFormat="1" applyFont="1" applyBorder="1" applyAlignment="1">
      <alignment vertical="center"/>
    </xf>
    <xf numFmtId="0" fontId="87" fillId="0" borderId="26" xfId="48" applyFont="1" applyBorder="1" applyAlignment="1">
      <alignment horizontal="center" vertical="center"/>
    </xf>
    <xf numFmtId="0" fontId="86" fillId="0" borderId="27" xfId="49" applyBorder="1"/>
    <xf numFmtId="0" fontId="87" fillId="0" borderId="27" xfId="48" applyFont="1" applyBorder="1" applyAlignment="1">
      <alignment vertical="center"/>
    </xf>
    <xf numFmtId="200" fontId="87" fillId="0" borderId="27" xfId="48" applyNumberFormat="1" applyFont="1" applyBorder="1" applyAlignment="1">
      <alignment vertical="center"/>
    </xf>
    <xf numFmtId="177" fontId="87" fillId="0" borderId="27" xfId="50" applyNumberFormat="1" applyFont="1" applyFill="1" applyBorder="1" applyAlignment="1">
      <alignment vertical="center"/>
    </xf>
    <xf numFmtId="177" fontId="87" fillId="0" borderId="62" xfId="48" applyNumberFormat="1" applyFont="1" applyBorder="1" applyAlignment="1">
      <alignment vertical="center"/>
    </xf>
    <xf numFmtId="0" fontId="78" fillId="0" borderId="1" xfId="21" applyFont="1" applyBorder="1" applyAlignment="1">
      <alignment horizontal="left" vertical="center" wrapText="1"/>
    </xf>
    <xf numFmtId="1" fontId="77" fillId="0" borderId="4" xfId="21" applyNumberFormat="1" applyFont="1" applyBorder="1" applyAlignment="1">
      <alignment horizontal="center" vertical="center" shrinkToFit="1"/>
    </xf>
    <xf numFmtId="0" fontId="79" fillId="0" borderId="4" xfId="21" applyFont="1" applyBorder="1" applyAlignment="1">
      <alignment horizontal="left" vertical="center" wrapText="1"/>
    </xf>
    <xf numFmtId="0" fontId="12" fillId="0" borderId="13" xfId="21" applyBorder="1" applyAlignment="1">
      <alignment horizontal="left" vertical="top"/>
    </xf>
    <xf numFmtId="0" fontId="12" fillId="0" borderId="13" xfId="21" applyBorder="1" applyAlignment="1">
      <alignment horizontal="center" vertical="top"/>
    </xf>
    <xf numFmtId="177" fontId="77" fillId="23" borderId="8" xfId="21" applyNumberFormat="1" applyFont="1" applyFill="1" applyBorder="1" applyAlignment="1">
      <alignment horizontal="center" vertical="center" shrinkToFit="1"/>
    </xf>
    <xf numFmtId="2" fontId="8" fillId="24" borderId="8" xfId="0" applyNumberFormat="1" applyFont="1" applyFill="1" applyBorder="1" applyAlignment="1">
      <alignment horizontal="center" vertical="center" shrinkToFit="1"/>
    </xf>
    <xf numFmtId="0" fontId="90" fillId="5" borderId="0" xfId="21" applyFont="1" applyFill="1" applyAlignment="1">
      <alignment horizontal="left" vertical="center"/>
    </xf>
    <xf numFmtId="0" fontId="9" fillId="24" borderId="8" xfId="0" applyFont="1" applyFill="1" applyBorder="1" applyAlignment="1">
      <alignment horizontal="center" vertical="center" wrapText="1"/>
    </xf>
    <xf numFmtId="0" fontId="91" fillId="0" borderId="0" xfId="25" applyFont="1" applyAlignment="1">
      <alignment vertical="center"/>
    </xf>
    <xf numFmtId="0" fontId="91" fillId="0" borderId="0" xfId="25" applyFont="1" applyAlignment="1">
      <alignment horizontal="center" vertical="center"/>
    </xf>
    <xf numFmtId="43" fontId="91" fillId="0" borderId="0" xfId="8" applyFont="1" applyFill="1" applyBorder="1" applyAlignment="1">
      <alignment vertical="center"/>
    </xf>
    <xf numFmtId="42" fontId="91" fillId="0" borderId="0" xfId="12" applyFont="1" applyFill="1" applyBorder="1" applyAlignment="1">
      <alignment vertical="center"/>
    </xf>
    <xf numFmtId="0" fontId="93" fillId="0" borderId="0" xfId="56" applyFont="1" applyAlignment="1">
      <alignment vertical="center"/>
    </xf>
    <xf numFmtId="4" fontId="93" fillId="0" borderId="0" xfId="56" applyNumberFormat="1" applyFont="1" applyAlignment="1">
      <alignment vertical="center"/>
    </xf>
    <xf numFmtId="0" fontId="95" fillId="0" borderId="0" xfId="25" applyFont="1" applyAlignment="1">
      <alignment horizontal="center" vertical="center" wrapText="1"/>
    </xf>
    <xf numFmtId="49" fontId="96" fillId="0" borderId="66" xfId="56" applyNumberFormat="1" applyFont="1" applyBorder="1" applyAlignment="1">
      <alignment horizontal="center" vertical="center"/>
    </xf>
    <xf numFmtId="49" fontId="95" fillId="0" borderId="17" xfId="56" applyNumberFormat="1" applyFont="1" applyBorder="1" applyAlignment="1">
      <alignment horizontal="left" vertical="center" wrapText="1"/>
    </xf>
    <xf numFmtId="49" fontId="96" fillId="0" borderId="68" xfId="56" applyNumberFormat="1" applyFont="1" applyBorder="1" applyAlignment="1">
      <alignment horizontal="center" vertical="center"/>
    </xf>
    <xf numFmtId="49" fontId="95" fillId="0" borderId="69" xfId="56" applyNumberFormat="1" applyFont="1" applyBorder="1" applyAlignment="1">
      <alignment horizontal="left" vertical="center" wrapText="1"/>
    </xf>
    <xf numFmtId="0" fontId="93" fillId="0" borderId="0" xfId="56" applyFont="1" applyAlignment="1">
      <alignment horizontal="center" vertical="center"/>
    </xf>
    <xf numFmtId="4" fontId="93" fillId="0" borderId="0" xfId="56" applyNumberFormat="1" applyFont="1" applyAlignment="1">
      <alignment horizontal="center" vertical="center"/>
    </xf>
    <xf numFmtId="0" fontId="98" fillId="0" borderId="0" xfId="25" applyFont="1" applyAlignment="1">
      <alignment vertical="center"/>
    </xf>
    <xf numFmtId="0" fontId="98" fillId="0" borderId="0" xfId="25" applyFont="1" applyAlignment="1">
      <alignment horizontal="center" vertical="center"/>
    </xf>
    <xf numFmtId="43" fontId="98" fillId="0" borderId="0" xfId="8" applyFont="1" applyFill="1" applyBorder="1" applyAlignment="1">
      <alignment vertical="center"/>
    </xf>
    <xf numFmtId="42" fontId="98" fillId="0" borderId="0" xfId="12" applyFont="1" applyFill="1" applyBorder="1" applyAlignment="1">
      <alignment vertical="center"/>
    </xf>
    <xf numFmtId="0" fontId="98" fillId="0" borderId="49" xfId="25" applyFont="1" applyBorder="1" applyAlignment="1">
      <alignment horizontal="center" vertical="center"/>
    </xf>
    <xf numFmtId="0" fontId="96" fillId="0" borderId="13" xfId="58" applyFont="1" applyBorder="1" applyAlignment="1">
      <alignment horizontal="left" vertical="center" wrapText="1"/>
    </xf>
    <xf numFmtId="4" fontId="98" fillId="0" borderId="13" xfId="25" applyNumberFormat="1" applyFont="1" applyBorder="1" applyAlignment="1">
      <alignment horizontal="center" vertical="center"/>
    </xf>
    <xf numFmtId="43" fontId="98" fillId="0" borderId="13" xfId="8" applyFont="1" applyFill="1" applyBorder="1" applyAlignment="1">
      <alignment horizontal="right" vertical="center"/>
    </xf>
    <xf numFmtId="181" fontId="98" fillId="0" borderId="13" xfId="12" applyNumberFormat="1" applyFont="1" applyFill="1" applyBorder="1" applyAlignment="1">
      <alignment horizontal="right" vertical="center"/>
    </xf>
    <xf numFmtId="181" fontId="98" fillId="0" borderId="50" xfId="12" applyNumberFormat="1" applyFont="1" applyFill="1" applyBorder="1" applyAlignment="1">
      <alignment horizontal="right" vertical="center"/>
    </xf>
    <xf numFmtId="44" fontId="91" fillId="0" borderId="0" xfId="25" applyNumberFormat="1" applyFont="1" applyAlignment="1">
      <alignment vertical="center"/>
    </xf>
    <xf numFmtId="180" fontId="96" fillId="0" borderId="0" xfId="25" applyNumberFormat="1" applyFont="1" applyAlignment="1">
      <alignment vertical="center"/>
    </xf>
    <xf numFmtId="0" fontId="99" fillId="26" borderId="49" xfId="25" applyFont="1" applyFill="1" applyBorder="1" applyAlignment="1">
      <alignment horizontal="center" vertical="center"/>
    </xf>
    <xf numFmtId="0" fontId="100" fillId="26" borderId="14" xfId="25" applyFont="1" applyFill="1" applyBorder="1" applyAlignment="1">
      <alignment vertical="center" wrapText="1"/>
    </xf>
    <xf numFmtId="0" fontId="98" fillId="26" borderId="15" xfId="25" applyFont="1" applyFill="1" applyBorder="1" applyAlignment="1">
      <alignment horizontal="center" vertical="center"/>
    </xf>
    <xf numFmtId="43" fontId="98" fillId="26" borderId="15" xfId="8" applyFont="1" applyFill="1" applyBorder="1" applyAlignment="1">
      <alignment vertical="center"/>
    </xf>
    <xf numFmtId="42" fontId="98" fillId="26" borderId="15" xfId="12" applyFont="1" applyFill="1" applyBorder="1" applyAlignment="1">
      <alignment vertical="center"/>
    </xf>
    <xf numFmtId="43" fontId="91" fillId="0" borderId="0" xfId="25" applyNumberFormat="1" applyFont="1" applyAlignment="1">
      <alignment vertical="center"/>
    </xf>
    <xf numFmtId="180" fontId="96" fillId="0" borderId="0" xfId="25" applyNumberFormat="1" applyFont="1" applyAlignment="1">
      <alignment horizontal="center" vertical="center"/>
    </xf>
    <xf numFmtId="0" fontId="96" fillId="0" borderId="69" xfId="22" applyFont="1" applyBorder="1" applyAlignment="1">
      <alignment horizontal="center" vertical="center"/>
    </xf>
    <xf numFmtId="181" fontId="98" fillId="0" borderId="69" xfId="12" applyNumberFormat="1" applyFont="1" applyFill="1" applyBorder="1" applyAlignment="1">
      <alignment horizontal="right" vertical="center"/>
    </xf>
    <xf numFmtId="181" fontId="98" fillId="0" borderId="70" xfId="12" applyNumberFormat="1" applyFont="1" applyFill="1" applyBorder="1" applyAlignment="1">
      <alignment horizontal="right" vertical="center"/>
    </xf>
    <xf numFmtId="201" fontId="98" fillId="0" borderId="0" xfId="57" applyNumberFormat="1" applyFont="1" applyFill="1" applyBorder="1" applyAlignment="1">
      <alignment vertical="center" wrapText="1"/>
    </xf>
    <xf numFmtId="4" fontId="98" fillId="0" borderId="0" xfId="25" applyNumberFormat="1" applyFont="1" applyAlignment="1">
      <alignment horizontal="center" vertical="center"/>
    </xf>
    <xf numFmtId="43" fontId="98" fillId="0" borderId="0" xfId="8" applyFont="1" applyFill="1" applyBorder="1" applyAlignment="1">
      <alignment horizontal="right" vertical="center"/>
    </xf>
    <xf numFmtId="181" fontId="98" fillId="0" borderId="0" xfId="12" applyNumberFormat="1" applyFont="1" applyFill="1" applyBorder="1" applyAlignment="1">
      <alignment horizontal="right" vertical="center"/>
    </xf>
    <xf numFmtId="166" fontId="99" fillId="27" borderId="19" xfId="57" applyFont="1" applyFill="1" applyBorder="1" applyAlignment="1">
      <alignment horizontal="left" vertical="center"/>
    </xf>
    <xf numFmtId="166" fontId="99" fillId="27" borderId="20" xfId="57" applyFont="1" applyFill="1" applyBorder="1" applyAlignment="1">
      <alignment horizontal="left" vertical="center"/>
    </xf>
    <xf numFmtId="166" fontId="99" fillId="27" borderId="73" xfId="57" applyFont="1" applyFill="1" applyBorder="1" applyAlignment="1">
      <alignment horizontal="left" vertical="center"/>
    </xf>
    <xf numFmtId="181" fontId="99" fillId="27" borderId="29" xfId="12" applyNumberFormat="1" applyFont="1" applyFill="1" applyBorder="1" applyAlignment="1">
      <alignment vertical="center" wrapText="1"/>
    </xf>
    <xf numFmtId="166" fontId="99" fillId="0" borderId="0" xfId="57" applyFont="1" applyFill="1" applyBorder="1" applyAlignment="1">
      <alignment horizontal="left" vertical="center"/>
    </xf>
    <xf numFmtId="181" fontId="99" fillId="0" borderId="20" xfId="12" applyNumberFormat="1" applyFont="1" applyFill="1" applyBorder="1" applyAlignment="1">
      <alignment vertical="center" wrapText="1"/>
    </xf>
    <xf numFmtId="0" fontId="98" fillId="0" borderId="63" xfId="25" applyFont="1" applyBorder="1" applyAlignment="1">
      <alignment horizontal="center" vertical="center"/>
    </xf>
    <xf numFmtId="166" fontId="99" fillId="0" borderId="64" xfId="57" applyFont="1" applyFill="1" applyBorder="1" applyAlignment="1">
      <alignment vertical="center"/>
    </xf>
    <xf numFmtId="10" fontId="99" fillId="0" borderId="17" xfId="41" applyNumberFormat="1" applyFont="1" applyFill="1" applyBorder="1" applyAlignment="1">
      <alignment horizontal="center" vertical="center"/>
    </xf>
    <xf numFmtId="181" fontId="98" fillId="0" borderId="67" xfId="12" applyNumberFormat="1" applyFont="1" applyFill="1" applyBorder="1" applyAlignment="1">
      <alignment vertical="center"/>
    </xf>
    <xf numFmtId="166" fontId="91" fillId="0" borderId="0" xfId="57" applyFont="1" applyFill="1" applyBorder="1" applyAlignment="1">
      <alignment vertical="center"/>
    </xf>
    <xf numFmtId="0" fontId="98" fillId="0" borderId="60" xfId="25" applyFont="1" applyBorder="1" applyAlignment="1">
      <alignment horizontal="center" vertical="center"/>
    </xf>
    <xf numFmtId="166" fontId="99" fillId="0" borderId="0" xfId="57" applyFont="1" applyFill="1" applyBorder="1" applyAlignment="1">
      <alignment vertical="center"/>
    </xf>
    <xf numFmtId="10" fontId="99" fillId="0" borderId="13" xfId="41" applyNumberFormat="1" applyFont="1" applyFill="1" applyBorder="1" applyAlignment="1">
      <alignment horizontal="center" vertical="center"/>
    </xf>
    <xf numFmtId="181" fontId="98" fillId="0" borderId="50" xfId="12" applyNumberFormat="1" applyFont="1" applyFill="1" applyBorder="1" applyAlignment="1">
      <alignment vertical="center"/>
    </xf>
    <xf numFmtId="10" fontId="99" fillId="0" borderId="23" xfId="41" applyNumberFormat="1" applyFont="1" applyFill="1" applyBorder="1" applyAlignment="1">
      <alignment horizontal="center" vertical="center"/>
    </xf>
    <xf numFmtId="181" fontId="98" fillId="0" borderId="52" xfId="12" applyNumberFormat="1" applyFont="1" applyFill="1" applyBorder="1" applyAlignment="1">
      <alignment vertical="center"/>
    </xf>
    <xf numFmtId="0" fontId="99" fillId="26" borderId="66" xfId="25" applyFont="1" applyFill="1" applyBorder="1" applyAlignment="1">
      <alignment horizontal="center" vertical="center"/>
    </xf>
    <xf numFmtId="0" fontId="100" fillId="26" borderId="71" xfId="25" applyFont="1" applyFill="1" applyBorder="1" applyAlignment="1">
      <alignment vertical="center" wrapText="1"/>
    </xf>
    <xf numFmtId="0" fontId="98" fillId="26" borderId="55" xfId="25" applyFont="1" applyFill="1" applyBorder="1" applyAlignment="1">
      <alignment horizontal="center" vertical="center"/>
    </xf>
    <xf numFmtId="43" fontId="98" fillId="26" borderId="55" xfId="8" applyFont="1" applyFill="1" applyBorder="1" applyAlignment="1">
      <alignment vertical="center"/>
    </xf>
    <xf numFmtId="42" fontId="98" fillId="26" borderId="55" xfId="12" applyFont="1" applyFill="1" applyBorder="1" applyAlignment="1">
      <alignment vertical="center"/>
    </xf>
    <xf numFmtId="42" fontId="98" fillId="26" borderId="56" xfId="12" applyFont="1" applyFill="1" applyBorder="1" applyAlignment="1">
      <alignment vertical="center"/>
    </xf>
    <xf numFmtId="0" fontId="98" fillId="0" borderId="14" xfId="57" applyNumberFormat="1" applyFont="1" applyFill="1" applyBorder="1" applyAlignment="1">
      <alignment horizontal="left" vertical="center" wrapText="1"/>
    </xf>
    <xf numFmtId="0" fontId="98" fillId="0" borderId="15" xfId="25" applyFont="1" applyBorder="1" applyAlignment="1">
      <alignment horizontal="center" vertical="center"/>
    </xf>
    <xf numFmtId="43" fontId="98" fillId="0" borderId="15" xfId="8" applyFont="1" applyFill="1" applyBorder="1" applyAlignment="1">
      <alignment horizontal="center" vertical="center"/>
    </xf>
    <xf numFmtId="181" fontId="98" fillId="0" borderId="16" xfId="12" applyNumberFormat="1" applyFont="1" applyFill="1" applyBorder="1" applyAlignment="1">
      <alignment horizontal="right" vertical="center"/>
    </xf>
    <xf numFmtId="181" fontId="98" fillId="0" borderId="48" xfId="12" applyNumberFormat="1" applyFont="1" applyFill="1" applyBorder="1" applyAlignment="1">
      <alignment horizontal="right" vertical="center"/>
    </xf>
    <xf numFmtId="0" fontId="98" fillId="0" borderId="76" xfId="25" applyFont="1" applyBorder="1" applyAlignment="1">
      <alignment horizontal="center" vertical="center"/>
    </xf>
    <xf numFmtId="43" fontId="98" fillId="0" borderId="76" xfId="8" applyFont="1" applyFill="1" applyBorder="1" applyAlignment="1">
      <alignment horizontal="center" vertical="center"/>
    </xf>
    <xf numFmtId="181" fontId="98" fillId="0" borderId="77" xfId="12" applyNumberFormat="1" applyFont="1" applyFill="1" applyBorder="1" applyAlignment="1">
      <alignment horizontal="right" vertical="center"/>
    </xf>
    <xf numFmtId="181" fontId="99" fillId="0" borderId="0" xfId="12" applyNumberFormat="1" applyFont="1" applyFill="1" applyBorder="1" applyAlignment="1">
      <alignment horizontal="center" vertical="center" wrapText="1"/>
    </xf>
    <xf numFmtId="181" fontId="99" fillId="0" borderId="64" xfId="12" applyNumberFormat="1" applyFont="1" applyFill="1" applyBorder="1" applyAlignment="1">
      <alignment vertical="center" wrapText="1"/>
    </xf>
    <xf numFmtId="181" fontId="99" fillId="0" borderId="29" xfId="12" applyNumberFormat="1" applyFont="1" applyFill="1" applyBorder="1" applyAlignment="1">
      <alignment vertical="center"/>
    </xf>
    <xf numFmtId="10" fontId="99" fillId="0" borderId="46" xfId="41" applyNumberFormat="1" applyFont="1" applyFill="1" applyBorder="1" applyAlignment="1">
      <alignment horizontal="center" vertical="center"/>
    </xf>
    <xf numFmtId="181" fontId="99" fillId="0" borderId="0" xfId="12" applyNumberFormat="1" applyFont="1" applyFill="1" applyBorder="1" applyAlignment="1">
      <alignment vertical="center" wrapText="1"/>
    </xf>
    <xf numFmtId="181" fontId="97" fillId="25" borderId="29" xfId="12" applyNumberFormat="1" applyFont="1" applyFill="1" applyBorder="1" applyAlignment="1">
      <alignment vertical="center"/>
    </xf>
    <xf numFmtId="0" fontId="98" fillId="0" borderId="0" xfId="19" applyFont="1" applyAlignment="1">
      <alignment vertical="center"/>
    </xf>
    <xf numFmtId="0" fontId="89" fillId="26" borderId="66" xfId="25" applyFont="1" applyFill="1" applyBorder="1" applyAlignment="1">
      <alignment horizontal="center" vertical="center"/>
    </xf>
    <xf numFmtId="0" fontId="87" fillId="0" borderId="13" xfId="58" applyFont="1" applyBorder="1" applyAlignment="1">
      <alignment horizontal="left" vertical="center" wrapText="1"/>
    </xf>
    <xf numFmtId="4" fontId="35" fillId="0" borderId="13" xfId="25" applyNumberFormat="1" applyFont="1" applyBorder="1" applyAlignment="1">
      <alignment horizontal="center" vertical="center"/>
    </xf>
    <xf numFmtId="0" fontId="101" fillId="0" borderId="13" xfId="19" applyFont="1" applyBorder="1" applyAlignment="1">
      <alignment horizontal="center" vertical="center"/>
    </xf>
    <xf numFmtId="0" fontId="101" fillId="29" borderId="13" xfId="19" applyFont="1" applyFill="1" applyBorder="1" applyAlignment="1">
      <alignment horizontal="center" vertical="center"/>
    </xf>
    <xf numFmtId="49" fontId="101" fillId="0" borderId="13" xfId="19" applyNumberFormat="1" applyFont="1" applyBorder="1" applyAlignment="1">
      <alignment horizontal="center" vertical="center"/>
    </xf>
    <xf numFmtId="0" fontId="101" fillId="0" borderId="13" xfId="19" applyFont="1" applyBorder="1" applyAlignment="1">
      <alignment horizontal="left" vertical="center" wrapText="1"/>
    </xf>
    <xf numFmtId="0" fontId="101" fillId="30" borderId="13" xfId="19" applyFont="1" applyFill="1" applyBorder="1" applyAlignment="1">
      <alignment horizontal="center" vertical="center"/>
    </xf>
    <xf numFmtId="176" fontId="41" fillId="0" borderId="13" xfId="19" applyNumberFormat="1" applyFont="1" applyBorder="1" applyAlignment="1">
      <alignment vertical="center" wrapText="1"/>
    </xf>
    <xf numFmtId="176" fontId="41" fillId="0" borderId="13" xfId="19" applyNumberFormat="1" applyFont="1" applyBorder="1" applyAlignment="1">
      <alignment horizontal="center" vertical="center"/>
    </xf>
    <xf numFmtId="0" fontId="41" fillId="0" borderId="13" xfId="19" applyFont="1" applyBorder="1" applyAlignment="1">
      <alignment horizontal="center" vertical="center"/>
    </xf>
    <xf numFmtId="0" fontId="41" fillId="0" borderId="13" xfId="19" applyFont="1" applyBorder="1" applyAlignment="1">
      <alignment horizontal="left" vertical="center" wrapText="1"/>
    </xf>
    <xf numFmtId="176" fontId="101" fillId="0" borderId="13" xfId="19" applyNumberFormat="1" applyFont="1" applyBorder="1" applyAlignment="1">
      <alignment vertical="center" wrapText="1"/>
    </xf>
    <xf numFmtId="2" fontId="41" fillId="0" borderId="13" xfId="19" applyNumberFormat="1" applyFont="1" applyBorder="1" applyAlignment="1">
      <alignment vertical="center" wrapText="1"/>
    </xf>
    <xf numFmtId="43" fontId="98" fillId="28" borderId="13" xfId="8" applyFont="1" applyFill="1" applyBorder="1" applyAlignment="1">
      <alignment horizontal="right" vertical="center"/>
    </xf>
    <xf numFmtId="0" fontId="35" fillId="0" borderId="49" xfId="25" applyFont="1" applyBorder="1" applyAlignment="1">
      <alignment horizontal="center" vertical="center"/>
    </xf>
    <xf numFmtId="0" fontId="87" fillId="0" borderId="14" xfId="58" applyFont="1" applyBorder="1" applyAlignment="1">
      <alignment horizontal="left" vertical="center" wrapText="1"/>
    </xf>
    <xf numFmtId="0" fontId="87" fillId="0" borderId="13" xfId="22" applyFont="1" applyBorder="1" applyAlignment="1">
      <alignment horizontal="center" vertical="center"/>
    </xf>
    <xf numFmtId="0" fontId="87" fillId="0" borderId="23" xfId="22" applyFont="1" applyBorder="1" applyAlignment="1">
      <alignment horizontal="left" vertical="center" wrapText="1"/>
    </xf>
    <xf numFmtId="0" fontId="35" fillId="0" borderId="68" xfId="25" applyFont="1" applyBorder="1" applyAlignment="1">
      <alignment horizontal="center" vertical="center"/>
    </xf>
    <xf numFmtId="181" fontId="99" fillId="26" borderId="72" xfId="12" applyNumberFormat="1" applyFont="1" applyFill="1" applyBorder="1" applyAlignment="1">
      <alignment vertical="center"/>
    </xf>
    <xf numFmtId="181" fontId="99" fillId="26" borderId="56" xfId="12" applyNumberFormat="1" applyFont="1" applyFill="1" applyBorder="1" applyAlignment="1">
      <alignment vertical="center"/>
    </xf>
    <xf numFmtId="0" fontId="104" fillId="0" borderId="0" xfId="0" applyFont="1"/>
    <xf numFmtId="0" fontId="105" fillId="0" borderId="13" xfId="19" applyFont="1" applyBorder="1" applyAlignment="1">
      <alignment horizontal="center" vertical="center"/>
    </xf>
    <xf numFmtId="0" fontId="107" fillId="0" borderId="13" xfId="19" applyFont="1" applyBorder="1" applyAlignment="1">
      <alignment horizontal="center" vertical="center"/>
    </xf>
    <xf numFmtId="0" fontId="107" fillId="0" borderId="13" xfId="19" applyFont="1" applyBorder="1" applyAlignment="1">
      <alignment horizontal="left" vertical="center" wrapText="1"/>
    </xf>
    <xf numFmtId="176" fontId="107" fillId="0" borderId="13" xfId="19" applyNumberFormat="1" applyFont="1" applyBorder="1" applyAlignment="1">
      <alignment vertical="center" wrapText="1"/>
    </xf>
    <xf numFmtId="176" fontId="107" fillId="0" borderId="13" xfId="19" applyNumberFormat="1" applyFont="1" applyBorder="1" applyAlignment="1">
      <alignment horizontal="center" vertical="center"/>
    </xf>
    <xf numFmtId="0" fontId="102" fillId="0" borderId="0" xfId="0" applyFont="1" applyAlignment="1">
      <alignment horizontal="center"/>
    </xf>
    <xf numFmtId="0" fontId="106" fillId="27" borderId="13" xfId="19" applyFont="1" applyFill="1" applyBorder="1" applyAlignment="1">
      <alignment horizontal="center" vertical="center"/>
    </xf>
    <xf numFmtId="0" fontId="19" fillId="26" borderId="66" xfId="19" applyFont="1" applyFill="1" applyBorder="1" applyAlignment="1">
      <alignment horizontal="center" vertical="center"/>
    </xf>
    <xf numFmtId="0" fontId="105" fillId="26" borderId="17" xfId="19" applyFont="1" applyFill="1" applyBorder="1" applyAlignment="1">
      <alignment horizontal="center" vertical="center"/>
    </xf>
    <xf numFmtId="0" fontId="107" fillId="0" borderId="49" xfId="19" applyFont="1" applyBorder="1" applyAlignment="1">
      <alignment horizontal="center" vertical="center"/>
    </xf>
    <xf numFmtId="43" fontId="98" fillId="28" borderId="15" xfId="8" applyFont="1" applyFill="1" applyBorder="1" applyAlignment="1">
      <alignment horizontal="right" vertical="center"/>
    </xf>
    <xf numFmtId="43" fontId="98" fillId="32" borderId="13" xfId="8" applyFont="1" applyFill="1" applyBorder="1" applyAlignment="1">
      <alignment horizontal="right" vertical="center"/>
    </xf>
    <xf numFmtId="43" fontId="98" fillId="32" borderId="23" xfId="8" applyFont="1" applyFill="1" applyBorder="1" applyAlignment="1">
      <alignment horizontal="right" vertical="center"/>
    </xf>
    <xf numFmtId="43" fontId="98" fillId="32" borderId="69" xfId="8" applyFont="1" applyFill="1" applyBorder="1" applyAlignment="1">
      <alignment horizontal="right" vertical="center"/>
    </xf>
    <xf numFmtId="0" fontId="35" fillId="0" borderId="47" xfId="25" applyFont="1" applyBorder="1" applyAlignment="1">
      <alignment horizontal="center" vertical="center"/>
    </xf>
    <xf numFmtId="173" fontId="111" fillId="0" borderId="0" xfId="32" applyFont="1" applyAlignment="1">
      <alignment vertical="center"/>
    </xf>
    <xf numFmtId="0" fontId="4" fillId="0" borderId="0" xfId="63" applyAlignment="1">
      <alignment vertical="center"/>
    </xf>
    <xf numFmtId="181" fontId="109" fillId="0" borderId="0" xfId="64" applyNumberFormat="1" applyFont="1" applyFill="1" applyBorder="1" applyAlignment="1">
      <alignment vertical="center"/>
    </xf>
    <xf numFmtId="0" fontId="111" fillId="0" borderId="0" xfId="36" applyFont="1" applyAlignment="1">
      <alignment vertical="center"/>
    </xf>
    <xf numFmtId="0" fontId="51" fillId="8" borderId="14" xfId="36" applyFont="1" applyFill="1" applyBorder="1" applyAlignment="1">
      <alignment vertical="center"/>
    </xf>
    <xf numFmtId="0" fontId="51" fillId="8" borderId="15" xfId="36" applyFont="1" applyFill="1" applyBorder="1" applyAlignment="1">
      <alignment vertical="center"/>
    </xf>
    <xf numFmtId="0" fontId="51" fillId="8" borderId="15" xfId="36" applyFont="1" applyFill="1" applyBorder="1" applyAlignment="1">
      <alignment horizontal="center" vertical="center"/>
    </xf>
    <xf numFmtId="198" fontId="51" fillId="8" borderId="15" xfId="36" applyNumberFormat="1" applyFont="1" applyFill="1" applyBorder="1" applyAlignment="1">
      <alignment vertical="center"/>
    </xf>
    <xf numFmtId="170" fontId="51" fillId="8" borderId="15" xfId="6" applyFont="1" applyFill="1" applyBorder="1" applyAlignment="1">
      <alignment vertical="center"/>
    </xf>
    <xf numFmtId="198" fontId="51" fillId="8" borderId="16" xfId="4" applyNumberFormat="1" applyFont="1" applyFill="1" applyBorder="1" applyAlignment="1">
      <alignment vertical="center"/>
    </xf>
    <xf numFmtId="0" fontId="51" fillId="0" borderId="24" xfId="36" applyFont="1" applyBorder="1" applyAlignment="1">
      <alignment horizontal="center" vertical="center"/>
    </xf>
    <xf numFmtId="0" fontId="51" fillId="0" borderId="13" xfId="36" applyFont="1" applyBorder="1" applyAlignment="1">
      <alignment horizontal="center" vertical="center"/>
    </xf>
    <xf numFmtId="0" fontId="51" fillId="0" borderId="13" xfId="36" applyFont="1" applyBorder="1" applyAlignment="1">
      <alignment vertical="center"/>
    </xf>
    <xf numFmtId="0" fontId="112" fillId="0" borderId="0" xfId="63" applyFont="1" applyAlignment="1">
      <alignment vertical="center"/>
    </xf>
    <xf numFmtId="0" fontId="52" fillId="0" borderId="0" xfId="63" applyFont="1" applyAlignment="1">
      <alignment horizontal="center" vertical="center"/>
    </xf>
    <xf numFmtId="0" fontId="51" fillId="0" borderId="0" xfId="63" applyFont="1" applyAlignment="1">
      <alignment horizontal="center" vertical="center"/>
    </xf>
    <xf numFmtId="0" fontId="37" fillId="0" borderId="13" xfId="63" applyFont="1" applyBorder="1" applyAlignment="1">
      <alignment vertical="center"/>
    </xf>
    <xf numFmtId="202" fontId="37" fillId="0" borderId="13" xfId="63" applyNumberFormat="1" applyFont="1" applyBorder="1" applyAlignment="1">
      <alignment horizontal="center" vertical="center"/>
    </xf>
    <xf numFmtId="0" fontId="49" fillId="0" borderId="0" xfId="63" applyFont="1" applyAlignment="1">
      <alignment vertical="center"/>
    </xf>
    <xf numFmtId="0" fontId="51" fillId="0" borderId="0" xfId="63" applyFont="1" applyAlignment="1">
      <alignment vertical="center"/>
    </xf>
    <xf numFmtId="0" fontId="49" fillId="0" borderId="0" xfId="63" applyFont="1" applyAlignment="1">
      <alignment horizontal="center" vertical="center"/>
    </xf>
    <xf numFmtId="166" fontId="49" fillId="0" borderId="0" xfId="65" applyFont="1" applyFill="1" applyAlignment="1">
      <alignment vertical="center"/>
    </xf>
    <xf numFmtId="170" fontId="49" fillId="0" borderId="0" xfId="65" applyNumberFormat="1" applyFont="1" applyFill="1" applyAlignment="1">
      <alignment horizontal="center" vertical="center"/>
    </xf>
    <xf numFmtId="170" fontId="49" fillId="0" borderId="0" xfId="65" applyNumberFormat="1" applyFont="1" applyFill="1" applyAlignment="1">
      <alignment vertical="center"/>
    </xf>
    <xf numFmtId="0" fontId="50" fillId="31" borderId="13" xfId="63" applyFont="1" applyFill="1" applyBorder="1" applyAlignment="1">
      <alignment horizontal="center" vertical="center"/>
    </xf>
    <xf numFmtId="0" fontId="51" fillId="31" borderId="13" xfId="63" applyFont="1" applyFill="1" applyBorder="1" applyAlignment="1">
      <alignment horizontal="center" vertical="center"/>
    </xf>
    <xf numFmtId="0" fontId="51" fillId="31" borderId="13" xfId="63" applyFont="1" applyFill="1" applyBorder="1" applyAlignment="1">
      <alignment vertical="center"/>
    </xf>
    <xf numFmtId="181" fontId="51" fillId="31" borderId="13" xfId="64" applyNumberFormat="1" applyFont="1" applyFill="1" applyBorder="1" applyAlignment="1">
      <alignment vertical="center"/>
    </xf>
    <xf numFmtId="181" fontId="49" fillId="0" borderId="0" xfId="64" applyNumberFormat="1" applyFont="1" applyFill="1" applyAlignment="1">
      <alignment vertical="center"/>
    </xf>
    <xf numFmtId="170" fontId="51" fillId="31" borderId="13" xfId="65" applyNumberFormat="1" applyFont="1" applyFill="1" applyBorder="1" applyAlignment="1">
      <alignment horizontal="center" vertical="center"/>
    </xf>
    <xf numFmtId="0" fontId="51" fillId="31" borderId="13" xfId="65" applyNumberFormat="1" applyFont="1" applyFill="1" applyBorder="1" applyAlignment="1">
      <alignment vertical="center"/>
    </xf>
    <xf numFmtId="181" fontId="51" fillId="31" borderId="13" xfId="64" applyNumberFormat="1" applyFont="1" applyFill="1" applyBorder="1" applyAlignment="1">
      <alignment horizontal="center" vertical="center"/>
    </xf>
    <xf numFmtId="9" fontId="51" fillId="31" borderId="13" xfId="66" applyFont="1" applyFill="1" applyBorder="1" applyAlignment="1">
      <alignment horizontal="center" vertical="center"/>
    </xf>
    <xf numFmtId="0" fontId="49" fillId="0" borderId="13" xfId="63" applyFont="1" applyBorder="1" applyAlignment="1">
      <alignment horizontal="center" vertical="center"/>
    </xf>
    <xf numFmtId="0" fontId="49" fillId="0" borderId="13" xfId="63" applyFont="1" applyBorder="1" applyAlignment="1">
      <alignment vertical="center"/>
    </xf>
    <xf numFmtId="181" fontId="49" fillId="0" borderId="13" xfId="64" applyNumberFormat="1" applyFont="1" applyFill="1" applyBorder="1" applyAlignment="1">
      <alignment vertical="center"/>
    </xf>
    <xf numFmtId="170" fontId="49" fillId="0" borderId="13" xfId="65" applyNumberFormat="1" applyFont="1" applyFill="1" applyBorder="1" applyAlignment="1">
      <alignment horizontal="center" vertical="center"/>
    </xf>
    <xf numFmtId="9" fontId="49" fillId="0" borderId="13" xfId="63" applyNumberFormat="1" applyFont="1" applyBorder="1" applyAlignment="1">
      <alignment horizontal="center" vertical="center"/>
    </xf>
    <xf numFmtId="0" fontId="49" fillId="0" borderId="13" xfId="63" applyFont="1" applyBorder="1" applyAlignment="1">
      <alignment horizontal="left" vertical="center"/>
    </xf>
    <xf numFmtId="170" fontId="49" fillId="0" borderId="13" xfId="63" applyNumberFormat="1" applyFont="1" applyBorder="1" applyAlignment="1">
      <alignment horizontal="center" vertical="center"/>
    </xf>
    <xf numFmtId="181" fontId="49" fillId="0" borderId="13" xfId="64" applyNumberFormat="1" applyFont="1" applyFill="1" applyBorder="1" applyAlignment="1">
      <alignment horizontal="left" vertical="center"/>
    </xf>
    <xf numFmtId="0" fontId="114" fillId="0" borderId="13" xfId="63" applyFont="1" applyBorder="1" applyAlignment="1">
      <alignment vertical="center"/>
    </xf>
    <xf numFmtId="0" fontId="52" fillId="0" borderId="13" xfId="63" applyFont="1" applyBorder="1" applyAlignment="1">
      <alignment horizontal="center" vertical="center"/>
    </xf>
    <xf numFmtId="0" fontId="52" fillId="0" borderId="13" xfId="63" applyFont="1" applyBorder="1" applyAlignment="1">
      <alignment vertical="center" wrapText="1"/>
    </xf>
    <xf numFmtId="181" fontId="49" fillId="0" borderId="13" xfId="64" applyNumberFormat="1" applyFont="1" applyBorder="1" applyAlignment="1">
      <alignment vertical="center"/>
    </xf>
    <xf numFmtId="0" fontId="51" fillId="31" borderId="13" xfId="63" applyFont="1" applyFill="1" applyBorder="1" applyAlignment="1">
      <alignment vertical="center" wrapText="1"/>
    </xf>
    <xf numFmtId="0" fontId="52" fillId="0" borderId="0" xfId="63" applyFont="1" applyAlignment="1">
      <alignment vertical="center"/>
    </xf>
    <xf numFmtId="166" fontId="52" fillId="0" borderId="0" xfId="65" applyFont="1" applyAlignment="1">
      <alignment vertical="center"/>
    </xf>
    <xf numFmtId="170" fontId="49" fillId="0" borderId="0" xfId="65" applyNumberFormat="1" applyFont="1" applyFill="1" applyBorder="1" applyAlignment="1">
      <alignment horizontal="center" vertical="center"/>
    </xf>
    <xf numFmtId="170" fontId="49" fillId="0" borderId="0" xfId="65" applyNumberFormat="1" applyFont="1" applyFill="1" applyBorder="1" applyAlignment="1">
      <alignment vertical="center"/>
    </xf>
    <xf numFmtId="44" fontId="112" fillId="0" borderId="0" xfId="63" applyNumberFormat="1" applyFont="1" applyAlignment="1">
      <alignment vertical="center"/>
    </xf>
    <xf numFmtId="43" fontId="112" fillId="0" borderId="0" xfId="63" applyNumberFormat="1" applyFont="1" applyAlignment="1">
      <alignment vertical="center"/>
    </xf>
    <xf numFmtId="0" fontId="52" fillId="0" borderId="0" xfId="63" applyFont="1" applyAlignment="1">
      <alignment vertical="center" wrapText="1"/>
    </xf>
    <xf numFmtId="181" fontId="52" fillId="0" borderId="0" xfId="64" applyNumberFormat="1" applyFont="1" applyBorder="1" applyAlignment="1">
      <alignment vertical="center"/>
    </xf>
    <xf numFmtId="9" fontId="49" fillId="0" borderId="0" xfId="63" applyNumberFormat="1" applyFont="1" applyAlignment="1">
      <alignment horizontal="center" vertical="center"/>
    </xf>
    <xf numFmtId="181" fontId="49" fillId="0" borderId="0" xfId="64" applyNumberFormat="1" applyFont="1" applyFill="1" applyBorder="1" applyAlignment="1">
      <alignment vertical="center"/>
    </xf>
    <xf numFmtId="0" fontId="114" fillId="0" borderId="0" xfId="67" applyFont="1" applyAlignment="1">
      <alignment vertical="center"/>
    </xf>
    <xf numFmtId="166" fontId="52" fillId="0" borderId="0" xfId="65" applyFont="1" applyFill="1" applyAlignment="1">
      <alignment vertical="center"/>
    </xf>
    <xf numFmtId="0" fontId="52" fillId="0" borderId="0" xfId="19" applyFont="1" applyAlignment="1">
      <alignment vertical="center"/>
    </xf>
    <xf numFmtId="166" fontId="49" fillId="0" borderId="0" xfId="65" applyFont="1" applyFill="1" applyBorder="1" applyAlignment="1">
      <alignment vertical="center"/>
    </xf>
    <xf numFmtId="0" fontId="50" fillId="0" borderId="0" xfId="68" applyFont="1" applyAlignment="1">
      <alignment vertical="center"/>
    </xf>
    <xf numFmtId="0" fontId="52" fillId="0" borderId="0" xfId="68" applyFont="1" applyAlignment="1">
      <alignment vertical="center"/>
    </xf>
    <xf numFmtId="0" fontId="116" fillId="0" borderId="0" xfId="63" applyFont="1" applyAlignment="1">
      <alignment horizontal="center" vertical="center"/>
    </xf>
    <xf numFmtId="0" fontId="116" fillId="0" borderId="0" xfId="63" applyFont="1" applyAlignment="1">
      <alignment vertical="center"/>
    </xf>
    <xf numFmtId="0" fontId="117" fillId="0" borderId="0" xfId="63" applyFont="1" applyAlignment="1">
      <alignment horizontal="center" vertical="center"/>
    </xf>
    <xf numFmtId="0" fontId="112" fillId="0" borderId="0" xfId="63" applyFont="1" applyAlignment="1">
      <alignment horizontal="center" vertical="center"/>
    </xf>
    <xf numFmtId="166" fontId="112" fillId="0" borderId="0" xfId="65" applyFont="1" applyFill="1" applyBorder="1" applyAlignment="1">
      <alignment vertical="center"/>
    </xf>
    <xf numFmtId="0" fontId="17" fillId="12" borderId="0" xfId="68" applyFont="1" applyFill="1" applyAlignment="1">
      <alignment vertical="center"/>
    </xf>
    <xf numFmtId="0" fontId="15" fillId="0" borderId="0" xfId="19"/>
    <xf numFmtId="0" fontId="17" fillId="0" borderId="0" xfId="68" applyFont="1" applyAlignment="1">
      <alignment vertical="center"/>
    </xf>
    <xf numFmtId="173" fontId="49" fillId="12" borderId="0" xfId="32" applyFont="1" applyFill="1" applyAlignment="1">
      <alignment vertical="center"/>
    </xf>
    <xf numFmtId="173" fontId="49" fillId="0" borderId="0" xfId="32" applyFont="1" applyAlignment="1">
      <alignment vertical="center"/>
    </xf>
    <xf numFmtId="0" fontId="49" fillId="12" borderId="0" xfId="36" applyFont="1" applyFill="1" applyAlignment="1">
      <alignment vertical="center"/>
    </xf>
    <xf numFmtId="0" fontId="38" fillId="0" borderId="0" xfId="68" applyFont="1" applyAlignment="1">
      <alignment vertical="center" wrapText="1"/>
    </xf>
    <xf numFmtId="0" fontId="51" fillId="0" borderId="0" xfId="36" applyFont="1" applyAlignment="1">
      <alignment horizontal="center" vertical="center"/>
    </xf>
    <xf numFmtId="0" fontId="51" fillId="0" borderId="0" xfId="36" applyFont="1" applyAlignment="1">
      <alignment horizontal="left" vertical="center"/>
    </xf>
    <xf numFmtId="170" fontId="49" fillId="0" borderId="0" xfId="6" applyFont="1" applyFill="1" applyBorder="1" applyAlignment="1">
      <alignment horizontal="justify" vertical="center" wrapText="1"/>
    </xf>
    <xf numFmtId="0" fontId="49" fillId="12" borderId="0" xfId="19" applyFont="1" applyFill="1" applyAlignment="1">
      <alignment vertical="center"/>
    </xf>
    <xf numFmtId="0" fontId="119" fillId="31" borderId="13" xfId="19" applyFont="1" applyFill="1" applyBorder="1" applyAlignment="1">
      <alignment horizontal="center" vertical="center"/>
    </xf>
    <xf numFmtId="170" fontId="119" fillId="31" borderId="13" xfId="6" applyFont="1" applyFill="1" applyBorder="1" applyAlignment="1">
      <alignment horizontal="center" vertical="center"/>
    </xf>
    <xf numFmtId="173" fontId="49" fillId="0" borderId="13" xfId="32" applyFont="1" applyBorder="1" applyAlignment="1">
      <alignment horizontal="left" vertical="center" wrapText="1"/>
    </xf>
    <xf numFmtId="181" fontId="49" fillId="0" borderId="13" xfId="69" applyNumberFormat="1" applyFont="1" applyFill="1" applyBorder="1" applyAlignment="1">
      <alignment horizontal="center" vertical="center"/>
    </xf>
    <xf numFmtId="180" fontId="15" fillId="0" borderId="0" xfId="19" applyNumberFormat="1"/>
    <xf numFmtId="8" fontId="15" fillId="0" borderId="0" xfId="19" applyNumberFormat="1"/>
    <xf numFmtId="0" fontId="49" fillId="0" borderId="0" xfId="19" applyFont="1" applyAlignment="1">
      <alignment vertical="center"/>
    </xf>
    <xf numFmtId="2" fontId="15" fillId="0" borderId="0" xfId="19" applyNumberFormat="1"/>
    <xf numFmtId="0" fontId="49" fillId="12" borderId="0" xfId="36" applyFont="1" applyFill="1" applyAlignment="1">
      <alignment vertical="center" wrapText="1"/>
    </xf>
    <xf numFmtId="0" fontId="17" fillId="0" borderId="0" xfId="68" applyFont="1" applyAlignment="1">
      <alignment vertical="center" wrapText="1"/>
    </xf>
    <xf numFmtId="0" fontId="15" fillId="0" borderId="0" xfId="19" applyAlignment="1">
      <alignment wrapText="1"/>
    </xf>
    <xf numFmtId="0" fontId="49" fillId="12" borderId="0" xfId="19" applyFont="1" applyFill="1" applyAlignment="1">
      <alignment vertical="center" wrapText="1"/>
    </xf>
    <xf numFmtId="3" fontId="49" fillId="0" borderId="13" xfId="19" applyNumberFormat="1" applyFont="1" applyBorder="1" applyAlignment="1">
      <alignment horizontal="center" vertical="center" wrapText="1"/>
    </xf>
    <xf numFmtId="181" fontId="49" fillId="0" borderId="13" xfId="69" applyNumberFormat="1" applyFont="1" applyFill="1" applyBorder="1" applyAlignment="1">
      <alignment horizontal="center" vertical="center" wrapText="1"/>
    </xf>
    <xf numFmtId="8" fontId="15" fillId="0" borderId="0" xfId="19" applyNumberFormat="1" applyAlignment="1">
      <alignment wrapText="1"/>
    </xf>
    <xf numFmtId="3" fontId="52" fillId="0" borderId="13" xfId="62" applyNumberFormat="1" applyFont="1" applyFill="1" applyBorder="1" applyAlignment="1" applyProtection="1">
      <alignment horizontal="center" vertical="center" wrapText="1"/>
    </xf>
    <xf numFmtId="180" fontId="15" fillId="0" borderId="0" xfId="19" applyNumberFormat="1" applyAlignment="1">
      <alignment wrapText="1"/>
    </xf>
    <xf numFmtId="0" fontId="51" fillId="12" borderId="0" xfId="36" applyFont="1" applyFill="1" applyAlignment="1">
      <alignment horizontal="center" vertical="center" wrapText="1"/>
    </xf>
    <xf numFmtId="0" fontId="51" fillId="12" borderId="0" xfId="36" applyFont="1" applyFill="1" applyAlignment="1">
      <alignment horizontal="left" vertical="center" wrapText="1"/>
    </xf>
    <xf numFmtId="170" fontId="49" fillId="12" borderId="0" xfId="6" applyFont="1" applyFill="1" applyBorder="1" applyAlignment="1">
      <alignment horizontal="justify" vertical="center" wrapText="1"/>
    </xf>
    <xf numFmtId="44" fontId="17" fillId="0" borderId="0" xfId="68" applyNumberFormat="1" applyFont="1" applyAlignment="1">
      <alignment vertical="center" wrapText="1"/>
    </xf>
    <xf numFmtId="180" fontId="17" fillId="0" borderId="0" xfId="68" applyNumberFormat="1" applyFont="1" applyAlignment="1">
      <alignment vertical="center" wrapText="1"/>
    </xf>
    <xf numFmtId="2" fontId="17" fillId="0" borderId="0" xfId="68" applyNumberFormat="1" applyFont="1" applyAlignment="1">
      <alignment vertical="center" wrapText="1"/>
    </xf>
    <xf numFmtId="173" fontId="49" fillId="0" borderId="13" xfId="32" quotePrefix="1" applyFont="1" applyBorder="1" applyAlignment="1">
      <alignment horizontal="left" vertical="center" wrapText="1"/>
    </xf>
    <xf numFmtId="0" fontId="17" fillId="12" borderId="0" xfId="68" applyFont="1" applyFill="1" applyAlignment="1">
      <alignment vertical="center" wrapText="1"/>
    </xf>
    <xf numFmtId="0" fontId="42" fillId="0" borderId="0" xfId="68" applyFont="1" applyAlignment="1">
      <alignment vertical="center"/>
    </xf>
    <xf numFmtId="0" fontId="4" fillId="0" borderId="30" xfId="70" applyBorder="1"/>
    <xf numFmtId="0" fontId="4" fillId="0" borderId="0" xfId="70"/>
    <xf numFmtId="0" fontId="4" fillId="0" borderId="37" xfId="70" applyBorder="1"/>
    <xf numFmtId="0" fontId="121" fillId="0" borderId="13" xfId="71" applyFont="1" applyBorder="1" applyAlignment="1">
      <alignment vertical="center" wrapText="1"/>
    </xf>
    <xf numFmtId="0" fontId="121" fillId="0" borderId="13" xfId="71" applyFont="1" applyBorder="1" applyAlignment="1">
      <alignment horizontal="center" vertical="center" wrapText="1"/>
    </xf>
    <xf numFmtId="49" fontId="122" fillId="0" borderId="13" xfId="71" applyNumberFormat="1" applyFont="1" applyBorder="1" applyAlignment="1">
      <alignment horizontal="center" vertical="center" wrapText="1"/>
    </xf>
    <xf numFmtId="0" fontId="120" fillId="0" borderId="13" xfId="71" applyFont="1" applyBorder="1" applyAlignment="1">
      <alignment vertical="center"/>
    </xf>
    <xf numFmtId="0" fontId="120" fillId="30" borderId="13" xfId="72" applyFont="1" applyFill="1" applyBorder="1" applyAlignment="1">
      <alignment horizontal="center" vertical="center" wrapText="1"/>
    </xf>
    <xf numFmtId="170" fontId="121" fillId="30" borderId="13" xfId="74" applyNumberFormat="1" applyFont="1" applyFill="1" applyBorder="1" applyAlignment="1">
      <alignment horizontal="center" vertical="center"/>
    </xf>
    <xf numFmtId="176" fontId="122" fillId="0" borderId="13" xfId="72" applyNumberFormat="1" applyFont="1" applyBorder="1" applyAlignment="1">
      <alignment horizontal="center" vertical="center" wrapText="1"/>
    </xf>
    <xf numFmtId="0" fontId="17" fillId="0" borderId="13" xfId="72" applyFont="1" applyBorder="1" applyAlignment="1">
      <alignment horizontal="center" vertical="center" wrapText="1"/>
    </xf>
    <xf numFmtId="176" fontId="123" fillId="30" borderId="13" xfId="73" applyNumberFormat="1" applyFont="1" applyFill="1" applyBorder="1" applyAlignment="1">
      <alignment horizontal="center"/>
    </xf>
    <xf numFmtId="176" fontId="120" fillId="30" borderId="13" xfId="72" applyNumberFormat="1" applyFont="1" applyFill="1" applyBorder="1" applyAlignment="1">
      <alignment horizontal="center" vertical="center"/>
    </xf>
    <xf numFmtId="1" fontId="120" fillId="30" borderId="13" xfId="72" applyNumberFormat="1" applyFont="1" applyFill="1" applyBorder="1" applyAlignment="1">
      <alignment horizontal="center" vertical="center"/>
    </xf>
    <xf numFmtId="3" fontId="110" fillId="0" borderId="13" xfId="72" applyNumberFormat="1" applyFont="1" applyBorder="1" applyAlignment="1">
      <alignment horizontal="left" vertical="center" wrapText="1"/>
    </xf>
    <xf numFmtId="0" fontId="110" fillId="0" borderId="13" xfId="72" applyFont="1" applyBorder="1" applyAlignment="1">
      <alignment horizontal="center" vertical="center" wrapText="1"/>
    </xf>
    <xf numFmtId="2" fontId="110" fillId="0" borderId="13" xfId="72" applyNumberFormat="1" applyFont="1" applyBorder="1" applyAlignment="1">
      <alignment horizontal="center" vertical="center" wrapText="1"/>
    </xf>
    <xf numFmtId="187" fontId="110" fillId="0" borderId="13" xfId="75" applyNumberFormat="1" applyFont="1" applyBorder="1" applyAlignment="1">
      <alignment horizontal="center" vertical="center" wrapText="1"/>
    </xf>
    <xf numFmtId="44" fontId="110" fillId="0" borderId="13" xfId="76" applyFont="1" applyFill="1" applyBorder="1" applyAlignment="1">
      <alignment horizontal="center" vertical="center" wrapText="1"/>
    </xf>
    <xf numFmtId="44" fontId="110" fillId="0" borderId="13" xfId="76" applyFont="1" applyFill="1" applyBorder="1" applyAlignment="1">
      <alignment horizontal="center" vertical="center"/>
    </xf>
    <xf numFmtId="0" fontId="121" fillId="0" borderId="14" xfId="72" applyFont="1" applyBorder="1" applyAlignment="1">
      <alignment vertical="center"/>
    </xf>
    <xf numFmtId="0" fontId="121" fillId="0" borderId="15" xfId="72" applyFont="1" applyBorder="1" applyAlignment="1">
      <alignment vertical="center"/>
    </xf>
    <xf numFmtId="0" fontId="121" fillId="0" borderId="16" xfId="72" applyFont="1" applyBorder="1" applyAlignment="1">
      <alignment horizontal="right" vertical="center"/>
    </xf>
    <xf numFmtId="44" fontId="122" fillId="0" borderId="13" xfId="76" applyFont="1" applyFill="1" applyBorder="1" applyAlignment="1">
      <alignment vertical="center" wrapText="1"/>
    </xf>
    <xf numFmtId="176" fontId="122" fillId="0" borderId="13" xfId="72" applyNumberFormat="1" applyFont="1" applyBorder="1" applyAlignment="1">
      <alignment horizontal="left" vertical="center" wrapText="1"/>
    </xf>
    <xf numFmtId="187" fontId="110" fillId="0" borderId="13" xfId="72" applyNumberFormat="1" applyFont="1" applyBorder="1" applyAlignment="1">
      <alignment horizontal="center" vertical="center" wrapText="1"/>
    </xf>
    <xf numFmtId="204" fontId="110" fillId="0" borderId="13" xfId="75" applyNumberFormat="1" applyFont="1" applyBorder="1" applyAlignment="1">
      <alignment horizontal="center" vertical="center" wrapText="1"/>
    </xf>
    <xf numFmtId="0" fontId="110" fillId="0" borderId="23" xfId="72" applyFont="1" applyBorder="1" applyAlignment="1">
      <alignment horizontal="center" vertical="center" wrapText="1"/>
    </xf>
    <xf numFmtId="9" fontId="110" fillId="0" borderId="23" xfId="72" applyNumberFormat="1" applyFont="1" applyBorder="1" applyAlignment="1">
      <alignment horizontal="center" vertical="center" wrapText="1"/>
    </xf>
    <xf numFmtId="44" fontId="110" fillId="0" borderId="23" xfId="76" applyFont="1" applyFill="1" applyBorder="1" applyAlignment="1">
      <alignment horizontal="center" vertical="center" wrapText="1"/>
    </xf>
    <xf numFmtId="176" fontId="122" fillId="0" borderId="14" xfId="72" applyNumberFormat="1" applyFont="1" applyBorder="1" applyAlignment="1">
      <alignment horizontal="left" vertical="center" wrapText="1"/>
    </xf>
    <xf numFmtId="0" fontId="110" fillId="0" borderId="15" xfId="72" applyFont="1" applyBorder="1" applyAlignment="1">
      <alignment vertical="center" wrapText="1"/>
    </xf>
    <xf numFmtId="0" fontId="120" fillId="0" borderId="16" xfId="72" applyFont="1" applyBorder="1" applyAlignment="1">
      <alignment horizontal="right" vertical="center" wrapText="1"/>
    </xf>
    <xf numFmtId="44" fontId="122" fillId="0" borderId="16" xfId="76" applyFont="1" applyFill="1" applyBorder="1" applyAlignment="1">
      <alignment vertical="center" wrapText="1"/>
    </xf>
    <xf numFmtId="176" fontId="121" fillId="30" borderId="13" xfId="72" applyNumberFormat="1" applyFont="1" applyFill="1" applyBorder="1" applyAlignment="1">
      <alignment horizontal="center" vertical="center" wrapText="1"/>
    </xf>
    <xf numFmtId="0" fontId="121" fillId="30" borderId="16" xfId="72" applyFont="1" applyFill="1" applyBorder="1" applyAlignment="1">
      <alignment horizontal="left" vertical="center" wrapText="1"/>
    </xf>
    <xf numFmtId="0" fontId="121" fillId="30" borderId="13" xfId="72" applyFont="1" applyFill="1" applyBorder="1" applyAlignment="1">
      <alignment vertical="center" wrapText="1"/>
    </xf>
    <xf numFmtId="2" fontId="110" fillId="0" borderId="13" xfId="72" applyNumberFormat="1" applyFont="1" applyBorder="1" applyAlignment="1">
      <alignment horizontal="center" vertical="center"/>
    </xf>
    <xf numFmtId="2" fontId="110" fillId="0" borderId="13" xfId="77" applyNumberFormat="1" applyFont="1" applyBorder="1" applyAlignment="1">
      <alignment horizontal="center" vertical="center"/>
    </xf>
    <xf numFmtId="180" fontId="110" fillId="0" borderId="13" xfId="72" applyNumberFormat="1" applyFont="1" applyBorder="1" applyAlignment="1">
      <alignment horizontal="center" vertical="center"/>
    </xf>
    <xf numFmtId="176" fontId="122" fillId="0" borderId="14" xfId="72" applyNumberFormat="1" applyFont="1" applyBorder="1" applyAlignment="1">
      <alignment horizontal="center" vertical="center" wrapText="1"/>
    </xf>
    <xf numFmtId="0" fontId="122" fillId="0" borderId="15" xfId="72" applyFont="1" applyBorder="1" applyAlignment="1">
      <alignment horizontal="center" vertical="center" wrapText="1"/>
    </xf>
    <xf numFmtId="0" fontId="122" fillId="0" borderId="15" xfId="72" applyFont="1" applyBorder="1" applyAlignment="1">
      <alignment vertical="center" wrapText="1"/>
    </xf>
    <xf numFmtId="4" fontId="110" fillId="0" borderId="23" xfId="75" applyNumberFormat="1" applyFont="1" applyBorder="1" applyAlignment="1">
      <alignment horizontal="center" vertical="center" wrapText="1"/>
    </xf>
    <xf numFmtId="180" fontId="121" fillId="0" borderId="13" xfId="76" applyNumberFormat="1" applyFont="1" applyFill="1" applyBorder="1" applyAlignment="1">
      <alignment horizontal="center" vertical="center" wrapText="1"/>
    </xf>
    <xf numFmtId="180" fontId="39" fillId="0" borderId="0" xfId="19" applyNumberFormat="1" applyFont="1" applyAlignment="1">
      <alignment vertical="center"/>
    </xf>
    <xf numFmtId="175" fontId="110" fillId="0" borderId="13" xfId="72" applyNumberFormat="1" applyFont="1" applyBorder="1" applyAlignment="1">
      <alignment horizontal="center" vertical="center" wrapText="1"/>
    </xf>
    <xf numFmtId="0" fontId="110" fillId="0" borderId="14" xfId="72" applyFont="1" applyBorder="1" applyAlignment="1">
      <alignment horizontal="left" vertical="center" wrapText="1"/>
    </xf>
    <xf numFmtId="0" fontId="110" fillId="0" borderId="15" xfId="72" applyFont="1" applyBorder="1" applyAlignment="1">
      <alignment horizontal="left" vertical="center" wrapText="1"/>
    </xf>
    <xf numFmtId="0" fontId="110" fillId="0" borderId="15" xfId="72" applyFont="1" applyBorder="1" applyAlignment="1">
      <alignment horizontal="center" vertical="center" wrapText="1"/>
    </xf>
    <xf numFmtId="204" fontId="110" fillId="0" borderId="15" xfId="75" applyNumberFormat="1" applyFont="1" applyBorder="1" applyAlignment="1">
      <alignment horizontal="center" vertical="center" wrapText="1"/>
    </xf>
    <xf numFmtId="44" fontId="110" fillId="0" borderId="16" xfId="76" applyFont="1" applyFill="1" applyBorder="1" applyAlignment="1">
      <alignment horizontal="center" vertical="center" wrapText="1"/>
    </xf>
    <xf numFmtId="44" fontId="110" fillId="0" borderId="16" xfId="76" applyFont="1" applyFill="1" applyBorder="1" applyAlignment="1">
      <alignment horizontal="center" vertical="center"/>
    </xf>
    <xf numFmtId="4" fontId="110" fillId="0" borderId="13" xfId="75" applyNumberFormat="1" applyFont="1" applyBorder="1" applyAlignment="1">
      <alignment horizontal="center" vertical="center" wrapText="1"/>
    </xf>
    <xf numFmtId="2" fontId="110" fillId="0" borderId="23" xfId="72" applyNumberFormat="1" applyFont="1" applyBorder="1" applyAlignment="1">
      <alignment horizontal="center" vertical="center"/>
    </xf>
    <xf numFmtId="180" fontId="15" fillId="0" borderId="0" xfId="19" applyNumberFormat="1" applyAlignment="1">
      <alignment vertical="center"/>
    </xf>
    <xf numFmtId="0" fontId="126" fillId="0" borderId="0" xfId="19" applyFont="1"/>
    <xf numFmtId="180" fontId="126" fillId="0" borderId="0" xfId="19" applyNumberFormat="1" applyFont="1" applyAlignment="1">
      <alignment vertical="center"/>
    </xf>
    <xf numFmtId="205" fontId="110" fillId="0" borderId="13" xfId="75" applyNumberFormat="1" applyFont="1" applyBorder="1" applyAlignment="1">
      <alignment horizontal="center" vertical="center" wrapText="1"/>
    </xf>
    <xf numFmtId="175" fontId="110" fillId="0" borderId="13" xfId="77" applyNumberFormat="1" applyFont="1" applyBorder="1" applyAlignment="1">
      <alignment horizontal="center" vertical="center"/>
    </xf>
    <xf numFmtId="2" fontId="39" fillId="0" borderId="13" xfId="19" applyNumberFormat="1" applyFont="1" applyBorder="1" applyAlignment="1">
      <alignment horizontal="center" vertical="center"/>
    </xf>
    <xf numFmtId="10" fontId="110" fillId="0" borderId="13" xfId="3" applyNumberFormat="1" applyFont="1" applyBorder="1" applyAlignment="1">
      <alignment horizontal="center" vertical="center"/>
    </xf>
    <xf numFmtId="0" fontId="87" fillId="0" borderId="69" xfId="22" applyFont="1" applyBorder="1" applyAlignment="1">
      <alignment horizontal="left" vertical="center" wrapText="1"/>
    </xf>
    <xf numFmtId="4" fontId="110" fillId="0" borderId="13" xfId="72" applyNumberFormat="1" applyFont="1" applyBorder="1" applyAlignment="1">
      <alignment horizontal="center" vertical="center" wrapText="1"/>
    </xf>
    <xf numFmtId="0" fontId="35" fillId="0" borderId="75" xfId="57" applyNumberFormat="1" applyFont="1" applyFill="1" applyBorder="1" applyAlignment="1">
      <alignment horizontal="left" vertical="center" wrapText="1"/>
    </xf>
    <xf numFmtId="4" fontId="107" fillId="0" borderId="13" xfId="19" applyNumberFormat="1" applyFont="1" applyBorder="1" applyAlignment="1">
      <alignment horizontal="center" vertical="center"/>
    </xf>
    <xf numFmtId="49" fontId="41" fillId="0" borderId="13" xfId="19" applyNumberFormat="1" applyFont="1" applyBorder="1" applyAlignment="1">
      <alignment horizontal="center" vertical="center"/>
    </xf>
    <xf numFmtId="0" fontId="15" fillId="0" borderId="0" xfId="153" applyAlignment="1">
      <alignment horizontal="left" vertical="top" wrapText="1"/>
    </xf>
    <xf numFmtId="0" fontId="15" fillId="0" borderId="0" xfId="153"/>
    <xf numFmtId="0" fontId="15" fillId="0" borderId="0" xfId="153" applyAlignment="1">
      <alignment horizontal="left" vertical="top"/>
    </xf>
    <xf numFmtId="0" fontId="17" fillId="0" borderId="30" xfId="70" applyFont="1" applyBorder="1"/>
    <xf numFmtId="0" fontId="17" fillId="0" borderId="0" xfId="70" applyFont="1"/>
    <xf numFmtId="0" fontId="17" fillId="0" borderId="37" xfId="70" applyFont="1" applyBorder="1"/>
    <xf numFmtId="0" fontId="110" fillId="34" borderId="13" xfId="0" applyFont="1" applyFill="1" applyBorder="1" applyAlignment="1">
      <alignment horizontal="center" vertical="center"/>
    </xf>
    <xf numFmtId="204" fontId="110" fillId="34" borderId="13" xfId="0" applyNumberFormat="1" applyFont="1" applyFill="1" applyBorder="1" applyAlignment="1">
      <alignment horizontal="center" vertical="center"/>
    </xf>
    <xf numFmtId="207" fontId="39" fillId="0" borderId="0" xfId="1" applyNumberFormat="1" applyFont="1"/>
    <xf numFmtId="180" fontId="39" fillId="0" borderId="0" xfId="19" applyNumberFormat="1" applyFont="1"/>
    <xf numFmtId="208" fontId="15" fillId="0" borderId="0" xfId="19" applyNumberFormat="1"/>
    <xf numFmtId="10" fontId="39" fillId="0" borderId="0" xfId="3" applyNumberFormat="1" applyFont="1" applyAlignment="1">
      <alignment vertical="center"/>
    </xf>
    <xf numFmtId="180" fontId="40" fillId="0" borderId="0" xfId="0" applyNumberFormat="1" applyFont="1" applyAlignment="1">
      <alignment horizontal="left" vertical="center"/>
    </xf>
    <xf numFmtId="0" fontId="34" fillId="0" borderId="0" xfId="19" applyFont="1"/>
    <xf numFmtId="180" fontId="34" fillId="0" borderId="0" xfId="19" applyNumberFormat="1" applyFont="1"/>
    <xf numFmtId="180" fontId="104" fillId="0" borderId="0" xfId="0" applyNumberFormat="1" applyFont="1" applyAlignment="1">
      <alignment horizontal="left" vertical="center"/>
    </xf>
    <xf numFmtId="180" fontId="34" fillId="0" borderId="0" xfId="19" applyNumberFormat="1" applyFont="1" applyAlignment="1">
      <alignment vertical="center"/>
    </xf>
    <xf numFmtId="209" fontId="110" fillId="0" borderId="13" xfId="72" applyNumberFormat="1" applyFont="1" applyBorder="1" applyAlignment="1">
      <alignment horizontal="center" vertical="center" wrapText="1"/>
    </xf>
    <xf numFmtId="2" fontId="35" fillId="0" borderId="49" xfId="25" applyNumberFormat="1" applyFont="1" applyBorder="1" applyAlignment="1">
      <alignment horizontal="center" vertical="center"/>
    </xf>
    <xf numFmtId="2" fontId="101" fillId="0" borderId="13" xfId="19" applyNumberFormat="1" applyFont="1" applyBorder="1" applyAlignment="1">
      <alignment horizontal="center" vertical="center"/>
    </xf>
    <xf numFmtId="43" fontId="87" fillId="0" borderId="13" xfId="8" applyFont="1" applyFill="1" applyBorder="1" applyAlignment="1">
      <alignment horizontal="right" vertical="center"/>
    </xf>
    <xf numFmtId="181" fontId="91" fillId="0" borderId="0" xfId="25" applyNumberFormat="1" applyFont="1" applyAlignment="1">
      <alignment vertical="center"/>
    </xf>
    <xf numFmtId="181" fontId="91" fillId="0" borderId="13" xfId="25" applyNumberFormat="1" applyFont="1" applyBorder="1" applyAlignment="1">
      <alignment vertical="center"/>
    </xf>
    <xf numFmtId="181" fontId="99" fillId="0" borderId="21" xfId="12" applyNumberFormat="1" applyFont="1" applyFill="1" applyBorder="1" applyAlignment="1">
      <alignment vertical="center"/>
    </xf>
    <xf numFmtId="0" fontId="129" fillId="0" borderId="0" xfId="59" applyFont="1"/>
    <xf numFmtId="0" fontId="129" fillId="0" borderId="0" xfId="59" applyFont="1" applyAlignment="1">
      <alignment horizontal="center"/>
    </xf>
    <xf numFmtId="0" fontId="23" fillId="0" borderId="20" xfId="59" applyFont="1" applyBorder="1" applyAlignment="1">
      <alignment horizontal="center" vertical="center" wrapText="1"/>
    </xf>
    <xf numFmtId="0" fontId="129" fillId="0" borderId="0" xfId="59" applyFont="1" applyAlignment="1">
      <alignment vertical="center"/>
    </xf>
    <xf numFmtId="10" fontId="23" fillId="0" borderId="22" xfId="3" applyNumberFormat="1" applyFont="1" applyFill="1" applyBorder="1" applyAlignment="1">
      <alignment horizontal="center" vertical="center" wrapText="1"/>
    </xf>
    <xf numFmtId="0" fontId="23" fillId="0" borderId="22" xfId="59" applyFont="1" applyBorder="1" applyAlignment="1">
      <alignment horizontal="center" vertical="center" wrapText="1"/>
    </xf>
    <xf numFmtId="0" fontId="21" fillId="0" borderId="0" xfId="59" applyFont="1" applyAlignment="1">
      <alignment horizontal="center" vertical="center" wrapText="1"/>
    </xf>
    <xf numFmtId="0" fontId="26" fillId="0" borderId="0" xfId="59" applyFont="1" applyAlignment="1">
      <alignment vertical="center"/>
    </xf>
    <xf numFmtId="0" fontId="21" fillId="0" borderId="60" xfId="59" applyFont="1" applyBorder="1" applyAlignment="1">
      <alignment horizontal="center" vertical="center"/>
    </xf>
    <xf numFmtId="0" fontId="21" fillId="0" borderId="46" xfId="59" applyFont="1" applyBorder="1" applyAlignment="1">
      <alignment horizontal="center" vertical="center" wrapText="1"/>
    </xf>
    <xf numFmtId="0" fontId="24" fillId="0" borderId="20" xfId="59" applyFont="1" applyBorder="1" applyAlignment="1">
      <alignment vertical="center"/>
    </xf>
    <xf numFmtId="0" fontId="21" fillId="0" borderId="19" xfId="59" applyFont="1" applyBorder="1" applyAlignment="1">
      <alignment horizontal="center" vertical="center"/>
    </xf>
    <xf numFmtId="0" fontId="21" fillId="0" borderId="0" xfId="59" applyFont="1" applyAlignment="1">
      <alignment horizontal="center" vertical="center"/>
    </xf>
    <xf numFmtId="0" fontId="23" fillId="0" borderId="0" xfId="59" applyFont="1" applyAlignment="1">
      <alignment vertical="center"/>
    </xf>
    <xf numFmtId="10" fontId="21" fillId="26" borderId="21" xfId="59" applyNumberFormat="1" applyFont="1" applyFill="1" applyBorder="1" applyAlignment="1">
      <alignment horizontal="center" vertical="center"/>
    </xf>
    <xf numFmtId="0" fontId="21" fillId="26" borderId="20" xfId="59" applyFont="1" applyFill="1" applyBorder="1" applyAlignment="1">
      <alignment horizontal="center" vertical="center" wrapText="1"/>
    </xf>
    <xf numFmtId="0" fontId="26" fillId="26" borderId="20" xfId="59" applyFont="1" applyFill="1" applyBorder="1" applyAlignment="1">
      <alignment vertical="center"/>
    </xf>
    <xf numFmtId="0" fontId="21" fillId="26" borderId="19" xfId="59" applyFont="1" applyFill="1" applyBorder="1" applyAlignment="1">
      <alignment horizontal="left" vertical="center"/>
    </xf>
    <xf numFmtId="9" fontId="21" fillId="0" borderId="0" xfId="59" applyNumberFormat="1" applyFont="1" applyAlignment="1">
      <alignment horizontal="center" vertical="center"/>
    </xf>
    <xf numFmtId="9" fontId="21" fillId="0" borderId="0" xfId="59" applyNumberFormat="1" applyFont="1" applyAlignment="1">
      <alignment horizontal="center" vertical="center" wrapText="1"/>
    </xf>
    <xf numFmtId="0" fontId="21" fillId="0" borderId="0" xfId="59" applyFont="1" applyAlignment="1">
      <alignment horizontal="left" vertical="center"/>
    </xf>
    <xf numFmtId="9" fontId="21" fillId="0" borderId="62" xfId="59" applyNumberFormat="1" applyFont="1" applyBorder="1" applyAlignment="1">
      <alignment horizontal="center" vertical="center"/>
    </xf>
    <xf numFmtId="0" fontId="21" fillId="0" borderId="26" xfId="59" applyFont="1" applyBorder="1" applyAlignment="1">
      <alignment horizontal="left" vertical="center"/>
    </xf>
    <xf numFmtId="9" fontId="21" fillId="0" borderId="65" xfId="59" applyNumberFormat="1" applyFont="1" applyBorder="1" applyAlignment="1">
      <alignment horizontal="center" vertical="center"/>
    </xf>
    <xf numFmtId="0" fontId="21" fillId="0" borderId="63" xfId="59" applyFont="1" applyBorder="1" applyAlignment="1">
      <alignment horizontal="left" vertical="center"/>
    </xf>
    <xf numFmtId="9" fontId="21" fillId="26" borderId="20" xfId="59" applyNumberFormat="1" applyFont="1" applyFill="1" applyBorder="1" applyAlignment="1">
      <alignment horizontal="center" vertical="center" wrapText="1"/>
    </xf>
    <xf numFmtId="10" fontId="21" fillId="26" borderId="21" xfId="3" applyNumberFormat="1" applyFont="1" applyFill="1" applyBorder="1" applyAlignment="1">
      <alignment horizontal="center" vertical="center"/>
    </xf>
    <xf numFmtId="0" fontId="24" fillId="26" borderId="19" xfId="59" applyFont="1" applyFill="1" applyBorder="1" applyAlignment="1">
      <alignment vertical="center"/>
    </xf>
    <xf numFmtId="0" fontId="21" fillId="0" borderId="61" xfId="59" applyFont="1" applyBorder="1" applyAlignment="1">
      <alignment horizontal="center" vertical="center"/>
    </xf>
    <xf numFmtId="187" fontId="23" fillId="0" borderId="61" xfId="3" applyNumberFormat="1" applyFont="1" applyBorder="1" applyAlignment="1">
      <alignment horizontal="center" vertical="center"/>
    </xf>
    <xf numFmtId="10" fontId="23" fillId="0" borderId="0" xfId="59" applyNumberFormat="1" applyFont="1" applyAlignment="1">
      <alignment horizontal="center" vertical="center" wrapText="1"/>
    </xf>
    <xf numFmtId="0" fontId="21" fillId="27" borderId="61" xfId="59" applyFont="1" applyFill="1" applyBorder="1" applyAlignment="1">
      <alignment horizontal="center" vertical="center"/>
    </xf>
    <xf numFmtId="0" fontId="21" fillId="27" borderId="0" xfId="59" applyFont="1" applyFill="1" applyAlignment="1">
      <alignment horizontal="center" vertical="center" wrapText="1"/>
    </xf>
    <xf numFmtId="0" fontId="24" fillId="27" borderId="0" xfId="59" applyFont="1" applyFill="1" applyAlignment="1">
      <alignment vertical="center"/>
    </xf>
    <xf numFmtId="0" fontId="21" fillId="27" borderId="60" xfId="59" applyFont="1" applyFill="1" applyBorder="1" applyAlignment="1">
      <alignment horizontal="center" vertical="center"/>
    </xf>
    <xf numFmtId="9" fontId="23" fillId="0" borderId="0" xfId="59" applyNumberFormat="1" applyFont="1" applyAlignment="1">
      <alignment horizontal="center" vertical="center" wrapText="1"/>
    </xf>
    <xf numFmtId="0" fontId="23" fillId="0" borderId="0" xfId="59" applyFont="1" applyAlignment="1">
      <alignment horizontal="center" vertical="center" wrapText="1"/>
    </xf>
    <xf numFmtId="4" fontId="23" fillId="0" borderId="0" xfId="59" applyNumberFormat="1" applyFont="1" applyAlignment="1">
      <alignment horizontal="center" vertical="center" wrapText="1"/>
    </xf>
    <xf numFmtId="0" fontId="26" fillId="0" borderId="0" xfId="59" applyFont="1" applyAlignment="1">
      <alignment horizontal="left" vertical="center" indent="1"/>
    </xf>
    <xf numFmtId="0" fontId="130" fillId="0" borderId="0" xfId="59" applyFont="1" applyAlignment="1">
      <alignment vertical="center"/>
    </xf>
    <xf numFmtId="0" fontId="23" fillId="27" borderId="0" xfId="59" applyFont="1" applyFill="1" applyAlignment="1">
      <alignment vertical="center"/>
    </xf>
    <xf numFmtId="0" fontId="21" fillId="26" borderId="65" xfId="59" applyFont="1" applyFill="1" applyBorder="1" applyAlignment="1">
      <alignment horizontal="center" vertical="center"/>
    </xf>
    <xf numFmtId="0" fontId="23" fillId="26" borderId="64" xfId="59" applyFont="1" applyFill="1" applyBorder="1" applyAlignment="1">
      <alignment vertical="center"/>
    </xf>
    <xf numFmtId="0" fontId="21" fillId="26" borderId="64" xfId="59" applyFont="1" applyFill="1" applyBorder="1" applyAlignment="1">
      <alignment horizontal="center" vertical="center" wrapText="1"/>
    </xf>
    <xf numFmtId="0" fontId="26" fillId="26" borderId="64" xfId="59" applyFont="1" applyFill="1" applyBorder="1" applyAlignment="1">
      <alignment vertical="center"/>
    </xf>
    <xf numFmtId="0" fontId="21" fillId="26" borderId="63" xfId="59" applyFont="1" applyFill="1" applyBorder="1" applyAlignment="1">
      <alignment horizontal="left" vertical="center"/>
    </xf>
    <xf numFmtId="0" fontId="97" fillId="35" borderId="21" xfId="59" applyFont="1" applyFill="1" applyBorder="1" applyAlignment="1">
      <alignment horizontal="center" vertical="center" wrapText="1"/>
    </xf>
    <xf numFmtId="0" fontId="97" fillId="35" borderId="20" xfId="59" applyFont="1" applyFill="1" applyBorder="1" applyAlignment="1">
      <alignment horizontal="center" vertical="center" wrapText="1"/>
    </xf>
    <xf numFmtId="0" fontId="97" fillId="35" borderId="20" xfId="59" applyFont="1" applyFill="1" applyBorder="1" applyAlignment="1">
      <alignment vertical="center"/>
    </xf>
    <xf numFmtId="0" fontId="97" fillId="35" borderId="19" xfId="59" applyFont="1" applyFill="1" applyBorder="1" applyAlignment="1">
      <alignment horizontal="center" vertical="center"/>
    </xf>
    <xf numFmtId="0" fontId="21" fillId="27" borderId="20" xfId="59" applyFont="1" applyFill="1" applyBorder="1" applyAlignment="1">
      <alignment horizontal="center" vertical="center" wrapText="1"/>
    </xf>
    <xf numFmtId="0" fontId="26" fillId="27" borderId="20" xfId="59" applyFont="1" applyFill="1" applyBorder="1" applyAlignment="1">
      <alignment vertical="center"/>
    </xf>
    <xf numFmtId="0" fontId="21" fillId="27" borderId="19" xfId="59" applyFont="1" applyFill="1" applyBorder="1" applyAlignment="1">
      <alignment horizontal="left" vertical="center"/>
    </xf>
    <xf numFmtId="0" fontId="23" fillId="0" borderId="64" xfId="154" applyFont="1" applyBorder="1" applyAlignment="1">
      <alignment horizontal="center" vertical="center"/>
    </xf>
    <xf numFmtId="0" fontId="23" fillId="0" borderId="64" xfId="154" applyFont="1" applyBorder="1" applyAlignment="1">
      <alignment horizontal="left" vertical="center"/>
    </xf>
    <xf numFmtId="0" fontId="21" fillId="0" borderId="64" xfId="59" applyFont="1" applyBorder="1" applyAlignment="1">
      <alignment horizontal="center" vertical="center"/>
    </xf>
    <xf numFmtId="0" fontId="23" fillId="0" borderId="64" xfId="59" applyFont="1" applyBorder="1" applyAlignment="1">
      <alignment horizontal="left" vertical="center"/>
    </xf>
    <xf numFmtId="0" fontId="26" fillId="0" borderId="64" xfId="59" applyFont="1" applyBorder="1" applyAlignment="1">
      <alignment vertical="center"/>
    </xf>
    <xf numFmtId="0" fontId="21" fillId="0" borderId="64" xfId="59" applyFont="1" applyBorder="1" applyAlignment="1">
      <alignment horizontal="left" vertical="center"/>
    </xf>
    <xf numFmtId="0" fontId="34" fillId="0" borderId="64" xfId="154" applyFont="1" applyBorder="1" applyAlignment="1">
      <alignment horizontal="center" vertical="center"/>
    </xf>
    <xf numFmtId="0" fontId="34" fillId="0" borderId="64" xfId="154" applyFont="1" applyBorder="1" applyAlignment="1">
      <alignment horizontal="left" vertical="center"/>
    </xf>
    <xf numFmtId="0" fontId="24" fillId="0" borderId="64" xfId="59" applyFont="1" applyBorder="1" applyAlignment="1">
      <alignment horizontal="center" vertical="center" wrapText="1"/>
    </xf>
    <xf numFmtId="0" fontId="34" fillId="0" borderId="0" xfId="154" applyFont="1" applyAlignment="1">
      <alignment horizontal="center" vertical="center"/>
    </xf>
    <xf numFmtId="0" fontId="34" fillId="0" borderId="0" xfId="154" applyFont="1" applyAlignment="1">
      <alignment horizontal="left" vertical="center"/>
    </xf>
    <xf numFmtId="0" fontId="24" fillId="0" borderId="0" xfId="59" applyFont="1" applyAlignment="1">
      <alignment horizontal="center" vertical="center" wrapText="1"/>
    </xf>
    <xf numFmtId="0" fontId="132" fillId="0" borderId="0" xfId="59" applyFont="1"/>
    <xf numFmtId="0" fontId="32" fillId="0" borderId="13" xfId="19" applyFont="1" applyBorder="1" applyAlignment="1">
      <alignment horizontal="center" vertical="center"/>
    </xf>
    <xf numFmtId="49" fontId="32" fillId="0" borderId="13" xfId="19" applyNumberFormat="1" applyFont="1" applyBorder="1" applyAlignment="1">
      <alignment horizontal="center" vertical="center"/>
    </xf>
    <xf numFmtId="0" fontId="21" fillId="0" borderId="20" xfId="59" applyFont="1" applyBorder="1" applyAlignment="1">
      <alignment horizontal="center" vertical="center" wrapText="1"/>
    </xf>
    <xf numFmtId="10" fontId="129" fillId="0" borderId="0" xfId="59" applyNumberFormat="1" applyFont="1"/>
    <xf numFmtId="180" fontId="23" fillId="0" borderId="0" xfId="2" applyNumberFormat="1" applyFont="1" applyFill="1" applyBorder="1" applyAlignment="1">
      <alignment horizontal="center" vertical="center" wrapText="1"/>
    </xf>
    <xf numFmtId="180" fontId="23" fillId="0" borderId="0" xfId="59" applyNumberFormat="1" applyFont="1" applyAlignment="1">
      <alignment horizontal="center" vertical="center" wrapText="1"/>
    </xf>
    <xf numFmtId="180" fontId="21" fillId="0" borderId="0" xfId="59" applyNumberFormat="1" applyFont="1" applyAlignment="1">
      <alignment horizontal="center" vertical="center" wrapText="1"/>
    </xf>
    <xf numFmtId="180" fontId="21" fillId="27" borderId="0" xfId="59" applyNumberFormat="1" applyFont="1" applyFill="1" applyAlignment="1">
      <alignment horizontal="center" vertical="center" wrapText="1"/>
    </xf>
    <xf numFmtId="180" fontId="23" fillId="0" borderId="0" xfId="59" applyNumberFormat="1" applyFont="1" applyAlignment="1">
      <alignment vertical="center"/>
    </xf>
    <xf numFmtId="180" fontId="21" fillId="27" borderId="0" xfId="59" applyNumberFormat="1" applyFont="1" applyFill="1" applyAlignment="1">
      <alignment vertical="center"/>
    </xf>
    <xf numFmtId="180" fontId="23" fillId="0" borderId="0" xfId="2" applyNumberFormat="1" applyFont="1" applyFill="1" applyBorder="1" applyAlignment="1">
      <alignment horizontal="center" vertical="center"/>
    </xf>
    <xf numFmtId="180" fontId="23" fillId="0" borderId="0" xfId="2" applyNumberFormat="1" applyFont="1" applyFill="1" applyBorder="1" applyAlignment="1">
      <alignment vertical="center"/>
    </xf>
    <xf numFmtId="180" fontId="21" fillId="26" borderId="20" xfId="2" applyNumberFormat="1" applyFont="1" applyFill="1" applyBorder="1" applyAlignment="1">
      <alignment vertical="center"/>
    </xf>
    <xf numFmtId="180" fontId="21" fillId="26" borderId="20" xfId="59" applyNumberFormat="1" applyFont="1" applyFill="1" applyBorder="1" applyAlignment="1">
      <alignment vertical="center"/>
    </xf>
    <xf numFmtId="180" fontId="21" fillId="0" borderId="64" xfId="59" applyNumberFormat="1" applyFont="1" applyBorder="1" applyAlignment="1">
      <alignment vertical="center"/>
    </xf>
    <xf numFmtId="180" fontId="21" fillId="0" borderId="27" xfId="59" applyNumberFormat="1" applyFont="1" applyBorder="1" applyAlignment="1">
      <alignment vertical="center"/>
    </xf>
    <xf numFmtId="180" fontId="21" fillId="0" borderId="0" xfId="59" applyNumberFormat="1" applyFont="1" applyAlignment="1">
      <alignment vertical="center"/>
    </xf>
    <xf numFmtId="0" fontId="26" fillId="0" borderId="0" xfId="59" applyFont="1" applyBorder="1" applyAlignment="1">
      <alignment vertical="center"/>
    </xf>
    <xf numFmtId="0" fontId="21" fillId="0" borderId="0" xfId="59" applyFont="1" applyBorder="1" applyAlignment="1">
      <alignment horizontal="center" vertical="center" wrapText="1"/>
    </xf>
    <xf numFmtId="0" fontId="21" fillId="0" borderId="47" xfId="59" applyFont="1" applyBorder="1" applyAlignment="1">
      <alignment horizontal="center" vertical="center"/>
    </xf>
    <xf numFmtId="0" fontId="21" fillId="0" borderId="49" xfId="59" applyFont="1" applyBorder="1" applyAlignment="1">
      <alignment horizontal="center" vertical="center"/>
    </xf>
    <xf numFmtId="0" fontId="21" fillId="0" borderId="51" xfId="59" applyFont="1" applyBorder="1" applyAlignment="1">
      <alignment horizontal="center" vertical="center"/>
    </xf>
    <xf numFmtId="0" fontId="26" fillId="0" borderId="0" xfId="59" applyFont="1" applyFill="1" applyBorder="1" applyAlignment="1">
      <alignment vertical="center"/>
    </xf>
    <xf numFmtId="0" fontId="129" fillId="0" borderId="0" xfId="59" applyFont="1" applyAlignment="1">
      <alignment horizontal="center" vertical="center"/>
    </xf>
    <xf numFmtId="0" fontId="100" fillId="0" borderId="19" xfId="59" applyFont="1" applyBorder="1" applyAlignment="1">
      <alignment horizontal="center" vertical="center"/>
    </xf>
    <xf numFmtId="10" fontId="129" fillId="0" borderId="0" xfId="59" applyNumberFormat="1" applyFont="1" applyBorder="1" applyAlignment="1">
      <alignment horizontal="center" vertical="center"/>
    </xf>
    <xf numFmtId="0" fontId="21" fillId="27" borderId="19" xfId="59" applyFont="1" applyFill="1" applyBorder="1" applyAlignment="1">
      <alignment horizontal="center" vertical="center"/>
    </xf>
    <xf numFmtId="0" fontId="24" fillId="27" borderId="20" xfId="59" applyFont="1" applyFill="1" applyBorder="1" applyAlignment="1">
      <alignment vertical="center"/>
    </xf>
    <xf numFmtId="180" fontId="21" fillId="27" borderId="20" xfId="59" applyNumberFormat="1" applyFont="1" applyFill="1" applyBorder="1" applyAlignment="1">
      <alignment vertical="center"/>
    </xf>
    <xf numFmtId="0" fontId="21" fillId="27" borderId="21" xfId="59" applyFont="1" applyFill="1" applyBorder="1" applyAlignment="1">
      <alignment horizontal="center" vertical="center"/>
    </xf>
    <xf numFmtId="10" fontId="129" fillId="33" borderId="0" xfId="59" applyNumberFormat="1" applyFont="1" applyFill="1" applyBorder="1" applyAlignment="1">
      <alignment horizontal="center" vertical="center"/>
    </xf>
    <xf numFmtId="44" fontId="129" fillId="0" borderId="0" xfId="59" applyNumberFormat="1" applyFont="1"/>
    <xf numFmtId="0" fontId="26" fillId="0" borderId="20" xfId="59" applyFont="1" applyBorder="1" applyAlignment="1">
      <alignment vertical="center"/>
    </xf>
    <xf numFmtId="0" fontId="24" fillId="0" borderId="46" xfId="59" applyFont="1" applyBorder="1" applyAlignment="1">
      <alignment horizontal="center" vertical="center"/>
    </xf>
    <xf numFmtId="44" fontId="26" fillId="0" borderId="0" xfId="59" applyNumberFormat="1" applyFont="1" applyBorder="1" applyAlignment="1">
      <alignment vertical="center"/>
    </xf>
    <xf numFmtId="0" fontId="33" fillId="6" borderId="0" xfId="35" applyFont="1" applyFill="1" applyAlignment="1">
      <alignment horizontal="center" vertical="center" wrapText="1"/>
    </xf>
    <xf numFmtId="0" fontId="133" fillId="0" borderId="26" xfId="24" applyFont="1" applyBorder="1" applyAlignment="1">
      <alignment horizontal="center" vertical="center"/>
    </xf>
    <xf numFmtId="49" fontId="133" fillId="0" borderId="27" xfId="24" applyNumberFormat="1" applyFont="1" applyBorder="1" applyAlignment="1">
      <alignment horizontal="center" vertical="center"/>
    </xf>
    <xf numFmtId="189" fontId="33" fillId="6" borderId="0" xfId="35" applyNumberFormat="1" applyFont="1" applyFill="1" applyAlignment="1">
      <alignment horizontal="center" vertical="center" wrapText="1"/>
    </xf>
    <xf numFmtId="0" fontId="33" fillId="13" borderId="13" xfId="35" applyFont="1" applyFill="1" applyBorder="1" applyAlignment="1">
      <alignment horizontal="center" vertical="center" wrapText="1"/>
    </xf>
    <xf numFmtId="0" fontId="33" fillId="14" borderId="22" xfId="35" applyFont="1" applyFill="1" applyBorder="1" applyAlignment="1">
      <alignment horizontal="center" vertical="center"/>
    </xf>
    <xf numFmtId="0" fontId="34" fillId="0" borderId="13" xfId="35" applyFont="1" applyBorder="1" applyAlignment="1">
      <alignment horizontal="center" vertical="center"/>
    </xf>
    <xf numFmtId="4" fontId="34" fillId="0" borderId="13" xfId="35" applyNumberFormat="1" applyFont="1" applyBorder="1" applyAlignment="1">
      <alignment vertical="center" wrapText="1"/>
    </xf>
    <xf numFmtId="3" fontId="34" fillId="0" borderId="13" xfId="35" applyNumberFormat="1" applyFont="1" applyBorder="1" applyAlignment="1">
      <alignment horizontal="center" vertical="center"/>
    </xf>
    <xf numFmtId="189" fontId="34" fillId="0" borderId="13" xfId="35" applyNumberFormat="1" applyFont="1" applyBorder="1" applyAlignment="1">
      <alignment horizontal="right" vertical="center"/>
    </xf>
    <xf numFmtId="4" fontId="34" fillId="0" borderId="13" xfId="10" applyNumberFormat="1" applyFont="1" applyFill="1" applyBorder="1" applyAlignment="1">
      <alignment horizontal="center" vertical="center"/>
    </xf>
    <xf numFmtId="189" fontId="34" fillId="0" borderId="13" xfId="10" applyNumberFormat="1" applyFont="1" applyFill="1" applyBorder="1" applyAlignment="1">
      <alignment vertical="center"/>
    </xf>
    <xf numFmtId="9" fontId="34" fillId="0" borderId="13" xfId="10" applyNumberFormat="1" applyFont="1" applyFill="1" applyBorder="1" applyAlignment="1">
      <alignment horizontal="center" vertical="center"/>
    </xf>
    <xf numFmtId="4" fontId="34" fillId="0" borderId="13" xfId="43" applyNumberFormat="1" applyFont="1" applyFill="1" applyBorder="1" applyAlignment="1">
      <alignment horizontal="center" vertical="center"/>
    </xf>
    <xf numFmtId="180" fontId="32" fillId="0" borderId="0" xfId="24" applyNumberFormat="1" applyFont="1"/>
    <xf numFmtId="189" fontId="33" fillId="15" borderId="16" xfId="43" applyNumberFormat="1" applyFont="1" applyFill="1" applyBorder="1" applyAlignment="1">
      <alignment vertical="center"/>
    </xf>
    <xf numFmtId="4" fontId="33" fillId="6" borderId="32" xfId="35" applyNumberFormat="1" applyFont="1" applyFill="1" applyBorder="1" applyAlignment="1">
      <alignment horizontal="center" vertical="center"/>
    </xf>
    <xf numFmtId="0" fontId="33" fillId="14" borderId="24" xfId="35" applyFont="1" applyFill="1" applyBorder="1" applyAlignment="1">
      <alignment horizontal="center" vertical="center"/>
    </xf>
    <xf numFmtId="0" fontId="33" fillId="14" borderId="36" xfId="35" applyFont="1" applyFill="1" applyBorder="1" applyAlignment="1">
      <alignment horizontal="left" vertical="center"/>
    </xf>
    <xf numFmtId="0" fontId="34" fillId="0" borderId="13" xfId="35" applyFont="1" applyBorder="1" applyAlignment="1">
      <alignment vertical="center" wrapText="1"/>
    </xf>
    <xf numFmtId="0" fontId="34" fillId="0" borderId="13" xfId="20" applyFont="1" applyBorder="1" applyAlignment="1">
      <alignment vertical="center" wrapText="1"/>
    </xf>
    <xf numFmtId="4" fontId="34" fillId="0" borderId="13" xfId="35" applyNumberFormat="1" applyFont="1" applyBorder="1" applyAlignment="1">
      <alignment horizontal="center" vertical="center" wrapText="1"/>
    </xf>
    <xf numFmtId="189" fontId="34" fillId="0" borderId="13" xfId="35" applyNumberFormat="1" applyFont="1" applyBorder="1" applyAlignment="1">
      <alignment vertical="center" wrapText="1"/>
    </xf>
    <xf numFmtId="189" fontId="34" fillId="0" borderId="13" xfId="35" applyNumberFormat="1" applyFont="1" applyBorder="1" applyAlignment="1">
      <alignment horizontal="right" vertical="center" wrapText="1"/>
    </xf>
    <xf numFmtId="44" fontId="32" fillId="0" borderId="0" xfId="24" applyNumberFormat="1" applyFont="1"/>
    <xf numFmtId="4" fontId="34" fillId="0" borderId="13" xfId="20" applyNumberFormat="1" applyFont="1" applyBorder="1" applyAlignment="1">
      <alignment horizontal="center" vertical="center"/>
    </xf>
    <xf numFmtId="0" fontId="34" fillId="0" borderId="13" xfId="35" applyFont="1" applyBorder="1" applyAlignment="1">
      <alignment horizontal="justify" vertical="center" wrapText="1"/>
    </xf>
    <xf numFmtId="189" fontId="34" fillId="0" borderId="13" xfId="10" applyNumberFormat="1" applyFont="1" applyFill="1" applyBorder="1" applyAlignment="1">
      <alignment vertical="center" wrapText="1"/>
    </xf>
    <xf numFmtId="189" fontId="32" fillId="0" borderId="0" xfId="24" applyNumberFormat="1" applyFont="1"/>
    <xf numFmtId="0" fontId="34" fillId="0" borderId="24" xfId="35" applyFont="1" applyBorder="1" applyAlignment="1">
      <alignment horizontal="center" vertical="center"/>
    </xf>
    <xf numFmtId="0" fontId="34" fillId="0" borderId="24" xfId="35" applyFont="1" applyBorder="1" applyAlignment="1">
      <alignment horizontal="left" vertical="center"/>
    </xf>
    <xf numFmtId="187" fontId="34" fillId="0" borderId="24" xfId="35" applyNumberFormat="1" applyFont="1" applyBorder="1" applyAlignment="1">
      <alignment horizontal="center" vertical="center"/>
    </xf>
    <xf numFmtId="0" fontId="33" fillId="0" borderId="34" xfId="35" applyFont="1" applyBorder="1" applyAlignment="1">
      <alignment horizontal="left" vertical="center"/>
    </xf>
    <xf numFmtId="0" fontId="33" fillId="0" borderId="35" xfId="35" applyFont="1" applyBorder="1" applyAlignment="1">
      <alignment horizontal="left" vertical="center"/>
    </xf>
    <xf numFmtId="180" fontId="34" fillId="0" borderId="24" xfId="35" applyNumberFormat="1" applyFont="1" applyBorder="1" applyAlignment="1">
      <alignment horizontal="left" vertical="center"/>
    </xf>
    <xf numFmtId="0" fontId="33" fillId="0" borderId="13" xfId="35" applyFont="1" applyBorder="1" applyAlignment="1">
      <alignment horizontal="left" vertical="center"/>
    </xf>
    <xf numFmtId="0" fontId="33" fillId="0" borderId="13" xfId="35" applyFont="1" applyBorder="1" applyAlignment="1">
      <alignment horizontal="center" vertical="center" wrapText="1"/>
    </xf>
    <xf numFmtId="180" fontId="34" fillId="0" borderId="13" xfId="35" applyNumberFormat="1" applyFont="1" applyBorder="1" applyAlignment="1">
      <alignment horizontal="center" vertical="center" wrapText="1"/>
    </xf>
    <xf numFmtId="0" fontId="34" fillId="0" borderId="13" xfId="26" applyFont="1" applyBorder="1" applyAlignment="1">
      <alignment horizontal="center" vertical="center"/>
    </xf>
    <xf numFmtId="187" fontId="34" fillId="0" borderId="13" xfId="41" applyNumberFormat="1" applyFont="1" applyFill="1" applyBorder="1" applyAlignment="1">
      <alignment horizontal="center" vertical="center" wrapText="1"/>
    </xf>
    <xf numFmtId="191" fontId="32" fillId="0" borderId="0" xfId="24" applyNumberFormat="1" applyFont="1"/>
    <xf numFmtId="189" fontId="33" fillId="0" borderId="13" xfId="35" applyNumberFormat="1" applyFont="1" applyBorder="1" applyAlignment="1">
      <alignment vertical="center" wrapText="1"/>
    </xf>
    <xf numFmtId="43" fontId="32" fillId="0" borderId="0" xfId="8" applyFont="1"/>
    <xf numFmtId="44" fontId="32" fillId="0" borderId="0" xfId="16" applyFont="1"/>
    <xf numFmtId="192" fontId="32" fillId="0" borderId="0" xfId="24" applyNumberFormat="1" applyFont="1"/>
    <xf numFmtId="0" fontId="34" fillId="6" borderId="0" xfId="35" applyFont="1" applyFill="1"/>
    <xf numFmtId="0" fontId="34" fillId="6" borderId="0" xfId="35" applyFont="1" applyFill="1" applyAlignment="1">
      <alignment wrapText="1"/>
    </xf>
    <xf numFmtId="189" fontId="34" fillId="6" borderId="0" xfId="35" applyNumberFormat="1" applyFont="1" applyFill="1"/>
    <xf numFmtId="0" fontId="34" fillId="6" borderId="0" xfId="35" applyFont="1" applyFill="1" applyAlignment="1">
      <alignment horizontal="center"/>
    </xf>
    <xf numFmtId="2" fontId="32" fillId="0" borderId="0" xfId="24" applyNumberFormat="1" applyFont="1"/>
    <xf numFmtId="0" fontId="32" fillId="0" borderId="0" xfId="19" applyFont="1" applyAlignment="1">
      <alignment vertical="center"/>
    </xf>
    <xf numFmtId="0" fontId="104" fillId="6" borderId="0" xfId="20" applyFont="1" applyFill="1" applyAlignment="1">
      <alignment vertical="center" wrapText="1"/>
    </xf>
    <xf numFmtId="0" fontId="104" fillId="6" borderId="0" xfId="24" applyFont="1" applyFill="1" applyAlignment="1">
      <alignment vertical="center"/>
    </xf>
    <xf numFmtId="2" fontId="34" fillId="6" borderId="0" xfId="24" applyNumberFormat="1" applyFont="1" applyFill="1" applyAlignment="1">
      <alignment horizontal="center" vertical="center"/>
    </xf>
    <xf numFmtId="190" fontId="34" fillId="6" borderId="0" xfId="24" applyNumberFormat="1" applyFont="1" applyFill="1" applyAlignment="1">
      <alignment horizontal="center" vertical="center"/>
    </xf>
    <xf numFmtId="0" fontId="34" fillId="6" borderId="0" xfId="24" applyFont="1" applyFill="1" applyAlignment="1">
      <alignment vertical="center"/>
    </xf>
    <xf numFmtId="187" fontId="104" fillId="6" borderId="0" xfId="3" applyNumberFormat="1" applyFont="1" applyFill="1" applyBorder="1" applyAlignment="1">
      <alignment vertical="center"/>
    </xf>
    <xf numFmtId="0" fontId="32" fillId="0" borderId="0" xfId="24" applyFont="1" applyAlignment="1">
      <alignment wrapText="1"/>
    </xf>
    <xf numFmtId="43" fontId="35" fillId="12" borderId="0" xfId="8" applyFont="1" applyFill="1" applyBorder="1" applyAlignment="1">
      <alignment vertical="center"/>
    </xf>
    <xf numFmtId="193" fontId="32" fillId="0" borderId="0" xfId="15" applyNumberFormat="1" applyFont="1"/>
    <xf numFmtId="194" fontId="32" fillId="0" borderId="0" xfId="15" applyNumberFormat="1" applyFont="1"/>
    <xf numFmtId="187" fontId="32" fillId="0" borderId="0" xfId="24" applyNumberFormat="1" applyFont="1"/>
    <xf numFmtId="177" fontId="32" fillId="0" borderId="0" xfId="24" applyNumberFormat="1" applyFont="1"/>
    <xf numFmtId="176" fontId="32" fillId="0" borderId="0" xfId="24" applyNumberFormat="1" applyFont="1" applyAlignment="1">
      <alignment vertical="center"/>
    </xf>
    <xf numFmtId="42" fontId="89" fillId="12" borderId="0" xfId="12" applyFont="1" applyFill="1" applyBorder="1" applyAlignment="1">
      <alignment vertical="center"/>
    </xf>
    <xf numFmtId="42" fontId="35" fillId="12" borderId="0" xfId="12" applyFont="1" applyFill="1" applyBorder="1" applyAlignment="1">
      <alignment vertical="center"/>
    </xf>
    <xf numFmtId="195" fontId="32" fillId="0" borderId="0" xfId="24" applyNumberFormat="1" applyFont="1"/>
    <xf numFmtId="196" fontId="32" fillId="0" borderId="0" xfId="16" applyNumberFormat="1" applyFont="1"/>
    <xf numFmtId="0" fontId="35" fillId="12" borderId="0" xfId="25" applyFont="1" applyFill="1" applyAlignment="1">
      <alignment vertical="center"/>
    </xf>
    <xf numFmtId="0" fontId="26" fillId="0" borderId="0" xfId="0" applyFont="1" applyAlignment="1">
      <alignment horizontal="left" vertical="top"/>
    </xf>
    <xf numFmtId="0" fontId="138" fillId="2" borderId="1" xfId="0" applyFont="1" applyFill="1" applyBorder="1" applyAlignment="1">
      <alignment horizontal="center" vertical="center" wrapText="1"/>
    </xf>
    <xf numFmtId="0" fontId="139" fillId="4" borderId="5" xfId="0" applyFont="1" applyFill="1" applyBorder="1" applyAlignment="1">
      <alignment horizontal="center" vertical="center" wrapText="1"/>
    </xf>
    <xf numFmtId="0" fontId="139" fillId="4" borderId="1" xfId="0" applyFont="1" applyFill="1" applyBorder="1" applyAlignment="1">
      <alignment horizontal="center" vertical="center" wrapText="1"/>
    </xf>
    <xf numFmtId="0" fontId="138" fillId="4" borderId="10" xfId="0" applyFont="1" applyFill="1" applyBorder="1" applyAlignment="1">
      <alignment vertical="center" wrapText="1"/>
    </xf>
    <xf numFmtId="0" fontId="138" fillId="4" borderId="11" xfId="0" applyFont="1" applyFill="1" applyBorder="1" applyAlignment="1">
      <alignment vertical="center" wrapText="1"/>
    </xf>
    <xf numFmtId="0" fontId="138" fillId="4" borderId="12" xfId="0" applyFont="1" applyFill="1" applyBorder="1" applyAlignment="1">
      <alignment vertical="center" wrapText="1"/>
    </xf>
    <xf numFmtId="177" fontId="24" fillId="0" borderId="5" xfId="0" applyNumberFormat="1" applyFont="1" applyBorder="1" applyAlignment="1">
      <alignment horizontal="left" vertical="center" indent="1" shrinkToFi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5" xfId="0" applyFont="1" applyBorder="1" applyAlignment="1">
      <alignment horizontal="center" vertical="center" wrapText="1"/>
    </xf>
    <xf numFmtId="177" fontId="24" fillId="0" borderId="10" xfId="0" applyNumberFormat="1" applyFont="1" applyBorder="1" applyAlignment="1">
      <alignment horizontal="left" vertical="center" indent="1" shrinkToFi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0" xfId="0" applyFont="1" applyBorder="1" applyAlignment="1">
      <alignment horizontal="center" vertical="center" wrapText="1"/>
    </xf>
    <xf numFmtId="0" fontId="139" fillId="4" borderId="2" xfId="0" applyFont="1" applyFill="1" applyBorder="1" applyAlignment="1">
      <alignment vertical="center" wrapText="1"/>
    </xf>
    <xf numFmtId="177" fontId="24" fillId="0" borderId="5" xfId="0" applyNumberFormat="1" applyFont="1" applyBorder="1" applyAlignment="1">
      <alignment horizontal="left" vertical="top" indent="1" shrinkToFi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177" fontId="24" fillId="0" borderId="10" xfId="0" applyNumberFormat="1" applyFont="1" applyBorder="1" applyAlignment="1">
      <alignment horizontal="left" vertical="top" indent="1" shrinkToFit="1"/>
    </xf>
    <xf numFmtId="0" fontId="26" fillId="0" borderId="10"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139" fillId="4" borderId="10" xfId="0" applyFont="1" applyFill="1" applyBorder="1" applyAlignment="1">
      <alignment horizontal="center" vertical="center" wrapText="1"/>
    </xf>
    <xf numFmtId="9" fontId="24" fillId="5" borderId="5" xfId="0" applyNumberFormat="1" applyFont="1" applyFill="1" applyBorder="1" applyAlignment="1">
      <alignment horizontal="center" vertical="center" shrinkToFit="1"/>
    </xf>
    <xf numFmtId="177" fontId="24" fillId="5" borderId="10" xfId="0" applyNumberFormat="1" applyFont="1" applyFill="1" applyBorder="1" applyAlignment="1">
      <alignment horizontal="center" vertical="center" shrinkToFit="1"/>
    </xf>
    <xf numFmtId="9" fontId="24" fillId="5" borderId="6" xfId="0" applyNumberFormat="1" applyFont="1" applyFill="1" applyBorder="1" applyAlignment="1">
      <alignment horizontal="center" vertical="center" shrinkToFit="1"/>
    </xf>
    <xf numFmtId="177" fontId="24" fillId="5" borderId="11" xfId="0" applyNumberFormat="1" applyFont="1" applyFill="1" applyBorder="1" applyAlignment="1">
      <alignment horizontal="center" vertical="center" shrinkToFit="1"/>
    </xf>
    <xf numFmtId="0" fontId="26" fillId="0" borderId="5" xfId="0" applyFont="1" applyBorder="1" applyAlignment="1">
      <alignment vertical="center" wrapText="1"/>
    </xf>
    <xf numFmtId="0" fontId="26" fillId="0" borderId="6" xfId="0" applyFont="1" applyBorder="1" applyAlignment="1">
      <alignment vertical="center" wrapText="1"/>
    </xf>
    <xf numFmtId="0" fontId="26" fillId="0" borderId="7" xfId="0" applyFont="1" applyBorder="1" applyAlignment="1">
      <alignment vertical="center" wrapText="1"/>
    </xf>
    <xf numFmtId="0" fontId="26" fillId="0" borderId="10" xfId="0" applyFont="1" applyBorder="1" applyAlignment="1">
      <alignment vertical="center" wrapText="1"/>
    </xf>
    <xf numFmtId="0" fontId="26" fillId="0" borderId="11" xfId="0" applyFont="1" applyBorder="1" applyAlignment="1">
      <alignment vertical="center" wrapText="1"/>
    </xf>
    <xf numFmtId="0" fontId="26" fillId="0" borderId="12" xfId="0" applyFont="1" applyBorder="1" applyAlignment="1">
      <alignment vertical="center" wrapText="1"/>
    </xf>
    <xf numFmtId="177" fontId="24" fillId="0" borderId="10" xfId="0" applyNumberFormat="1" applyFont="1" applyBorder="1" applyAlignment="1">
      <alignment horizontal="center" vertical="top" shrinkToFit="1"/>
    </xf>
    <xf numFmtId="177" fontId="24" fillId="0" borderId="42" xfId="0" applyNumberFormat="1" applyFont="1" applyBorder="1" applyAlignment="1">
      <alignment horizontal="left" vertical="top" indent="1" shrinkToFit="1"/>
    </xf>
    <xf numFmtId="0" fontId="26" fillId="0" borderId="42" xfId="0" applyFont="1" applyBorder="1" applyAlignment="1">
      <alignment vertical="center" wrapText="1"/>
    </xf>
    <xf numFmtId="0" fontId="26" fillId="0" borderId="0" xfId="0" applyFont="1" applyAlignment="1">
      <alignment vertical="center" wrapText="1"/>
    </xf>
    <xf numFmtId="0" fontId="26" fillId="0" borderId="41" xfId="0" applyFont="1" applyBorder="1" applyAlignment="1">
      <alignment vertical="center" wrapText="1"/>
    </xf>
    <xf numFmtId="0" fontId="26" fillId="0" borderId="0" xfId="0" applyFont="1" applyAlignment="1">
      <alignment horizontal="left" vertical="center" wrapText="1"/>
    </xf>
    <xf numFmtId="0" fontId="26" fillId="0" borderId="41" xfId="0" applyFont="1" applyBorder="1" applyAlignment="1">
      <alignment horizontal="left" vertical="center" wrapText="1"/>
    </xf>
    <xf numFmtId="0" fontId="26" fillId="0" borderId="42" xfId="0" applyFont="1" applyBorder="1" applyAlignment="1">
      <alignment horizontal="left" vertical="center" wrapText="1"/>
    </xf>
    <xf numFmtId="0" fontId="139" fillId="4" borderId="6" xfId="0" applyFont="1" applyFill="1" applyBorder="1" applyAlignment="1">
      <alignment horizontal="left" vertical="center" wrapText="1"/>
    </xf>
    <xf numFmtId="177" fontId="24" fillId="0" borderId="5" xfId="0" applyNumberFormat="1" applyFont="1" applyBorder="1" applyAlignment="1">
      <alignment horizontal="center" vertical="top" shrinkToFit="1"/>
    </xf>
    <xf numFmtId="0" fontId="139" fillId="4" borderId="6" xfId="0" applyFont="1" applyFill="1" applyBorder="1" applyAlignment="1">
      <alignment vertical="center" wrapText="1"/>
    </xf>
    <xf numFmtId="0" fontId="139" fillId="4" borderId="3" xfId="0" applyFont="1" applyFill="1" applyBorder="1" applyAlignment="1">
      <alignment vertical="center" wrapText="1"/>
    </xf>
    <xf numFmtId="177" fontId="24" fillId="5" borderId="8" xfId="0" applyNumberFormat="1" applyFont="1" applyFill="1" applyBorder="1" applyAlignment="1">
      <alignment horizontal="center" vertical="top" shrinkToFit="1"/>
    </xf>
    <xf numFmtId="177" fontId="24" fillId="5" borderId="1" xfId="0" applyNumberFormat="1" applyFont="1" applyFill="1" applyBorder="1" applyAlignment="1">
      <alignment horizontal="center" vertical="top" shrinkToFit="1"/>
    </xf>
    <xf numFmtId="0" fontId="24" fillId="0" borderId="0" xfId="0" applyFont="1" applyAlignment="1">
      <alignment horizontal="left" vertical="top"/>
    </xf>
    <xf numFmtId="0" fontId="141" fillId="3" borderId="8" xfId="0" applyFont="1" applyFill="1" applyBorder="1" applyAlignment="1">
      <alignment horizontal="center" vertical="center" wrapText="1"/>
    </xf>
    <xf numFmtId="0" fontId="141" fillId="0" borderId="0" xfId="0" applyFont="1" applyAlignment="1">
      <alignment horizontal="center" vertical="center"/>
    </xf>
    <xf numFmtId="0" fontId="21" fillId="0" borderId="0" xfId="0" applyFont="1" applyAlignment="1">
      <alignment vertical="top" wrapText="1"/>
    </xf>
    <xf numFmtId="0" fontId="21" fillId="0" borderId="0" xfId="0" applyFont="1" applyAlignment="1">
      <alignment horizontal="right" vertical="top" wrapText="1"/>
    </xf>
    <xf numFmtId="43" fontId="21" fillId="0" borderId="0" xfId="1" applyFont="1" applyAlignment="1">
      <alignment horizontal="right" vertical="top" wrapText="1"/>
    </xf>
    <xf numFmtId="0" fontId="23" fillId="0" borderId="0" xfId="0" applyFont="1" applyAlignment="1">
      <alignment horizontal="right" vertical="top" wrapText="1"/>
    </xf>
    <xf numFmtId="177" fontId="21" fillId="0" borderId="0" xfId="0" applyNumberFormat="1" applyFont="1" applyAlignment="1">
      <alignment vertical="top" wrapText="1"/>
    </xf>
    <xf numFmtId="177" fontId="21" fillId="0" borderId="0" xfId="0" applyNumberFormat="1" applyFont="1" applyAlignment="1">
      <alignment vertical="center" wrapText="1"/>
    </xf>
    <xf numFmtId="43" fontId="21" fillId="0" borderId="0" xfId="1" applyFont="1" applyAlignment="1">
      <alignment vertical="center" wrapText="1"/>
    </xf>
    <xf numFmtId="0" fontId="24" fillId="0" borderId="0" xfId="0" applyFont="1" applyAlignment="1">
      <alignment horizontal="right" vertical="top"/>
    </xf>
    <xf numFmtId="43" fontId="24" fillId="0" borderId="0" xfId="1" applyFont="1" applyAlignment="1">
      <alignment horizontal="right" vertical="top"/>
    </xf>
    <xf numFmtId="0" fontId="26" fillId="0" borderId="0" xfId="0" applyFont="1" applyAlignment="1">
      <alignment horizontal="right" vertical="top"/>
    </xf>
    <xf numFmtId="43" fontId="24" fillId="0" borderId="0" xfId="1" applyFont="1" applyAlignment="1">
      <alignment horizontal="left" vertical="center"/>
    </xf>
    <xf numFmtId="177" fontId="26" fillId="0" borderId="0" xfId="0" applyNumberFormat="1" applyFont="1" applyAlignment="1">
      <alignment horizontal="left" vertical="top"/>
    </xf>
    <xf numFmtId="0" fontId="26" fillId="0" borderId="0" xfId="0" applyFont="1" applyAlignment="1">
      <alignment horizontal="center" vertical="top"/>
    </xf>
    <xf numFmtId="4" fontId="26" fillId="0" borderId="0" xfId="0" applyNumberFormat="1" applyFont="1" applyAlignment="1">
      <alignment horizontal="left" vertical="top"/>
    </xf>
    <xf numFmtId="43" fontId="26" fillId="0" borderId="0" xfId="1" applyFont="1" applyAlignment="1">
      <alignment horizontal="left" vertical="top"/>
    </xf>
    <xf numFmtId="0" fontId="26" fillId="0" borderId="0" xfId="0" applyFont="1" applyBorder="1" applyAlignment="1">
      <alignment horizontal="left" vertical="center" wrapText="1"/>
    </xf>
    <xf numFmtId="0" fontId="26" fillId="5" borderId="8" xfId="0" applyFont="1" applyFill="1" applyBorder="1" applyAlignment="1">
      <alignment horizontal="center" vertical="center" wrapText="1"/>
    </xf>
    <xf numFmtId="9" fontId="24" fillId="5" borderId="8" xfId="0" applyNumberFormat="1" applyFont="1" applyFill="1" applyBorder="1" applyAlignment="1">
      <alignment horizontal="center" vertical="center" shrinkToFit="1"/>
    </xf>
    <xf numFmtId="9" fontId="24" fillId="5" borderId="8" xfId="0" applyNumberFormat="1" applyFont="1" applyFill="1" applyBorder="1" applyAlignment="1">
      <alignment horizontal="center" vertical="center" wrapText="1"/>
    </xf>
    <xf numFmtId="0" fontId="21" fillId="5" borderId="1" xfId="0" applyFont="1" applyFill="1" applyBorder="1" applyAlignment="1">
      <alignment horizontal="center" vertical="center" wrapText="1"/>
    </xf>
    <xf numFmtId="0" fontId="21" fillId="5" borderId="3" xfId="0" applyFont="1" applyFill="1" applyBorder="1" applyAlignment="1">
      <alignment horizontal="center" vertical="center" wrapText="1"/>
    </xf>
    <xf numFmtId="180" fontId="24" fillId="5" borderId="8" xfId="0" applyNumberFormat="1" applyFont="1" applyFill="1" applyBorder="1" applyAlignment="1">
      <alignment horizontal="center" vertical="center" shrinkToFit="1"/>
    </xf>
    <xf numFmtId="180" fontId="138" fillId="3" borderId="8" xfId="0" applyNumberFormat="1" applyFont="1" applyFill="1" applyBorder="1" applyAlignment="1">
      <alignment horizontal="center" vertical="center" wrapText="1"/>
    </xf>
    <xf numFmtId="180" fontId="139" fillId="4" borderId="2" xfId="0" applyNumberFormat="1" applyFont="1" applyFill="1" applyBorder="1" applyAlignment="1">
      <alignment vertical="center" wrapText="1"/>
    </xf>
    <xf numFmtId="9" fontId="24" fillId="0" borderId="6" xfId="0" applyNumberFormat="1" applyFont="1" applyBorder="1" applyAlignment="1">
      <alignment horizontal="center" vertical="center" shrinkToFit="1"/>
    </xf>
    <xf numFmtId="177" fontId="24" fillId="0" borderId="11" xfId="0" applyNumberFormat="1" applyFont="1" applyBorder="1" applyAlignment="1">
      <alignment horizontal="center" vertical="center" shrinkToFit="1"/>
    </xf>
    <xf numFmtId="0" fontId="26" fillId="0" borderId="0" xfId="0" applyFont="1" applyAlignment="1">
      <alignment horizontal="left" vertical="center"/>
    </xf>
    <xf numFmtId="180" fontId="24" fillId="5" borderId="1" xfId="0" applyNumberFormat="1" applyFont="1" applyFill="1" applyBorder="1" applyAlignment="1">
      <alignment horizontal="center" vertical="center" shrinkToFit="1"/>
    </xf>
    <xf numFmtId="180" fontId="24" fillId="5" borderId="2" xfId="0" applyNumberFormat="1" applyFont="1" applyFill="1" applyBorder="1" applyAlignment="1">
      <alignment horizontal="center" vertical="center" shrinkToFit="1"/>
    </xf>
    <xf numFmtId="180" fontId="24" fillId="5" borderId="3" xfId="0" applyNumberFormat="1" applyFont="1" applyFill="1" applyBorder="1" applyAlignment="1">
      <alignment horizontal="center" vertical="center" shrinkToFit="1"/>
    </xf>
    <xf numFmtId="180" fontId="26" fillId="0" borderId="0" xfId="0" applyNumberFormat="1" applyFont="1" applyAlignment="1">
      <alignment horizontal="left" vertical="top"/>
    </xf>
    <xf numFmtId="180" fontId="24" fillId="5" borderId="11" xfId="0" applyNumberFormat="1" applyFont="1" applyFill="1" applyBorder="1" applyAlignment="1">
      <alignment horizontal="center" vertical="center" shrinkToFit="1"/>
    </xf>
    <xf numFmtId="0" fontId="138" fillId="4" borderId="42" xfId="0" applyFont="1" applyFill="1" applyBorder="1" applyAlignment="1">
      <alignment vertical="center" wrapText="1"/>
    </xf>
    <xf numFmtId="0" fontId="138" fillId="4" borderId="0" xfId="0" applyFont="1" applyFill="1" applyBorder="1" applyAlignment="1">
      <alignment vertical="center" wrapText="1"/>
    </xf>
    <xf numFmtId="0" fontId="138" fillId="4" borderId="41" xfId="0" applyFont="1" applyFill="1" applyBorder="1" applyAlignment="1">
      <alignment vertical="center" wrapText="1"/>
    </xf>
    <xf numFmtId="0" fontId="26" fillId="0" borderId="42" xfId="0" applyFont="1" applyBorder="1" applyAlignment="1">
      <alignment horizontal="center" vertical="center" wrapText="1"/>
    </xf>
    <xf numFmtId="0" fontId="26" fillId="0" borderId="0" xfId="0" applyFont="1" applyBorder="1" applyAlignment="1">
      <alignment horizontal="center" vertical="center" wrapText="1"/>
    </xf>
    <xf numFmtId="0" fontId="26" fillId="0" borderId="41" xfId="0" applyFont="1" applyBorder="1" applyAlignment="1">
      <alignment horizontal="center" vertical="center" wrapText="1"/>
    </xf>
    <xf numFmtId="9" fontId="24" fillId="5" borderId="31" xfId="0" applyNumberFormat="1" applyFont="1" applyFill="1" applyBorder="1" applyAlignment="1">
      <alignment horizontal="center" vertical="center" shrinkToFit="1"/>
    </xf>
    <xf numFmtId="9" fontId="24" fillId="5" borderId="32" xfId="0" applyNumberFormat="1" applyFont="1" applyFill="1" applyBorder="1" applyAlignment="1">
      <alignment horizontal="center" vertical="center" shrinkToFit="1"/>
    </xf>
    <xf numFmtId="9" fontId="24" fillId="5" borderId="33" xfId="0" applyNumberFormat="1" applyFont="1" applyFill="1" applyBorder="1" applyAlignment="1">
      <alignment horizontal="center" vertical="center" shrinkToFit="1"/>
    </xf>
    <xf numFmtId="180" fontId="24" fillId="5" borderId="34" xfId="0" applyNumberFormat="1" applyFont="1" applyFill="1" applyBorder="1" applyAlignment="1">
      <alignment horizontal="center" vertical="center" shrinkToFit="1"/>
    </xf>
    <xf numFmtId="180" fontId="24" fillId="5" borderId="36" xfId="0" applyNumberFormat="1" applyFont="1" applyFill="1" applyBorder="1" applyAlignment="1">
      <alignment horizontal="center" vertical="center" shrinkToFit="1"/>
    </xf>
    <xf numFmtId="180" fontId="24" fillId="5" borderId="35" xfId="0" applyNumberFormat="1" applyFont="1" applyFill="1" applyBorder="1" applyAlignment="1">
      <alignment horizontal="center" vertical="center" shrinkToFit="1"/>
    </xf>
    <xf numFmtId="9" fontId="24" fillId="5" borderId="0" xfId="0" applyNumberFormat="1" applyFont="1" applyFill="1" applyBorder="1" applyAlignment="1">
      <alignment horizontal="center" vertical="center" shrinkToFit="1"/>
    </xf>
    <xf numFmtId="180" fontId="24" fillId="5" borderId="0" xfId="0" applyNumberFormat="1" applyFont="1" applyFill="1" applyBorder="1" applyAlignment="1">
      <alignment horizontal="center" vertical="center" shrinkToFit="1"/>
    </xf>
    <xf numFmtId="180" fontId="24" fillId="5" borderId="30" xfId="0" applyNumberFormat="1" applyFont="1" applyFill="1" applyBorder="1" applyAlignment="1">
      <alignment horizontal="center" vertical="center" shrinkToFit="1"/>
    </xf>
    <xf numFmtId="0" fontId="26" fillId="0" borderId="31" xfId="0" applyFont="1" applyBorder="1" applyAlignment="1">
      <alignment horizontal="left" vertical="center" wrapText="1"/>
    </xf>
    <xf numFmtId="0" fontId="26" fillId="0" borderId="34" xfId="0" applyFont="1" applyBorder="1" applyAlignment="1">
      <alignment horizontal="left" vertical="center" wrapText="1"/>
    </xf>
    <xf numFmtId="0" fontId="26" fillId="0" borderId="0" xfId="0" applyFont="1" applyBorder="1" applyAlignment="1">
      <alignment vertical="center" wrapText="1"/>
    </xf>
    <xf numFmtId="0" fontId="26" fillId="0" borderId="32" xfId="0" applyFont="1" applyBorder="1" applyAlignment="1">
      <alignment vertical="center" wrapText="1"/>
    </xf>
    <xf numFmtId="0" fontId="26" fillId="0" borderId="33" xfId="0" applyFont="1" applyBorder="1" applyAlignment="1">
      <alignment vertical="center" wrapText="1"/>
    </xf>
    <xf numFmtId="0" fontId="26" fillId="0" borderId="36" xfId="0" applyFont="1" applyBorder="1" applyAlignment="1">
      <alignment vertical="center" wrapText="1"/>
    </xf>
    <xf numFmtId="0" fontId="26" fillId="0" borderId="35" xfId="0" applyFont="1" applyBorder="1" applyAlignment="1">
      <alignment vertical="center" wrapText="1"/>
    </xf>
    <xf numFmtId="0" fontId="139" fillId="4" borderId="11" xfId="0" applyFont="1" applyFill="1" applyBorder="1" applyAlignment="1">
      <alignment vertical="center" wrapText="1"/>
    </xf>
    <xf numFmtId="0" fontId="26" fillId="0" borderId="31" xfId="0" applyFont="1" applyBorder="1" applyAlignment="1">
      <alignment vertical="center" wrapText="1"/>
    </xf>
    <xf numFmtId="0" fontId="26" fillId="0" borderId="34" xfId="0" applyFont="1" applyBorder="1" applyAlignment="1">
      <alignment vertical="center" wrapText="1"/>
    </xf>
    <xf numFmtId="180" fontId="24" fillId="5" borderId="37" xfId="0" applyNumberFormat="1" applyFont="1" applyFill="1" applyBorder="1" applyAlignment="1">
      <alignment horizontal="center" vertical="center" shrinkToFit="1"/>
    </xf>
    <xf numFmtId="9" fontId="24" fillId="5" borderId="30" xfId="0" applyNumberFormat="1" applyFont="1" applyFill="1" applyBorder="1" applyAlignment="1">
      <alignment horizontal="center" vertical="center" shrinkToFit="1"/>
    </xf>
    <xf numFmtId="0" fontId="26" fillId="0" borderId="37" xfId="0" applyFont="1" applyBorder="1" applyAlignment="1">
      <alignment vertical="center" wrapText="1"/>
    </xf>
    <xf numFmtId="177" fontId="24" fillId="0" borderId="23" xfId="0" applyNumberFormat="1" applyFont="1" applyBorder="1" applyAlignment="1">
      <alignment horizontal="left" vertical="top" indent="1" shrinkToFit="1"/>
    </xf>
    <xf numFmtId="177" fontId="24" fillId="0" borderId="24" xfId="0" applyNumberFormat="1" applyFont="1" applyBorder="1" applyAlignment="1">
      <alignment horizontal="left" vertical="top" indent="1" shrinkToFit="1"/>
    </xf>
    <xf numFmtId="0" fontId="26" fillId="0" borderId="30" xfId="0" applyFont="1" applyBorder="1" applyAlignment="1">
      <alignment vertical="center" wrapText="1"/>
    </xf>
    <xf numFmtId="0" fontId="26" fillId="0" borderId="32" xfId="0" applyFont="1" applyBorder="1" applyAlignment="1">
      <alignment horizontal="left" vertical="center" wrapText="1"/>
    </xf>
    <xf numFmtId="0" fontId="26" fillId="0" borderId="33" xfId="0" applyFont="1" applyBorder="1" applyAlignment="1">
      <alignment horizontal="left" vertical="center" wrapText="1"/>
    </xf>
    <xf numFmtId="0" fontId="26" fillId="0" borderId="30" xfId="0" applyFont="1" applyBorder="1" applyAlignment="1">
      <alignment horizontal="left" vertical="center" wrapText="1"/>
    </xf>
    <xf numFmtId="0" fontId="26" fillId="0" borderId="37" xfId="0" applyFont="1" applyBorder="1" applyAlignment="1">
      <alignment horizontal="left" vertical="center" wrapText="1"/>
    </xf>
    <xf numFmtId="0" fontId="26" fillId="0" borderId="36" xfId="0" applyFont="1" applyBorder="1" applyAlignment="1">
      <alignment horizontal="left" vertical="center" wrapText="1"/>
    </xf>
    <xf numFmtId="0" fontId="26" fillId="0" borderId="35" xfId="0" applyFont="1" applyBorder="1" applyAlignment="1">
      <alignment horizontal="left" vertical="center" wrapText="1"/>
    </xf>
    <xf numFmtId="9" fontId="24" fillId="0" borderId="31" xfId="0" applyNumberFormat="1" applyFont="1" applyBorder="1" applyAlignment="1">
      <alignment horizontal="center" vertical="center" shrinkToFit="1"/>
    </xf>
    <xf numFmtId="177" fontId="24" fillId="0" borderId="34" xfId="0" applyNumberFormat="1" applyFont="1" applyBorder="1" applyAlignment="1">
      <alignment horizontal="center" vertical="center" shrinkToFit="1"/>
    </xf>
    <xf numFmtId="0" fontId="139" fillId="4" borderId="12" xfId="0" applyFont="1" applyFill="1" applyBorder="1" applyAlignment="1">
      <alignment vertical="center" wrapText="1"/>
    </xf>
    <xf numFmtId="180" fontId="24" fillId="5" borderId="8" xfId="0" applyNumberFormat="1" applyFont="1" applyFill="1" applyBorder="1" applyAlignment="1">
      <alignment horizontal="left" vertical="center" shrinkToFit="1"/>
    </xf>
    <xf numFmtId="180" fontId="24" fillId="5" borderId="1" xfId="0" applyNumberFormat="1" applyFont="1" applyFill="1" applyBorder="1" applyAlignment="1">
      <alignment vertical="top" shrinkToFit="1"/>
    </xf>
    <xf numFmtId="0" fontId="26" fillId="0" borderId="0" xfId="21" applyFont="1" applyAlignment="1">
      <alignment horizontal="left" vertical="top"/>
    </xf>
    <xf numFmtId="0" fontId="144" fillId="2" borderId="13" xfId="0" applyFont="1" applyFill="1" applyBorder="1" applyAlignment="1">
      <alignment horizontal="center" vertical="center" wrapText="1"/>
    </xf>
    <xf numFmtId="0" fontId="145" fillId="2" borderId="13" xfId="0" applyFont="1" applyFill="1" applyBorder="1" applyAlignment="1">
      <alignment horizontal="center" vertical="center" wrapText="1"/>
    </xf>
    <xf numFmtId="0" fontId="97" fillId="2" borderId="13" xfId="0" applyFont="1" applyFill="1" applyBorder="1" applyAlignment="1">
      <alignment horizontal="center" vertical="center" wrapText="1"/>
    </xf>
    <xf numFmtId="0" fontId="26" fillId="0" borderId="0" xfId="21" applyFont="1" applyAlignment="1">
      <alignment horizontal="center" vertical="top"/>
    </xf>
    <xf numFmtId="0" fontId="23" fillId="0" borderId="8" xfId="21" applyFont="1" applyBorder="1" applyAlignment="1">
      <alignment horizontal="left" vertical="top" wrapText="1"/>
    </xf>
    <xf numFmtId="176" fontId="26" fillId="0" borderId="8" xfId="21" applyNumberFormat="1" applyFont="1" applyBorder="1" applyAlignment="1">
      <alignment horizontal="center" vertical="top" shrinkToFit="1"/>
    </xf>
    <xf numFmtId="2" fontId="26" fillId="0" borderId="8" xfId="21" applyNumberFormat="1" applyFont="1" applyBorder="1" applyAlignment="1">
      <alignment horizontal="center" vertical="top" shrinkToFit="1"/>
    </xf>
    <xf numFmtId="0" fontId="21" fillId="0" borderId="0" xfId="21" applyFont="1" applyAlignment="1">
      <alignment vertical="top" wrapText="1"/>
    </xf>
    <xf numFmtId="43" fontId="21" fillId="0" borderId="0" xfId="1" applyFont="1" applyAlignment="1">
      <alignment vertical="top" wrapText="1"/>
    </xf>
    <xf numFmtId="180" fontId="26" fillId="0" borderId="8" xfId="21" applyNumberFormat="1" applyFont="1" applyBorder="1" applyAlignment="1">
      <alignment horizontal="center" vertical="top" shrinkToFit="1"/>
    </xf>
    <xf numFmtId="2" fontId="26" fillId="0" borderId="8" xfId="21" applyNumberFormat="1" applyFont="1" applyBorder="1" applyAlignment="1">
      <alignment horizontal="center" vertical="center" shrinkToFit="1"/>
    </xf>
    <xf numFmtId="9" fontId="26" fillId="0" borderId="8" xfId="21" applyNumberFormat="1" applyFont="1" applyBorder="1" applyAlignment="1">
      <alignment horizontal="center" vertical="center" shrinkToFit="1"/>
    </xf>
    <xf numFmtId="180" fontId="26" fillId="0" borderId="8" xfId="21" applyNumberFormat="1" applyFont="1" applyBorder="1" applyAlignment="1">
      <alignment horizontal="left" vertical="top" indent="1" shrinkToFit="1"/>
    </xf>
    <xf numFmtId="180" fontId="26" fillId="0" borderId="0" xfId="21" applyNumberFormat="1" applyFont="1" applyAlignment="1">
      <alignment horizontal="left" vertical="top"/>
    </xf>
    <xf numFmtId="3" fontId="49" fillId="0" borderId="13" xfId="19" applyNumberFormat="1" applyFont="1" applyFill="1" applyBorder="1" applyAlignment="1">
      <alignment horizontal="center" vertical="center"/>
    </xf>
    <xf numFmtId="173" fontId="49" fillId="0" borderId="13" xfId="32" applyFont="1" applyFill="1" applyBorder="1" applyAlignment="1">
      <alignment horizontal="left" vertical="center" wrapText="1"/>
    </xf>
    <xf numFmtId="0" fontId="49" fillId="0" borderId="0" xfId="19" applyFont="1" applyFill="1" applyAlignment="1">
      <alignment horizontal="justify" vertical="center"/>
    </xf>
    <xf numFmtId="3" fontId="49" fillId="0" borderId="13" xfId="19" applyNumberFormat="1" applyFont="1" applyFill="1" applyBorder="1" applyAlignment="1">
      <alignment horizontal="center" vertical="center" wrapText="1"/>
    </xf>
    <xf numFmtId="180" fontId="21" fillId="0" borderId="0" xfId="1" applyNumberFormat="1" applyFont="1" applyAlignment="1">
      <alignment horizontal="right" vertical="top" wrapText="1"/>
    </xf>
    <xf numFmtId="44" fontId="129" fillId="0" borderId="0" xfId="2" applyFont="1" applyAlignment="1">
      <alignment vertical="center"/>
    </xf>
    <xf numFmtId="44" fontId="129" fillId="0" borderId="0" xfId="59" applyNumberFormat="1" applyFont="1" applyAlignment="1">
      <alignment vertical="center"/>
    </xf>
    <xf numFmtId="211" fontId="98" fillId="0" borderId="0" xfId="12" applyNumberFormat="1" applyFont="1" applyFill="1" applyBorder="1" applyAlignment="1">
      <alignment vertical="center"/>
    </xf>
    <xf numFmtId="211" fontId="146" fillId="0" borderId="0" xfId="12" applyNumberFormat="1" applyFont="1" applyFill="1" applyBorder="1" applyAlignment="1">
      <alignment vertical="center"/>
    </xf>
    <xf numFmtId="44" fontId="91" fillId="0" borderId="0" xfId="2" applyFont="1" applyAlignment="1">
      <alignment vertical="center"/>
    </xf>
    <xf numFmtId="42" fontId="103" fillId="25" borderId="0" xfId="12" applyFont="1" applyFill="1" applyBorder="1" applyAlignment="1">
      <alignment horizontal="center" vertical="center" wrapText="1"/>
    </xf>
    <xf numFmtId="181" fontId="99" fillId="26" borderId="0" xfId="12" applyNumberFormat="1" applyFont="1" applyFill="1" applyBorder="1" applyAlignment="1">
      <alignment vertical="center"/>
    </xf>
    <xf numFmtId="181" fontId="99" fillId="27" borderId="0" xfId="12" applyNumberFormat="1" applyFont="1" applyFill="1" applyBorder="1" applyAlignment="1">
      <alignment vertical="center" wrapText="1"/>
    </xf>
    <xf numFmtId="181" fontId="98" fillId="0" borderId="0" xfId="12" applyNumberFormat="1" applyFont="1" applyFill="1" applyBorder="1" applyAlignment="1">
      <alignment vertical="center"/>
    </xf>
    <xf numFmtId="42" fontId="98" fillId="26" borderId="0" xfId="12" applyFont="1" applyFill="1" applyBorder="1" applyAlignment="1">
      <alignment vertical="center"/>
    </xf>
    <xf numFmtId="181" fontId="99" fillId="0" borderId="0" xfId="12" applyNumberFormat="1" applyFont="1" applyFill="1" applyBorder="1" applyAlignment="1">
      <alignment vertical="center"/>
    </xf>
    <xf numFmtId="181" fontId="97" fillId="25" borderId="0" xfId="12" applyNumberFormat="1" applyFont="1" applyFill="1" applyBorder="1" applyAlignment="1">
      <alignment vertical="center"/>
    </xf>
    <xf numFmtId="181" fontId="147" fillId="0" borderId="0" xfId="25" applyNumberFormat="1" applyFont="1" applyAlignment="1">
      <alignment vertical="center"/>
    </xf>
    <xf numFmtId="177" fontId="12" fillId="0" borderId="0" xfId="2" applyNumberFormat="1" applyFont="1" applyFill="1" applyAlignment="1">
      <alignment horizontal="left" vertical="top"/>
    </xf>
    <xf numFmtId="8" fontId="12" fillId="0" borderId="0" xfId="2" applyNumberFormat="1" applyFont="1" applyFill="1" applyAlignment="1">
      <alignment horizontal="left" vertical="top"/>
    </xf>
    <xf numFmtId="43" fontId="12" fillId="0" borderId="0" xfId="1" applyFont="1" applyFill="1" applyAlignment="1">
      <alignment horizontal="center" vertical="center"/>
    </xf>
    <xf numFmtId="9" fontId="99" fillId="0" borderId="46" xfId="41" applyNumberFormat="1" applyFont="1" applyFill="1" applyBorder="1" applyAlignment="1">
      <alignment horizontal="center" vertical="center"/>
    </xf>
    <xf numFmtId="0" fontId="148" fillId="12" borderId="0" xfId="108" applyFont="1" applyFill="1" applyAlignment="1">
      <alignment horizontal="center" vertical="center"/>
    </xf>
    <xf numFmtId="0" fontId="39" fillId="12" borderId="0" xfId="108" applyFont="1" applyFill="1" applyAlignment="1">
      <alignment vertical="center"/>
    </xf>
    <xf numFmtId="0" fontId="151" fillId="37" borderId="14" xfId="109" applyFont="1" applyFill="1" applyBorder="1" applyAlignment="1">
      <alignment horizontal="center" vertical="center"/>
    </xf>
    <xf numFmtId="0" fontId="49" fillId="12" borderId="0" xfId="108" applyFont="1" applyFill="1" applyAlignment="1">
      <alignment vertical="center"/>
    </xf>
    <xf numFmtId="180" fontId="50" fillId="38" borderId="13" xfId="111" applyNumberFormat="1" applyFont="1" applyFill="1" applyBorder="1" applyAlignment="1">
      <alignment horizontal="right" vertical="center" wrapText="1"/>
    </xf>
    <xf numFmtId="0" fontId="49" fillId="12" borderId="16" xfId="108" applyFont="1" applyFill="1" applyBorder="1" applyAlignment="1">
      <alignment horizontal="center" vertical="center"/>
    </xf>
    <xf numFmtId="180" fontId="49" fillId="12" borderId="16" xfId="108" applyNumberFormat="1" applyFont="1" applyFill="1" applyBorder="1" applyAlignment="1">
      <alignment horizontal="left" vertical="center"/>
    </xf>
    <xf numFmtId="4" fontId="49" fillId="12" borderId="13" xfId="108" applyNumberFormat="1" applyFont="1" applyFill="1" applyBorder="1" applyAlignment="1">
      <alignment horizontal="center" vertical="center"/>
    </xf>
    <xf numFmtId="9" fontId="49" fillId="12" borderId="13" xfId="3" applyFont="1" applyFill="1" applyBorder="1" applyAlignment="1">
      <alignment horizontal="center" vertical="center"/>
    </xf>
    <xf numFmtId="2" fontId="49" fillId="0" borderId="13" xfId="112" applyNumberFormat="1" applyFont="1" applyFill="1" applyBorder="1" applyAlignment="1">
      <alignment horizontal="center" vertical="center"/>
    </xf>
    <xf numFmtId="180" fontId="49" fillId="12" borderId="13" xfId="111" applyNumberFormat="1" applyFont="1" applyFill="1" applyBorder="1" applyAlignment="1">
      <alignment horizontal="center" vertical="center"/>
    </xf>
    <xf numFmtId="0" fontId="52" fillId="12" borderId="0" xfId="109" applyFont="1" applyFill="1" applyAlignment="1">
      <alignment vertical="center"/>
    </xf>
    <xf numFmtId="0" fontId="52" fillId="12" borderId="0" xfId="109" applyFont="1" applyFill="1" applyAlignment="1">
      <alignment horizontal="center" vertical="center" wrapText="1"/>
    </xf>
    <xf numFmtId="167" fontId="52" fillId="12" borderId="0" xfId="113" applyFont="1" applyFill="1" applyAlignment="1">
      <alignment vertical="center"/>
    </xf>
    <xf numFmtId="180" fontId="52" fillId="12" borderId="0" xfId="111" applyNumberFormat="1" applyFont="1" applyFill="1" applyAlignment="1">
      <alignment vertical="center"/>
    </xf>
    <xf numFmtId="0" fontId="37" fillId="12" borderId="0" xfId="109" applyFont="1" applyFill="1" applyAlignment="1">
      <alignment vertical="center"/>
    </xf>
    <xf numFmtId="0" fontId="49" fillId="12" borderId="13" xfId="108" applyFont="1" applyFill="1" applyBorder="1" applyAlignment="1">
      <alignment horizontal="center" vertical="center"/>
    </xf>
    <xf numFmtId="176" fontId="49" fillId="12" borderId="13" xfId="108" applyNumberFormat="1" applyFont="1" applyFill="1" applyBorder="1" applyAlignment="1">
      <alignment horizontal="center" vertical="center"/>
    </xf>
    <xf numFmtId="172" fontId="49" fillId="12" borderId="13" xfId="112" applyFont="1" applyFill="1" applyBorder="1" applyAlignment="1">
      <alignment horizontal="center" vertical="center"/>
    </xf>
    <xf numFmtId="212" fontId="49" fillId="12" borderId="13" xfId="108" applyNumberFormat="1" applyFont="1" applyFill="1" applyBorder="1" applyAlignment="1">
      <alignment horizontal="center" vertical="center"/>
    </xf>
    <xf numFmtId="0" fontId="17" fillId="0" borderId="0" xfId="0" applyFont="1"/>
    <xf numFmtId="4" fontId="50" fillId="38" borderId="13" xfId="109" applyNumberFormat="1" applyFont="1" applyFill="1" applyBorder="1" applyAlignment="1">
      <alignment horizontal="center" vertical="center" wrapText="1"/>
    </xf>
    <xf numFmtId="179" fontId="52" fillId="12" borderId="0" xfId="111" applyNumberFormat="1" applyFont="1" applyFill="1" applyAlignment="1">
      <alignment vertical="center"/>
    </xf>
    <xf numFmtId="8" fontId="17" fillId="0" borderId="0" xfId="0" applyNumberFormat="1" applyFont="1"/>
    <xf numFmtId="8" fontId="37" fillId="12" borderId="0" xfId="109" applyNumberFormat="1" applyFont="1" applyFill="1" applyAlignment="1">
      <alignment vertical="center"/>
    </xf>
    <xf numFmtId="0" fontId="152" fillId="12" borderId="0" xfId="114" applyFont="1" applyFill="1" applyAlignment="1">
      <alignment horizontal="left" vertical="center"/>
    </xf>
    <xf numFmtId="0" fontId="52" fillId="12" borderId="0" xfId="109" applyFont="1" applyFill="1" applyAlignment="1">
      <alignment horizontal="left" vertical="center"/>
    </xf>
    <xf numFmtId="0" fontId="153" fillId="12" borderId="0" xfId="114" applyFont="1" applyFill="1" applyAlignment="1">
      <alignment horizontal="left" vertical="center"/>
    </xf>
    <xf numFmtId="0" fontId="154" fillId="12" borderId="0" xfId="109" applyFont="1" applyFill="1" applyAlignment="1">
      <alignment horizontal="left" vertical="center"/>
    </xf>
    <xf numFmtId="0" fontId="51" fillId="12" borderId="0" xfId="23" applyFont="1" applyFill="1"/>
    <xf numFmtId="0" fontId="51" fillId="22" borderId="0" xfId="109" applyFont="1" applyFill="1" applyAlignment="1">
      <alignment horizontal="left" vertical="center"/>
    </xf>
    <xf numFmtId="0" fontId="51" fillId="22" borderId="0" xfId="109" applyFont="1" applyFill="1" applyAlignment="1">
      <alignment horizontal="left" vertical="center" wrapText="1"/>
    </xf>
    <xf numFmtId="0" fontId="49" fillId="12" borderId="0" xfId="23" applyFont="1" applyFill="1"/>
    <xf numFmtId="0" fontId="49" fillId="22" borderId="0" xfId="109" applyFont="1" applyFill="1" applyAlignment="1">
      <alignment vertical="center" wrapText="1"/>
    </xf>
    <xf numFmtId="0" fontId="49" fillId="22" borderId="0" xfId="109" applyFont="1" applyFill="1" applyAlignment="1">
      <alignment horizontal="left" vertical="center" wrapText="1"/>
    </xf>
    <xf numFmtId="0" fontId="155" fillId="22" borderId="0" xfId="109" applyFont="1" applyFill="1" applyAlignment="1">
      <alignment horizontal="left" vertical="center" wrapText="1"/>
    </xf>
    <xf numFmtId="0" fontId="126" fillId="22" borderId="0" xfId="109" applyFont="1" applyFill="1" applyAlignment="1">
      <alignment vertical="center" wrapText="1"/>
    </xf>
    <xf numFmtId="0" fontId="126" fillId="12" borderId="0" xfId="108" applyFont="1" applyFill="1" applyAlignment="1">
      <alignment vertical="center" wrapText="1"/>
    </xf>
    <xf numFmtId="180" fontId="129" fillId="0" borderId="0" xfId="59" applyNumberFormat="1" applyFont="1" applyAlignment="1">
      <alignment vertical="center"/>
    </xf>
    <xf numFmtId="10" fontId="156" fillId="0" borderId="20" xfId="59" applyNumberFormat="1" applyFont="1" applyBorder="1" applyAlignment="1">
      <alignment horizontal="center" vertical="center"/>
    </xf>
    <xf numFmtId="0" fontId="95" fillId="0" borderId="0" xfId="25" applyFont="1" applyAlignment="1">
      <alignment horizontal="center" vertical="center" wrapText="1"/>
    </xf>
    <xf numFmtId="0" fontId="92" fillId="0" borderId="63" xfId="0" applyFont="1" applyBorder="1" applyAlignment="1">
      <alignment horizontal="center" vertical="center"/>
    </xf>
    <xf numFmtId="0" fontId="92" fillId="0" borderId="64" xfId="0" applyFont="1" applyBorder="1" applyAlignment="1">
      <alignment horizontal="center" vertical="center"/>
    </xf>
    <xf numFmtId="0" fontId="92" fillId="0" borderId="65" xfId="0" applyFont="1" applyBorder="1" applyAlignment="1">
      <alignment horizontal="center" vertical="center"/>
    </xf>
    <xf numFmtId="0" fontId="92" fillId="0" borderId="60" xfId="0" applyFont="1" applyBorder="1" applyAlignment="1">
      <alignment horizontal="center" vertical="center"/>
    </xf>
    <xf numFmtId="0" fontId="92" fillId="0" borderId="0" xfId="0" applyFont="1" applyAlignment="1">
      <alignment horizontal="center" vertical="center"/>
    </xf>
    <xf numFmtId="0" fontId="92" fillId="0" borderId="61" xfId="0" applyFont="1" applyBorder="1" applyAlignment="1">
      <alignment horizontal="center" vertical="center"/>
    </xf>
    <xf numFmtId="0" fontId="92" fillId="0" borderId="26" xfId="0" applyFont="1" applyBorder="1" applyAlignment="1">
      <alignment horizontal="center" vertical="center"/>
    </xf>
    <xf numFmtId="0" fontId="92" fillId="0" borderId="27" xfId="0" applyFont="1" applyBorder="1" applyAlignment="1">
      <alignment horizontal="center" vertical="center"/>
    </xf>
    <xf numFmtId="0" fontId="92" fillId="0" borderId="62" xfId="0" applyFont="1" applyBorder="1" applyAlignment="1">
      <alignment horizontal="center" vertical="center"/>
    </xf>
    <xf numFmtId="0" fontId="94" fillId="36" borderId="28" xfId="25" applyFont="1" applyFill="1" applyBorder="1" applyAlignment="1">
      <alignment horizontal="center" vertical="center" wrapText="1"/>
    </xf>
    <xf numFmtId="0" fontId="94" fillId="36" borderId="46" xfId="25" applyFont="1" applyFill="1" applyBorder="1" applyAlignment="1">
      <alignment horizontal="center" vertical="center" wrapText="1"/>
    </xf>
    <xf numFmtId="0" fontId="94" fillId="36" borderId="29" xfId="25" applyFont="1" applyFill="1" applyBorder="1" applyAlignment="1">
      <alignment horizontal="center" vertical="center" wrapText="1"/>
    </xf>
    <xf numFmtId="42" fontId="97" fillId="25" borderId="67" xfId="12" applyFont="1" applyFill="1" applyBorder="1" applyAlignment="1">
      <alignment horizontal="center" vertical="center" wrapText="1"/>
    </xf>
    <xf numFmtId="42" fontId="97" fillId="25" borderId="70" xfId="12" applyFont="1" applyFill="1" applyBorder="1" applyAlignment="1">
      <alignment horizontal="center" vertical="center" wrapText="1"/>
    </xf>
    <xf numFmtId="0" fontId="94" fillId="0" borderId="19" xfId="25" applyFont="1" applyBorder="1" applyAlignment="1">
      <alignment horizontal="center" vertical="center" wrapText="1"/>
    </xf>
    <xf numFmtId="0" fontId="94" fillId="0" borderId="20" xfId="25" applyFont="1" applyBorder="1" applyAlignment="1">
      <alignment horizontal="center" vertical="center" wrapText="1"/>
    </xf>
    <xf numFmtId="0" fontId="94" fillId="0" borderId="21" xfId="25" applyFont="1" applyBorder="1" applyAlignment="1">
      <alignment horizontal="center" vertical="center" wrapText="1"/>
    </xf>
    <xf numFmtId="49" fontId="96" fillId="0" borderId="17" xfId="56" applyNumberFormat="1" applyFont="1" applyBorder="1" applyAlignment="1">
      <alignment horizontal="left" vertical="center"/>
    </xf>
    <xf numFmtId="42" fontId="95" fillId="0" borderId="17" xfId="12" applyFont="1" applyFill="1" applyBorder="1" applyAlignment="1">
      <alignment horizontal="left" vertical="center"/>
    </xf>
    <xf numFmtId="42" fontId="95" fillId="0" borderId="67" xfId="12" applyFont="1" applyFill="1" applyBorder="1" applyAlignment="1">
      <alignment horizontal="left" vertical="center"/>
    </xf>
    <xf numFmtId="49" fontId="96" fillId="0" borderId="69" xfId="56" applyNumberFormat="1" applyFont="1" applyBorder="1" applyAlignment="1">
      <alignment horizontal="left" vertical="center"/>
    </xf>
    <xf numFmtId="42" fontId="95" fillId="0" borderId="69" xfId="12" applyFont="1" applyFill="1" applyBorder="1" applyAlignment="1">
      <alignment horizontal="left" vertical="center"/>
    </xf>
    <xf numFmtId="42" fontId="95" fillId="0" borderId="70" xfId="12" applyFont="1" applyFill="1" applyBorder="1" applyAlignment="1">
      <alignment horizontal="left" vertical="center"/>
    </xf>
    <xf numFmtId="0" fontId="95" fillId="0" borderId="0" xfId="56" applyFont="1" applyAlignment="1">
      <alignment horizontal="center" vertical="center"/>
    </xf>
    <xf numFmtId="166" fontId="97" fillId="25" borderId="66" xfId="57" applyFont="1" applyFill="1" applyBorder="1" applyAlignment="1">
      <alignment horizontal="center" vertical="center" wrapText="1"/>
    </xf>
    <xf numFmtId="166" fontId="97" fillId="25" borderId="68" xfId="57" applyFont="1" applyFill="1" applyBorder="1" applyAlignment="1">
      <alignment horizontal="center" vertical="center" wrapText="1"/>
    </xf>
    <xf numFmtId="0" fontId="97" fillId="25" borderId="17" xfId="25" applyFont="1" applyFill="1" applyBorder="1" applyAlignment="1">
      <alignment horizontal="center" vertical="center" wrapText="1"/>
    </xf>
    <xf numFmtId="0" fontId="97" fillId="25" borderId="69" xfId="25" applyFont="1" applyFill="1" applyBorder="1" applyAlignment="1">
      <alignment horizontal="center" vertical="center" wrapText="1"/>
    </xf>
    <xf numFmtId="166" fontId="97" fillId="25" borderId="17" xfId="57" applyFont="1" applyFill="1" applyBorder="1" applyAlignment="1">
      <alignment horizontal="center" vertical="center" wrapText="1"/>
    </xf>
    <xf numFmtId="166" fontId="97" fillId="25" borderId="69" xfId="57" applyFont="1" applyFill="1" applyBorder="1" applyAlignment="1">
      <alignment horizontal="center" vertical="center" wrapText="1"/>
    </xf>
    <xf numFmtId="42" fontId="97" fillId="25" borderId="17" xfId="12" applyFont="1" applyFill="1" applyBorder="1" applyAlignment="1">
      <alignment horizontal="center" vertical="center" wrapText="1"/>
    </xf>
    <xf numFmtId="42" fontId="97" fillId="25" borderId="69" xfId="12" applyFont="1" applyFill="1" applyBorder="1" applyAlignment="1">
      <alignment horizontal="center" vertical="center" wrapText="1"/>
    </xf>
    <xf numFmtId="166" fontId="97" fillId="25" borderId="28" xfId="57" applyFont="1" applyFill="1" applyBorder="1" applyAlignment="1">
      <alignment horizontal="center" vertical="center" wrapText="1"/>
    </xf>
    <xf numFmtId="166" fontId="97" fillId="25" borderId="46" xfId="57" applyFont="1" applyFill="1" applyBorder="1" applyAlignment="1">
      <alignment horizontal="center" vertical="center" wrapText="1"/>
    </xf>
    <xf numFmtId="166" fontId="99" fillId="0" borderId="71" xfId="57" applyFont="1" applyFill="1" applyBorder="1" applyAlignment="1">
      <alignment horizontal="center" vertical="center" wrapText="1"/>
    </xf>
    <xf numFmtId="166" fontId="99" fillId="0" borderId="74" xfId="57" applyFont="1" applyFill="1" applyBorder="1" applyAlignment="1">
      <alignment horizontal="center" vertical="center" wrapText="1"/>
    </xf>
    <xf numFmtId="166" fontId="99" fillId="0" borderId="14" xfId="57" applyFont="1" applyFill="1" applyBorder="1" applyAlignment="1">
      <alignment horizontal="center" vertical="center" wrapText="1"/>
    </xf>
    <xf numFmtId="166" fontId="99" fillId="0" borderId="16" xfId="57" applyFont="1" applyFill="1" applyBorder="1" applyAlignment="1">
      <alignment horizontal="center" vertical="center" wrapText="1"/>
    </xf>
    <xf numFmtId="166" fontId="99" fillId="0" borderId="31" xfId="57" applyFont="1" applyFill="1" applyBorder="1" applyAlignment="1">
      <alignment horizontal="center" vertical="center" wrapText="1"/>
    </xf>
    <xf numFmtId="166" fontId="99" fillId="0" borderId="33" xfId="57" applyFont="1" applyFill="1" applyBorder="1" applyAlignment="1">
      <alignment horizontal="center" vertical="center" wrapText="1"/>
    </xf>
    <xf numFmtId="166" fontId="99" fillId="0" borderId="19" xfId="57" applyFont="1" applyFill="1" applyBorder="1" applyAlignment="1">
      <alignment horizontal="left" vertical="center"/>
    </xf>
    <xf numFmtId="166" fontId="99" fillId="0" borderId="20" xfId="57" applyFont="1" applyFill="1" applyBorder="1" applyAlignment="1">
      <alignment horizontal="left" vertical="center"/>
    </xf>
    <xf numFmtId="166" fontId="99" fillId="0" borderId="73" xfId="57" applyFont="1" applyFill="1" applyBorder="1" applyAlignment="1">
      <alignment horizontal="left" vertical="center"/>
    </xf>
    <xf numFmtId="0" fontId="94" fillId="0" borderId="28" xfId="25" applyFont="1" applyBorder="1" applyAlignment="1">
      <alignment horizontal="center" vertical="center" wrapText="1"/>
    </xf>
    <xf numFmtId="0" fontId="94" fillId="0" borderId="46" xfId="25" applyFont="1" applyBorder="1" applyAlignment="1">
      <alignment horizontal="center" vertical="center" wrapText="1"/>
    </xf>
    <xf numFmtId="0" fontId="94" fillId="0" borderId="29" xfId="25" applyFont="1" applyBorder="1" applyAlignment="1">
      <alignment horizontal="center" vertical="center" wrapText="1"/>
    </xf>
    <xf numFmtId="166" fontId="103" fillId="25" borderId="17" xfId="57" applyFont="1" applyFill="1" applyBorder="1" applyAlignment="1">
      <alignment horizontal="center" vertical="center" wrapText="1"/>
    </xf>
    <xf numFmtId="166" fontId="103" fillId="25" borderId="69" xfId="57" applyFont="1" applyFill="1" applyBorder="1" applyAlignment="1">
      <alignment horizontal="center" vertical="center" wrapText="1"/>
    </xf>
    <xf numFmtId="42" fontId="103" fillId="25" borderId="17" xfId="12" applyFont="1" applyFill="1" applyBorder="1" applyAlignment="1">
      <alignment horizontal="center" vertical="center" wrapText="1"/>
    </xf>
    <xf numFmtId="42" fontId="103" fillId="25" borderId="69" xfId="12" applyFont="1" applyFill="1" applyBorder="1" applyAlignment="1">
      <alignment horizontal="center" vertical="center" wrapText="1"/>
    </xf>
    <xf numFmtId="42" fontId="103" fillId="25" borderId="67" xfId="12" applyFont="1" applyFill="1" applyBorder="1" applyAlignment="1">
      <alignment horizontal="center" vertical="center" wrapText="1"/>
    </xf>
    <xf numFmtId="42" fontId="103" fillId="25" borderId="70" xfId="12" applyFont="1" applyFill="1" applyBorder="1" applyAlignment="1">
      <alignment horizontal="center" vertical="center" wrapText="1"/>
    </xf>
    <xf numFmtId="166" fontId="97" fillId="25" borderId="19" xfId="57" applyFont="1" applyFill="1" applyBorder="1" applyAlignment="1">
      <alignment horizontal="center" vertical="center" wrapText="1"/>
    </xf>
    <xf numFmtId="166" fontId="97" fillId="25" borderId="20" xfId="57" applyFont="1" applyFill="1" applyBorder="1" applyAlignment="1">
      <alignment horizontal="center" vertical="center" wrapText="1"/>
    </xf>
    <xf numFmtId="166" fontId="97" fillId="25" borderId="73" xfId="57" applyFont="1" applyFill="1" applyBorder="1" applyAlignment="1">
      <alignment horizontal="center" vertical="center" wrapText="1"/>
    </xf>
    <xf numFmtId="166" fontId="99" fillId="0" borderId="68" xfId="57" applyFont="1" applyFill="1" applyBorder="1" applyAlignment="1">
      <alignment horizontal="center" vertical="center"/>
    </xf>
    <xf numFmtId="166" fontId="99" fillId="0" borderId="69" xfId="57" applyFont="1" applyFill="1" applyBorder="1" applyAlignment="1">
      <alignment horizontal="center" vertical="center"/>
    </xf>
    <xf numFmtId="166" fontId="99" fillId="0" borderId="70" xfId="57" applyFont="1" applyFill="1" applyBorder="1" applyAlignment="1">
      <alignment horizontal="center" vertical="center"/>
    </xf>
    <xf numFmtId="166" fontId="99" fillId="0" borderId="49" xfId="57" applyFont="1" applyFill="1" applyBorder="1" applyAlignment="1">
      <alignment horizontal="center" vertical="center"/>
    </xf>
    <xf numFmtId="166" fontId="99" fillId="0" borderId="13" xfId="57" applyFont="1" applyFill="1" applyBorder="1" applyAlignment="1">
      <alignment horizontal="center" vertical="center"/>
    </xf>
    <xf numFmtId="166" fontId="99" fillId="0" borderId="50" xfId="57" applyFont="1" applyFill="1" applyBorder="1" applyAlignment="1">
      <alignment horizontal="center" vertical="center"/>
    </xf>
    <xf numFmtId="166" fontId="99" fillId="0" borderId="66" xfId="57" applyFont="1" applyFill="1" applyBorder="1" applyAlignment="1">
      <alignment horizontal="center" vertical="center"/>
    </xf>
    <xf numFmtId="166" fontId="99" fillId="0" borderId="17" xfId="57" applyFont="1" applyFill="1" applyBorder="1" applyAlignment="1">
      <alignment horizontal="center" vertical="center"/>
    </xf>
    <xf numFmtId="166" fontId="99" fillId="0" borderId="67" xfId="57" applyFont="1" applyFill="1" applyBorder="1" applyAlignment="1">
      <alignment horizontal="center" vertical="center"/>
    </xf>
    <xf numFmtId="0" fontId="137" fillId="0" borderId="13" xfId="21" applyFont="1" applyBorder="1" applyAlignment="1">
      <alignment horizontal="center" vertical="center"/>
    </xf>
    <xf numFmtId="0" fontId="143" fillId="2" borderId="38" xfId="0" applyFont="1" applyFill="1" applyBorder="1" applyAlignment="1">
      <alignment horizontal="center" vertical="center" wrapText="1"/>
    </xf>
    <xf numFmtId="0" fontId="143" fillId="2" borderId="32" xfId="0" applyFont="1" applyFill="1" applyBorder="1" applyAlignment="1">
      <alignment horizontal="center" vertical="center" wrapText="1"/>
    </xf>
    <xf numFmtId="0" fontId="143" fillId="2" borderId="33" xfId="0" applyFont="1" applyFill="1" applyBorder="1" applyAlignment="1">
      <alignment horizontal="center" vertical="center" wrapText="1"/>
    </xf>
    <xf numFmtId="1" fontId="24" fillId="0" borderId="1" xfId="21" applyNumberFormat="1" applyFont="1" applyBorder="1" applyAlignment="1">
      <alignment horizontal="center" vertical="center" shrinkToFit="1"/>
    </xf>
    <xf numFmtId="1" fontId="24" fillId="0" borderId="3" xfId="21" applyNumberFormat="1" applyFont="1" applyBorder="1" applyAlignment="1">
      <alignment horizontal="center" vertical="center" shrinkToFit="1"/>
    </xf>
    <xf numFmtId="0" fontId="144" fillId="2" borderId="39" xfId="0" applyFont="1" applyFill="1" applyBorder="1" applyAlignment="1">
      <alignment horizontal="center" vertical="center" wrapText="1"/>
    </xf>
    <xf numFmtId="0" fontId="144" fillId="2" borderId="15" xfId="0" applyFont="1" applyFill="1" applyBorder="1" applyAlignment="1">
      <alignment horizontal="center" vertical="center" wrapText="1"/>
    </xf>
    <xf numFmtId="0" fontId="144" fillId="2" borderId="16" xfId="0" applyFont="1" applyFill="1" applyBorder="1" applyAlignment="1">
      <alignment horizontal="center" vertical="center" wrapText="1"/>
    </xf>
    <xf numFmtId="0" fontId="21" fillId="5" borderId="1" xfId="21" applyFont="1" applyFill="1" applyBorder="1" applyAlignment="1">
      <alignment horizontal="left" vertical="top" wrapText="1"/>
    </xf>
    <xf numFmtId="0" fontId="21" fillId="5" borderId="2" xfId="21" applyFont="1" applyFill="1" applyBorder="1" applyAlignment="1">
      <alignment horizontal="left" vertical="top" wrapText="1"/>
    </xf>
    <xf numFmtId="0" fontId="21" fillId="5" borderId="3" xfId="21" applyFont="1" applyFill="1" applyBorder="1" applyAlignment="1">
      <alignment horizontal="left" vertical="top" wrapText="1"/>
    </xf>
    <xf numFmtId="0" fontId="23" fillId="0" borderId="1" xfId="21" applyFont="1" applyBorder="1" applyAlignment="1">
      <alignment horizontal="left" vertical="center" wrapText="1"/>
    </xf>
    <xf numFmtId="0" fontId="23" fillId="0" borderId="2" xfId="21" applyFont="1" applyBorder="1" applyAlignment="1">
      <alignment horizontal="left" vertical="center" wrapText="1"/>
    </xf>
    <xf numFmtId="0" fontId="23" fillId="0" borderId="3" xfId="21" applyFont="1" applyBorder="1" applyAlignment="1">
      <alignment horizontal="left" vertical="center" wrapText="1"/>
    </xf>
    <xf numFmtId="0" fontId="23" fillId="0" borderId="1" xfId="21" applyFont="1" applyBorder="1" applyAlignment="1">
      <alignment horizontal="left" vertical="top" wrapText="1"/>
    </xf>
    <xf numFmtId="0" fontId="23" fillId="0" borderId="2" xfId="21" applyFont="1" applyBorder="1" applyAlignment="1">
      <alignment horizontal="left" vertical="top" wrapText="1"/>
    </xf>
    <xf numFmtId="0" fontId="23" fillId="0" borderId="3" xfId="21" applyFont="1" applyBorder="1" applyAlignment="1">
      <alignment horizontal="left" vertical="top" wrapText="1"/>
    </xf>
    <xf numFmtId="0" fontId="143" fillId="2" borderId="31" xfId="0" applyFont="1" applyFill="1" applyBorder="1" applyAlignment="1">
      <alignment horizontal="center" vertical="center" wrapText="1"/>
    </xf>
    <xf numFmtId="0" fontId="143" fillId="2" borderId="30" xfId="0" applyFont="1" applyFill="1" applyBorder="1" applyAlignment="1">
      <alignment horizontal="center" vertical="center" wrapText="1"/>
    </xf>
    <xf numFmtId="0" fontId="143" fillId="2" borderId="40" xfId="0" applyFont="1" applyFill="1" applyBorder="1" applyAlignment="1">
      <alignment horizontal="center" vertical="center" wrapText="1"/>
    </xf>
    <xf numFmtId="0" fontId="94" fillId="0" borderId="19" xfId="59" applyFont="1" applyBorder="1" applyAlignment="1">
      <alignment horizontal="center" vertical="center"/>
    </xf>
    <xf numFmtId="0" fontId="94" fillId="0" borderId="20" xfId="59" applyFont="1" applyBorder="1" applyAlignment="1">
      <alignment horizontal="center" vertical="center"/>
    </xf>
    <xf numFmtId="0" fontId="94" fillId="0" borderId="21" xfId="59" applyFont="1" applyBorder="1" applyAlignment="1">
      <alignment horizontal="center" vertical="center"/>
    </xf>
    <xf numFmtId="180" fontId="21" fillId="27" borderId="20" xfId="2" applyNumberFormat="1" applyFont="1" applyFill="1" applyBorder="1" applyAlignment="1">
      <alignment horizontal="center" vertical="center"/>
    </xf>
    <xf numFmtId="180" fontId="21" fillId="27" borderId="21" xfId="2" applyNumberFormat="1" applyFont="1" applyFill="1" applyBorder="1" applyAlignment="1">
      <alignment horizontal="center" vertical="center"/>
    </xf>
    <xf numFmtId="210" fontId="21" fillId="0" borderId="0" xfId="59" applyNumberFormat="1" applyFont="1" applyAlignment="1">
      <alignment horizontal="center" vertical="center"/>
    </xf>
    <xf numFmtId="0" fontId="26" fillId="0" borderId="64" xfId="59" applyFont="1" applyBorder="1" applyAlignment="1">
      <alignment vertical="center" wrapText="1"/>
    </xf>
    <xf numFmtId="0" fontId="26" fillId="0" borderId="27" xfId="59" applyFont="1" applyBorder="1" applyAlignment="1">
      <alignment vertical="center" wrapText="1"/>
    </xf>
    <xf numFmtId="0" fontId="102" fillId="0" borderId="63" xfId="59" applyFont="1" applyBorder="1" applyAlignment="1">
      <alignment horizontal="center" vertical="center" wrapText="1"/>
    </xf>
    <xf numFmtId="0" fontId="102" fillId="0" borderId="64" xfId="59" applyFont="1" applyBorder="1" applyAlignment="1">
      <alignment horizontal="center" vertical="center" wrapText="1"/>
    </xf>
    <xf numFmtId="0" fontId="102" fillId="0" borderId="65" xfId="59" applyFont="1" applyBorder="1" applyAlignment="1">
      <alignment horizontal="center" vertical="center" wrapText="1"/>
    </xf>
    <xf numFmtId="0" fontId="102" fillId="0" borderId="60" xfId="59" applyFont="1" applyBorder="1" applyAlignment="1">
      <alignment horizontal="center" vertical="center" wrapText="1"/>
    </xf>
    <xf numFmtId="0" fontId="102" fillId="0" borderId="0" xfId="59" applyFont="1" applyAlignment="1">
      <alignment horizontal="center" vertical="center" wrapText="1"/>
    </xf>
    <xf numFmtId="0" fontId="102" fillId="0" borderId="61" xfId="59" applyFont="1" applyBorder="1" applyAlignment="1">
      <alignment horizontal="center" vertical="center" wrapText="1"/>
    </xf>
    <xf numFmtId="0" fontId="102" fillId="0" borderId="26" xfId="59" applyFont="1" applyBorder="1" applyAlignment="1">
      <alignment horizontal="center" vertical="center" wrapText="1"/>
    </xf>
    <xf numFmtId="0" fontId="102" fillId="0" borderId="27" xfId="59" applyFont="1" applyBorder="1" applyAlignment="1">
      <alignment horizontal="center" vertical="center" wrapText="1"/>
    </xf>
    <xf numFmtId="0" fontId="102" fillId="0" borderId="62" xfId="59" applyFont="1" applyBorder="1" applyAlignment="1">
      <alignment horizontal="center" vertical="center" wrapText="1"/>
    </xf>
    <xf numFmtId="0" fontId="94" fillId="0" borderId="19" xfId="155" applyFont="1" applyBorder="1" applyAlignment="1">
      <alignment horizontal="center" vertical="center" wrapText="1"/>
    </xf>
    <xf numFmtId="0" fontId="94" fillId="0" borderId="20" xfId="155" applyFont="1" applyBorder="1" applyAlignment="1">
      <alignment horizontal="center" vertical="center" wrapText="1"/>
    </xf>
    <xf numFmtId="0" fontId="94" fillId="0" borderId="21" xfId="155" applyFont="1" applyBorder="1" applyAlignment="1">
      <alignment horizontal="center" vertical="center" wrapText="1"/>
    </xf>
    <xf numFmtId="0" fontId="21" fillId="0" borderId="20" xfId="59" applyFont="1" applyBorder="1" applyAlignment="1">
      <alignment horizontal="center" vertical="center" wrapText="1"/>
    </xf>
    <xf numFmtId="0" fontId="21" fillId="0" borderId="21" xfId="59" applyFont="1" applyBorder="1" applyAlignment="1">
      <alignment horizontal="center" vertical="center" wrapText="1"/>
    </xf>
    <xf numFmtId="165" fontId="23" fillId="0" borderId="0" xfId="59" applyNumberFormat="1" applyFont="1" applyBorder="1" applyAlignment="1">
      <alignment horizontal="center" vertical="center" wrapText="1"/>
    </xf>
    <xf numFmtId="165" fontId="23" fillId="0" borderId="61" xfId="59" applyNumberFormat="1" applyFont="1" applyBorder="1" applyAlignment="1">
      <alignment horizontal="center" vertical="center" wrapText="1"/>
    </xf>
    <xf numFmtId="165" fontId="21" fillId="0" borderId="20" xfId="59" applyNumberFormat="1" applyFont="1" applyBorder="1" applyAlignment="1">
      <alignment horizontal="center" vertical="center" wrapText="1"/>
    </xf>
    <xf numFmtId="0" fontId="135" fillId="6" borderId="19" xfId="35" applyFont="1" applyFill="1" applyBorder="1" applyAlignment="1">
      <alignment horizontal="center" vertical="center"/>
    </xf>
    <xf numFmtId="0" fontId="136" fillId="6" borderId="20" xfId="35" applyFont="1" applyFill="1" applyBorder="1" applyAlignment="1">
      <alignment horizontal="center" vertical="center"/>
    </xf>
    <xf numFmtId="0" fontId="136" fillId="6" borderId="21" xfId="35" applyFont="1" applyFill="1" applyBorder="1" applyAlignment="1">
      <alignment horizontal="center" vertical="center"/>
    </xf>
    <xf numFmtId="0" fontId="134" fillId="6" borderId="0" xfId="35" applyFont="1" applyFill="1" applyAlignment="1">
      <alignment horizontal="center" vertical="center" wrapText="1"/>
    </xf>
    <xf numFmtId="0" fontId="33" fillId="13" borderId="13" xfId="35" applyFont="1" applyFill="1" applyBorder="1" applyAlignment="1">
      <alignment horizontal="center" vertical="center" wrapText="1"/>
    </xf>
    <xf numFmtId="0" fontId="33" fillId="14" borderId="30" xfId="35" applyFont="1" applyFill="1" applyBorder="1" applyAlignment="1">
      <alignment horizontal="left" vertical="center"/>
    </xf>
    <xf numFmtId="0" fontId="33" fillId="14" borderId="0" xfId="35" applyFont="1" applyFill="1" applyAlignment="1">
      <alignment horizontal="left" vertical="center"/>
    </xf>
    <xf numFmtId="0" fontId="33" fillId="14" borderId="37" xfId="35" applyFont="1" applyFill="1" applyBorder="1" applyAlignment="1">
      <alignment horizontal="left" vertical="center"/>
    </xf>
    <xf numFmtId="0" fontId="33" fillId="15" borderId="13" xfId="35" applyFont="1" applyFill="1" applyBorder="1" applyAlignment="1">
      <alignment horizontal="right" vertical="center"/>
    </xf>
    <xf numFmtId="189" fontId="33" fillId="13" borderId="13" xfId="35" applyNumberFormat="1" applyFont="1" applyFill="1" applyBorder="1" applyAlignment="1">
      <alignment horizontal="center" vertical="center" wrapText="1"/>
    </xf>
    <xf numFmtId="189" fontId="33" fillId="13" borderId="23" xfId="35" applyNumberFormat="1" applyFont="1" applyFill="1" applyBorder="1" applyAlignment="1">
      <alignment horizontal="center" vertical="center" wrapText="1"/>
    </xf>
    <xf numFmtId="189" fontId="33" fillId="13" borderId="24" xfId="35" applyNumberFormat="1" applyFont="1" applyFill="1" applyBorder="1" applyAlignment="1">
      <alignment horizontal="center" vertical="center" wrapText="1"/>
    </xf>
    <xf numFmtId="4" fontId="33" fillId="6" borderId="31" xfId="35" applyNumberFormat="1" applyFont="1" applyFill="1" applyBorder="1" applyAlignment="1">
      <alignment horizontal="center" vertical="center"/>
    </xf>
    <xf numFmtId="4" fontId="33" fillId="6" borderId="32" xfId="35" applyNumberFormat="1" applyFont="1" applyFill="1" applyBorder="1" applyAlignment="1">
      <alignment horizontal="center" vertical="center"/>
    </xf>
    <xf numFmtId="4" fontId="33" fillId="6" borderId="33" xfId="35" applyNumberFormat="1" applyFont="1" applyFill="1" applyBorder="1" applyAlignment="1">
      <alignment horizontal="center" vertical="center"/>
    </xf>
    <xf numFmtId="4" fontId="33" fillId="6" borderId="23" xfId="35" applyNumberFormat="1" applyFont="1" applyFill="1" applyBorder="1" applyAlignment="1">
      <alignment horizontal="center" vertical="center"/>
    </xf>
    <xf numFmtId="0" fontId="33" fillId="14" borderId="24" xfId="35" applyFont="1" applyFill="1" applyBorder="1" applyAlignment="1">
      <alignment horizontal="left" vertical="center"/>
    </xf>
    <xf numFmtId="0" fontId="33" fillId="14" borderId="15" xfId="35" applyFont="1" applyFill="1" applyBorder="1" applyAlignment="1">
      <alignment horizontal="center" vertical="center"/>
    </xf>
    <xf numFmtId="0" fontId="33" fillId="14" borderId="16" xfId="35" applyFont="1" applyFill="1" applyBorder="1" applyAlignment="1">
      <alignment horizontal="center" vertical="center"/>
    </xf>
    <xf numFmtId="0" fontId="33" fillId="14" borderId="15" xfId="35" applyFont="1" applyFill="1" applyBorder="1" applyAlignment="1">
      <alignment horizontal="center" vertical="center" wrapText="1"/>
    </xf>
    <xf numFmtId="0" fontId="33" fillId="14" borderId="16" xfId="35" applyFont="1" applyFill="1" applyBorder="1" applyAlignment="1">
      <alignment horizontal="center" vertical="center" wrapText="1"/>
    </xf>
    <xf numFmtId="4" fontId="34" fillId="0" borderId="13" xfId="35" applyNumberFormat="1" applyFont="1" applyBorder="1" applyAlignment="1">
      <alignment horizontal="center" vertical="center" wrapText="1"/>
    </xf>
    <xf numFmtId="0" fontId="33" fillId="13" borderId="23" xfId="35" applyFont="1" applyFill="1" applyBorder="1" applyAlignment="1">
      <alignment horizontal="center" vertical="center" wrapText="1"/>
    </xf>
    <xf numFmtId="0" fontId="33" fillId="13" borderId="24" xfId="35" applyFont="1" applyFill="1" applyBorder="1" applyAlignment="1">
      <alignment horizontal="center" vertical="center" wrapText="1"/>
    </xf>
    <xf numFmtId="0" fontId="33" fillId="15" borderId="14" xfId="35" applyFont="1" applyFill="1" applyBorder="1" applyAlignment="1">
      <alignment horizontal="right" vertical="center"/>
    </xf>
    <xf numFmtId="0" fontId="33" fillId="15" borderId="15" xfId="35" applyFont="1" applyFill="1" applyBorder="1" applyAlignment="1">
      <alignment horizontal="right" vertical="center"/>
    </xf>
    <xf numFmtId="0" fontId="33" fillId="15" borderId="16" xfId="35" applyFont="1" applyFill="1" applyBorder="1" applyAlignment="1">
      <alignment horizontal="right" vertical="center"/>
    </xf>
    <xf numFmtId="0" fontId="33" fillId="0" borderId="14" xfId="10" applyNumberFormat="1" applyFont="1" applyFill="1" applyBorder="1" applyAlignment="1">
      <alignment horizontal="right" vertical="center"/>
    </xf>
    <xf numFmtId="0" fontId="33" fillId="0" borderId="15" xfId="10" applyNumberFormat="1" applyFont="1" applyFill="1" applyBorder="1" applyAlignment="1">
      <alignment horizontal="right" vertical="center"/>
    </xf>
    <xf numFmtId="0" fontId="33" fillId="0" borderId="16" xfId="10" applyNumberFormat="1" applyFont="1" applyFill="1" applyBorder="1" applyAlignment="1">
      <alignment horizontal="right" vertical="center"/>
    </xf>
    <xf numFmtId="189" fontId="33" fillId="13" borderId="31" xfId="35" applyNumberFormat="1" applyFont="1" applyFill="1" applyBorder="1" applyAlignment="1">
      <alignment horizontal="center" vertical="center" wrapText="1"/>
    </xf>
    <xf numFmtId="189" fontId="33" fillId="13" borderId="33" xfId="35" applyNumberFormat="1" applyFont="1" applyFill="1" applyBorder="1" applyAlignment="1">
      <alignment horizontal="center" vertical="center" wrapText="1"/>
    </xf>
    <xf numFmtId="189" fontId="33" fillId="13" borderId="34" xfId="35" applyNumberFormat="1" applyFont="1" applyFill="1" applyBorder="1" applyAlignment="1">
      <alignment horizontal="center" vertical="center" wrapText="1"/>
    </xf>
    <xf numFmtId="189" fontId="33" fillId="13" borderId="35" xfId="35" applyNumberFormat="1" applyFont="1" applyFill="1" applyBorder="1" applyAlignment="1">
      <alignment horizontal="center" vertical="center" wrapText="1"/>
    </xf>
    <xf numFmtId="0" fontId="33" fillId="13" borderId="16" xfId="35" applyFont="1" applyFill="1" applyBorder="1" applyAlignment="1">
      <alignment horizontal="center" vertical="center" wrapText="1"/>
    </xf>
    <xf numFmtId="0" fontId="21" fillId="0" borderId="4" xfId="0" applyFont="1" applyBorder="1" applyAlignment="1">
      <alignment horizontal="center" vertical="center" wrapText="1"/>
    </xf>
    <xf numFmtId="0" fontId="21" fillId="0" borderId="9" xfId="0" applyFont="1" applyBorder="1" applyAlignment="1">
      <alignment horizontal="center" vertical="center" wrapText="1"/>
    </xf>
    <xf numFmtId="180" fontId="24" fillId="0" borderId="4" xfId="0" applyNumberFormat="1" applyFont="1" applyBorder="1" applyAlignment="1">
      <alignment horizontal="left" vertical="center" shrinkToFit="1"/>
    </xf>
    <xf numFmtId="180" fontId="24" fillId="0" borderId="9" xfId="0" applyNumberFormat="1" applyFont="1" applyBorder="1" applyAlignment="1">
      <alignment horizontal="left" vertical="center" shrinkToFit="1"/>
    </xf>
    <xf numFmtId="0" fontId="139" fillId="4" borderId="18" xfId="0" applyFont="1" applyFill="1" applyBorder="1" applyAlignment="1">
      <alignment horizontal="left" vertical="center" wrapText="1"/>
    </xf>
    <xf numFmtId="0" fontId="139" fillId="4" borderId="2" xfId="0" applyFont="1" applyFill="1" applyBorder="1" applyAlignment="1">
      <alignment horizontal="left" vertical="center" wrapText="1"/>
    </xf>
    <xf numFmtId="0" fontId="26" fillId="0" borderId="5" xfId="0" applyFont="1" applyBorder="1" applyAlignment="1">
      <alignment horizontal="left" vertical="center" wrapText="1"/>
    </xf>
    <xf numFmtId="0" fontId="26" fillId="0" borderId="7" xfId="0" applyFont="1" applyBorder="1" applyAlignment="1">
      <alignment horizontal="left" vertical="center" wrapText="1"/>
    </xf>
    <xf numFmtId="0" fontId="26" fillId="0" borderId="10" xfId="0" applyFont="1" applyBorder="1" applyAlignment="1">
      <alignment horizontal="left" vertical="center" wrapText="1"/>
    </xf>
    <xf numFmtId="0" fontId="26" fillId="0" borderId="12" xfId="0" applyFont="1" applyBorder="1" applyAlignment="1">
      <alignment horizontal="left" vertical="center" wrapText="1"/>
    </xf>
    <xf numFmtId="180" fontId="24" fillId="0" borderId="4" xfId="0" applyNumberFormat="1" applyFont="1" applyBorder="1" applyAlignment="1">
      <alignment horizontal="center" vertical="center" shrinkToFit="1"/>
    </xf>
    <xf numFmtId="180" fontId="24" fillId="0" borderId="9" xfId="0" applyNumberFormat="1" applyFont="1" applyBorder="1" applyAlignment="1">
      <alignment horizontal="center" vertical="center" shrinkToFit="1"/>
    </xf>
    <xf numFmtId="0" fontId="23" fillId="0" borderId="5" xfId="0" applyFont="1" applyBorder="1" applyAlignment="1">
      <alignment horizontal="left" vertical="center" wrapText="1"/>
    </xf>
    <xf numFmtId="0" fontId="26" fillId="0" borderId="9" xfId="0" applyFont="1" applyBorder="1" applyAlignment="1">
      <alignment horizontal="center" vertical="center" wrapText="1"/>
    </xf>
    <xf numFmtId="0" fontId="23" fillId="0" borderId="7" xfId="0" applyFont="1" applyBorder="1" applyAlignment="1">
      <alignment horizontal="left" vertical="center" wrapText="1"/>
    </xf>
    <xf numFmtId="0" fontId="23" fillId="0" borderId="10" xfId="0" applyFont="1" applyBorder="1" applyAlignment="1">
      <alignment horizontal="left" vertical="center" wrapText="1"/>
    </xf>
    <xf numFmtId="0" fontId="23" fillId="0" borderId="12" xfId="0" applyFont="1" applyBorder="1" applyAlignment="1">
      <alignment horizontal="left" vertical="center" wrapText="1"/>
    </xf>
    <xf numFmtId="0" fontId="23" fillId="0" borderId="5" xfId="0" applyFont="1" applyBorder="1" applyAlignment="1">
      <alignment vertical="center" wrapText="1"/>
    </xf>
    <xf numFmtId="0" fontId="26" fillId="0" borderId="7" xfId="0" applyFont="1" applyBorder="1" applyAlignment="1">
      <alignment vertical="center" wrapText="1"/>
    </xf>
    <xf numFmtId="0" fontId="26" fillId="0" borderId="10" xfId="0" applyFont="1" applyBorder="1" applyAlignment="1">
      <alignment vertical="center" wrapText="1"/>
    </xf>
    <xf numFmtId="0" fontId="26" fillId="0" borderId="12" xfId="0" applyFont="1" applyBorder="1" applyAlignment="1">
      <alignment vertical="center" wrapText="1"/>
    </xf>
    <xf numFmtId="0" fontId="137" fillId="0" borderId="0" xfId="0" applyFont="1" applyAlignment="1">
      <alignment horizontal="center" vertical="center" wrapText="1"/>
    </xf>
    <xf numFmtId="0" fontId="138" fillId="2" borderId="1" xfId="0" applyFont="1" applyFill="1" applyBorder="1" applyAlignment="1">
      <alignment horizontal="center" vertical="center" wrapText="1"/>
    </xf>
    <xf numFmtId="0" fontId="138" fillId="2" borderId="2" xfId="0" applyFont="1" applyFill="1" applyBorder="1" applyAlignment="1">
      <alignment horizontal="center" vertical="center" wrapText="1"/>
    </xf>
    <xf numFmtId="0" fontId="138" fillId="2" borderId="3" xfId="0" applyFont="1" applyFill="1" applyBorder="1" applyAlignment="1">
      <alignment horizontal="center" vertical="center" wrapText="1"/>
    </xf>
    <xf numFmtId="0" fontId="138" fillId="2" borderId="30" xfId="0" applyFont="1" applyFill="1" applyBorder="1" applyAlignment="1">
      <alignment horizontal="center" vertical="center" wrapText="1"/>
    </xf>
    <xf numFmtId="0" fontId="138" fillId="2" borderId="0" xfId="0" applyFont="1" applyFill="1" applyAlignment="1">
      <alignment horizontal="center" vertical="center" wrapText="1"/>
    </xf>
    <xf numFmtId="0" fontId="138" fillId="2" borderId="41" xfId="0" applyFont="1" applyFill="1" applyBorder="1" applyAlignment="1">
      <alignment horizontal="center" vertical="center" wrapText="1"/>
    </xf>
    <xf numFmtId="0" fontId="138" fillId="2" borderId="40" xfId="0" applyFont="1" applyFill="1" applyBorder="1" applyAlignment="1">
      <alignment horizontal="center" vertical="center" wrapText="1"/>
    </xf>
    <xf numFmtId="0" fontId="138" fillId="2" borderId="11" xfId="0" applyFont="1" applyFill="1" applyBorder="1" applyAlignment="1">
      <alignment horizontal="center" vertical="center" wrapText="1"/>
    </xf>
    <xf numFmtId="0" fontId="138" fillId="2" borderId="12"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11" xfId="0" applyFont="1" applyBorder="1" applyAlignment="1">
      <alignment horizontal="left" vertical="center" wrapText="1"/>
    </xf>
    <xf numFmtId="0" fontId="21" fillId="5" borderId="1" xfId="0" applyFont="1" applyFill="1" applyBorder="1" applyAlignment="1">
      <alignment horizontal="center" vertical="center" wrapText="1"/>
    </xf>
    <xf numFmtId="0" fontId="21" fillId="5" borderId="3" xfId="0" applyFont="1" applyFill="1" applyBorder="1" applyAlignment="1">
      <alignment horizontal="center" vertical="center" wrapText="1"/>
    </xf>
    <xf numFmtId="180" fontId="142" fillId="3" borderId="1" xfId="0" applyNumberFormat="1" applyFont="1" applyFill="1" applyBorder="1" applyAlignment="1">
      <alignment vertical="center" shrinkToFit="1"/>
    </xf>
    <xf numFmtId="180" fontId="142" fillId="3" borderId="2" xfId="0" applyNumberFormat="1" applyFont="1" applyFill="1" applyBorder="1" applyAlignment="1">
      <alignment vertical="center" shrinkToFit="1"/>
    </xf>
    <xf numFmtId="180" fontId="142" fillId="3" borderId="3" xfId="0" applyNumberFormat="1" applyFont="1" applyFill="1" applyBorder="1" applyAlignment="1">
      <alignment vertical="center" shrinkToFit="1"/>
    </xf>
    <xf numFmtId="180" fontId="24" fillId="5" borderId="1" xfId="0" applyNumberFormat="1" applyFont="1" applyFill="1" applyBorder="1" applyAlignment="1">
      <alignment vertical="center" shrinkToFit="1"/>
    </xf>
    <xf numFmtId="180" fontId="24" fillId="5" borderId="2" xfId="0" applyNumberFormat="1" applyFont="1" applyFill="1" applyBorder="1" applyAlignment="1">
      <alignment vertical="center" shrinkToFit="1"/>
    </xf>
    <xf numFmtId="180" fontId="24" fillId="5" borderId="3" xfId="0" applyNumberFormat="1" applyFont="1" applyFill="1" applyBorder="1" applyAlignment="1">
      <alignment vertical="center" shrinkToFit="1"/>
    </xf>
    <xf numFmtId="0" fontId="138" fillId="3" borderId="1" xfId="0" applyFont="1" applyFill="1" applyBorder="1" applyAlignment="1">
      <alignment horizontal="center" vertical="center" wrapText="1"/>
    </xf>
    <xf numFmtId="0" fontId="138" fillId="3" borderId="3" xfId="0" applyFont="1" applyFill="1" applyBorder="1" applyAlignment="1">
      <alignment horizontal="center" vertical="center" wrapText="1"/>
    </xf>
    <xf numFmtId="0" fontId="23" fillId="0" borderId="7" xfId="0" applyFont="1" applyBorder="1" applyAlignment="1">
      <alignment vertical="center" wrapText="1"/>
    </xf>
    <xf numFmtId="0" fontId="23" fillId="0" borderId="10" xfId="0" applyFont="1" applyBorder="1" applyAlignment="1">
      <alignment vertical="center" wrapText="1"/>
    </xf>
    <xf numFmtId="0" fontId="23" fillId="0" borderId="12" xfId="0" applyFont="1" applyBorder="1" applyAlignment="1">
      <alignment vertical="center" wrapText="1"/>
    </xf>
    <xf numFmtId="0" fontId="139" fillId="4" borderId="3" xfId="0" applyFont="1" applyFill="1" applyBorder="1" applyAlignment="1">
      <alignment horizontal="left" vertical="center" wrapText="1"/>
    </xf>
    <xf numFmtId="43" fontId="23" fillId="0" borderId="5" xfId="1" applyFont="1" applyBorder="1" applyAlignment="1">
      <alignment horizontal="left" vertical="center" wrapText="1"/>
    </xf>
    <xf numFmtId="43" fontId="26" fillId="0" borderId="7" xfId="1" applyFont="1" applyBorder="1" applyAlignment="1">
      <alignment horizontal="left" vertical="center" wrapText="1"/>
    </xf>
    <xf numFmtId="43" fontId="26" fillId="0" borderId="10" xfId="1" applyFont="1" applyBorder="1" applyAlignment="1">
      <alignment horizontal="left" vertical="center" wrapText="1"/>
    </xf>
    <xf numFmtId="43" fontId="26" fillId="0" borderId="12" xfId="1" applyFont="1" applyBorder="1" applyAlignment="1">
      <alignment horizontal="left" vertical="center" wrapText="1"/>
    </xf>
    <xf numFmtId="43" fontId="23" fillId="0" borderId="7" xfId="1" applyFont="1" applyBorder="1" applyAlignment="1">
      <alignment horizontal="left" vertical="center" wrapText="1"/>
    </xf>
    <xf numFmtId="43" fontId="23" fillId="0" borderId="10" xfId="1" applyFont="1" applyBorder="1" applyAlignment="1">
      <alignment horizontal="left" vertical="center" wrapText="1"/>
    </xf>
    <xf numFmtId="43" fontId="23" fillId="0" borderId="12" xfId="1" applyFont="1" applyBorder="1" applyAlignment="1">
      <alignment horizontal="left" vertical="center" wrapText="1"/>
    </xf>
    <xf numFmtId="0" fontId="139" fillId="4" borderId="1" xfId="0" applyFont="1" applyFill="1" applyBorder="1" applyAlignment="1">
      <alignment horizontal="center" vertical="center" wrapText="1"/>
    </xf>
    <xf numFmtId="0" fontId="139" fillId="4" borderId="2" xfId="0" applyFont="1" applyFill="1" applyBorder="1" applyAlignment="1">
      <alignment horizontal="center" vertical="center" wrapText="1"/>
    </xf>
    <xf numFmtId="0" fontId="139" fillId="4" borderId="3" xfId="0" applyFont="1" applyFill="1" applyBorder="1" applyAlignment="1">
      <alignment horizontal="center" vertical="center" wrapText="1"/>
    </xf>
    <xf numFmtId="0" fontId="140" fillId="4" borderId="1" xfId="0" applyFont="1" applyFill="1" applyBorder="1" applyAlignment="1">
      <alignment horizontal="center" vertical="center" wrapText="1"/>
    </xf>
    <xf numFmtId="0" fontId="140" fillId="4" borderId="2" xfId="0" applyFont="1" applyFill="1" applyBorder="1" applyAlignment="1">
      <alignment horizontal="center" vertical="center" wrapText="1"/>
    </xf>
    <xf numFmtId="0" fontId="140" fillId="4" borderId="3" xfId="0" applyFont="1" applyFill="1" applyBorder="1" applyAlignment="1">
      <alignment horizontal="center" vertical="center" wrapText="1"/>
    </xf>
    <xf numFmtId="0" fontId="122" fillId="0" borderId="13" xfId="71" applyFont="1" applyBorder="1" applyAlignment="1">
      <alignment horizontal="left" vertical="center" wrapText="1"/>
    </xf>
    <xf numFmtId="0" fontId="110" fillId="0" borderId="14" xfId="71" applyFont="1" applyBorder="1" applyAlignment="1">
      <alignment horizontal="left" vertical="center" wrapText="1"/>
    </xf>
    <xf numFmtId="0" fontId="110" fillId="0" borderId="15" xfId="71" applyFont="1" applyBorder="1" applyAlignment="1">
      <alignment horizontal="left" vertical="center" wrapText="1"/>
    </xf>
    <xf numFmtId="0" fontId="110" fillId="0" borderId="16" xfId="71" applyFont="1" applyBorder="1" applyAlignment="1">
      <alignment horizontal="left" vertical="center" wrapText="1"/>
    </xf>
    <xf numFmtId="1" fontId="120" fillId="26" borderId="14" xfId="72" applyNumberFormat="1" applyFont="1" applyFill="1" applyBorder="1" applyAlignment="1">
      <alignment horizontal="center" vertical="center" wrapText="1"/>
    </xf>
    <xf numFmtId="1" fontId="120" fillId="26" borderId="15" xfId="72" applyNumberFormat="1" applyFont="1" applyFill="1" applyBorder="1" applyAlignment="1">
      <alignment horizontal="center" vertical="center" wrapText="1"/>
    </xf>
    <xf numFmtId="1" fontId="120" fillId="26" borderId="16" xfId="72" applyNumberFormat="1" applyFont="1" applyFill="1" applyBorder="1" applyAlignment="1">
      <alignment horizontal="center" vertical="center" wrapText="1"/>
    </xf>
    <xf numFmtId="0" fontId="120" fillId="30" borderId="14" xfId="72" applyFont="1" applyFill="1" applyBorder="1" applyAlignment="1">
      <alignment horizontal="center" vertical="center" wrapText="1"/>
    </xf>
    <xf numFmtId="0" fontId="120" fillId="30" borderId="15" xfId="72" applyFont="1" applyFill="1" applyBorder="1" applyAlignment="1">
      <alignment horizontal="center" vertical="center" wrapText="1"/>
    </xf>
    <xf numFmtId="0" fontId="120" fillId="30" borderId="16" xfId="72" applyFont="1" applyFill="1" applyBorder="1" applyAlignment="1">
      <alignment horizontal="center" vertical="center" wrapText="1"/>
    </xf>
    <xf numFmtId="0" fontId="123" fillId="30" borderId="13" xfId="73" applyFont="1" applyFill="1" applyBorder="1" applyAlignment="1">
      <alignment horizontal="center" vertical="center"/>
    </xf>
    <xf numFmtId="0" fontId="17" fillId="0" borderId="14" xfId="72" applyFont="1" applyBorder="1" applyAlignment="1">
      <alignment horizontal="center" vertical="center" wrapText="1"/>
    </xf>
    <xf numFmtId="0" fontId="17" fillId="0" borderId="15" xfId="72" applyFont="1" applyBorder="1" applyAlignment="1">
      <alignment horizontal="center" vertical="center" wrapText="1"/>
    </xf>
    <xf numFmtId="0" fontId="17" fillId="0" borderId="16" xfId="72" applyFont="1" applyBorder="1" applyAlignment="1">
      <alignment horizontal="center" vertical="center" wrapText="1"/>
    </xf>
    <xf numFmtId="0" fontId="109" fillId="0" borderId="31" xfId="70" applyFont="1" applyBorder="1" applyAlignment="1">
      <alignment horizontal="center" vertical="center"/>
    </xf>
    <xf numFmtId="0" fontId="109" fillId="0" borderId="32" xfId="70" applyFont="1" applyBorder="1" applyAlignment="1">
      <alignment horizontal="center" vertical="center"/>
    </xf>
    <xf numFmtId="0" fontId="109" fillId="0" borderId="30" xfId="70" applyFont="1" applyBorder="1" applyAlignment="1">
      <alignment horizontal="center" vertical="center"/>
    </xf>
    <xf numFmtId="0" fontId="109" fillId="0" borderId="0" xfId="70" applyFont="1" applyAlignment="1">
      <alignment horizontal="center" vertical="center"/>
    </xf>
    <xf numFmtId="0" fontId="109" fillId="0" borderId="34" xfId="70" applyFont="1" applyBorder="1" applyAlignment="1">
      <alignment horizontal="center" vertical="center"/>
    </xf>
    <xf numFmtId="0" fontId="109" fillId="0" borderId="36" xfId="70" applyFont="1" applyBorder="1" applyAlignment="1">
      <alignment horizontal="center" vertical="center"/>
    </xf>
    <xf numFmtId="0" fontId="118" fillId="0" borderId="32" xfId="70" applyFont="1" applyBorder="1" applyAlignment="1">
      <alignment horizontal="center"/>
    </xf>
    <xf numFmtId="0" fontId="109" fillId="0" borderId="33" xfId="70" applyFont="1" applyBorder="1" applyAlignment="1">
      <alignment horizontal="center" vertical="center"/>
    </xf>
    <xf numFmtId="0" fontId="109" fillId="0" borderId="37" xfId="70" applyFont="1" applyBorder="1" applyAlignment="1">
      <alignment horizontal="center" vertical="center"/>
    </xf>
    <xf numFmtId="0" fontId="109" fillId="0" borderId="35" xfId="70" applyFont="1" applyBorder="1" applyAlignment="1">
      <alignment horizontal="center" vertical="center"/>
    </xf>
    <xf numFmtId="0" fontId="118" fillId="0" borderId="0" xfId="70" applyFont="1" applyAlignment="1">
      <alignment horizontal="center" vertical="center"/>
    </xf>
    <xf numFmtId="0" fontId="118" fillId="0" borderId="36" xfId="70" applyFont="1" applyBorder="1" applyAlignment="1">
      <alignment horizontal="center" vertical="top"/>
    </xf>
    <xf numFmtId="0" fontId="120" fillId="26" borderId="13" xfId="71" applyFont="1" applyFill="1" applyBorder="1" applyAlignment="1">
      <alignment horizontal="center" vertical="center"/>
    </xf>
    <xf numFmtId="0" fontId="110" fillId="0" borderId="13" xfId="72" applyFont="1" applyBorder="1" applyAlignment="1">
      <alignment horizontal="left" vertical="center" wrapText="1"/>
    </xf>
    <xf numFmtId="0" fontId="121" fillId="30" borderId="14" xfId="72" applyFont="1" applyFill="1" applyBorder="1" applyAlignment="1">
      <alignment horizontal="left" vertical="center" wrapText="1"/>
    </xf>
    <xf numFmtId="0" fontId="121" fillId="30" borderId="15" xfId="72" applyFont="1" applyFill="1" applyBorder="1" applyAlignment="1">
      <alignment horizontal="left" vertical="center" wrapText="1"/>
    </xf>
    <xf numFmtId="0" fontId="121" fillId="30" borderId="16" xfId="72" applyFont="1" applyFill="1" applyBorder="1" applyAlignment="1">
      <alignment horizontal="left" vertical="center" wrapText="1"/>
    </xf>
    <xf numFmtId="1" fontId="120" fillId="30" borderId="13" xfId="72" applyNumberFormat="1" applyFont="1" applyFill="1" applyBorder="1" applyAlignment="1">
      <alignment horizontal="center" vertical="center"/>
    </xf>
    <xf numFmtId="0" fontId="110" fillId="0" borderId="14" xfId="72" applyFont="1" applyBorder="1" applyAlignment="1">
      <alignment horizontal="left" vertical="center" wrapText="1"/>
    </xf>
    <xf numFmtId="0" fontId="110" fillId="0" borderId="15" xfId="72" applyFont="1" applyBorder="1" applyAlignment="1">
      <alignment horizontal="left" vertical="center" wrapText="1"/>
    </xf>
    <xf numFmtId="0" fontId="110" fillId="0" borderId="16" xfId="72" applyFont="1" applyBorder="1" applyAlignment="1">
      <alignment horizontal="left" vertical="center" wrapText="1"/>
    </xf>
    <xf numFmtId="0" fontId="121" fillId="30" borderId="13" xfId="72" applyFont="1" applyFill="1" applyBorder="1" applyAlignment="1">
      <alignment horizontal="left" vertical="center" wrapText="1"/>
    </xf>
    <xf numFmtId="0" fontId="110" fillId="0" borderId="23" xfId="72" applyFont="1" applyBorder="1" applyAlignment="1">
      <alignment horizontal="center" vertical="center" wrapText="1"/>
    </xf>
    <xf numFmtId="0" fontId="122" fillId="0" borderId="14" xfId="72" applyFont="1" applyBorder="1" applyAlignment="1">
      <alignment horizontal="center" vertical="center" wrapText="1"/>
    </xf>
    <xf numFmtId="0" fontId="122" fillId="0" borderId="15" xfId="72" applyFont="1" applyBorder="1" applyAlignment="1">
      <alignment horizontal="center" vertical="center" wrapText="1"/>
    </xf>
    <xf numFmtId="0" fontId="110" fillId="0" borderId="14" xfId="72" applyFont="1" applyBorder="1" applyAlignment="1">
      <alignment horizontal="left" vertical="center"/>
    </xf>
    <xf numFmtId="0" fontId="110" fillId="0" borderId="15" xfId="72" applyFont="1" applyBorder="1" applyAlignment="1">
      <alignment horizontal="left" vertical="center"/>
    </xf>
    <xf numFmtId="0" fontId="110" fillId="0" borderId="16" xfId="72" applyFont="1" applyBorder="1" applyAlignment="1">
      <alignment horizontal="left" vertical="center"/>
    </xf>
    <xf numFmtId="0" fontId="121" fillId="0" borderId="14" xfId="72" applyFont="1" applyBorder="1" applyAlignment="1">
      <alignment horizontal="center" vertical="center" wrapText="1"/>
    </xf>
    <xf numFmtId="0" fontId="121" fillId="0" borderId="15" xfId="72" applyFont="1" applyBorder="1" applyAlignment="1">
      <alignment horizontal="center" vertical="center" wrapText="1"/>
    </xf>
    <xf numFmtId="0" fontId="121" fillId="0" borderId="16" xfId="72" applyFont="1" applyBorder="1" applyAlignment="1">
      <alignment horizontal="center" vertical="center" wrapText="1"/>
    </xf>
    <xf numFmtId="0" fontId="121" fillId="0" borderId="31" xfId="72" applyFont="1" applyBorder="1" applyAlignment="1">
      <alignment horizontal="left" vertical="center" wrapText="1"/>
    </xf>
    <xf numFmtId="0" fontId="121" fillId="0" borderId="32" xfId="72" applyFont="1" applyBorder="1" applyAlignment="1">
      <alignment horizontal="left" vertical="center" wrapText="1"/>
    </xf>
    <xf numFmtId="0" fontId="121" fillId="0" borderId="33" xfId="72" applyFont="1" applyBorder="1" applyAlignment="1">
      <alignment horizontal="left" vertical="center" wrapText="1"/>
    </xf>
    <xf numFmtId="0" fontId="121" fillId="0" borderId="30" xfId="72" applyFont="1" applyBorder="1" applyAlignment="1">
      <alignment horizontal="left" vertical="center" wrapText="1"/>
    </xf>
    <xf numFmtId="0" fontId="121" fillId="0" borderId="0" xfId="72" applyFont="1" applyAlignment="1">
      <alignment horizontal="left" vertical="center" wrapText="1"/>
    </xf>
    <xf numFmtId="0" fontId="121" fillId="0" borderId="37" xfId="72" applyFont="1" applyBorder="1" applyAlignment="1">
      <alignment horizontal="left" vertical="center" wrapText="1"/>
    </xf>
    <xf numFmtId="0" fontId="121" fillId="0" borderId="34" xfId="72" applyFont="1" applyBorder="1" applyAlignment="1">
      <alignment horizontal="left" vertical="center" wrapText="1"/>
    </xf>
    <xf numFmtId="0" fontId="121" fillId="0" borderId="36" xfId="72" applyFont="1" applyBorder="1" applyAlignment="1">
      <alignment horizontal="left" vertical="center" wrapText="1"/>
    </xf>
    <xf numFmtId="0" fontId="121" fillId="0" borderId="35" xfId="72" applyFont="1" applyBorder="1" applyAlignment="1">
      <alignment horizontal="left" vertical="center" wrapText="1"/>
    </xf>
    <xf numFmtId="0" fontId="110" fillId="0" borderId="23" xfId="72" applyFont="1" applyBorder="1" applyAlignment="1">
      <alignment horizontal="left" vertical="center" wrapText="1"/>
    </xf>
    <xf numFmtId="0" fontId="110" fillId="0" borderId="13" xfId="72" applyFont="1" applyBorder="1" applyAlignment="1">
      <alignment horizontal="left" vertical="center"/>
    </xf>
    <xf numFmtId="0" fontId="106" fillId="27" borderId="23" xfId="19" applyFont="1" applyFill="1" applyBorder="1" applyAlignment="1">
      <alignment horizontal="center" vertical="center"/>
    </xf>
    <xf numFmtId="0" fontId="106" fillId="27" borderId="24" xfId="19" applyFont="1" applyFill="1" applyBorder="1" applyAlignment="1">
      <alignment horizontal="center" vertical="center"/>
    </xf>
    <xf numFmtId="0" fontId="106" fillId="27" borderId="31" xfId="19" applyFont="1" applyFill="1" applyBorder="1" applyAlignment="1">
      <alignment horizontal="center" vertical="center" wrapText="1"/>
    </xf>
    <xf numFmtId="0" fontId="106" fillId="27" borderId="32" xfId="19" applyFont="1" applyFill="1" applyBorder="1" applyAlignment="1">
      <alignment horizontal="center" vertical="center" wrapText="1"/>
    </xf>
    <xf numFmtId="0" fontId="106" fillId="27" borderId="78" xfId="19" applyFont="1" applyFill="1" applyBorder="1" applyAlignment="1">
      <alignment horizontal="center" vertical="center" wrapText="1"/>
    </xf>
    <xf numFmtId="0" fontId="106" fillId="27" borderId="34" xfId="19" applyFont="1" applyFill="1" applyBorder="1" applyAlignment="1">
      <alignment horizontal="center" vertical="center" wrapText="1"/>
    </xf>
    <xf numFmtId="0" fontId="106" fillId="27" borderId="36" xfId="19" applyFont="1" applyFill="1" applyBorder="1" applyAlignment="1">
      <alignment horizontal="center" vertical="center" wrapText="1"/>
    </xf>
    <xf numFmtId="0" fontId="106" fillId="27" borderId="79" xfId="19" applyFont="1" applyFill="1" applyBorder="1" applyAlignment="1">
      <alignment horizontal="center" vertical="center" wrapText="1"/>
    </xf>
    <xf numFmtId="0" fontId="105" fillId="0" borderId="31" xfId="19" applyFont="1" applyBorder="1" applyAlignment="1">
      <alignment horizontal="center" vertical="center" wrapText="1"/>
    </xf>
    <xf numFmtId="0" fontId="105" fillId="0" borderId="32" xfId="19" applyFont="1" applyBorder="1" applyAlignment="1">
      <alignment horizontal="center" vertical="center" wrapText="1"/>
    </xf>
    <xf numFmtId="0" fontId="105" fillId="0" borderId="78" xfId="19" applyFont="1" applyBorder="1" applyAlignment="1">
      <alignment horizontal="center" vertical="center" wrapText="1"/>
    </xf>
    <xf numFmtId="0" fontId="105" fillId="0" borderId="30" xfId="19" applyFont="1" applyBorder="1" applyAlignment="1">
      <alignment horizontal="center" vertical="center" wrapText="1"/>
    </xf>
    <xf numFmtId="0" fontId="105" fillId="0" borderId="0" xfId="19" applyFont="1" applyAlignment="1">
      <alignment horizontal="center" vertical="center" wrapText="1"/>
    </xf>
    <xf numFmtId="0" fontId="105" fillId="0" borderId="61" xfId="19" applyFont="1" applyBorder="1" applyAlignment="1">
      <alignment horizontal="center" vertical="center" wrapText="1"/>
    </xf>
    <xf numFmtId="0" fontId="105" fillId="0" borderId="34" xfId="19" applyFont="1" applyBorder="1" applyAlignment="1">
      <alignment horizontal="center" vertical="center" wrapText="1"/>
    </xf>
    <xf numFmtId="0" fontId="105" fillId="0" borderId="36" xfId="19" applyFont="1" applyBorder="1" applyAlignment="1">
      <alignment horizontal="center" vertical="center" wrapText="1"/>
    </xf>
    <xf numFmtId="0" fontId="105" fillId="0" borderId="79" xfId="19" applyFont="1" applyBorder="1" applyAlignment="1">
      <alignment horizontal="center" vertical="center" wrapText="1"/>
    </xf>
    <xf numFmtId="0" fontId="105" fillId="0" borderId="80" xfId="19" applyFont="1" applyBorder="1" applyAlignment="1">
      <alignment horizontal="right" vertical="center"/>
    </xf>
    <xf numFmtId="0" fontId="105" fillId="0" borderId="15" xfId="19" applyFont="1" applyBorder="1" applyAlignment="1">
      <alignment horizontal="right" vertical="center"/>
    </xf>
    <xf numFmtId="0" fontId="105" fillId="0" borderId="16" xfId="19" applyFont="1" applyBorder="1" applyAlignment="1">
      <alignment horizontal="right" vertical="center"/>
    </xf>
    <xf numFmtId="0" fontId="108" fillId="0" borderId="81" xfId="28" applyFont="1" applyBorder="1" applyAlignment="1">
      <alignment horizontal="left" vertical="top" wrapText="1"/>
    </xf>
    <xf numFmtId="0" fontId="108" fillId="0" borderId="32" xfId="28" applyFont="1" applyBorder="1" applyAlignment="1">
      <alignment horizontal="left" vertical="top" wrapText="1"/>
    </xf>
    <xf numFmtId="0" fontId="108" fillId="0" borderId="78" xfId="28" applyFont="1" applyBorder="1" applyAlignment="1">
      <alignment horizontal="left" vertical="top" wrapText="1"/>
    </xf>
    <xf numFmtId="0" fontId="108" fillId="0" borderId="60" xfId="28" applyFont="1" applyBorder="1" applyAlignment="1">
      <alignment horizontal="left" vertical="top" wrapText="1"/>
    </xf>
    <xf numFmtId="0" fontId="108" fillId="0" borderId="0" xfId="28" applyFont="1" applyAlignment="1">
      <alignment horizontal="left" vertical="top" wrapText="1"/>
    </xf>
    <xf numFmtId="0" fontId="108" fillId="0" borderId="61" xfId="28" applyFont="1" applyBorder="1" applyAlignment="1">
      <alignment horizontal="left" vertical="top" wrapText="1"/>
    </xf>
    <xf numFmtId="0" fontId="108" fillId="0" borderId="26" xfId="28" applyFont="1" applyBorder="1" applyAlignment="1">
      <alignment horizontal="left" vertical="top" wrapText="1"/>
    </xf>
    <xf numFmtId="0" fontId="108" fillId="0" borderId="27" xfId="28" applyFont="1" applyBorder="1" applyAlignment="1">
      <alignment horizontal="left" vertical="top" wrapText="1"/>
    </xf>
    <xf numFmtId="0" fontId="108" fillId="0" borderId="62" xfId="28" applyFont="1" applyBorder="1" applyAlignment="1">
      <alignment horizontal="left" vertical="top" wrapText="1"/>
    </xf>
    <xf numFmtId="0" fontId="106" fillId="27" borderId="51" xfId="19" applyFont="1" applyFill="1" applyBorder="1" applyAlignment="1">
      <alignment horizontal="center" vertical="center" wrapText="1"/>
    </xf>
    <xf numFmtId="0" fontId="106" fillId="27" borderId="47" xfId="19" applyFont="1" applyFill="1" applyBorder="1" applyAlignment="1">
      <alignment horizontal="center" vertical="center" wrapText="1"/>
    </xf>
    <xf numFmtId="0" fontId="106" fillId="27" borderId="23" xfId="19" applyFont="1" applyFill="1" applyBorder="1" applyAlignment="1">
      <alignment horizontal="center" vertical="center" wrapText="1"/>
    </xf>
    <xf numFmtId="0" fontId="106" fillId="27" borderId="24" xfId="19" applyFont="1" applyFill="1" applyBorder="1" applyAlignment="1">
      <alignment horizontal="center" vertical="center" wrapText="1"/>
    </xf>
    <xf numFmtId="0" fontId="106" fillId="27" borderId="13" xfId="19" applyFont="1" applyFill="1" applyBorder="1" applyAlignment="1">
      <alignment horizontal="center" vertical="center"/>
    </xf>
    <xf numFmtId="0" fontId="106" fillId="27" borderId="13" xfId="19" applyFont="1" applyFill="1" applyBorder="1" applyAlignment="1">
      <alignment horizontal="center" vertical="center" wrapText="1"/>
    </xf>
    <xf numFmtId="0" fontId="19" fillId="26" borderId="71" xfId="19" applyFont="1" applyFill="1" applyBorder="1" applyAlignment="1">
      <alignment horizontal="left" vertical="center" wrapText="1"/>
    </xf>
    <xf numFmtId="0" fontId="19" fillId="26" borderId="55" xfId="19" applyFont="1" applyFill="1" applyBorder="1" applyAlignment="1">
      <alignment horizontal="left" vertical="center" wrapText="1"/>
    </xf>
    <xf numFmtId="0" fontId="19" fillId="26" borderId="74" xfId="19" applyFont="1" applyFill="1" applyBorder="1" applyAlignment="1">
      <alignment horizontal="left" vertical="center" wrapText="1"/>
    </xf>
    <xf numFmtId="4" fontId="19" fillId="26" borderId="71" xfId="19" applyNumberFormat="1" applyFont="1" applyFill="1" applyBorder="1" applyAlignment="1">
      <alignment horizontal="center" vertical="center"/>
    </xf>
    <xf numFmtId="4" fontId="19" fillId="26" borderId="56" xfId="19" applyNumberFormat="1" applyFont="1" applyFill="1" applyBorder="1" applyAlignment="1">
      <alignment horizontal="center" vertical="center"/>
    </xf>
    <xf numFmtId="0" fontId="102" fillId="0" borderId="63" xfId="0" applyFont="1" applyBorder="1" applyAlignment="1">
      <alignment horizontal="center"/>
    </xf>
    <xf numFmtId="0" fontId="102" fillId="0" borderId="64" xfId="0" applyFont="1" applyBorder="1" applyAlignment="1">
      <alignment horizontal="center"/>
    </xf>
    <xf numFmtId="0" fontId="102" fillId="0" borderId="65" xfId="0" applyFont="1" applyBorder="1" applyAlignment="1">
      <alignment horizontal="center"/>
    </xf>
    <xf numFmtId="0" fontId="102" fillId="0" borderId="60" xfId="0" applyFont="1" applyBorder="1" applyAlignment="1">
      <alignment horizontal="center"/>
    </xf>
    <xf numFmtId="0" fontId="102" fillId="0" borderId="0" xfId="0" applyFont="1" applyAlignment="1">
      <alignment horizontal="center"/>
    </xf>
    <xf numFmtId="0" fontId="102" fillId="0" borderId="61" xfId="0" applyFont="1" applyBorder="1" applyAlignment="1">
      <alignment horizontal="center"/>
    </xf>
    <xf numFmtId="0" fontId="102" fillId="0" borderId="26" xfId="0" applyFont="1" applyBorder="1" applyAlignment="1">
      <alignment horizontal="center"/>
    </xf>
    <xf numFmtId="0" fontId="102" fillId="0" borderId="27" xfId="0" applyFont="1" applyBorder="1" applyAlignment="1">
      <alignment horizontal="center"/>
    </xf>
    <xf numFmtId="0" fontId="102" fillId="0" borderId="62" xfId="0" applyFont="1" applyBorder="1" applyAlignment="1">
      <alignment horizontal="center"/>
    </xf>
    <xf numFmtId="0" fontId="102" fillId="0" borderId="19" xfId="0" applyFont="1" applyBorder="1" applyAlignment="1">
      <alignment horizontal="center" wrapText="1"/>
    </xf>
    <xf numFmtId="0" fontId="102" fillId="0" borderId="20" xfId="0" applyFont="1" applyBorder="1" applyAlignment="1">
      <alignment horizontal="center" wrapText="1"/>
    </xf>
    <xf numFmtId="0" fontId="102" fillId="0" borderId="21" xfId="0" applyFont="1" applyBorder="1" applyAlignment="1">
      <alignment horizontal="center" wrapText="1"/>
    </xf>
    <xf numFmtId="0" fontId="102" fillId="0" borderId="19" xfId="0" applyFont="1" applyBorder="1" applyAlignment="1">
      <alignment horizontal="center"/>
    </xf>
    <xf numFmtId="0" fontId="102" fillId="0" borderId="20" xfId="0" applyFont="1" applyBorder="1" applyAlignment="1">
      <alignment horizontal="center"/>
    </xf>
    <xf numFmtId="0" fontId="102" fillId="0" borderId="21" xfId="0" applyFont="1" applyBorder="1" applyAlignment="1">
      <alignment horizontal="center"/>
    </xf>
    <xf numFmtId="0" fontId="105" fillId="25" borderId="31" xfId="19" applyFont="1" applyFill="1" applyBorder="1" applyAlignment="1">
      <alignment horizontal="center" vertical="center"/>
    </xf>
    <xf numFmtId="0" fontId="105" fillId="25" borderId="32" xfId="19" applyFont="1" applyFill="1" applyBorder="1" applyAlignment="1">
      <alignment horizontal="center" vertical="center"/>
    </xf>
    <xf numFmtId="0" fontId="105" fillId="25" borderId="33" xfId="19" applyFont="1" applyFill="1" applyBorder="1" applyAlignment="1">
      <alignment horizontal="center" vertical="center"/>
    </xf>
    <xf numFmtId="0" fontId="110" fillId="0" borderId="13" xfId="72" applyFont="1" applyBorder="1" applyAlignment="1">
      <alignment horizontal="center" vertical="center" wrapText="1"/>
    </xf>
    <xf numFmtId="0" fontId="110" fillId="0" borderId="13" xfId="72" applyFont="1" applyBorder="1" applyAlignment="1">
      <alignment vertical="center" wrapText="1"/>
    </xf>
    <xf numFmtId="0" fontId="110" fillId="0" borderId="14" xfId="72" applyFont="1" applyBorder="1" applyAlignment="1">
      <alignment vertical="center"/>
    </xf>
    <xf numFmtId="0" fontId="110" fillId="0" borderId="15" xfId="72" applyFont="1" applyBorder="1" applyAlignment="1">
      <alignment vertical="center"/>
    </xf>
    <xf numFmtId="0" fontId="110" fillId="0" borderId="16" xfId="72" applyFont="1" applyBorder="1" applyAlignment="1">
      <alignment vertical="center"/>
    </xf>
    <xf numFmtId="0" fontId="110" fillId="0" borderId="14" xfId="72" applyFont="1" applyBorder="1" applyAlignment="1">
      <alignment vertical="center" wrapText="1"/>
    </xf>
    <xf numFmtId="0" fontId="110" fillId="0" borderId="15" xfId="72" applyFont="1" applyBorder="1" applyAlignment="1">
      <alignment vertical="center" wrapText="1"/>
    </xf>
    <xf numFmtId="0" fontId="110" fillId="0" borderId="16" xfId="72" applyFont="1" applyBorder="1" applyAlignment="1">
      <alignment vertical="center" wrapText="1"/>
    </xf>
    <xf numFmtId="0" fontId="41" fillId="0" borderId="31" xfId="19" applyFont="1" applyBorder="1" applyAlignment="1">
      <alignment horizontal="center"/>
    </xf>
    <xf numFmtId="0" fontId="41" fillId="0" borderId="33" xfId="19" applyFont="1" applyBorder="1" applyAlignment="1">
      <alignment horizontal="center"/>
    </xf>
    <xf numFmtId="0" fontId="41" fillId="0" borderId="34" xfId="19" applyFont="1" applyBorder="1" applyAlignment="1">
      <alignment horizontal="center"/>
    </xf>
    <xf numFmtId="0" fontId="41" fillId="0" borderId="35" xfId="19" applyFont="1" applyBorder="1" applyAlignment="1">
      <alignment horizontal="center"/>
    </xf>
    <xf numFmtId="0" fontId="101" fillId="0" borderId="14" xfId="19" applyFont="1" applyBorder="1" applyAlignment="1">
      <alignment horizontal="center" vertical="center"/>
    </xf>
    <xf numFmtId="0" fontId="101" fillId="0" borderId="15" xfId="19" applyFont="1" applyBorder="1" applyAlignment="1">
      <alignment horizontal="center" vertical="center"/>
    </xf>
    <xf numFmtId="0" fontId="101" fillId="0" borderId="16" xfId="19" applyFont="1" applyBorder="1" applyAlignment="1">
      <alignment horizontal="center" vertical="center"/>
    </xf>
    <xf numFmtId="0" fontId="101" fillId="0" borderId="31" xfId="19" applyFont="1" applyBorder="1" applyAlignment="1">
      <alignment horizontal="center" vertical="center"/>
    </xf>
    <xf numFmtId="0" fontId="101" fillId="0" borderId="32" xfId="19" applyFont="1" applyBorder="1" applyAlignment="1">
      <alignment horizontal="center" vertical="center"/>
    </xf>
    <xf numFmtId="0" fontId="101" fillId="0" borderId="33" xfId="19" applyFont="1" applyBorder="1" applyAlignment="1">
      <alignment horizontal="center" vertical="center"/>
    </xf>
    <xf numFmtId="0" fontId="101" fillId="0" borderId="34" xfId="19" applyFont="1" applyBorder="1" applyAlignment="1">
      <alignment horizontal="center" vertical="center"/>
    </xf>
    <xf numFmtId="0" fontId="101" fillId="0" borderId="36" xfId="19" applyFont="1" applyBorder="1" applyAlignment="1">
      <alignment horizontal="center" vertical="center"/>
    </xf>
    <xf numFmtId="0" fontId="101" fillId="0" borderId="35" xfId="19" applyFont="1" applyBorder="1" applyAlignment="1">
      <alignment horizontal="center" vertical="center"/>
    </xf>
    <xf numFmtId="0" fontId="101" fillId="0" borderId="14" xfId="152" applyNumberFormat="1" applyFont="1" applyBorder="1" applyAlignment="1">
      <alignment horizontal="center" vertical="center" wrapText="1"/>
    </xf>
    <xf numFmtId="0" fontId="101" fillId="0" borderId="15" xfId="152" applyNumberFormat="1" applyFont="1" applyBorder="1" applyAlignment="1">
      <alignment horizontal="center" vertical="center" wrapText="1"/>
    </xf>
    <xf numFmtId="0" fontId="101" fillId="0" borderId="16" xfId="152" applyNumberFormat="1" applyFont="1" applyBorder="1" applyAlignment="1">
      <alignment horizontal="center" vertical="center" wrapText="1"/>
    </xf>
    <xf numFmtId="0" fontId="101" fillId="24" borderId="14" xfId="19" applyFont="1" applyFill="1" applyBorder="1" applyAlignment="1">
      <alignment horizontal="center" vertical="center"/>
    </xf>
    <xf numFmtId="0" fontId="101" fillId="24" borderId="15" xfId="19" applyFont="1" applyFill="1" applyBorder="1" applyAlignment="1">
      <alignment horizontal="center" vertical="center"/>
    </xf>
    <xf numFmtId="0" fontId="101" fillId="24" borderId="16" xfId="19" applyFont="1" applyFill="1" applyBorder="1" applyAlignment="1">
      <alignment horizontal="center" vertical="center"/>
    </xf>
    <xf numFmtId="0" fontId="101" fillId="0" borderId="31" xfId="19" applyFont="1" applyBorder="1" applyAlignment="1">
      <alignment horizontal="center" vertical="center" wrapText="1"/>
    </xf>
    <xf numFmtId="0" fontId="101" fillId="0" borderId="32" xfId="19" applyFont="1" applyBorder="1" applyAlignment="1">
      <alignment horizontal="center" vertical="center" wrapText="1"/>
    </xf>
    <xf numFmtId="0" fontId="101" fillId="0" borderId="33" xfId="19" applyFont="1" applyBorder="1" applyAlignment="1">
      <alignment horizontal="center" vertical="center" wrapText="1"/>
    </xf>
    <xf numFmtId="0" fontId="101" fillId="0" borderId="30" xfId="19" applyFont="1" applyBorder="1" applyAlignment="1">
      <alignment horizontal="center" vertical="center" wrapText="1"/>
    </xf>
    <xf numFmtId="0" fontId="101" fillId="0" borderId="0" xfId="19" applyFont="1" applyAlignment="1">
      <alignment horizontal="center" vertical="center" wrapText="1"/>
    </xf>
    <xf numFmtId="0" fontId="101" fillId="0" borderId="37" xfId="19" applyFont="1" applyBorder="1" applyAlignment="1">
      <alignment horizontal="center" vertical="center" wrapText="1"/>
    </xf>
    <xf numFmtId="0" fontId="101" fillId="0" borderId="34" xfId="19" applyFont="1" applyBorder="1" applyAlignment="1">
      <alignment horizontal="center" vertical="center" wrapText="1"/>
    </xf>
    <xf numFmtId="0" fontId="101" fillId="0" borderId="36" xfId="19" applyFont="1" applyBorder="1" applyAlignment="1">
      <alignment horizontal="center" vertical="center" wrapText="1"/>
    </xf>
    <xf numFmtId="0" fontId="101" fillId="0" borderId="35" xfId="19" applyFont="1" applyBorder="1" applyAlignment="1">
      <alignment horizontal="center" vertical="center" wrapText="1"/>
    </xf>
    <xf numFmtId="0" fontId="101" fillId="0" borderId="14" xfId="19" applyFont="1" applyBorder="1" applyAlignment="1">
      <alignment horizontal="right" vertical="center"/>
    </xf>
    <xf numFmtId="0" fontId="101" fillId="0" borderId="15" xfId="19" applyFont="1" applyBorder="1" applyAlignment="1">
      <alignment horizontal="right" vertical="center"/>
    </xf>
    <xf numFmtId="0" fontId="101" fillId="0" borderId="16" xfId="19" applyFont="1" applyBorder="1" applyAlignment="1">
      <alignment horizontal="right" vertical="center"/>
    </xf>
    <xf numFmtId="0" fontId="15" fillId="0" borderId="14" xfId="153" applyBorder="1" applyAlignment="1">
      <alignment horizontal="left" vertical="top" wrapText="1"/>
    </xf>
    <xf numFmtId="0" fontId="15" fillId="0" borderId="15" xfId="153" applyBorder="1" applyAlignment="1">
      <alignment horizontal="left" vertical="top" wrapText="1"/>
    </xf>
    <xf numFmtId="0" fontId="15" fillId="0" borderId="16" xfId="153" applyBorder="1" applyAlignment="1">
      <alignment horizontal="left" vertical="top" wrapText="1"/>
    </xf>
    <xf numFmtId="0" fontId="101" fillId="0" borderId="14" xfId="19" applyFont="1" applyBorder="1" applyAlignment="1">
      <alignment horizontal="left" vertical="center" wrapText="1"/>
    </xf>
    <xf numFmtId="0" fontId="101" fillId="0" borderId="15" xfId="19" applyFont="1" applyBorder="1" applyAlignment="1">
      <alignment horizontal="left" vertical="center" wrapText="1"/>
    </xf>
    <xf numFmtId="0" fontId="101" fillId="0" borderId="16" xfId="19" applyFont="1" applyBorder="1" applyAlignment="1">
      <alignment horizontal="left" vertical="center" wrapText="1"/>
    </xf>
    <xf numFmtId="0" fontId="101" fillId="30" borderId="23" xfId="19" applyFont="1" applyFill="1" applyBorder="1" applyAlignment="1">
      <alignment horizontal="center" vertical="center" wrapText="1"/>
    </xf>
    <xf numFmtId="0" fontId="101" fillId="30" borderId="24" xfId="19" applyFont="1" applyFill="1" applyBorder="1" applyAlignment="1">
      <alignment horizontal="center" vertical="center" wrapText="1"/>
    </xf>
    <xf numFmtId="0" fontId="101" fillId="30" borderId="14" xfId="19" applyFont="1" applyFill="1" applyBorder="1" applyAlignment="1">
      <alignment horizontal="center" vertical="center"/>
    </xf>
    <xf numFmtId="0" fontId="101" fillId="30" borderId="15" xfId="19" applyFont="1" applyFill="1" applyBorder="1" applyAlignment="1">
      <alignment horizontal="center" vertical="center"/>
    </xf>
    <xf numFmtId="0" fontId="101" fillId="30" borderId="16" xfId="19" applyFont="1" applyFill="1" applyBorder="1" applyAlignment="1">
      <alignment horizontal="center" vertical="center"/>
    </xf>
    <xf numFmtId="0" fontId="101" fillId="30" borderId="23" xfId="19" applyFont="1" applyFill="1" applyBorder="1" applyAlignment="1">
      <alignment horizontal="center" vertical="center"/>
    </xf>
    <xf numFmtId="0" fontId="101" fillId="30" borderId="24" xfId="19" applyFont="1" applyFill="1" applyBorder="1" applyAlignment="1">
      <alignment horizontal="center" vertical="center"/>
    </xf>
    <xf numFmtId="0" fontId="101" fillId="30" borderId="31" xfId="19" applyFont="1" applyFill="1" applyBorder="1" applyAlignment="1">
      <alignment horizontal="center" vertical="center" wrapText="1"/>
    </xf>
    <xf numFmtId="0" fontId="101" fillId="30" borderId="32" xfId="19" applyFont="1" applyFill="1" applyBorder="1" applyAlignment="1">
      <alignment horizontal="center" vertical="center" wrapText="1"/>
    </xf>
    <xf numFmtId="0" fontId="101" fillId="30" borderId="33" xfId="19" applyFont="1" applyFill="1" applyBorder="1" applyAlignment="1">
      <alignment horizontal="center" vertical="center" wrapText="1"/>
    </xf>
    <xf numFmtId="0" fontId="101" fillId="30" borderId="34" xfId="19" applyFont="1" applyFill="1" applyBorder="1" applyAlignment="1">
      <alignment horizontal="center" vertical="center" wrapText="1"/>
    </xf>
    <xf numFmtId="0" fontId="101" fillId="30" borderId="36" xfId="19" applyFont="1" applyFill="1" applyBorder="1" applyAlignment="1">
      <alignment horizontal="center" vertical="center" wrapText="1"/>
    </xf>
    <xf numFmtId="0" fontId="101" fillId="30" borderId="35" xfId="19" applyFont="1" applyFill="1" applyBorder="1" applyAlignment="1">
      <alignment horizontal="center" vertical="center" wrapText="1"/>
    </xf>
    <xf numFmtId="0" fontId="101" fillId="0" borderId="13" xfId="152" applyNumberFormat="1" applyFont="1" applyBorder="1" applyAlignment="1">
      <alignment horizontal="center" vertical="center" wrapText="1"/>
    </xf>
    <xf numFmtId="0" fontId="101" fillId="30" borderId="13" xfId="19" applyFont="1" applyFill="1" applyBorder="1" applyAlignment="1">
      <alignment horizontal="center" vertical="center"/>
    </xf>
    <xf numFmtId="0" fontId="15" fillId="0" borderId="13" xfId="153" applyBorder="1" applyAlignment="1">
      <alignment horizontal="left" vertical="top" wrapText="1"/>
    </xf>
    <xf numFmtId="0" fontId="15" fillId="0" borderId="13" xfId="153" applyBorder="1" applyAlignment="1">
      <alignment horizontal="left" vertical="top"/>
    </xf>
    <xf numFmtId="49" fontId="101" fillId="0" borderId="14" xfId="19" applyNumberFormat="1" applyFont="1" applyBorder="1" applyAlignment="1">
      <alignment horizontal="left" vertical="center" wrapText="1"/>
    </xf>
    <xf numFmtId="49" fontId="101" fillId="0" borderId="15" xfId="19" applyNumberFormat="1" applyFont="1" applyBorder="1" applyAlignment="1">
      <alignment horizontal="left" vertical="center" wrapText="1"/>
    </xf>
    <xf numFmtId="49" fontId="101" fillId="0" borderId="16" xfId="19" applyNumberFormat="1" applyFont="1" applyBorder="1" applyAlignment="1">
      <alignment horizontal="left" vertical="center" wrapText="1"/>
    </xf>
    <xf numFmtId="49" fontId="101" fillId="0" borderId="13" xfId="19" applyNumberFormat="1" applyFont="1" applyBorder="1" applyAlignment="1">
      <alignment horizontal="left" vertical="center" wrapText="1"/>
    </xf>
    <xf numFmtId="0" fontId="101" fillId="0" borderId="13" xfId="19" applyFont="1" applyBorder="1" applyAlignment="1">
      <alignment horizontal="left" vertical="center" wrapText="1"/>
    </xf>
    <xf numFmtId="0" fontId="101" fillId="0" borderId="23" xfId="19" applyFont="1" applyBorder="1" applyAlignment="1">
      <alignment horizontal="center" vertical="center" wrapText="1"/>
    </xf>
    <xf numFmtId="0" fontId="101" fillId="0" borderId="22" xfId="19" applyFont="1" applyBorder="1" applyAlignment="1">
      <alignment horizontal="center" vertical="center" wrapText="1"/>
    </xf>
    <xf numFmtId="0" fontId="101" fillId="0" borderId="24" xfId="19" applyFont="1" applyBorder="1" applyAlignment="1">
      <alignment horizontal="center" vertical="center" wrapText="1"/>
    </xf>
    <xf numFmtId="176" fontId="41" fillId="0" borderId="23" xfId="19" applyNumberFormat="1" applyFont="1" applyBorder="1" applyAlignment="1">
      <alignment horizontal="center" vertical="center" wrapText="1"/>
    </xf>
    <xf numFmtId="176" fontId="41" fillId="0" borderId="22" xfId="19" applyNumberFormat="1" applyFont="1" applyBorder="1" applyAlignment="1">
      <alignment horizontal="center" vertical="center" wrapText="1"/>
    </xf>
    <xf numFmtId="176" fontId="41" fillId="0" borderId="24" xfId="19" applyNumberFormat="1" applyFont="1" applyBorder="1" applyAlignment="1">
      <alignment horizontal="center" vertical="center" wrapText="1"/>
    </xf>
    <xf numFmtId="0" fontId="51" fillId="0" borderId="24" xfId="36" applyFont="1" applyBorder="1" applyAlignment="1">
      <alignment horizontal="center" vertical="center" wrapText="1"/>
    </xf>
    <xf numFmtId="2" fontId="49" fillId="0" borderId="13" xfId="36" applyNumberFormat="1" applyFont="1" applyBorder="1" applyAlignment="1">
      <alignment horizontal="center" vertical="center"/>
    </xf>
    <xf numFmtId="49" fontId="49" fillId="0" borderId="13" xfId="36" applyNumberFormat="1" applyFont="1" applyBorder="1" applyAlignment="1">
      <alignment horizontal="center" vertical="center"/>
    </xf>
    <xf numFmtId="0" fontId="49" fillId="0" borderId="13" xfId="36" applyFont="1" applyBorder="1" applyAlignment="1">
      <alignment horizontal="center" vertical="center"/>
    </xf>
    <xf numFmtId="0" fontId="51" fillId="0" borderId="13" xfId="63" applyFont="1" applyBorder="1" applyAlignment="1">
      <alignment horizontal="center" vertical="center"/>
    </xf>
    <xf numFmtId="203" fontId="51" fillId="0" borderId="14" xfId="65" applyNumberFormat="1" applyFont="1" applyFill="1" applyBorder="1" applyAlignment="1">
      <alignment horizontal="center" vertical="center"/>
    </xf>
    <xf numFmtId="203" fontId="51" fillId="0" borderId="15" xfId="65" applyNumberFormat="1" applyFont="1" applyFill="1" applyBorder="1" applyAlignment="1">
      <alignment horizontal="center" vertical="center"/>
    </xf>
    <xf numFmtId="203" fontId="51" fillId="0" borderId="16" xfId="65" applyNumberFormat="1" applyFont="1" applyFill="1" applyBorder="1" applyAlignment="1">
      <alignment horizontal="center" vertical="center"/>
    </xf>
    <xf numFmtId="0" fontId="119" fillId="8" borderId="14" xfId="36" applyFont="1" applyFill="1" applyBorder="1" applyAlignment="1">
      <alignment horizontal="center" vertical="center" wrapText="1"/>
    </xf>
    <xf numFmtId="0" fontId="119" fillId="8" borderId="15" xfId="36" applyFont="1" applyFill="1" applyBorder="1" applyAlignment="1">
      <alignment horizontal="center" vertical="center" wrapText="1"/>
    </xf>
    <xf numFmtId="0" fontId="119" fillId="8" borderId="16" xfId="36" applyFont="1" applyFill="1" applyBorder="1" applyAlignment="1">
      <alignment horizontal="center" vertical="center" wrapText="1"/>
    </xf>
    <xf numFmtId="0" fontId="118" fillId="0" borderId="63" xfId="68" applyFont="1" applyBorder="1" applyAlignment="1">
      <alignment horizontal="center" vertical="center"/>
    </xf>
    <xf numFmtId="0" fontId="118" fillId="0" borderId="64" xfId="68" applyFont="1" applyBorder="1" applyAlignment="1">
      <alignment horizontal="center" vertical="center"/>
    </xf>
    <xf numFmtId="0" fontId="118" fillId="0" borderId="65" xfId="68" applyFont="1" applyBorder="1" applyAlignment="1">
      <alignment horizontal="center" vertical="center"/>
    </xf>
    <xf numFmtId="0" fontId="118" fillId="0" borderId="60" xfId="68" applyFont="1" applyBorder="1" applyAlignment="1">
      <alignment horizontal="center" vertical="center"/>
    </xf>
    <xf numFmtId="0" fontId="118" fillId="0" borderId="0" xfId="68" applyFont="1" applyAlignment="1">
      <alignment horizontal="center" vertical="center"/>
    </xf>
    <xf numFmtId="0" fontId="118" fillId="0" borderId="61" xfId="68" applyFont="1" applyBorder="1" applyAlignment="1">
      <alignment horizontal="center" vertical="center"/>
    </xf>
    <xf numFmtId="0" fontId="118" fillId="0" borderId="26" xfId="68" applyFont="1" applyBorder="1" applyAlignment="1">
      <alignment horizontal="center" vertical="center"/>
    </xf>
    <xf numFmtId="0" fontId="118" fillId="0" borderId="27" xfId="68" applyFont="1" applyBorder="1" applyAlignment="1">
      <alignment horizontal="center" vertical="center"/>
    </xf>
    <xf numFmtId="0" fontId="118" fillId="0" borderId="62" xfId="68" applyFont="1" applyBorder="1" applyAlignment="1">
      <alignment horizontal="center" vertical="center"/>
    </xf>
    <xf numFmtId="0" fontId="38" fillId="0" borderId="19" xfId="68" applyFont="1" applyBorder="1" applyAlignment="1">
      <alignment horizontal="center" vertical="center" wrapText="1"/>
    </xf>
    <xf numFmtId="0" fontId="38" fillId="0" borderId="20" xfId="68" applyFont="1" applyBorder="1" applyAlignment="1">
      <alignment horizontal="center" vertical="center" wrapText="1"/>
    </xf>
    <xf numFmtId="0" fontId="38" fillId="0" borderId="21" xfId="68" applyFont="1" applyBorder="1" applyAlignment="1">
      <alignment horizontal="center" vertical="center" wrapText="1"/>
    </xf>
    <xf numFmtId="0" fontId="119" fillId="8" borderId="14" xfId="36" applyFont="1" applyFill="1" applyBorder="1" applyAlignment="1">
      <alignment horizontal="center" vertical="center"/>
    </xf>
    <xf numFmtId="0" fontId="119" fillId="8" borderId="15" xfId="36" applyFont="1" applyFill="1" applyBorder="1" applyAlignment="1">
      <alignment horizontal="center" vertical="center"/>
    </xf>
    <xf numFmtId="0" fontId="119" fillId="8" borderId="16" xfId="36" applyFont="1" applyFill="1" applyBorder="1" applyAlignment="1">
      <alignment horizontal="center" vertical="center"/>
    </xf>
    <xf numFmtId="0" fontId="43" fillId="0" borderId="0" xfId="0" applyFont="1" applyAlignment="1">
      <alignment horizontal="center" vertical="center"/>
    </xf>
    <xf numFmtId="0" fontId="10" fillId="4" borderId="1"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10" fillId="4" borderId="3" xfId="0" applyFont="1" applyFill="1" applyBorder="1" applyAlignment="1">
      <alignment horizontal="left" vertical="center" wrapText="1"/>
    </xf>
    <xf numFmtId="0" fontId="10" fillId="4" borderId="1" xfId="0" applyFont="1" applyFill="1" applyBorder="1" applyAlignment="1">
      <alignment horizontal="left" vertical="top" wrapText="1"/>
    </xf>
    <xf numFmtId="0" fontId="10" fillId="4" borderId="2" xfId="0" applyFont="1" applyFill="1" applyBorder="1" applyAlignment="1">
      <alignment horizontal="left" vertical="top" wrapText="1"/>
    </xf>
    <xf numFmtId="0" fontId="10" fillId="4" borderId="3" xfId="0" applyFont="1" applyFill="1" applyBorder="1" applyAlignment="1">
      <alignment horizontal="left" vertical="top" wrapText="1"/>
    </xf>
    <xf numFmtId="0" fontId="9" fillId="0" borderId="4" xfId="0" applyFont="1" applyBorder="1" applyAlignment="1">
      <alignment horizontal="left" vertical="center" wrapText="1"/>
    </xf>
    <xf numFmtId="0" fontId="9" fillId="0" borderId="43" xfId="0" applyFont="1" applyBorder="1" applyAlignment="1">
      <alignment horizontal="left" vertical="center" wrapText="1"/>
    </xf>
    <xf numFmtId="0" fontId="9" fillId="0" borderId="9" xfId="0" applyFont="1" applyBorder="1" applyAlignment="1">
      <alignment horizontal="left" vertical="center" wrapText="1"/>
    </xf>
    <xf numFmtId="0" fontId="8" fillId="0" borderId="4" xfId="0" applyFont="1" applyBorder="1" applyAlignment="1">
      <alignment horizontal="left" vertical="center" wrapText="1"/>
    </xf>
    <xf numFmtId="0" fontId="8" fillId="0" borderId="43" xfId="0" applyFont="1" applyBorder="1" applyAlignment="1">
      <alignment horizontal="left" vertical="center" wrapText="1"/>
    </xf>
    <xf numFmtId="0" fontId="8" fillId="0" borderId="9" xfId="0" applyFont="1" applyBorder="1" applyAlignment="1">
      <alignment horizontal="left" vertical="center" wrapText="1"/>
    </xf>
    <xf numFmtId="0" fontId="10" fillId="4" borderId="5" xfId="0" applyFont="1" applyFill="1" applyBorder="1" applyAlignment="1">
      <alignment horizontal="left" vertical="top" wrapText="1"/>
    </xf>
    <xf numFmtId="0" fontId="9" fillId="0" borderId="4" xfId="0" applyFont="1" applyBorder="1" applyAlignment="1">
      <alignment vertical="center" wrapText="1"/>
    </xf>
    <xf numFmtId="0" fontId="9" fillId="0" borderId="43" xfId="0" applyFont="1" applyBorder="1" applyAlignment="1">
      <alignment vertical="center" wrapText="1"/>
    </xf>
    <xf numFmtId="0" fontId="9" fillId="0" borderId="9" xfId="0" applyFont="1" applyBorder="1" applyAlignment="1">
      <alignment vertical="center" wrapText="1"/>
    </xf>
    <xf numFmtId="0" fontId="45" fillId="0" borderId="13" xfId="0" applyFont="1" applyBorder="1" applyAlignment="1">
      <alignment horizontal="center" vertical="center"/>
    </xf>
    <xf numFmtId="0" fontId="44" fillId="0" borderId="0" xfId="0" applyFont="1" applyAlignment="1">
      <alignment horizontal="center" vertical="top" wrapText="1"/>
    </xf>
    <xf numFmtId="0" fontId="44" fillId="0" borderId="0" xfId="0" applyFont="1" applyAlignment="1">
      <alignment horizontal="center" vertical="top"/>
    </xf>
    <xf numFmtId="0" fontId="13" fillId="0" borderId="0" xfId="0" applyFont="1" applyAlignment="1">
      <alignment horizontal="center" vertical="top"/>
    </xf>
    <xf numFmtId="0" fontId="45" fillId="0" borderId="0" xfId="0" applyFont="1" applyAlignment="1">
      <alignment horizontal="center" vertical="top"/>
    </xf>
    <xf numFmtId="0" fontId="13" fillId="0" borderId="0" xfId="0" applyFont="1" applyAlignment="1">
      <alignment horizontal="center" vertical="center" wrapText="1"/>
    </xf>
    <xf numFmtId="0" fontId="46" fillId="0" borderId="0" xfId="0" applyFont="1" applyAlignment="1">
      <alignment horizontal="center" vertical="top"/>
    </xf>
    <xf numFmtId="0" fontId="46" fillId="0" borderId="36" xfId="0" applyFont="1" applyBorder="1" applyAlignment="1">
      <alignment horizontal="center" vertical="top"/>
    </xf>
    <xf numFmtId="0" fontId="11" fillId="0" borderId="13" xfId="0" applyFont="1" applyBorder="1" applyAlignment="1">
      <alignment horizontal="center" vertical="center"/>
    </xf>
    <xf numFmtId="0" fontId="11" fillId="0" borderId="0" xfId="0" applyFont="1" applyAlignment="1">
      <alignment horizontal="center" vertical="center"/>
    </xf>
    <xf numFmtId="0" fontId="31" fillId="0" borderId="0" xfId="24" applyFont="1" applyAlignment="1">
      <alignment horizontal="center" vertical="center"/>
    </xf>
    <xf numFmtId="49" fontId="33" fillId="0" borderId="14" xfId="36" applyNumberFormat="1" applyFont="1" applyBorder="1" applyAlignment="1">
      <alignment horizontal="center" vertical="center"/>
    </xf>
    <xf numFmtId="0" fontId="33" fillId="0" borderId="15" xfId="36" applyFont="1" applyBorder="1" applyAlignment="1">
      <alignment horizontal="center" vertical="center"/>
    </xf>
    <xf numFmtId="0" fontId="33" fillId="0" borderId="16" xfId="36" applyFont="1" applyBorder="1" applyAlignment="1">
      <alignment horizontal="center" vertical="center"/>
    </xf>
    <xf numFmtId="49" fontId="33" fillId="0" borderId="14" xfId="36" applyNumberFormat="1" applyFont="1" applyBorder="1" applyAlignment="1">
      <alignment horizontal="center" vertical="distributed"/>
    </xf>
    <xf numFmtId="49" fontId="33" fillId="0" borderId="15" xfId="36" applyNumberFormat="1" applyFont="1" applyBorder="1" applyAlignment="1">
      <alignment horizontal="center" vertical="distributed"/>
    </xf>
    <xf numFmtId="49" fontId="33" fillId="0" borderId="16" xfId="36" applyNumberFormat="1" applyFont="1" applyBorder="1" applyAlignment="1">
      <alignment horizontal="center" vertical="distributed"/>
    </xf>
    <xf numFmtId="0" fontId="33" fillId="0" borderId="14" xfId="30" applyFont="1" applyBorder="1" applyAlignment="1">
      <alignment horizontal="center" vertical="center"/>
    </xf>
    <xf numFmtId="0" fontId="33" fillId="0" borderId="15" xfId="30" applyFont="1" applyBorder="1" applyAlignment="1">
      <alignment horizontal="center" vertical="center"/>
    </xf>
    <xf numFmtId="0" fontId="33" fillId="0" borderId="16" xfId="30" applyFont="1" applyBorder="1" applyAlignment="1">
      <alignment horizontal="center" vertical="center"/>
    </xf>
    <xf numFmtId="0" fontId="33" fillId="11" borderId="13" xfId="30" applyFont="1" applyFill="1" applyBorder="1" applyAlignment="1">
      <alignment horizontal="center" vertical="center" wrapText="1"/>
    </xf>
    <xf numFmtId="0" fontId="33" fillId="9" borderId="14" xfId="30" applyFont="1" applyFill="1" applyBorder="1" applyAlignment="1">
      <alignment horizontal="center" vertical="center"/>
    </xf>
    <xf numFmtId="0" fontId="33" fillId="9" borderId="15" xfId="30" applyFont="1" applyFill="1" applyBorder="1" applyAlignment="1">
      <alignment horizontal="center" vertical="center"/>
    </xf>
    <xf numFmtId="0" fontId="33" fillId="9" borderId="16" xfId="30" applyFont="1" applyFill="1" applyBorder="1" applyAlignment="1">
      <alignment horizontal="center" vertical="center"/>
    </xf>
    <xf numFmtId="0" fontId="34" fillId="0" borderId="13" xfId="30" applyFont="1" applyBorder="1" applyAlignment="1">
      <alignment horizontal="left" vertical="center"/>
    </xf>
    <xf numFmtId="0" fontId="34" fillId="12" borderId="14" xfId="30" applyFont="1" applyFill="1" applyBorder="1" applyAlignment="1">
      <alignment horizontal="left" vertical="center"/>
    </xf>
    <xf numFmtId="0" fontId="34" fillId="12" borderId="15" xfId="30" applyFont="1" applyFill="1" applyBorder="1" applyAlignment="1">
      <alignment horizontal="left" vertical="center"/>
    </xf>
    <xf numFmtId="0" fontId="34" fillId="0" borderId="14" xfId="30" applyFont="1" applyBorder="1" applyAlignment="1">
      <alignment vertical="center"/>
    </xf>
    <xf numFmtId="0" fontId="34" fillId="0" borderId="15" xfId="30" applyFont="1" applyBorder="1" applyAlignment="1">
      <alignment vertical="center"/>
    </xf>
    <xf numFmtId="0" fontId="34" fillId="0" borderId="16" xfId="30" applyFont="1" applyBorder="1" applyAlignment="1">
      <alignment vertical="center"/>
    </xf>
    <xf numFmtId="0" fontId="34" fillId="0" borderId="14" xfId="30" applyFont="1" applyBorder="1" applyAlignment="1">
      <alignment horizontal="justify" vertical="center"/>
    </xf>
    <xf numFmtId="0" fontId="34" fillId="0" borderId="15" xfId="30" applyFont="1" applyBorder="1" applyAlignment="1">
      <alignment horizontal="justify" vertical="center"/>
    </xf>
    <xf numFmtId="0" fontId="34" fillId="0" borderId="16" xfId="30" applyFont="1" applyBorder="1" applyAlignment="1">
      <alignment horizontal="justify" vertical="center"/>
    </xf>
    <xf numFmtId="0" fontId="34" fillId="0" borderId="13" xfId="30" applyFont="1" applyBorder="1" applyAlignment="1">
      <alignment horizontal="justify" vertical="center"/>
    </xf>
    <xf numFmtId="0" fontId="34" fillId="0" borderId="14" xfId="30" applyFont="1" applyBorder="1" applyAlignment="1">
      <alignment horizontal="left" vertical="center"/>
    </xf>
    <xf numFmtId="0" fontId="34" fillId="0" borderId="15" xfId="30" applyFont="1" applyBorder="1" applyAlignment="1">
      <alignment horizontal="left" vertical="center"/>
    </xf>
    <xf numFmtId="0" fontId="34" fillId="0" borderId="16" xfId="30" applyFont="1" applyBorder="1" applyAlignment="1">
      <alignment horizontal="left" vertical="center"/>
    </xf>
    <xf numFmtId="0" fontId="34" fillId="0" borderId="13" xfId="30" applyFont="1" applyBorder="1" applyAlignment="1">
      <alignment horizontal="center" vertical="center"/>
    </xf>
    <xf numFmtId="2" fontId="33" fillId="7" borderId="13" xfId="30" quotePrefix="1" applyNumberFormat="1" applyFont="1" applyFill="1" applyBorder="1" applyAlignment="1">
      <alignment horizontal="center" vertical="center"/>
    </xf>
    <xf numFmtId="2" fontId="33" fillId="7" borderId="13" xfId="30" applyNumberFormat="1" applyFont="1" applyFill="1" applyBorder="1" applyAlignment="1">
      <alignment horizontal="center" vertical="center"/>
    </xf>
    <xf numFmtId="0" fontId="33" fillId="7" borderId="13" xfId="30" applyFont="1" applyFill="1" applyBorder="1" applyAlignment="1">
      <alignment horizontal="center" vertical="center" wrapText="1"/>
    </xf>
    <xf numFmtId="0" fontId="33" fillId="0" borderId="13" xfId="30" applyFont="1" applyBorder="1" applyAlignment="1">
      <alignment horizontal="left" vertical="center"/>
    </xf>
    <xf numFmtId="0" fontId="33" fillId="11" borderId="13" xfId="30" applyFont="1" applyFill="1" applyBorder="1" applyAlignment="1">
      <alignment horizontal="left" vertical="center" wrapText="1"/>
    </xf>
    <xf numFmtId="182" fontId="19" fillId="8" borderId="0" xfId="33" applyNumberFormat="1" applyFont="1" applyFill="1" applyAlignment="1">
      <alignment horizontal="center"/>
    </xf>
    <xf numFmtId="0" fontId="20" fillId="0" borderId="0" xfId="28" applyFont="1" applyAlignment="1">
      <alignment horizontal="center" vertical="center"/>
    </xf>
    <xf numFmtId="0" fontId="23" fillId="0" borderId="0" xfId="28" applyFont="1" applyAlignment="1">
      <alignment horizontal="left" vertical="top" wrapText="1"/>
    </xf>
    <xf numFmtId="0" fontId="21" fillId="0" borderId="0" xfId="28" applyFont="1" applyAlignment="1">
      <alignment horizontal="center" vertical="top" wrapText="1"/>
    </xf>
    <xf numFmtId="0" fontId="25" fillId="0" borderId="0" xfId="33" applyFont="1" applyAlignment="1">
      <alignment horizontal="left" vertical="top" wrapText="1"/>
    </xf>
    <xf numFmtId="0" fontId="26" fillId="0" borderId="0" xfId="33" applyFont="1"/>
    <xf numFmtId="0" fontId="67" fillId="0" borderId="0" xfId="21" applyFont="1" applyAlignment="1">
      <alignment horizontal="center" vertical="top" wrapText="1"/>
    </xf>
    <xf numFmtId="0" fontId="12" fillId="0" borderId="0" xfId="21" applyAlignment="1">
      <alignment horizontal="left" vertical="top" wrapText="1" indent="9"/>
    </xf>
    <xf numFmtId="0" fontId="82" fillId="0" borderId="0" xfId="21" applyFont="1" applyAlignment="1">
      <alignment horizontal="left" vertical="top" wrapText="1" indent="9"/>
    </xf>
    <xf numFmtId="0" fontId="72" fillId="0" borderId="36" xfId="21" applyFont="1" applyBorder="1" applyAlignment="1">
      <alignment horizontal="center" vertical="center" wrapText="1"/>
    </xf>
    <xf numFmtId="0" fontId="73" fillId="0" borderId="13" xfId="21" applyFont="1" applyBorder="1" applyAlignment="1">
      <alignment horizontal="center" vertical="center" wrapText="1"/>
    </xf>
    <xf numFmtId="0" fontId="74" fillId="0" borderId="13" xfId="21" applyFont="1" applyBorder="1" applyAlignment="1">
      <alignment horizontal="center" vertical="center"/>
    </xf>
    <xf numFmtId="0" fontId="74" fillId="0" borderId="13" xfId="21" applyFont="1" applyBorder="1" applyAlignment="1">
      <alignment horizontal="left" vertical="center" wrapText="1"/>
    </xf>
    <xf numFmtId="0" fontId="74" fillId="0" borderId="0" xfId="21" applyFont="1" applyAlignment="1">
      <alignment horizontal="left" vertical="center" wrapText="1"/>
    </xf>
    <xf numFmtId="0" fontId="74" fillId="0" borderId="13" xfId="21" applyFont="1" applyBorder="1" applyAlignment="1">
      <alignment horizontal="center" vertical="center" wrapText="1"/>
    </xf>
    <xf numFmtId="0" fontId="74" fillId="0" borderId="13" xfId="21" applyFont="1" applyBorder="1" applyAlignment="1">
      <alignment horizontal="center" vertical="top"/>
    </xf>
    <xf numFmtId="0" fontId="74" fillId="0" borderId="13" xfId="21" applyFont="1" applyBorder="1" applyAlignment="1">
      <alignment horizontal="left" vertical="top" wrapText="1"/>
    </xf>
    <xf numFmtId="0" fontId="74" fillId="0" borderId="0" xfId="21" applyFont="1" applyAlignment="1">
      <alignment horizontal="left" vertical="top" wrapText="1"/>
    </xf>
    <xf numFmtId="0" fontId="75" fillId="0" borderId="0" xfId="21" applyFont="1" applyAlignment="1">
      <alignment horizontal="center" vertical="top" wrapText="1"/>
    </xf>
    <xf numFmtId="0" fontId="74" fillId="0" borderId="0" xfId="21" applyFont="1" applyAlignment="1">
      <alignment vertical="center" wrapText="1"/>
    </xf>
    <xf numFmtId="0" fontId="150" fillId="0" borderId="19" xfId="109" applyFont="1" applyBorder="1" applyAlignment="1">
      <alignment horizontal="center" vertical="center" wrapText="1"/>
    </xf>
    <xf numFmtId="0" fontId="150" fillId="0" borderId="20" xfId="109" applyFont="1" applyBorder="1" applyAlignment="1">
      <alignment horizontal="center" vertical="center" wrapText="1"/>
    </xf>
    <xf numFmtId="0" fontId="150" fillId="0" borderId="21" xfId="109" applyFont="1" applyBorder="1" applyAlignment="1">
      <alignment horizontal="center" vertical="center" wrapText="1"/>
    </xf>
    <xf numFmtId="0" fontId="38" fillId="12" borderId="63" xfId="108" applyFont="1" applyFill="1" applyBorder="1" applyAlignment="1">
      <alignment horizontal="center" vertical="center"/>
    </xf>
    <xf numFmtId="0" fontId="38" fillId="12" borderId="64" xfId="108" applyFont="1" applyFill="1" applyBorder="1" applyAlignment="1">
      <alignment horizontal="center" vertical="center"/>
    </xf>
    <xf numFmtId="0" fontId="38" fillId="12" borderId="65" xfId="108" applyFont="1" applyFill="1" applyBorder="1" applyAlignment="1">
      <alignment horizontal="center" vertical="center"/>
    </xf>
    <xf numFmtId="0" fontId="38" fillId="12" borderId="60" xfId="108" applyFont="1" applyFill="1" applyBorder="1" applyAlignment="1">
      <alignment horizontal="center" vertical="center"/>
    </xf>
    <xf numFmtId="0" fontId="38" fillId="12" borderId="0" xfId="108" applyFont="1" applyFill="1" applyAlignment="1">
      <alignment horizontal="center" vertical="center"/>
    </xf>
    <xf numFmtId="0" fontId="38" fillId="12" borderId="61" xfId="108" applyFont="1" applyFill="1" applyBorder="1" applyAlignment="1">
      <alignment horizontal="center" vertical="center"/>
    </xf>
    <xf numFmtId="0" fontId="38" fillId="12" borderId="26" xfId="108" applyFont="1" applyFill="1" applyBorder="1" applyAlignment="1">
      <alignment horizontal="center" vertical="center"/>
    </xf>
    <xf numFmtId="0" fontId="38" fillId="12" borderId="27" xfId="108" applyFont="1" applyFill="1" applyBorder="1" applyAlignment="1">
      <alignment horizontal="center" vertical="center"/>
    </xf>
    <xf numFmtId="0" fontId="38" fillId="12" borderId="62" xfId="108" applyFont="1" applyFill="1" applyBorder="1" applyAlignment="1">
      <alignment horizontal="center" vertical="center"/>
    </xf>
    <xf numFmtId="0" fontId="149" fillId="0" borderId="28" xfId="109" applyFont="1" applyBorder="1" applyAlignment="1">
      <alignment horizontal="center" vertical="center"/>
    </xf>
    <xf numFmtId="0" fontId="149" fillId="0" borderId="46" xfId="109" applyFont="1" applyBorder="1" applyAlignment="1">
      <alignment horizontal="center" vertical="center"/>
    </xf>
    <xf numFmtId="0" fontId="149" fillId="0" borderId="29" xfId="109" applyFont="1" applyBorder="1" applyAlignment="1">
      <alignment horizontal="center" vertical="center"/>
    </xf>
    <xf numFmtId="0" fontId="49" fillId="12" borderId="14" xfId="108" applyFont="1" applyFill="1" applyBorder="1" applyAlignment="1">
      <alignment horizontal="left" vertical="center" wrapText="1"/>
    </xf>
    <xf numFmtId="0" fontId="49" fillId="12" borderId="15" xfId="108" applyFont="1" applyFill="1" applyBorder="1" applyAlignment="1">
      <alignment horizontal="left" vertical="center" wrapText="1"/>
    </xf>
    <xf numFmtId="0" fontId="49" fillId="12" borderId="16" xfId="108" applyFont="1" applyFill="1" applyBorder="1" applyAlignment="1">
      <alignment horizontal="left" vertical="center" wrapText="1"/>
    </xf>
    <xf numFmtId="0" fontId="51" fillId="28" borderId="14" xfId="110" applyFont="1" applyFill="1" applyBorder="1" applyAlignment="1">
      <alignment horizontal="left" vertical="center" wrapText="1" readingOrder="1"/>
    </xf>
    <xf numFmtId="0" fontId="51" fillId="28" borderId="15" xfId="110" applyFont="1" applyFill="1" applyBorder="1" applyAlignment="1">
      <alignment horizontal="left" vertical="center" wrapText="1" readingOrder="1"/>
    </xf>
    <xf numFmtId="0" fontId="51" fillId="28" borderId="16" xfId="110" applyFont="1" applyFill="1" applyBorder="1" applyAlignment="1">
      <alignment horizontal="left" vertical="center" wrapText="1" readingOrder="1"/>
    </xf>
    <xf numFmtId="0" fontId="51" fillId="12" borderId="14" xfId="108" applyFont="1" applyFill="1" applyBorder="1" applyAlignment="1">
      <alignment horizontal="left" vertical="center" wrapText="1"/>
    </xf>
    <xf numFmtId="0" fontId="49" fillId="12" borderId="16" xfId="108" applyFont="1" applyFill="1" applyBorder="1" applyAlignment="1">
      <alignment horizontal="left" vertical="center"/>
    </xf>
    <xf numFmtId="0" fontId="49" fillId="0" borderId="14" xfId="108" applyFont="1" applyBorder="1" applyAlignment="1">
      <alignment horizontal="left" vertical="center" wrapText="1"/>
    </xf>
    <xf numFmtId="0" fontId="49" fillId="0" borderId="15" xfId="108" applyFont="1" applyBorder="1" applyAlignment="1">
      <alignment horizontal="left" vertical="center" wrapText="1"/>
    </xf>
    <xf numFmtId="0" fontId="49" fillId="0" borderId="16" xfId="108" applyFont="1" applyBorder="1" applyAlignment="1">
      <alignment horizontal="left" vertical="center" wrapText="1"/>
    </xf>
    <xf numFmtId="4" fontId="50" fillId="38" borderId="14" xfId="109" applyNumberFormat="1" applyFont="1" applyFill="1" applyBorder="1" applyAlignment="1">
      <alignment horizontal="left" vertical="center" wrapText="1"/>
    </xf>
    <xf numFmtId="4" fontId="50" fillId="38" borderId="15" xfId="109" applyNumberFormat="1" applyFont="1" applyFill="1" applyBorder="1" applyAlignment="1">
      <alignment horizontal="left" vertical="center" wrapText="1"/>
    </xf>
    <xf numFmtId="4" fontId="50" fillId="38" borderId="16" xfId="109" applyNumberFormat="1" applyFont="1" applyFill="1" applyBorder="1" applyAlignment="1">
      <alignment horizontal="left" vertical="center" wrapText="1"/>
    </xf>
    <xf numFmtId="0" fontId="85" fillId="0" borderId="20" xfId="48" applyFont="1" applyBorder="1" applyAlignment="1">
      <alignment horizontal="center" vertical="center"/>
    </xf>
    <xf numFmtId="0" fontId="85" fillId="0" borderId="21" xfId="48" applyFont="1" applyBorder="1" applyAlignment="1">
      <alignment horizontal="center" vertical="center"/>
    </xf>
    <xf numFmtId="0" fontId="85" fillId="0" borderId="19" xfId="48" applyFont="1" applyBorder="1" applyAlignment="1">
      <alignment horizontal="center" vertical="center" wrapText="1"/>
    </xf>
    <xf numFmtId="0" fontId="85" fillId="0" borderId="20" xfId="48" applyFont="1" applyBorder="1" applyAlignment="1">
      <alignment horizontal="center" vertical="center" wrapText="1"/>
    </xf>
    <xf numFmtId="0" fontId="85" fillId="0" borderId="21" xfId="48" applyFont="1" applyBorder="1" applyAlignment="1">
      <alignment horizontal="center" vertical="center" wrapText="1"/>
    </xf>
    <xf numFmtId="0" fontId="85" fillId="0" borderId="44" xfId="48" applyFont="1" applyBorder="1" applyAlignment="1">
      <alignment horizontal="center" vertical="center" wrapText="1"/>
    </xf>
    <xf numFmtId="0" fontId="85" fillId="0" borderId="22" xfId="48" applyFont="1" applyBorder="1" applyAlignment="1">
      <alignment horizontal="center" vertical="center" wrapText="1"/>
    </xf>
    <xf numFmtId="0" fontId="85" fillId="0" borderId="45" xfId="48" applyFont="1" applyBorder="1" applyAlignment="1">
      <alignment horizontal="center" vertical="center" wrapText="1"/>
    </xf>
    <xf numFmtId="0" fontId="85" fillId="0" borderId="54" xfId="48" applyFont="1" applyBorder="1" applyAlignment="1">
      <alignment horizontal="center" vertical="center" wrapText="1"/>
    </xf>
    <xf numFmtId="0" fontId="85" fillId="0" borderId="55" xfId="48" applyFont="1" applyBorder="1" applyAlignment="1">
      <alignment horizontal="center" vertical="center" wrapText="1"/>
    </xf>
    <xf numFmtId="0" fontId="85" fillId="0" borderId="56" xfId="48" applyFont="1" applyBorder="1" applyAlignment="1">
      <alignment horizontal="center" vertical="center" wrapText="1"/>
    </xf>
    <xf numFmtId="0" fontId="87" fillId="0" borderId="49" xfId="48" applyFont="1" applyBorder="1" applyAlignment="1">
      <alignment horizontal="center" vertical="center"/>
    </xf>
    <xf numFmtId="0" fontId="87" fillId="0" borderId="13" xfId="48" applyFont="1" applyBorder="1" applyAlignment="1">
      <alignment horizontal="left" vertical="center" wrapText="1"/>
    </xf>
    <xf numFmtId="0" fontId="87" fillId="0" borderId="51" xfId="48" applyFont="1" applyBorder="1" applyAlignment="1">
      <alignment horizontal="center" vertical="center"/>
    </xf>
    <xf numFmtId="0" fontId="87" fillId="0" borderId="47" xfId="48" applyFont="1" applyBorder="1" applyAlignment="1">
      <alignment horizontal="center" vertical="center"/>
    </xf>
    <xf numFmtId="0" fontId="87" fillId="0" borderId="23" xfId="48" applyFont="1" applyBorder="1" applyAlignment="1">
      <alignment horizontal="left" vertical="center" wrapText="1"/>
    </xf>
    <xf numFmtId="0" fontId="87" fillId="0" borderId="24" xfId="48" applyFont="1" applyBorder="1" applyAlignment="1">
      <alignment horizontal="left" vertical="center" wrapText="1"/>
    </xf>
    <xf numFmtId="0" fontId="85" fillId="0" borderId="57" xfId="48" applyFont="1" applyBorder="1" applyAlignment="1">
      <alignment vertical="center" wrapText="1"/>
    </xf>
    <xf numFmtId="0" fontId="85" fillId="0" borderId="58" xfId="48" applyFont="1" applyBorder="1" applyAlignment="1">
      <alignment vertical="center" wrapText="1"/>
    </xf>
    <xf numFmtId="0" fontId="85" fillId="0" borderId="51" xfId="48" applyFont="1" applyBorder="1" applyAlignment="1">
      <alignment horizontal="center" vertical="center" wrapText="1"/>
    </xf>
    <xf numFmtId="0" fontId="85" fillId="0" borderId="23" xfId="48" applyFont="1" applyBorder="1" applyAlignment="1">
      <alignment horizontal="center" vertical="center" wrapText="1"/>
    </xf>
  </cellXfs>
  <cellStyles count="156">
    <cellStyle name="Hipervínculo 2" xfId="115" xr:uid="{EBED5421-CABE-419A-A4BC-AE739E7321EF}"/>
    <cellStyle name="Millares" xfId="1" builtinId="3"/>
    <cellStyle name="Millares [0] 6" xfId="4" xr:uid="{00000000-0005-0000-0000-000031000000}"/>
    <cellStyle name="Millares [0] 6 2" xfId="81" xr:uid="{8C92466E-B645-4110-B60D-4D2B634E772A}"/>
    <cellStyle name="Millares 10" xfId="148" xr:uid="{65D228F3-91BA-47C6-85ED-CD0BC2602AE6}"/>
    <cellStyle name="Millares 11" xfId="150" xr:uid="{4B3C9B25-38EC-4144-B30A-4DE228EF1160}"/>
    <cellStyle name="Millares 2" xfId="77" xr:uid="{94E8FE82-0326-496E-B154-2BD22EB745D3}"/>
    <cellStyle name="Millares 2 3" xfId="5" xr:uid="{00000000-0005-0000-0000-000032000000}"/>
    <cellStyle name="Millares 2 3 2 2" xfId="74" xr:uid="{5B997315-2711-4D14-A0AA-93FD9BC32127}"/>
    <cellStyle name="Millares 2 44" xfId="6" xr:uid="{00000000-0005-0000-0000-000033000000}"/>
    <cellStyle name="Millares 26" xfId="7" xr:uid="{00000000-0005-0000-0000-000034000000}"/>
    <cellStyle name="Millares 3" xfId="8" xr:uid="{00000000-0005-0000-0000-000035000000}"/>
    <cellStyle name="Millares 3 2" xfId="57" xr:uid="{12F7D840-165C-4BC3-AB02-1C06FD1054EC}"/>
    <cellStyle name="Millares 3 2 2" xfId="151" xr:uid="{E09B44D5-43DD-4D4B-804F-50C507222739}"/>
    <cellStyle name="Millares 3 3" xfId="82" xr:uid="{13A51BBB-038B-4725-8A67-0176B72E6B9F}"/>
    <cellStyle name="Millares 3 4" xfId="118" xr:uid="{5F27EF6D-6919-455B-AFA3-C16BC363B4C5}"/>
    <cellStyle name="Millares 4" xfId="79" xr:uid="{964EE004-560B-453D-8905-020B7FB75FC9}"/>
    <cellStyle name="Millares 5" xfId="9" xr:uid="{00000000-0005-0000-0000-000036000000}"/>
    <cellStyle name="Millares 5 2" xfId="65" xr:uid="{6990011C-68B8-4C84-998D-7D0C6FB5C13A}"/>
    <cellStyle name="Millares 5 3" xfId="83" xr:uid="{B1B76D05-7222-4E53-BDCB-FF8D4FB5DCB0}"/>
    <cellStyle name="Millares 6" xfId="116" xr:uid="{D0BAF813-16FE-403F-8570-A86834396072}"/>
    <cellStyle name="Millares 7" xfId="131" xr:uid="{A9EECCB1-5DD1-4617-AAA4-968097A4CF28}"/>
    <cellStyle name="Millares 8" xfId="146" xr:uid="{D8D6030B-5599-4BD5-B5A6-8BE44EFD1434}"/>
    <cellStyle name="Millares 9" xfId="142" xr:uid="{550B9BA7-ADF4-452F-B039-1CDE8D2B8BC2}"/>
    <cellStyle name="Millares_PPTO OFICIAL LP-SGT-SRN-001-2009" xfId="50" xr:uid="{1D364566-15EF-4143-886B-55792653F84F}"/>
    <cellStyle name="Millares_PRES CERRAMIENTO MELVIN JHON 2" xfId="10" xr:uid="{00000000-0005-0000-0000-000038000000}"/>
    <cellStyle name="Moneda" xfId="2" builtinId="4"/>
    <cellStyle name="Moneda [0] 2" xfId="11" xr:uid="{00000000-0005-0000-0000-000039000000}"/>
    <cellStyle name="Moneda [0] 2 2" xfId="78" xr:uid="{9BE15FF0-EAD6-4645-BC12-9BBE31D33D51}"/>
    <cellStyle name="Moneda [0] 2 2 3 2" xfId="113" xr:uid="{43D0CD0A-F497-48F0-B10F-1D4F04681EC9}"/>
    <cellStyle name="Moneda [0] 2 2 3 2 2" xfId="144" xr:uid="{8CDE4D34-6513-4D84-8DB5-47B6BF6C4751}"/>
    <cellStyle name="Moneda [0] 3" xfId="107" xr:uid="{5F311FB7-095E-4E84-9E88-F75846AD49BF}"/>
    <cellStyle name="Moneda [0] 4" xfId="12" xr:uid="{00000000-0005-0000-0000-00003A000000}"/>
    <cellStyle name="Moneda [0] 4 2" xfId="13" xr:uid="{00000000-0005-0000-0000-00003B000000}"/>
    <cellStyle name="Moneda [0] 4 2 2" xfId="54" xr:uid="{9DEFE81C-2999-4547-AB76-6D544D45279C}"/>
    <cellStyle name="Moneda [0] 4 2 2 2" xfId="105" xr:uid="{613C745E-2665-4628-A957-75F87661BE1E}"/>
    <cellStyle name="Moneda [0] 4 2 2 3" xfId="138" xr:uid="{B085FA59-3D55-445A-9EF9-FEF688ACDF80}"/>
    <cellStyle name="Moneda [0] 4 2 3" xfId="69" xr:uid="{FA8E709A-DFA7-4A6F-A188-171F0389C3E1}"/>
    <cellStyle name="Moneda [0] 4 2 4" xfId="85" xr:uid="{CE8A6F94-5686-4FE4-8BBE-2AF4ABA98E88}"/>
    <cellStyle name="Moneda [0] 4 2 5" xfId="120" xr:uid="{60AED4EF-CF62-4034-88BD-1A1ED8C49945}"/>
    <cellStyle name="Moneda [0] 4 3" xfId="64" xr:uid="{EA100F43-3912-4125-A4F7-4DC7347EAD89}"/>
    <cellStyle name="Moneda [0] 4 4" xfId="84" xr:uid="{106F9FF9-FD5E-4743-8A27-715C89DB4FE0}"/>
    <cellStyle name="Moneda [0] 4 5" xfId="119" xr:uid="{CA6CB650-9C54-4BAF-BFDE-487DEAB91EF2}"/>
    <cellStyle name="Moneda 10" xfId="147" xr:uid="{DB2D79E5-A3E2-4EF4-92D7-63199019A6F5}"/>
    <cellStyle name="Moneda 11" xfId="149" xr:uid="{3CEF8441-7EC1-43E1-876F-EF7F64D29142}"/>
    <cellStyle name="Moneda 12" xfId="137" xr:uid="{6CD81ACB-4C6C-4835-89E9-769538B79E97}"/>
    <cellStyle name="Moneda 2" xfId="14" xr:uid="{00000000-0005-0000-0000-00003C000000}"/>
    <cellStyle name="Moneda 2 2" xfId="46" xr:uid="{63366E96-4BEB-43DE-A630-E813963CC24F}"/>
    <cellStyle name="Moneda 2 2 2" xfId="15" xr:uid="{00000000-0005-0000-0000-00003D000000}"/>
    <cellStyle name="Moneda 2 2 2 2" xfId="87" xr:uid="{865664EB-1343-42DD-88D2-C44B16EFE58F}"/>
    <cellStyle name="Moneda 2 2 2 3" xfId="122" xr:uid="{6C8051A8-4032-4A25-AC17-C9E4F823C64D}"/>
    <cellStyle name="Moneda 2 2 3" xfId="98" xr:uid="{BD1A09C1-50CE-4493-BACF-BE9157B87905}"/>
    <cellStyle name="Moneda 2 2 4" xfId="134" xr:uid="{3650D594-EF46-440E-A13D-823F988A5F4A}"/>
    <cellStyle name="Moneda 2 3" xfId="86" xr:uid="{5C1BDD5C-547F-4E7E-8184-870C55C491C3}"/>
    <cellStyle name="Moneda 2 3 2" xfId="112" xr:uid="{A598ACDA-9B45-4EE9-A0A6-A9DC95AD92E8}"/>
    <cellStyle name="Moneda 2 4" xfId="121" xr:uid="{7EBE7767-B493-47AF-B0B4-0C8CC8C5DC38}"/>
    <cellStyle name="Moneda 2 5" xfId="152" xr:uid="{014DD57D-3878-4582-87FD-E90AC97DF1D9}"/>
    <cellStyle name="Moneda 3" xfId="16" xr:uid="{00000000-0005-0000-0000-00003E000000}"/>
    <cellStyle name="Moneda 3 2" xfId="17" xr:uid="{00000000-0005-0000-0000-00003F000000}"/>
    <cellStyle name="Moneda 3 2 2" xfId="89" xr:uid="{26D99C50-6B0E-4EBC-B620-430B1D0B66FF}"/>
    <cellStyle name="Moneda 3 2 3" xfId="124" xr:uid="{2E9A877F-08E2-4832-8166-3733467B7FA9}"/>
    <cellStyle name="Moneda 3 3" xfId="88" xr:uid="{34D1B074-8D84-4C36-8C93-FC708401C513}"/>
    <cellStyle name="Moneda 3 4" xfId="123" xr:uid="{9440570B-BBE2-44E4-9160-3C3EEE6BEE69}"/>
    <cellStyle name="Moneda 33" xfId="76" xr:uid="{60731879-60EE-4F74-86C2-BF5D1E73FDBE}"/>
    <cellStyle name="Moneda 4" xfId="44" xr:uid="{5B63EFE2-A246-4C92-99FC-6ABF2109A866}"/>
    <cellStyle name="Moneda 4 2" xfId="96" xr:uid="{D56E46A6-1BD7-4C12-8BF4-A57F685BAA4B}"/>
    <cellStyle name="Moneda 4 3" xfId="132" xr:uid="{F8592ACF-1CB9-4822-86B8-00F021AB8395}"/>
    <cellStyle name="Moneda 5" xfId="47" xr:uid="{6CB3173A-EFF8-464C-B558-F343AC7A40C4}"/>
    <cellStyle name="Moneda 5 2" xfId="99" xr:uid="{652D3C30-EB5D-46FC-9884-12ED10452875}"/>
    <cellStyle name="Moneda 5 3" xfId="135" xr:uid="{E2CEF5FC-59D6-4E35-BA3C-6ECC8078DDC0}"/>
    <cellStyle name="Moneda 6" xfId="80" xr:uid="{54A4F244-7C85-41C9-9D5D-4F3883592F72}"/>
    <cellStyle name="Moneda 6 2" xfId="18" xr:uid="{00000000-0005-0000-0000-000040000000}"/>
    <cellStyle name="Moneda 6 2 2" xfId="51" xr:uid="{55569864-C2B5-4C95-8914-0D953F44F5F9}"/>
    <cellStyle name="Moneda 6 2 2 2" xfId="102" xr:uid="{84CFD885-A3D7-4CF8-B33B-B316318B7CE8}"/>
    <cellStyle name="Moneda 7" xfId="117" xr:uid="{34D02CA3-F18B-4239-B9C8-9A6739C1968A}"/>
    <cellStyle name="Moneda 8" xfId="129" xr:uid="{64A7523C-AB1C-4E3E-975F-BD1BF75EF255}"/>
    <cellStyle name="Moneda 9" xfId="145" xr:uid="{A304D7EB-3123-42CD-A593-96C2BEE34E88}"/>
    <cellStyle name="Moneda 9 2" xfId="111" xr:uid="{2175E718-C983-4972-8551-BADD35B22552}"/>
    <cellStyle name="Moneda 9 2 2" xfId="143" xr:uid="{045BB2B4-4371-4C54-AB32-A49B78BF530B}"/>
    <cellStyle name="Normal" xfId="0" builtinId="0"/>
    <cellStyle name="Normal 10 2" xfId="58" xr:uid="{5EB3FF66-BA76-4A78-AE95-E59FAFCAFA62}"/>
    <cellStyle name="Normal 10 2 4" xfId="19" xr:uid="{00000000-0005-0000-0000-000041000000}"/>
    <cellStyle name="Normal 10 2 4 2" xfId="53" xr:uid="{292D55AC-0C6A-4E31-8192-74190A371957}"/>
    <cellStyle name="Normal 10 2 4 2 2" xfId="104" xr:uid="{1552350A-0369-4548-AC87-3F2DCAAA0056}"/>
    <cellStyle name="Normal 12 2" xfId="109" xr:uid="{E93386B1-F166-4FD4-992A-A0C7DD1E669F}"/>
    <cellStyle name="Normal 12 2 2" xfId="141" xr:uid="{B9011846-BA75-4038-9398-09C7772B31F3}"/>
    <cellStyle name="Normal 14 2" xfId="60" xr:uid="{7D43AEC8-F87D-46A8-8F68-7846729BF29A}"/>
    <cellStyle name="Normal 16" xfId="20" xr:uid="{00000000-0005-0000-0000-000042000000}"/>
    <cellStyle name="Normal 16 2" xfId="67" xr:uid="{AD62CFA2-196D-4E6F-A640-628CA4D11F63}"/>
    <cellStyle name="Normal 16 2 2" xfId="114" xr:uid="{BD82109D-05E5-4732-8B84-5997143251B6}"/>
    <cellStyle name="Normal 17" xfId="70" xr:uid="{F3A47481-2740-40D3-8E5D-9C6E4A0E7F7A}"/>
    <cellStyle name="Normal 2" xfId="21" xr:uid="{00000000-0005-0000-0000-000043000000}"/>
    <cellStyle name="Normal 2 10" xfId="22" xr:uid="{00000000-0005-0000-0000-000044000000}"/>
    <cellStyle name="Normal 2 10 2" xfId="59" xr:uid="{421158C0-F7A7-4A98-86BB-9C1E53F616EB}"/>
    <cellStyle name="Normal 2 15" xfId="73" xr:uid="{0732EB00-4CAB-45A5-9654-FDBAC08EC02F}"/>
    <cellStyle name="Normal 2 2 2 2 3" xfId="23" xr:uid="{00000000-0005-0000-0000-000045000000}"/>
    <cellStyle name="Normal 2 2 2 2 3 2" xfId="52" xr:uid="{618AA13D-6ECA-45AA-B214-94521CA471AE}"/>
    <cellStyle name="Normal 2 2 2 2 3 2 2" xfId="103" xr:uid="{6CFDA240-4A2C-4FBF-B5CE-70EB26419AFE}"/>
    <cellStyle name="Normal 2 2 2 3 2" xfId="71" xr:uid="{FEAB9B1E-2641-4EA3-B48A-15EA1E28ACC9}"/>
    <cellStyle name="Normal 2 3 2" xfId="24" xr:uid="{00000000-0005-0000-0000-000046000000}"/>
    <cellStyle name="Normal 2 3 2 2" xfId="63" xr:uid="{C9FB3FAA-C183-485E-94D1-EBDE64C6F168}"/>
    <cellStyle name="Normal 2 3 2 2 2" xfId="110" xr:uid="{1EE80570-CBA2-4E5D-81AB-71A6E4C3DE96}"/>
    <cellStyle name="Normal 2 3 2 2 3" xfId="72" xr:uid="{1ED0F3E6-4151-480E-B4D7-886F92BA2379}"/>
    <cellStyle name="Normal 2 3 2 3" xfId="90" xr:uid="{45146BB3-1DBD-4D38-B4E1-41CBA0F2E74B}"/>
    <cellStyle name="Normal 2 3 2 4" xfId="125" xr:uid="{4DC4AB2F-4CD9-463F-B3B5-046EE7AD6D11}"/>
    <cellStyle name="Normal 3" xfId="25" xr:uid="{00000000-0005-0000-0000-000047000000}"/>
    <cellStyle name="Normal 3 16" xfId="26" xr:uid="{00000000-0005-0000-0000-000048000000}"/>
    <cellStyle name="Normal 3 2" xfId="27" xr:uid="{00000000-0005-0000-0000-000049000000}"/>
    <cellStyle name="Normal 3 2 2" xfId="48" xr:uid="{4BDCE387-1C2F-4762-BD79-8050F984A5E1}"/>
    <cellStyle name="Normal 3 2 2 2" xfId="100" xr:uid="{6F3D9BC0-F933-4DA7-B16B-9B92F2BAAC50}"/>
    <cellStyle name="Normal 3 2 2 2 2" xfId="108" xr:uid="{BA396A1D-6E4C-45C8-BDDD-BEA2BCE4B86B}"/>
    <cellStyle name="Normal 3 2 2 2 2 2" xfId="140" xr:uid="{6673538E-81DE-4759-974C-307963EC8485}"/>
    <cellStyle name="Normal 3 3" xfId="28" xr:uid="{00000000-0005-0000-0000-00004A000000}"/>
    <cellStyle name="Normal 3 3 2" xfId="153" xr:uid="{57735E4C-CAE9-4A56-9550-01C3BDF4E9D4}"/>
    <cellStyle name="Normal 3 4" xfId="68" xr:uid="{663B2DA7-B0D2-40CA-8761-D102A5B36000}"/>
    <cellStyle name="Normal 3 5" xfId="91" xr:uid="{99451FB6-6320-49C2-A4E6-DD3E23D37DFE}"/>
    <cellStyle name="Normal 3 6" xfId="126" xr:uid="{B8F8710B-EA34-4D56-B9EE-E0A31FDCD808}"/>
    <cellStyle name="Normal 3 7" xfId="155" xr:uid="{752DF151-8B58-49D5-83C1-DFCBC681F903}"/>
    <cellStyle name="Normal 32" xfId="29" xr:uid="{00000000-0005-0000-0000-00004B000000}"/>
    <cellStyle name="Normal 32 2" xfId="55" xr:uid="{461D112F-680D-4F0F-8A66-1AB70DE37F00}"/>
    <cellStyle name="Normal 32 2 2" xfId="106" xr:uid="{988BA41C-20DC-4641-884E-9228BCA182EB}"/>
    <cellStyle name="Normal 32 2 3" xfId="139" xr:uid="{9A1822FC-E1F3-437B-88C3-E301926FCAE6}"/>
    <cellStyle name="Normal 32 3" xfId="92" xr:uid="{0ED41F99-A931-48D5-8030-BB9B93B61980}"/>
    <cellStyle name="Normal 32 4" xfId="127" xr:uid="{F1899EBF-49BE-4C0C-B0CF-2DAB627B805C}"/>
    <cellStyle name="Normal 34" xfId="30" xr:uid="{00000000-0005-0000-0000-00004C000000}"/>
    <cellStyle name="Normal 4" xfId="31" xr:uid="{00000000-0005-0000-0000-00004D000000}"/>
    <cellStyle name="Normal 4 2" xfId="49" xr:uid="{39EF03FE-24BE-4181-878E-854A82FFD403}"/>
    <cellStyle name="Normal 4 2 2" xfId="101" xr:uid="{2A7341E0-BE15-4CBC-91D1-8DF01E440B66}"/>
    <cellStyle name="Normal 4 2 3" xfId="136" xr:uid="{23B75FAD-6E86-4BCD-9706-E966924897F6}"/>
    <cellStyle name="Normal 4 3" xfId="93" xr:uid="{454E0129-D579-4AF3-B7AF-2F2A12665284}"/>
    <cellStyle name="Normal 4 4" xfId="128" xr:uid="{F9DBDD45-D2D0-42BD-997F-14B82FAB4217}"/>
    <cellStyle name="Normal 42" xfId="32" xr:uid="{00000000-0005-0000-0000-00004E000000}"/>
    <cellStyle name="Normal 5" xfId="33" xr:uid="{00000000-0005-0000-0000-00004F000000}"/>
    <cellStyle name="Normal 5 2" xfId="94" xr:uid="{E82C1DD0-2EE5-4056-8259-8BADA6570B16}"/>
    <cellStyle name="Normal 6" xfId="34" xr:uid="{00000000-0005-0000-0000-000050000000}"/>
    <cellStyle name="Normal 7" xfId="45" xr:uid="{62F10129-D2FB-4D99-BD91-F709F0B6D031}"/>
    <cellStyle name="Normal 7 2" xfId="35" xr:uid="{00000000-0005-0000-0000-000051000000}"/>
    <cellStyle name="Normal 7 3" xfId="97" xr:uid="{C89BACBC-22F6-46FC-A89C-C1EE249CD25D}"/>
    <cellStyle name="Normal 7 4" xfId="133" xr:uid="{030030D2-ADF6-4B3A-9F77-C9D79AB45E91}"/>
    <cellStyle name="Normal_APU'S" xfId="36" xr:uid="{00000000-0005-0000-0000-000052000000}"/>
    <cellStyle name="Normal_modelo ACTA OBRA y MODIFICACION" xfId="154" xr:uid="{1C5B9C09-E1E1-4A07-BF62-93A308D42E10}"/>
    <cellStyle name="Normal_PRESUPUESTO_REMODELACION_DEL_PARQUE_PRINCIPAL_CHIRIGUANA" xfId="56" xr:uid="{A9683A7F-5010-4B4E-876C-2C7D2FB09534}"/>
    <cellStyle name="Porcentaje" xfId="3" builtinId="5"/>
    <cellStyle name="Porcentaje 2" xfId="37" xr:uid="{00000000-0005-0000-0000-000053000000}"/>
    <cellStyle name="Porcentaje 2 4" xfId="38" xr:uid="{00000000-0005-0000-0000-000054000000}"/>
    <cellStyle name="Porcentaje 2 5" xfId="39" xr:uid="{00000000-0005-0000-0000-000055000000}"/>
    <cellStyle name="Porcentaje 3" xfId="40" xr:uid="{00000000-0005-0000-0000-000056000000}"/>
    <cellStyle name="Porcentaje 3 2" xfId="41" xr:uid="{00000000-0005-0000-0000-000057000000}"/>
    <cellStyle name="Porcentaje 3 2 2" xfId="95" xr:uid="{F4957175-0613-442C-8D28-C5A3C9A6F43F}"/>
    <cellStyle name="Porcentaje 3 2 3" xfId="130" xr:uid="{3B508FC1-69C0-450B-927A-3353BCD7C854}"/>
    <cellStyle name="Porcentaje 5" xfId="42" xr:uid="{00000000-0005-0000-0000-000058000000}"/>
    <cellStyle name="Porcentaje 6 2" xfId="43" xr:uid="{00000000-0005-0000-0000-000059000000}"/>
    <cellStyle name="Porcentaje 8" xfId="75" xr:uid="{E75CFE63-9F7D-4E3E-9D8B-A27331FC8DB4}"/>
    <cellStyle name="Porcentual 4 3" xfId="66" xr:uid="{F1BF3BC3-C919-495F-88B0-7559405BAE78}"/>
    <cellStyle name="Porcentual 9" xfId="61" xr:uid="{479E9D45-1305-4334-9BB0-922CA1D38421}"/>
    <cellStyle name="Total" xfId="62" builtinId="25"/>
  </cellStyles>
  <dxfs count="0"/>
  <tableStyles count="0" defaultTableStyle="TableStyleMedium9" defaultPivotStyle="PivotStyleLight16"/>
  <colors>
    <mruColors>
      <color rgb="FFC67F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customXml" Target="../customXml/item3.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xml"/><Relationship Id="rId79" Type="http://schemas.openxmlformats.org/officeDocument/2006/relationships/styles" Target="style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ustomXml" Target="../customXml/item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externalLink" Target="externalLinks/externalLink2.xml"/><Relationship Id="rId83"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theme" Target="theme/theme1.xml"/><Relationship Id="rId8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3.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4.jpeg"/><Relationship Id="rId4" Type="http://schemas.microsoft.com/office/2007/relationships/hdphoto" Target="../media/hdphoto1.wdp"/></Relationships>
</file>

<file path=xl/drawings/_rels/drawing2.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2.jpeg"/><Relationship Id="rId1" Type="http://schemas.openxmlformats.org/officeDocument/2006/relationships/image" Target="../media/image1.png"/><Relationship Id="rId5" Type="http://schemas.microsoft.com/office/2007/relationships/hdphoto" Target="../media/hdphoto1.wdp"/><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4.jpeg"/><Relationship Id="rId4" Type="http://schemas.microsoft.com/office/2007/relationships/hdphoto" Target="../media/hdphoto1.wdp"/></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5.png"/><Relationship Id="rId4" Type="http://schemas.openxmlformats.org/officeDocument/2006/relationships/image" Target="../media/image4.jpeg"/></Relationships>
</file>

<file path=xl/drawings/_rels/drawing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5.png"/><Relationship Id="rId4" Type="http://schemas.openxmlformats.org/officeDocument/2006/relationships/image" Target="../media/image4.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7" Type="http://schemas.openxmlformats.org/officeDocument/2006/relationships/image" Target="../media/image13.png"/><Relationship Id="rId2" Type="http://schemas.openxmlformats.org/officeDocument/2006/relationships/image" Target="../media/image2.jpeg"/><Relationship Id="rId1" Type="http://schemas.openxmlformats.org/officeDocument/2006/relationships/image" Target="../media/image1.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4.png"/><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15.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1.xml.rels><?xml version="1.0" encoding="UTF-8" standalone="yes"?>
<Relationships xmlns="http://schemas.openxmlformats.org/package/2006/relationships"><Relationship Id="rId26" Type="http://schemas.openxmlformats.org/officeDocument/2006/relationships/image" Target="../media/image40.png"/><Relationship Id="rId21" Type="http://schemas.openxmlformats.org/officeDocument/2006/relationships/image" Target="../media/image35.png"/><Relationship Id="rId42" Type="http://schemas.openxmlformats.org/officeDocument/2006/relationships/image" Target="../media/image56.png"/><Relationship Id="rId47" Type="http://schemas.openxmlformats.org/officeDocument/2006/relationships/image" Target="../media/image61.png"/><Relationship Id="rId63" Type="http://schemas.openxmlformats.org/officeDocument/2006/relationships/image" Target="../media/image77.png"/><Relationship Id="rId68" Type="http://schemas.openxmlformats.org/officeDocument/2006/relationships/image" Target="../media/image82.png"/><Relationship Id="rId84" Type="http://schemas.openxmlformats.org/officeDocument/2006/relationships/image" Target="../media/image98.png"/><Relationship Id="rId16" Type="http://schemas.openxmlformats.org/officeDocument/2006/relationships/image" Target="../media/image30.png"/><Relationship Id="rId11" Type="http://schemas.openxmlformats.org/officeDocument/2006/relationships/image" Target="../media/image25.png"/><Relationship Id="rId32" Type="http://schemas.openxmlformats.org/officeDocument/2006/relationships/image" Target="../media/image46.png"/><Relationship Id="rId37" Type="http://schemas.openxmlformats.org/officeDocument/2006/relationships/image" Target="../media/image51.png"/><Relationship Id="rId53" Type="http://schemas.openxmlformats.org/officeDocument/2006/relationships/image" Target="../media/image67.png"/><Relationship Id="rId58" Type="http://schemas.openxmlformats.org/officeDocument/2006/relationships/image" Target="../media/image72.png"/><Relationship Id="rId74" Type="http://schemas.openxmlformats.org/officeDocument/2006/relationships/image" Target="../media/image88.png"/><Relationship Id="rId79" Type="http://schemas.openxmlformats.org/officeDocument/2006/relationships/image" Target="../media/image93.png"/><Relationship Id="rId5" Type="http://schemas.openxmlformats.org/officeDocument/2006/relationships/image" Target="../media/image19.png"/><Relationship Id="rId19" Type="http://schemas.openxmlformats.org/officeDocument/2006/relationships/image" Target="../media/image33.png"/><Relationship Id="rId14" Type="http://schemas.openxmlformats.org/officeDocument/2006/relationships/image" Target="../media/image28.png"/><Relationship Id="rId22" Type="http://schemas.openxmlformats.org/officeDocument/2006/relationships/image" Target="../media/image36.png"/><Relationship Id="rId27" Type="http://schemas.openxmlformats.org/officeDocument/2006/relationships/image" Target="../media/image41.png"/><Relationship Id="rId30" Type="http://schemas.openxmlformats.org/officeDocument/2006/relationships/image" Target="../media/image44.png"/><Relationship Id="rId35" Type="http://schemas.openxmlformats.org/officeDocument/2006/relationships/image" Target="../media/image49.png"/><Relationship Id="rId43" Type="http://schemas.openxmlformats.org/officeDocument/2006/relationships/image" Target="../media/image57.png"/><Relationship Id="rId48" Type="http://schemas.openxmlformats.org/officeDocument/2006/relationships/image" Target="../media/image62.png"/><Relationship Id="rId56" Type="http://schemas.openxmlformats.org/officeDocument/2006/relationships/image" Target="../media/image70.png"/><Relationship Id="rId64" Type="http://schemas.openxmlformats.org/officeDocument/2006/relationships/image" Target="../media/image78.png"/><Relationship Id="rId69" Type="http://schemas.openxmlformats.org/officeDocument/2006/relationships/image" Target="../media/image83.png"/><Relationship Id="rId77" Type="http://schemas.openxmlformats.org/officeDocument/2006/relationships/image" Target="../media/image91.png"/><Relationship Id="rId8" Type="http://schemas.openxmlformats.org/officeDocument/2006/relationships/image" Target="../media/image22.png"/><Relationship Id="rId51" Type="http://schemas.openxmlformats.org/officeDocument/2006/relationships/image" Target="../media/image65.png"/><Relationship Id="rId72" Type="http://schemas.openxmlformats.org/officeDocument/2006/relationships/image" Target="../media/image86.png"/><Relationship Id="rId80" Type="http://schemas.openxmlformats.org/officeDocument/2006/relationships/image" Target="../media/image94.png"/><Relationship Id="rId85" Type="http://schemas.openxmlformats.org/officeDocument/2006/relationships/image" Target="../media/image99.png"/><Relationship Id="rId3" Type="http://schemas.openxmlformats.org/officeDocument/2006/relationships/image" Target="../media/image17.png"/><Relationship Id="rId12" Type="http://schemas.openxmlformats.org/officeDocument/2006/relationships/image" Target="../media/image26.png"/><Relationship Id="rId17" Type="http://schemas.openxmlformats.org/officeDocument/2006/relationships/image" Target="../media/image31.png"/><Relationship Id="rId25" Type="http://schemas.openxmlformats.org/officeDocument/2006/relationships/image" Target="../media/image39.png"/><Relationship Id="rId33" Type="http://schemas.openxmlformats.org/officeDocument/2006/relationships/image" Target="../media/image47.png"/><Relationship Id="rId38" Type="http://schemas.openxmlformats.org/officeDocument/2006/relationships/image" Target="../media/image52.png"/><Relationship Id="rId46" Type="http://schemas.openxmlformats.org/officeDocument/2006/relationships/image" Target="../media/image60.png"/><Relationship Id="rId59" Type="http://schemas.openxmlformats.org/officeDocument/2006/relationships/image" Target="../media/image73.png"/><Relationship Id="rId67" Type="http://schemas.openxmlformats.org/officeDocument/2006/relationships/image" Target="../media/image81.png"/><Relationship Id="rId20" Type="http://schemas.openxmlformats.org/officeDocument/2006/relationships/image" Target="../media/image34.png"/><Relationship Id="rId41" Type="http://schemas.openxmlformats.org/officeDocument/2006/relationships/image" Target="../media/image55.png"/><Relationship Id="rId54" Type="http://schemas.openxmlformats.org/officeDocument/2006/relationships/image" Target="../media/image68.png"/><Relationship Id="rId62" Type="http://schemas.openxmlformats.org/officeDocument/2006/relationships/image" Target="../media/image76.png"/><Relationship Id="rId70" Type="http://schemas.openxmlformats.org/officeDocument/2006/relationships/image" Target="../media/image84.png"/><Relationship Id="rId75" Type="http://schemas.openxmlformats.org/officeDocument/2006/relationships/image" Target="../media/image89.png"/><Relationship Id="rId83" Type="http://schemas.openxmlformats.org/officeDocument/2006/relationships/image" Target="../media/image97.png"/><Relationship Id="rId1" Type="http://schemas.openxmlformats.org/officeDocument/2006/relationships/image" Target="../media/image16.png"/><Relationship Id="rId6" Type="http://schemas.openxmlformats.org/officeDocument/2006/relationships/image" Target="../media/image20.png"/><Relationship Id="rId15" Type="http://schemas.openxmlformats.org/officeDocument/2006/relationships/image" Target="../media/image29.png"/><Relationship Id="rId23" Type="http://schemas.openxmlformats.org/officeDocument/2006/relationships/image" Target="../media/image37.png"/><Relationship Id="rId28" Type="http://schemas.openxmlformats.org/officeDocument/2006/relationships/image" Target="../media/image42.png"/><Relationship Id="rId36" Type="http://schemas.openxmlformats.org/officeDocument/2006/relationships/image" Target="../media/image50.png"/><Relationship Id="rId49" Type="http://schemas.openxmlformats.org/officeDocument/2006/relationships/image" Target="../media/image63.png"/><Relationship Id="rId57" Type="http://schemas.openxmlformats.org/officeDocument/2006/relationships/image" Target="../media/image71.png"/><Relationship Id="rId10" Type="http://schemas.openxmlformats.org/officeDocument/2006/relationships/image" Target="../media/image24.png"/><Relationship Id="rId31" Type="http://schemas.openxmlformats.org/officeDocument/2006/relationships/image" Target="../media/image45.png"/><Relationship Id="rId44" Type="http://schemas.openxmlformats.org/officeDocument/2006/relationships/image" Target="../media/image58.png"/><Relationship Id="rId52" Type="http://schemas.openxmlformats.org/officeDocument/2006/relationships/image" Target="../media/image66.png"/><Relationship Id="rId60" Type="http://schemas.openxmlformats.org/officeDocument/2006/relationships/image" Target="../media/image74.png"/><Relationship Id="rId65" Type="http://schemas.openxmlformats.org/officeDocument/2006/relationships/image" Target="../media/image79.png"/><Relationship Id="rId73" Type="http://schemas.openxmlformats.org/officeDocument/2006/relationships/image" Target="../media/image87.png"/><Relationship Id="rId78" Type="http://schemas.openxmlformats.org/officeDocument/2006/relationships/image" Target="../media/image92.png"/><Relationship Id="rId81" Type="http://schemas.openxmlformats.org/officeDocument/2006/relationships/image" Target="../media/image95.png"/><Relationship Id="rId86" Type="http://schemas.openxmlformats.org/officeDocument/2006/relationships/image" Target="../media/image100.png"/><Relationship Id="rId4" Type="http://schemas.openxmlformats.org/officeDocument/2006/relationships/image" Target="../media/image18.png"/><Relationship Id="rId9" Type="http://schemas.openxmlformats.org/officeDocument/2006/relationships/image" Target="../media/image23.png"/><Relationship Id="rId13" Type="http://schemas.openxmlformats.org/officeDocument/2006/relationships/image" Target="../media/image27.png"/><Relationship Id="rId18" Type="http://schemas.openxmlformats.org/officeDocument/2006/relationships/image" Target="../media/image32.png"/><Relationship Id="rId39" Type="http://schemas.openxmlformats.org/officeDocument/2006/relationships/image" Target="../media/image53.png"/><Relationship Id="rId34" Type="http://schemas.openxmlformats.org/officeDocument/2006/relationships/image" Target="../media/image48.png"/><Relationship Id="rId50" Type="http://schemas.openxmlformats.org/officeDocument/2006/relationships/image" Target="../media/image64.png"/><Relationship Id="rId55" Type="http://schemas.openxmlformats.org/officeDocument/2006/relationships/image" Target="../media/image69.png"/><Relationship Id="rId76" Type="http://schemas.openxmlformats.org/officeDocument/2006/relationships/image" Target="../media/image90.png"/><Relationship Id="rId7" Type="http://schemas.openxmlformats.org/officeDocument/2006/relationships/image" Target="../media/image21.png"/><Relationship Id="rId71" Type="http://schemas.openxmlformats.org/officeDocument/2006/relationships/image" Target="../media/image85.png"/><Relationship Id="rId2" Type="http://schemas.openxmlformats.org/officeDocument/2006/relationships/image" Target="../media/image5.png"/><Relationship Id="rId29" Type="http://schemas.openxmlformats.org/officeDocument/2006/relationships/image" Target="../media/image43.png"/><Relationship Id="rId24" Type="http://schemas.openxmlformats.org/officeDocument/2006/relationships/image" Target="../media/image38.png"/><Relationship Id="rId40" Type="http://schemas.openxmlformats.org/officeDocument/2006/relationships/image" Target="../media/image54.png"/><Relationship Id="rId45" Type="http://schemas.openxmlformats.org/officeDocument/2006/relationships/image" Target="../media/image59.png"/><Relationship Id="rId66" Type="http://schemas.openxmlformats.org/officeDocument/2006/relationships/image" Target="../media/image80.png"/><Relationship Id="rId87" Type="http://schemas.openxmlformats.org/officeDocument/2006/relationships/image" Target="../media/image101.png"/><Relationship Id="rId61" Type="http://schemas.openxmlformats.org/officeDocument/2006/relationships/image" Target="../media/image75.png"/><Relationship Id="rId82" Type="http://schemas.openxmlformats.org/officeDocument/2006/relationships/image" Target="../media/image96.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2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3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4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7.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8.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59.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60.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drawing61.xml.rels><?xml version="1.0" encoding="UTF-8" standalone="yes"?>
<Relationships xmlns="http://schemas.openxmlformats.org/package/2006/relationships"><Relationship Id="rId1" Type="http://schemas.openxmlformats.org/officeDocument/2006/relationships/image" Target="../media/image102.png"/></Relationships>
</file>

<file path=xl/drawings/_rels/drawing62.xml.rels><?xml version="1.0" encoding="UTF-8" standalone="yes"?>
<Relationships xmlns="http://schemas.openxmlformats.org/package/2006/relationships"><Relationship Id="rId1" Type="http://schemas.openxmlformats.org/officeDocument/2006/relationships/image" Target="../media/image104.jpeg"/></Relationships>
</file>

<file path=xl/drawings/_rels/drawing63.xml.rels><?xml version="1.0" encoding="UTF-8" standalone="yes"?>
<Relationships xmlns="http://schemas.openxmlformats.org/package/2006/relationships"><Relationship Id="rId1" Type="http://schemas.openxmlformats.org/officeDocument/2006/relationships/hyperlink" Target="#INDICE!B1"/></Relationships>
</file>

<file path=xl/drawings/_rels/drawing6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05.jpeg"/><Relationship Id="rId1" Type="http://schemas.openxmlformats.org/officeDocument/2006/relationships/image" Target="../media/image1.png"/><Relationship Id="rId4" Type="http://schemas.microsoft.com/office/2007/relationships/hdphoto" Target="../media/hdphoto1.wdp"/></Relationships>
</file>

<file path=xl/drawings/_rels/drawing6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03.png"/></Relationships>
</file>

<file path=xl/drawings/drawing1.xml><?xml version="1.0" encoding="utf-8"?>
<xdr:wsDr xmlns:xdr="http://schemas.openxmlformats.org/drawingml/2006/spreadsheetDrawing" xmlns:a="http://schemas.openxmlformats.org/drawingml/2006/main">
  <xdr:twoCellAnchor editAs="oneCell">
    <xdr:from>
      <xdr:col>2</xdr:col>
      <xdr:colOff>32658</xdr:colOff>
      <xdr:row>1</xdr:row>
      <xdr:rowOff>43544</xdr:rowOff>
    </xdr:from>
    <xdr:to>
      <xdr:col>3</xdr:col>
      <xdr:colOff>1884441</xdr:colOff>
      <xdr:row>4</xdr:row>
      <xdr:rowOff>225615</xdr:rowOff>
    </xdr:to>
    <xdr:pic>
      <xdr:nvPicPr>
        <xdr:cNvPr id="2" name="Imagen 1">
          <a:extLst>
            <a:ext uri="{FF2B5EF4-FFF2-40B4-BE49-F238E27FC236}">
              <a16:creationId xmlns:a16="http://schemas.microsoft.com/office/drawing/2014/main" id="{5F67BD99-7C60-4193-B5E2-3B63AC188FDC}"/>
            </a:ext>
          </a:extLst>
        </xdr:cNvPr>
        <xdr:cNvPicPr>
          <a:picLocks noChangeAspect="1"/>
        </xdr:cNvPicPr>
      </xdr:nvPicPr>
      <xdr:blipFill>
        <a:blip xmlns:r="http://schemas.openxmlformats.org/officeDocument/2006/relationships" r:embed="rId1"/>
        <a:stretch>
          <a:fillRect/>
        </a:stretch>
      </xdr:blipFill>
      <xdr:spPr>
        <a:xfrm>
          <a:off x="398418" y="226424"/>
          <a:ext cx="2537583" cy="936451"/>
        </a:xfrm>
        <a:prstGeom prst="rect">
          <a:avLst/>
        </a:prstGeom>
      </xdr:spPr>
    </xdr:pic>
    <xdr:clientData/>
  </xdr:twoCellAnchor>
  <xdr:twoCellAnchor editAs="oneCell">
    <xdr:from>
      <xdr:col>7</xdr:col>
      <xdr:colOff>549450</xdr:colOff>
      <xdr:row>1</xdr:row>
      <xdr:rowOff>71439</xdr:rowOff>
    </xdr:from>
    <xdr:to>
      <xdr:col>7</xdr:col>
      <xdr:colOff>1345106</xdr:colOff>
      <xdr:row>4</xdr:row>
      <xdr:rowOff>200042</xdr:rowOff>
    </xdr:to>
    <xdr:pic>
      <xdr:nvPicPr>
        <xdr:cNvPr id="3" name="Imagen 5" descr="plantilla INVIAS nueva resolucion-02">
          <a:extLst>
            <a:ext uri="{FF2B5EF4-FFF2-40B4-BE49-F238E27FC236}">
              <a16:creationId xmlns:a16="http://schemas.microsoft.com/office/drawing/2014/main" id="{6BDEB1D3-50F1-4FBE-8A50-1E6D390E625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573756" y="247828"/>
          <a:ext cx="792481" cy="8662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1098656</xdr:colOff>
      <xdr:row>102</xdr:row>
      <xdr:rowOff>131032</xdr:rowOff>
    </xdr:from>
    <xdr:to>
      <xdr:col>7</xdr:col>
      <xdr:colOff>139313</xdr:colOff>
      <xdr:row>106</xdr:row>
      <xdr:rowOff>164842</xdr:rowOff>
    </xdr:to>
    <xdr:pic>
      <xdr:nvPicPr>
        <xdr:cNvPr id="4" name="Imagen 3">
          <a:extLst>
            <a:ext uri="{FF2B5EF4-FFF2-40B4-BE49-F238E27FC236}">
              <a16:creationId xmlns:a16="http://schemas.microsoft.com/office/drawing/2014/main" id="{AC539280-017B-46E4-B108-710D111CF8F6}"/>
            </a:ext>
          </a:extLst>
        </xdr:cNvPr>
        <xdr:cNvPicPr>
          <a:picLocks noChangeAspect="1"/>
        </xdr:cNvPicPr>
      </xdr:nvPicPr>
      <xdr:blipFill rotWithShape="1">
        <a:blip xmlns:r="http://schemas.openxmlformats.org/officeDocument/2006/relationships" r:embed="rId3" cstate="print">
          <a:biLevel thresh="50000"/>
          <a:alphaModFix/>
          <a:extLst>
            <a:ext uri="{BEBA8EAE-BF5A-486C-A8C5-ECC9F3942E4B}">
              <a14:imgProps xmlns:a14="http://schemas.microsoft.com/office/drawing/2010/main">
                <a14:imgLayer r:embed="rId4">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8897396" y="33335149"/>
          <a:ext cx="759525" cy="1903196"/>
        </a:xfrm>
        <a:prstGeom prst="rect">
          <a:avLst/>
        </a:prstGeom>
      </xdr:spPr>
    </xdr:pic>
    <xdr:clientData/>
  </xdr:twoCellAnchor>
  <xdr:twoCellAnchor editAs="oneCell">
    <xdr:from>
      <xdr:col>2</xdr:col>
      <xdr:colOff>372937</xdr:colOff>
      <xdr:row>106</xdr:row>
      <xdr:rowOff>-1</xdr:rowOff>
    </xdr:from>
    <xdr:to>
      <xdr:col>3</xdr:col>
      <xdr:colOff>2650873</xdr:colOff>
      <xdr:row>111</xdr:row>
      <xdr:rowOff>74889</xdr:rowOff>
    </xdr:to>
    <xdr:pic>
      <xdr:nvPicPr>
        <xdr:cNvPr id="5" name="Imagen 4">
          <a:extLst>
            <a:ext uri="{FF2B5EF4-FFF2-40B4-BE49-F238E27FC236}">
              <a16:creationId xmlns:a16="http://schemas.microsoft.com/office/drawing/2014/main" id="{F38791F6-6F60-4E97-A8C0-B6EC106048BF}"/>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15635" y="34501666"/>
          <a:ext cx="2912936" cy="138520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32658</xdr:colOff>
      <xdr:row>1</xdr:row>
      <xdr:rowOff>43544</xdr:rowOff>
    </xdr:from>
    <xdr:to>
      <xdr:col>3</xdr:col>
      <xdr:colOff>1884441</xdr:colOff>
      <xdr:row>4</xdr:row>
      <xdr:rowOff>225615</xdr:rowOff>
    </xdr:to>
    <xdr:pic>
      <xdr:nvPicPr>
        <xdr:cNvPr id="2" name="Imagen 1">
          <a:extLst>
            <a:ext uri="{FF2B5EF4-FFF2-40B4-BE49-F238E27FC236}">
              <a16:creationId xmlns:a16="http://schemas.microsoft.com/office/drawing/2014/main" id="{CA67845C-21F6-4D46-86EF-35D8B0011542}"/>
            </a:ext>
          </a:extLst>
        </xdr:cNvPr>
        <xdr:cNvPicPr>
          <a:picLocks noChangeAspect="1"/>
        </xdr:cNvPicPr>
      </xdr:nvPicPr>
      <xdr:blipFill>
        <a:blip xmlns:r="http://schemas.openxmlformats.org/officeDocument/2006/relationships" r:embed="rId1"/>
        <a:stretch>
          <a:fillRect/>
        </a:stretch>
      </xdr:blipFill>
      <xdr:spPr>
        <a:xfrm>
          <a:off x="362858" y="227694"/>
          <a:ext cx="2493133" cy="921846"/>
        </a:xfrm>
        <a:prstGeom prst="rect">
          <a:avLst/>
        </a:prstGeom>
      </xdr:spPr>
    </xdr:pic>
    <xdr:clientData/>
  </xdr:twoCellAnchor>
  <xdr:twoCellAnchor editAs="oneCell">
    <xdr:from>
      <xdr:col>7</xdr:col>
      <xdr:colOff>549450</xdr:colOff>
      <xdr:row>1</xdr:row>
      <xdr:rowOff>71439</xdr:rowOff>
    </xdr:from>
    <xdr:to>
      <xdr:col>7</xdr:col>
      <xdr:colOff>1345106</xdr:colOff>
      <xdr:row>4</xdr:row>
      <xdr:rowOff>200042</xdr:rowOff>
    </xdr:to>
    <xdr:pic>
      <xdr:nvPicPr>
        <xdr:cNvPr id="3" name="Imagen 5" descr="plantilla INVIAS nueva resolucion-02">
          <a:extLst>
            <a:ext uri="{FF2B5EF4-FFF2-40B4-BE49-F238E27FC236}">
              <a16:creationId xmlns:a16="http://schemas.microsoft.com/office/drawing/2014/main" id="{DF5B83B9-DF88-48F4-8275-B1303BD8668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2436650" y="249239"/>
          <a:ext cx="792481" cy="8715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963083</xdr:colOff>
      <xdr:row>106</xdr:row>
      <xdr:rowOff>31751</xdr:rowOff>
    </xdr:from>
    <xdr:to>
      <xdr:col>7</xdr:col>
      <xdr:colOff>701019</xdr:colOff>
      <xdr:row>112</xdr:row>
      <xdr:rowOff>62291</xdr:rowOff>
    </xdr:to>
    <xdr:pic>
      <xdr:nvPicPr>
        <xdr:cNvPr id="4" name="Imagen 3">
          <a:extLst>
            <a:ext uri="{FF2B5EF4-FFF2-40B4-BE49-F238E27FC236}">
              <a16:creationId xmlns:a16="http://schemas.microsoft.com/office/drawing/2014/main" id="{EE0383B0-A3F8-44FD-A136-6404D10DF0C8}"/>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969500" y="29601584"/>
          <a:ext cx="2912936" cy="1385207"/>
        </a:xfrm>
        <a:prstGeom prst="rect">
          <a:avLst/>
        </a:prstGeom>
        <a:noFill/>
        <a:ln>
          <a:noFill/>
        </a:ln>
      </xdr:spPr>
    </xdr:pic>
    <xdr:clientData/>
  </xdr:twoCellAnchor>
  <xdr:twoCellAnchor editAs="oneCell">
    <xdr:from>
      <xdr:col>9</xdr:col>
      <xdr:colOff>1407585</xdr:colOff>
      <xdr:row>102</xdr:row>
      <xdr:rowOff>169333</xdr:rowOff>
    </xdr:from>
    <xdr:to>
      <xdr:col>10</xdr:col>
      <xdr:colOff>1892614</xdr:colOff>
      <xdr:row>107</xdr:row>
      <xdr:rowOff>29275</xdr:rowOff>
    </xdr:to>
    <xdr:pic>
      <xdr:nvPicPr>
        <xdr:cNvPr id="5" name="Imagen 4">
          <a:extLst>
            <a:ext uri="{FF2B5EF4-FFF2-40B4-BE49-F238E27FC236}">
              <a16:creationId xmlns:a16="http://schemas.microsoft.com/office/drawing/2014/main" id="{620F2B6C-C831-4612-9587-CCC84D3B8351}"/>
            </a:ext>
          </a:extLst>
        </xdr:cNvPr>
        <xdr:cNvPicPr>
          <a:picLocks noChangeAspect="1"/>
        </xdr:cNvPicPr>
      </xdr:nvPicPr>
      <xdr:blipFill rotWithShape="1">
        <a:blip xmlns:r="http://schemas.openxmlformats.org/officeDocument/2006/relationships" r:embed="rId4" cstate="print">
          <a:biLevel thresh="50000"/>
          <a:alphaModFix/>
          <a:extLst>
            <a:ext uri="{BEBA8EAE-BF5A-486C-A8C5-ECC9F3942E4B}">
              <a14:imgProps xmlns:a14="http://schemas.microsoft.com/office/drawing/2010/main">
                <a14:imgLayer r:embed="rId5">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17790920" y="28447665"/>
          <a:ext cx="759525" cy="190319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28578</xdr:colOff>
      <xdr:row>1</xdr:row>
      <xdr:rowOff>47630</xdr:rowOff>
    </xdr:from>
    <xdr:ext cx="2386107" cy="919291"/>
    <xdr:pic>
      <xdr:nvPicPr>
        <xdr:cNvPr id="2" name="Imagen 1">
          <a:extLst>
            <a:ext uri="{FF2B5EF4-FFF2-40B4-BE49-F238E27FC236}">
              <a16:creationId xmlns:a16="http://schemas.microsoft.com/office/drawing/2014/main" id="{4C1FD688-E047-4655-94E9-CEFA92F8E833}"/>
            </a:ext>
          </a:extLst>
        </xdr:cNvPr>
        <xdr:cNvPicPr>
          <a:picLocks noChangeAspect="1"/>
        </xdr:cNvPicPr>
      </xdr:nvPicPr>
      <xdr:blipFill>
        <a:blip xmlns:r="http://schemas.openxmlformats.org/officeDocument/2006/relationships" r:embed="rId1"/>
        <a:stretch>
          <a:fillRect/>
        </a:stretch>
      </xdr:blipFill>
      <xdr:spPr>
        <a:xfrm>
          <a:off x="749303" y="206380"/>
          <a:ext cx="2386107" cy="919291"/>
        </a:xfrm>
        <a:prstGeom prst="rect">
          <a:avLst/>
        </a:prstGeom>
      </xdr:spPr>
    </xdr:pic>
    <xdr:clientData/>
  </xdr:oneCellAnchor>
  <xdr:oneCellAnchor>
    <xdr:from>
      <xdr:col>11</xdr:col>
      <xdr:colOff>28580</xdr:colOff>
      <xdr:row>1</xdr:row>
      <xdr:rowOff>52392</xdr:rowOff>
    </xdr:from>
    <xdr:ext cx="802640" cy="905451"/>
    <xdr:pic>
      <xdr:nvPicPr>
        <xdr:cNvPr id="3" name="Imagen 5" descr="plantilla INVIAS nueva resolucion-02">
          <a:extLst>
            <a:ext uri="{FF2B5EF4-FFF2-40B4-BE49-F238E27FC236}">
              <a16:creationId xmlns:a16="http://schemas.microsoft.com/office/drawing/2014/main" id="{5E99BCC1-3034-4B10-B96D-6096292AE7A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7988305" y="211142"/>
          <a:ext cx="802640" cy="9054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952502</xdr:colOff>
      <xdr:row>73</xdr:row>
      <xdr:rowOff>47625</xdr:rowOff>
    </xdr:from>
    <xdr:to>
      <xdr:col>9</xdr:col>
      <xdr:colOff>553823</xdr:colOff>
      <xdr:row>76</xdr:row>
      <xdr:rowOff>283275</xdr:rowOff>
    </xdr:to>
    <xdr:pic>
      <xdr:nvPicPr>
        <xdr:cNvPr id="4" name="Imagen 3">
          <a:extLst>
            <a:ext uri="{FF2B5EF4-FFF2-40B4-BE49-F238E27FC236}">
              <a16:creationId xmlns:a16="http://schemas.microsoft.com/office/drawing/2014/main" id="{32025B2D-44C6-47A0-A809-6BD118DDD0C2}"/>
            </a:ext>
          </a:extLst>
        </xdr:cNvPr>
        <xdr:cNvPicPr>
          <a:picLocks noChangeAspect="1"/>
        </xdr:cNvPicPr>
      </xdr:nvPicPr>
      <xdr:blipFill rotWithShape="1">
        <a:blip xmlns:r="http://schemas.openxmlformats.org/officeDocument/2006/relationships" r:embed="rId3" cstate="print">
          <a:biLevel thresh="50000"/>
          <a:alphaModFix/>
          <a:extLst>
            <a:ext uri="{BEBA8EAE-BF5A-486C-A8C5-ECC9F3942E4B}">
              <a14:imgProps xmlns:a14="http://schemas.microsoft.com/office/drawing/2010/main">
                <a14:imgLayer r:embed="rId4">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9874587" y="18073353"/>
          <a:ext cx="759525" cy="1903196"/>
        </a:xfrm>
        <a:prstGeom prst="rect">
          <a:avLst/>
        </a:prstGeom>
      </xdr:spPr>
    </xdr:pic>
    <xdr:clientData/>
  </xdr:twoCellAnchor>
  <xdr:twoCellAnchor editAs="oneCell">
    <xdr:from>
      <xdr:col>2</xdr:col>
      <xdr:colOff>134937</xdr:colOff>
      <xdr:row>76</xdr:row>
      <xdr:rowOff>0</xdr:rowOff>
    </xdr:from>
    <xdr:to>
      <xdr:col>2</xdr:col>
      <xdr:colOff>3047873</xdr:colOff>
      <xdr:row>81</xdr:row>
      <xdr:rowOff>131082</xdr:rowOff>
    </xdr:to>
    <xdr:pic>
      <xdr:nvPicPr>
        <xdr:cNvPr id="5" name="Imagen 4">
          <a:extLst>
            <a:ext uri="{FF2B5EF4-FFF2-40B4-BE49-F238E27FC236}">
              <a16:creationId xmlns:a16="http://schemas.microsoft.com/office/drawing/2014/main" id="{347BA1E0-17EC-4059-9DE7-AF0F2AEB8DDC}"/>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93750" y="19224625"/>
          <a:ext cx="2912936" cy="1385207"/>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288637</xdr:colOff>
      <xdr:row>0</xdr:row>
      <xdr:rowOff>254000</xdr:rowOff>
    </xdr:from>
    <xdr:to>
      <xdr:col>2</xdr:col>
      <xdr:colOff>1997364</xdr:colOff>
      <xdr:row>0</xdr:row>
      <xdr:rowOff>1062182</xdr:rowOff>
    </xdr:to>
    <xdr:pic>
      <xdr:nvPicPr>
        <xdr:cNvPr id="2" name="Imagen 1">
          <a:extLst>
            <a:ext uri="{FF2B5EF4-FFF2-40B4-BE49-F238E27FC236}">
              <a16:creationId xmlns:a16="http://schemas.microsoft.com/office/drawing/2014/main" id="{753D7C20-F5D7-4052-BE9F-7BE2B40F46B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27182" y="254000"/>
          <a:ext cx="2320637" cy="808182"/>
        </a:xfrm>
        <a:prstGeom prst="rect">
          <a:avLst/>
        </a:prstGeom>
        <a:noFill/>
      </xdr:spPr>
    </xdr:pic>
    <xdr:clientData/>
  </xdr:twoCellAnchor>
  <xdr:twoCellAnchor editAs="oneCell">
    <xdr:from>
      <xdr:col>6</xdr:col>
      <xdr:colOff>81938</xdr:colOff>
      <xdr:row>48</xdr:row>
      <xdr:rowOff>1</xdr:rowOff>
    </xdr:from>
    <xdr:to>
      <xdr:col>7</xdr:col>
      <xdr:colOff>377150</xdr:colOff>
      <xdr:row>50</xdr:row>
      <xdr:rowOff>421542</xdr:rowOff>
    </xdr:to>
    <xdr:pic>
      <xdr:nvPicPr>
        <xdr:cNvPr id="3" name="Imagen 2">
          <a:extLst>
            <a:ext uri="{FF2B5EF4-FFF2-40B4-BE49-F238E27FC236}">
              <a16:creationId xmlns:a16="http://schemas.microsoft.com/office/drawing/2014/main" id="{3348AF74-2945-4163-AD9E-99A0ECB6A801}"/>
            </a:ext>
          </a:extLst>
        </xdr:cNvPr>
        <xdr:cNvPicPr>
          <a:picLocks noChangeAspect="1"/>
        </xdr:cNvPicPr>
      </xdr:nvPicPr>
      <xdr:blipFill rotWithShape="1">
        <a:blip xmlns:r="http://schemas.openxmlformats.org/officeDocument/2006/relationships" r:embed="rId2" cstate="print">
          <a:biLevel thresh="50000"/>
          <a:alphaModFix/>
          <a:extLst>
            <a:ext uri="{BEBA8EAE-BF5A-486C-A8C5-ECC9F3942E4B}">
              <a14:imgProps xmlns:a14="http://schemas.microsoft.com/office/drawing/2010/main">
                <a14:imgLayer r:embed="rId3">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7597805" y="13398166"/>
          <a:ext cx="759525" cy="1903196"/>
        </a:xfrm>
        <a:prstGeom prst="rect">
          <a:avLst/>
        </a:prstGeom>
      </xdr:spPr>
    </xdr:pic>
    <xdr:clientData/>
  </xdr:twoCellAnchor>
  <xdr:twoCellAnchor editAs="oneCell">
    <xdr:from>
      <xdr:col>2</xdr:col>
      <xdr:colOff>993468</xdr:colOff>
      <xdr:row>50</xdr:row>
      <xdr:rowOff>225322</xdr:rowOff>
    </xdr:from>
    <xdr:to>
      <xdr:col>3</xdr:col>
      <xdr:colOff>547049</xdr:colOff>
      <xdr:row>56</xdr:row>
      <xdr:rowOff>43513</xdr:rowOff>
    </xdr:to>
    <xdr:pic>
      <xdr:nvPicPr>
        <xdr:cNvPr id="4" name="Imagen 3">
          <a:extLst>
            <a:ext uri="{FF2B5EF4-FFF2-40B4-BE49-F238E27FC236}">
              <a16:creationId xmlns:a16="http://schemas.microsoft.com/office/drawing/2014/main" id="{90EEF6F8-12AD-4C1F-B873-25B67CEA06C7}"/>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41129" y="14533306"/>
          <a:ext cx="2912936" cy="1385207"/>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349250</xdr:colOff>
      <xdr:row>0</xdr:row>
      <xdr:rowOff>95250</xdr:rowOff>
    </xdr:from>
    <xdr:to>
      <xdr:col>1</xdr:col>
      <xdr:colOff>1907887</xdr:colOff>
      <xdr:row>0</xdr:row>
      <xdr:rowOff>903432</xdr:rowOff>
    </xdr:to>
    <xdr:pic>
      <xdr:nvPicPr>
        <xdr:cNvPr id="6" name="Imagen 5">
          <a:extLst>
            <a:ext uri="{FF2B5EF4-FFF2-40B4-BE49-F238E27FC236}">
              <a16:creationId xmlns:a16="http://schemas.microsoft.com/office/drawing/2014/main" id="{2320CB64-7A4C-4A63-918E-49CFC097DD7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9250" y="95250"/>
          <a:ext cx="2320637" cy="808182"/>
        </a:xfrm>
        <a:prstGeom prst="rect">
          <a:avLst/>
        </a:prstGeom>
        <a:noFill/>
      </xdr:spPr>
    </xdr:pic>
    <xdr:clientData/>
  </xdr:twoCellAnchor>
  <xdr:twoCellAnchor editAs="oneCell">
    <xdr:from>
      <xdr:col>12</xdr:col>
      <xdr:colOff>87924</xdr:colOff>
      <xdr:row>139</xdr:row>
      <xdr:rowOff>39077</xdr:rowOff>
    </xdr:from>
    <xdr:to>
      <xdr:col>13</xdr:col>
      <xdr:colOff>467120</xdr:colOff>
      <xdr:row>141</xdr:row>
      <xdr:rowOff>271063</xdr:rowOff>
    </xdr:to>
    <xdr:pic>
      <xdr:nvPicPr>
        <xdr:cNvPr id="3" name="Imagen 2">
          <a:extLst>
            <a:ext uri="{FF2B5EF4-FFF2-40B4-BE49-F238E27FC236}">
              <a16:creationId xmlns:a16="http://schemas.microsoft.com/office/drawing/2014/main" id="{EB5A50D3-9C8A-48D8-A5A9-78A59BB1CE67}"/>
            </a:ext>
          </a:extLst>
        </xdr:cNvPr>
        <xdr:cNvPicPr>
          <a:picLocks noChangeAspect="1"/>
        </xdr:cNvPicPr>
      </xdr:nvPicPr>
      <xdr:blipFill rotWithShape="1">
        <a:blip xmlns:r="http://schemas.openxmlformats.org/officeDocument/2006/relationships" r:embed="rId2" cstate="print">
          <a:biLevel thresh="50000"/>
          <a:alphaModFix/>
          <a:extLst>
            <a:ext uri="{BEBA8EAE-BF5A-486C-A8C5-ECC9F3942E4B}">
              <a14:imgProps xmlns:a14="http://schemas.microsoft.com/office/drawing/2010/main">
                <a14:imgLayer r:embed="rId3">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16183067" y="36228857"/>
          <a:ext cx="759525" cy="1903196"/>
        </a:xfrm>
        <a:prstGeom prst="rect">
          <a:avLst/>
        </a:prstGeom>
      </xdr:spPr>
    </xdr:pic>
    <xdr:clientData/>
  </xdr:twoCellAnchor>
  <xdr:twoCellAnchor editAs="oneCell">
    <xdr:from>
      <xdr:col>1</xdr:col>
      <xdr:colOff>664308</xdr:colOff>
      <xdr:row>139</xdr:row>
      <xdr:rowOff>263771</xdr:rowOff>
    </xdr:from>
    <xdr:to>
      <xdr:col>1</xdr:col>
      <xdr:colOff>4288692</xdr:colOff>
      <xdr:row>145</xdr:row>
      <xdr:rowOff>154286</xdr:rowOff>
    </xdr:to>
    <xdr:pic>
      <xdr:nvPicPr>
        <xdr:cNvPr id="4" name="Imagen 3">
          <a:extLst>
            <a:ext uri="{FF2B5EF4-FFF2-40B4-BE49-F238E27FC236}">
              <a16:creationId xmlns:a16="http://schemas.microsoft.com/office/drawing/2014/main" id="{4165F8E7-827E-4580-B8EA-A6E0B07C536B}"/>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26308" y="37025386"/>
          <a:ext cx="3624384" cy="1756438"/>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1016241</xdr:colOff>
      <xdr:row>2</xdr:row>
      <xdr:rowOff>265157</xdr:rowOff>
    </xdr:to>
    <xdr:pic>
      <xdr:nvPicPr>
        <xdr:cNvPr id="2" name="Imagen 1">
          <a:extLst>
            <a:ext uri="{FF2B5EF4-FFF2-40B4-BE49-F238E27FC236}">
              <a16:creationId xmlns:a16="http://schemas.microsoft.com/office/drawing/2014/main" id="{CEA57019-F672-447B-B844-E5709A21A8D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6334" y="88515"/>
          <a:ext cx="2247057" cy="805292"/>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B92CF4DB-5AC8-470F-889A-4792AE88D826}"/>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68930"/>
          <a:ext cx="696330" cy="8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396940</xdr:colOff>
      <xdr:row>52</xdr:row>
      <xdr:rowOff>82911</xdr:rowOff>
    </xdr:from>
    <xdr:to>
      <xdr:col>7</xdr:col>
      <xdr:colOff>1164672</xdr:colOff>
      <xdr:row>54</xdr:row>
      <xdr:rowOff>237020</xdr:rowOff>
    </xdr:to>
    <xdr:pic>
      <xdr:nvPicPr>
        <xdr:cNvPr id="4" name="Imagen 3">
          <a:extLst>
            <a:ext uri="{FF2B5EF4-FFF2-40B4-BE49-F238E27FC236}">
              <a16:creationId xmlns:a16="http://schemas.microsoft.com/office/drawing/2014/main" id="{E7D00D65-9536-4BBA-96C8-2DB5C483A4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59765" y="10296886"/>
          <a:ext cx="2348882" cy="782759"/>
        </a:xfrm>
        <a:prstGeom prst="rect">
          <a:avLst/>
        </a:prstGeom>
        <a:noFill/>
      </xdr:spPr>
    </xdr:pic>
    <xdr:clientData/>
  </xdr:twoCellAnchor>
  <xdr:twoCellAnchor editAs="oneCell">
    <xdr:from>
      <xdr:col>0</xdr:col>
      <xdr:colOff>570005</xdr:colOff>
      <xdr:row>52</xdr:row>
      <xdr:rowOff>82320</xdr:rowOff>
    </xdr:from>
    <xdr:to>
      <xdr:col>1</xdr:col>
      <xdr:colOff>255519</xdr:colOff>
      <xdr:row>54</xdr:row>
      <xdr:rowOff>208262</xdr:rowOff>
    </xdr:to>
    <xdr:pic>
      <xdr:nvPicPr>
        <xdr:cNvPr id="5" name="Imagen 5" descr="plantilla INVIAS nueva resolucion-02">
          <a:extLst>
            <a:ext uri="{FF2B5EF4-FFF2-40B4-BE49-F238E27FC236}">
              <a16:creationId xmlns:a16="http://schemas.microsoft.com/office/drawing/2014/main" id="{58370443-5A60-4A8E-90B1-F0D72FC03B8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570005" y="10296295"/>
          <a:ext cx="745964" cy="7514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353509</xdr:colOff>
      <xdr:row>108</xdr:row>
      <xdr:rowOff>88516</xdr:rowOff>
    </xdr:from>
    <xdr:to>
      <xdr:col>7</xdr:col>
      <xdr:colOff>1020659</xdr:colOff>
      <xdr:row>110</xdr:row>
      <xdr:rowOff>162479</xdr:rowOff>
    </xdr:to>
    <xdr:pic>
      <xdr:nvPicPr>
        <xdr:cNvPr id="6" name="Imagen 5">
          <a:extLst>
            <a:ext uri="{FF2B5EF4-FFF2-40B4-BE49-F238E27FC236}">
              <a16:creationId xmlns:a16="http://schemas.microsoft.com/office/drawing/2014/main" id="{4CF70CA1-A4C9-45AD-A7A1-FD5B1D80087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33313" y="22840842"/>
          <a:ext cx="2245954" cy="706616"/>
        </a:xfrm>
        <a:prstGeom prst="rect">
          <a:avLst/>
        </a:prstGeom>
        <a:noFill/>
      </xdr:spPr>
    </xdr:pic>
    <xdr:clientData/>
  </xdr:twoCellAnchor>
  <xdr:twoCellAnchor editAs="oneCell">
    <xdr:from>
      <xdr:col>0</xdr:col>
      <xdr:colOff>596785</xdr:colOff>
      <xdr:row>108</xdr:row>
      <xdr:rowOff>107168</xdr:rowOff>
    </xdr:from>
    <xdr:to>
      <xdr:col>1</xdr:col>
      <xdr:colOff>235840</xdr:colOff>
      <xdr:row>110</xdr:row>
      <xdr:rowOff>140805</xdr:rowOff>
    </xdr:to>
    <xdr:pic>
      <xdr:nvPicPr>
        <xdr:cNvPr id="7" name="Imagen 5" descr="plantilla INVIAS nueva resolucion-02">
          <a:extLst>
            <a:ext uri="{FF2B5EF4-FFF2-40B4-BE49-F238E27FC236}">
              <a16:creationId xmlns:a16="http://schemas.microsoft.com/office/drawing/2014/main" id="{C64A3BE1-C2D0-4E84-8339-096AA0D052D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596785" y="22859494"/>
          <a:ext cx="702404" cy="6662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97974</xdr:colOff>
      <xdr:row>1</xdr:row>
      <xdr:rowOff>43544</xdr:rowOff>
    </xdr:from>
    <xdr:to>
      <xdr:col>2</xdr:col>
      <xdr:colOff>1981202</xdr:colOff>
      <xdr:row>4</xdr:row>
      <xdr:rowOff>202710</xdr:rowOff>
    </xdr:to>
    <xdr:pic>
      <xdr:nvPicPr>
        <xdr:cNvPr id="2" name="Imagen 1">
          <a:extLst>
            <a:ext uri="{FF2B5EF4-FFF2-40B4-BE49-F238E27FC236}">
              <a16:creationId xmlns:a16="http://schemas.microsoft.com/office/drawing/2014/main" id="{45CEBDAB-D31B-48BE-A65D-DC04F8763EA4}"/>
            </a:ext>
          </a:extLst>
        </xdr:cNvPr>
        <xdr:cNvPicPr>
          <a:picLocks noChangeAspect="1"/>
        </xdr:cNvPicPr>
      </xdr:nvPicPr>
      <xdr:blipFill>
        <a:blip xmlns:r="http://schemas.openxmlformats.org/officeDocument/2006/relationships" r:embed="rId1"/>
        <a:stretch>
          <a:fillRect/>
        </a:stretch>
      </xdr:blipFill>
      <xdr:spPr>
        <a:xfrm>
          <a:off x="235134" y="226424"/>
          <a:ext cx="2477588" cy="916721"/>
        </a:xfrm>
        <a:prstGeom prst="rect">
          <a:avLst/>
        </a:prstGeom>
      </xdr:spPr>
    </xdr:pic>
    <xdr:clientData/>
  </xdr:twoCellAnchor>
  <xdr:twoCellAnchor editAs="oneCell">
    <xdr:from>
      <xdr:col>14</xdr:col>
      <xdr:colOff>410392</xdr:colOff>
      <xdr:row>1</xdr:row>
      <xdr:rowOff>40278</xdr:rowOff>
    </xdr:from>
    <xdr:to>
      <xdr:col>15</xdr:col>
      <xdr:colOff>445135</xdr:colOff>
      <xdr:row>4</xdr:row>
      <xdr:rowOff>189724</xdr:rowOff>
    </xdr:to>
    <xdr:pic>
      <xdr:nvPicPr>
        <xdr:cNvPr id="3" name="Imagen 5" descr="plantilla INVIAS nueva resolucion-02">
          <a:extLst>
            <a:ext uri="{FF2B5EF4-FFF2-40B4-BE49-F238E27FC236}">
              <a16:creationId xmlns:a16="http://schemas.microsoft.com/office/drawing/2014/main" id="{A66B4D36-5904-4284-9813-13C79546305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2518572" y="223158"/>
          <a:ext cx="816428" cy="9038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97974</xdr:colOff>
      <xdr:row>36</xdr:row>
      <xdr:rowOff>43544</xdr:rowOff>
    </xdr:from>
    <xdr:ext cx="2480128" cy="924341"/>
    <xdr:pic>
      <xdr:nvPicPr>
        <xdr:cNvPr id="4" name="Imagen 3">
          <a:extLst>
            <a:ext uri="{FF2B5EF4-FFF2-40B4-BE49-F238E27FC236}">
              <a16:creationId xmlns:a16="http://schemas.microsoft.com/office/drawing/2014/main" id="{BBBEBA0B-C69B-4265-B1CF-0EC1C88FC0AC}"/>
            </a:ext>
          </a:extLst>
        </xdr:cNvPr>
        <xdr:cNvPicPr>
          <a:picLocks noChangeAspect="1"/>
        </xdr:cNvPicPr>
      </xdr:nvPicPr>
      <xdr:blipFill>
        <a:blip xmlns:r="http://schemas.openxmlformats.org/officeDocument/2006/relationships" r:embed="rId1"/>
        <a:stretch>
          <a:fillRect/>
        </a:stretch>
      </xdr:blipFill>
      <xdr:spPr>
        <a:xfrm>
          <a:off x="235134" y="9195164"/>
          <a:ext cx="2480128" cy="924341"/>
        </a:xfrm>
        <a:prstGeom prst="rect">
          <a:avLst/>
        </a:prstGeom>
      </xdr:spPr>
    </xdr:pic>
    <xdr:clientData/>
  </xdr:oneCellAnchor>
  <xdr:oneCellAnchor>
    <xdr:from>
      <xdr:col>14</xdr:col>
      <xdr:colOff>410392</xdr:colOff>
      <xdr:row>36</xdr:row>
      <xdr:rowOff>40278</xdr:rowOff>
    </xdr:from>
    <xdr:ext cx="818968" cy="911446"/>
    <xdr:pic>
      <xdr:nvPicPr>
        <xdr:cNvPr id="5" name="Imagen 5" descr="plantilla INVIAS nueva resolucion-02">
          <a:extLst>
            <a:ext uri="{FF2B5EF4-FFF2-40B4-BE49-F238E27FC236}">
              <a16:creationId xmlns:a16="http://schemas.microsoft.com/office/drawing/2014/main" id="{9B46DBC6-3CFD-4F31-88CB-58B58931F23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2518572" y="919189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10</xdr:col>
      <xdr:colOff>38100</xdr:colOff>
      <xdr:row>14</xdr:row>
      <xdr:rowOff>76200</xdr:rowOff>
    </xdr:from>
    <xdr:to>
      <xdr:col>16</xdr:col>
      <xdr:colOff>9663</xdr:colOff>
      <xdr:row>31</xdr:row>
      <xdr:rowOff>190500</xdr:rowOff>
    </xdr:to>
    <xdr:pic>
      <xdr:nvPicPr>
        <xdr:cNvPr id="6" name="Imagen 5">
          <a:extLst>
            <a:ext uri="{FF2B5EF4-FFF2-40B4-BE49-F238E27FC236}">
              <a16:creationId xmlns:a16="http://schemas.microsoft.com/office/drawing/2014/main" id="{9BA6A507-9F0A-4577-BFDB-19939CFC3F2D}"/>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9220200" y="3489960"/>
          <a:ext cx="4396740" cy="4648200"/>
        </a:xfrm>
        <a:prstGeom prst="rect">
          <a:avLst/>
        </a:prstGeom>
      </xdr:spPr>
    </xdr:pic>
    <xdr:clientData/>
  </xdr:twoCellAnchor>
  <xdr:twoCellAnchor editAs="oneCell">
    <xdr:from>
      <xdr:col>10</xdr:col>
      <xdr:colOff>38100</xdr:colOff>
      <xdr:row>49</xdr:row>
      <xdr:rowOff>63500</xdr:rowOff>
    </xdr:from>
    <xdr:to>
      <xdr:col>16</xdr:col>
      <xdr:colOff>9663</xdr:colOff>
      <xdr:row>66</xdr:row>
      <xdr:rowOff>180975</xdr:rowOff>
    </xdr:to>
    <xdr:pic>
      <xdr:nvPicPr>
        <xdr:cNvPr id="7" name="Imagen 6">
          <a:extLst>
            <a:ext uri="{FF2B5EF4-FFF2-40B4-BE49-F238E27FC236}">
              <a16:creationId xmlns:a16="http://schemas.microsoft.com/office/drawing/2014/main" id="{5AED74D4-F35D-47E8-B47B-004816760CAE}"/>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9220200" y="12446000"/>
          <a:ext cx="4396740" cy="4648200"/>
        </a:xfrm>
        <a:prstGeom prst="rect">
          <a:avLst/>
        </a:prstGeom>
      </xdr:spPr>
    </xdr:pic>
    <xdr:clientData/>
  </xdr:twoCellAnchor>
  <xdr:oneCellAnchor>
    <xdr:from>
      <xdr:col>1</xdr:col>
      <xdr:colOff>97974</xdr:colOff>
      <xdr:row>71</xdr:row>
      <xdr:rowOff>43544</xdr:rowOff>
    </xdr:from>
    <xdr:ext cx="2480128" cy="924341"/>
    <xdr:pic>
      <xdr:nvPicPr>
        <xdr:cNvPr id="8" name="Imagen 7">
          <a:extLst>
            <a:ext uri="{FF2B5EF4-FFF2-40B4-BE49-F238E27FC236}">
              <a16:creationId xmlns:a16="http://schemas.microsoft.com/office/drawing/2014/main" id="{66B97EF0-534D-47B6-A051-9D42982F5794}"/>
            </a:ext>
          </a:extLst>
        </xdr:cNvPr>
        <xdr:cNvPicPr>
          <a:picLocks noChangeAspect="1"/>
        </xdr:cNvPicPr>
      </xdr:nvPicPr>
      <xdr:blipFill>
        <a:blip xmlns:r="http://schemas.openxmlformats.org/officeDocument/2006/relationships" r:embed="rId1"/>
        <a:stretch>
          <a:fillRect/>
        </a:stretch>
      </xdr:blipFill>
      <xdr:spPr>
        <a:xfrm>
          <a:off x="222213" y="9207284"/>
          <a:ext cx="2480128" cy="924341"/>
        </a:xfrm>
        <a:prstGeom prst="rect">
          <a:avLst/>
        </a:prstGeom>
      </xdr:spPr>
    </xdr:pic>
    <xdr:clientData/>
  </xdr:oneCellAnchor>
  <xdr:oneCellAnchor>
    <xdr:from>
      <xdr:col>14</xdr:col>
      <xdr:colOff>410392</xdr:colOff>
      <xdr:row>71</xdr:row>
      <xdr:rowOff>40278</xdr:rowOff>
    </xdr:from>
    <xdr:ext cx="818968" cy="911446"/>
    <xdr:pic>
      <xdr:nvPicPr>
        <xdr:cNvPr id="9" name="Imagen 5" descr="plantilla INVIAS nueva resolucion-02">
          <a:extLst>
            <a:ext uri="{FF2B5EF4-FFF2-40B4-BE49-F238E27FC236}">
              <a16:creationId xmlns:a16="http://schemas.microsoft.com/office/drawing/2014/main" id="{EA569638-6DE9-4E17-8C4A-7D56B419896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38434" y="9200843"/>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38100</xdr:colOff>
      <xdr:row>84</xdr:row>
      <xdr:rowOff>63500</xdr:rowOff>
    </xdr:from>
    <xdr:ext cx="4126257" cy="4616864"/>
    <xdr:pic>
      <xdr:nvPicPr>
        <xdr:cNvPr id="10" name="Imagen 9">
          <a:extLst>
            <a:ext uri="{FF2B5EF4-FFF2-40B4-BE49-F238E27FC236}">
              <a16:creationId xmlns:a16="http://schemas.microsoft.com/office/drawing/2014/main" id="{32AC204B-4419-4ADE-9938-FEFDDD70D287}"/>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52622" y="12498871"/>
          <a:ext cx="4126257" cy="4616864"/>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6</xdr:col>
      <xdr:colOff>365742</xdr:colOff>
      <xdr:row>0</xdr:row>
      <xdr:rowOff>82911</xdr:rowOff>
    </xdr:from>
    <xdr:to>
      <xdr:col>7</xdr:col>
      <xdr:colOff>1125906</xdr:colOff>
      <xdr:row>2</xdr:row>
      <xdr:rowOff>256927</xdr:rowOff>
    </xdr:to>
    <xdr:pic>
      <xdr:nvPicPr>
        <xdr:cNvPr id="2" name="Imagen 1">
          <a:extLst>
            <a:ext uri="{FF2B5EF4-FFF2-40B4-BE49-F238E27FC236}">
              <a16:creationId xmlns:a16="http://schemas.microsoft.com/office/drawing/2014/main" id="{3D56C83D-3028-43DE-8625-7212D6B6AD1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95280" y="82911"/>
          <a:ext cx="2316190" cy="802666"/>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42B2A33D-A8BC-4EBB-B6B2-C0351925FBA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368917</xdr:colOff>
      <xdr:row>56</xdr:row>
      <xdr:rowOff>86087</xdr:rowOff>
    </xdr:from>
    <xdr:to>
      <xdr:col>7</xdr:col>
      <xdr:colOff>1126182</xdr:colOff>
      <xdr:row>58</xdr:row>
      <xdr:rowOff>207066</xdr:rowOff>
    </xdr:to>
    <xdr:pic>
      <xdr:nvPicPr>
        <xdr:cNvPr id="8" name="Imagen 7">
          <a:extLst>
            <a:ext uri="{FF2B5EF4-FFF2-40B4-BE49-F238E27FC236}">
              <a16:creationId xmlns:a16="http://schemas.microsoft.com/office/drawing/2014/main" id="{3C42E8EF-6E36-4816-BED4-9D125FFB528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49330" y="12501717"/>
          <a:ext cx="2239852" cy="750458"/>
        </a:xfrm>
        <a:prstGeom prst="rect">
          <a:avLst/>
        </a:prstGeom>
        <a:noFill/>
      </xdr:spPr>
    </xdr:pic>
    <xdr:clientData/>
  </xdr:twoCellAnchor>
  <xdr:twoCellAnchor editAs="oneCell">
    <xdr:from>
      <xdr:col>0</xdr:col>
      <xdr:colOff>657938</xdr:colOff>
      <xdr:row>56</xdr:row>
      <xdr:rowOff>68930</xdr:rowOff>
    </xdr:from>
    <xdr:to>
      <xdr:col>1</xdr:col>
      <xdr:colOff>293818</xdr:colOff>
      <xdr:row>58</xdr:row>
      <xdr:rowOff>173934</xdr:rowOff>
    </xdr:to>
    <xdr:pic>
      <xdr:nvPicPr>
        <xdr:cNvPr id="9" name="Imagen 5" descr="plantilla INVIAS nueva resolucion-02">
          <a:extLst>
            <a:ext uri="{FF2B5EF4-FFF2-40B4-BE49-F238E27FC236}">
              <a16:creationId xmlns:a16="http://schemas.microsoft.com/office/drawing/2014/main" id="{B86D578A-9612-4C95-8D8F-B2234A41D702}"/>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12484560"/>
          <a:ext cx="696054" cy="7344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353509</xdr:colOff>
      <xdr:row>112</xdr:row>
      <xdr:rowOff>88515</xdr:rowOff>
    </xdr:from>
    <xdr:to>
      <xdr:col>7</xdr:col>
      <xdr:colOff>1115909</xdr:colOff>
      <xdr:row>114</xdr:row>
      <xdr:rowOff>220455</xdr:rowOff>
    </xdr:to>
    <xdr:pic>
      <xdr:nvPicPr>
        <xdr:cNvPr id="10" name="Imagen 9">
          <a:extLst>
            <a:ext uri="{FF2B5EF4-FFF2-40B4-BE49-F238E27FC236}">
              <a16:creationId xmlns:a16="http://schemas.microsoft.com/office/drawing/2014/main" id="{B7222FBF-43D2-41C7-B69B-4ACC926EE4C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3922" y="23660819"/>
          <a:ext cx="2241812" cy="764594"/>
        </a:xfrm>
        <a:prstGeom prst="rect">
          <a:avLst/>
        </a:prstGeom>
        <a:noFill/>
      </xdr:spPr>
    </xdr:pic>
    <xdr:clientData/>
  </xdr:twoCellAnchor>
  <xdr:twoCellAnchor editAs="oneCell">
    <xdr:from>
      <xdr:col>0</xdr:col>
      <xdr:colOff>657938</xdr:colOff>
      <xdr:row>112</xdr:row>
      <xdr:rowOff>68930</xdr:rowOff>
    </xdr:from>
    <xdr:to>
      <xdr:col>1</xdr:col>
      <xdr:colOff>296993</xdr:colOff>
      <xdr:row>114</xdr:row>
      <xdr:rowOff>143979</xdr:rowOff>
    </xdr:to>
    <xdr:pic>
      <xdr:nvPicPr>
        <xdr:cNvPr id="11" name="Imagen 5" descr="plantilla INVIAS nueva resolucion-02">
          <a:extLst>
            <a:ext uri="{FF2B5EF4-FFF2-40B4-BE49-F238E27FC236}">
              <a16:creationId xmlns:a16="http://schemas.microsoft.com/office/drawing/2014/main" id="{61100767-3946-4803-A330-F135960539E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23641234"/>
          <a:ext cx="696054" cy="7013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97974</xdr:colOff>
      <xdr:row>1</xdr:row>
      <xdr:rowOff>43544</xdr:rowOff>
    </xdr:from>
    <xdr:to>
      <xdr:col>2</xdr:col>
      <xdr:colOff>1981202</xdr:colOff>
      <xdr:row>4</xdr:row>
      <xdr:rowOff>202710</xdr:rowOff>
    </xdr:to>
    <xdr:pic>
      <xdr:nvPicPr>
        <xdr:cNvPr id="2" name="Imagen 1">
          <a:extLst>
            <a:ext uri="{FF2B5EF4-FFF2-40B4-BE49-F238E27FC236}">
              <a16:creationId xmlns:a16="http://schemas.microsoft.com/office/drawing/2014/main" id="{3F476FC3-D063-4FC3-9423-6E98713B4B68}"/>
            </a:ext>
          </a:extLst>
        </xdr:cNvPr>
        <xdr:cNvPicPr>
          <a:picLocks noChangeAspect="1"/>
        </xdr:cNvPicPr>
      </xdr:nvPicPr>
      <xdr:blipFill>
        <a:blip xmlns:r="http://schemas.openxmlformats.org/officeDocument/2006/relationships" r:embed="rId1"/>
        <a:stretch>
          <a:fillRect/>
        </a:stretch>
      </xdr:blipFill>
      <xdr:spPr>
        <a:xfrm>
          <a:off x="221799" y="218169"/>
          <a:ext cx="2426153" cy="924341"/>
        </a:xfrm>
        <a:prstGeom prst="rect">
          <a:avLst/>
        </a:prstGeom>
      </xdr:spPr>
    </xdr:pic>
    <xdr:clientData/>
  </xdr:twoCellAnchor>
  <xdr:twoCellAnchor editAs="oneCell">
    <xdr:from>
      <xdr:col>14</xdr:col>
      <xdr:colOff>410392</xdr:colOff>
      <xdr:row>1</xdr:row>
      <xdr:rowOff>40278</xdr:rowOff>
    </xdr:from>
    <xdr:to>
      <xdr:col>15</xdr:col>
      <xdr:colOff>445135</xdr:colOff>
      <xdr:row>4</xdr:row>
      <xdr:rowOff>189724</xdr:rowOff>
    </xdr:to>
    <xdr:pic>
      <xdr:nvPicPr>
        <xdr:cNvPr id="3" name="Imagen 5" descr="plantilla INVIAS nueva resolucion-02">
          <a:extLst>
            <a:ext uri="{FF2B5EF4-FFF2-40B4-BE49-F238E27FC236}">
              <a16:creationId xmlns:a16="http://schemas.microsoft.com/office/drawing/2014/main" id="{27DDB7A8-3833-4215-991E-9B776E7FCD9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211728"/>
          <a:ext cx="764993" cy="9209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97974</xdr:colOff>
      <xdr:row>36</xdr:row>
      <xdr:rowOff>43544</xdr:rowOff>
    </xdr:from>
    <xdr:ext cx="2480128" cy="924341"/>
    <xdr:pic>
      <xdr:nvPicPr>
        <xdr:cNvPr id="4" name="Imagen 3">
          <a:extLst>
            <a:ext uri="{FF2B5EF4-FFF2-40B4-BE49-F238E27FC236}">
              <a16:creationId xmlns:a16="http://schemas.microsoft.com/office/drawing/2014/main" id="{38B593EC-D581-4E4F-9410-DD7B412DB746}"/>
            </a:ext>
          </a:extLst>
        </xdr:cNvPr>
        <xdr:cNvPicPr>
          <a:picLocks noChangeAspect="1"/>
        </xdr:cNvPicPr>
      </xdr:nvPicPr>
      <xdr:blipFill>
        <a:blip xmlns:r="http://schemas.openxmlformats.org/officeDocument/2006/relationships" r:embed="rId1"/>
        <a:stretch>
          <a:fillRect/>
        </a:stretch>
      </xdr:blipFill>
      <xdr:spPr>
        <a:xfrm>
          <a:off x="221799" y="9228819"/>
          <a:ext cx="2480128" cy="924341"/>
        </a:xfrm>
        <a:prstGeom prst="rect">
          <a:avLst/>
        </a:prstGeom>
      </xdr:spPr>
    </xdr:pic>
    <xdr:clientData/>
  </xdr:oneCellAnchor>
  <xdr:oneCellAnchor>
    <xdr:from>
      <xdr:col>14</xdr:col>
      <xdr:colOff>410392</xdr:colOff>
      <xdr:row>36</xdr:row>
      <xdr:rowOff>40278</xdr:rowOff>
    </xdr:from>
    <xdr:ext cx="818968" cy="911446"/>
    <xdr:pic>
      <xdr:nvPicPr>
        <xdr:cNvPr id="5" name="Imagen 5" descr="plantilla INVIAS nueva resolucion-02">
          <a:extLst>
            <a:ext uri="{FF2B5EF4-FFF2-40B4-BE49-F238E27FC236}">
              <a16:creationId xmlns:a16="http://schemas.microsoft.com/office/drawing/2014/main" id="{FC3994B8-6ED0-401F-8DD0-B20F932214C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922237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10</xdr:col>
      <xdr:colOff>38100</xdr:colOff>
      <xdr:row>14</xdr:row>
      <xdr:rowOff>76200</xdr:rowOff>
    </xdr:from>
    <xdr:to>
      <xdr:col>16</xdr:col>
      <xdr:colOff>9663</xdr:colOff>
      <xdr:row>31</xdr:row>
      <xdr:rowOff>190500</xdr:rowOff>
    </xdr:to>
    <xdr:pic>
      <xdr:nvPicPr>
        <xdr:cNvPr id="6" name="Imagen 5">
          <a:extLst>
            <a:ext uri="{FF2B5EF4-FFF2-40B4-BE49-F238E27FC236}">
              <a16:creationId xmlns:a16="http://schemas.microsoft.com/office/drawing/2014/main" id="{919F157D-FC98-4646-A9CF-F11971EE1EE9}"/>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34400" y="3514725"/>
          <a:ext cx="4121288" cy="4648200"/>
        </a:xfrm>
        <a:prstGeom prst="rect">
          <a:avLst/>
        </a:prstGeom>
      </xdr:spPr>
    </xdr:pic>
    <xdr:clientData/>
  </xdr:twoCellAnchor>
  <xdr:oneCellAnchor>
    <xdr:from>
      <xdr:col>1</xdr:col>
      <xdr:colOff>97974</xdr:colOff>
      <xdr:row>71</xdr:row>
      <xdr:rowOff>43544</xdr:rowOff>
    </xdr:from>
    <xdr:ext cx="2480128" cy="924341"/>
    <xdr:pic>
      <xdr:nvPicPr>
        <xdr:cNvPr id="8" name="Imagen 7">
          <a:extLst>
            <a:ext uri="{FF2B5EF4-FFF2-40B4-BE49-F238E27FC236}">
              <a16:creationId xmlns:a16="http://schemas.microsoft.com/office/drawing/2014/main" id="{674D7164-7A23-4CA4-9D3A-B5EE3EA300DA}"/>
            </a:ext>
          </a:extLst>
        </xdr:cNvPr>
        <xdr:cNvPicPr>
          <a:picLocks noChangeAspect="1"/>
        </xdr:cNvPicPr>
      </xdr:nvPicPr>
      <xdr:blipFill>
        <a:blip xmlns:r="http://schemas.openxmlformats.org/officeDocument/2006/relationships" r:embed="rId1"/>
        <a:stretch>
          <a:fillRect/>
        </a:stretch>
      </xdr:blipFill>
      <xdr:spPr>
        <a:xfrm>
          <a:off x="221799" y="18239469"/>
          <a:ext cx="2480128" cy="924341"/>
        </a:xfrm>
        <a:prstGeom prst="rect">
          <a:avLst/>
        </a:prstGeom>
      </xdr:spPr>
    </xdr:pic>
    <xdr:clientData/>
  </xdr:oneCellAnchor>
  <xdr:oneCellAnchor>
    <xdr:from>
      <xdr:col>14</xdr:col>
      <xdr:colOff>410392</xdr:colOff>
      <xdr:row>71</xdr:row>
      <xdr:rowOff>40278</xdr:rowOff>
    </xdr:from>
    <xdr:ext cx="818968" cy="911446"/>
    <xdr:pic>
      <xdr:nvPicPr>
        <xdr:cNvPr id="9" name="Imagen 5" descr="plantilla INVIAS nueva resolucion-02">
          <a:extLst>
            <a:ext uri="{FF2B5EF4-FFF2-40B4-BE49-F238E27FC236}">
              <a16:creationId xmlns:a16="http://schemas.microsoft.com/office/drawing/2014/main" id="{F5AA6405-0E8A-43CE-9FA7-0D3754ED7A4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1823302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594415</xdr:colOff>
      <xdr:row>50</xdr:row>
      <xdr:rowOff>99390</xdr:rowOff>
    </xdr:from>
    <xdr:to>
      <xdr:col>15</xdr:col>
      <xdr:colOff>574634</xdr:colOff>
      <xdr:row>65</xdr:row>
      <xdr:rowOff>6350</xdr:rowOff>
    </xdr:to>
    <xdr:pic>
      <xdr:nvPicPr>
        <xdr:cNvPr id="11" name="Imagen 10">
          <a:extLst>
            <a:ext uri="{FF2B5EF4-FFF2-40B4-BE49-F238E27FC236}">
              <a16:creationId xmlns:a16="http://schemas.microsoft.com/office/drawing/2014/main" id="{B2297F63-330D-FDA7-FBC0-632E3A62526D}"/>
            </a:ext>
          </a:extLst>
        </xdr:cNvPr>
        <xdr:cNvPicPr>
          <a:picLocks noChangeAspect="1"/>
        </xdr:cNvPicPr>
      </xdr:nvPicPr>
      <xdr:blipFill>
        <a:blip xmlns:r="http://schemas.openxmlformats.org/officeDocument/2006/relationships" r:embed="rId4"/>
        <a:stretch>
          <a:fillRect/>
        </a:stretch>
      </xdr:blipFill>
      <xdr:spPr>
        <a:xfrm>
          <a:off x="6740111" y="12796629"/>
          <a:ext cx="5786327" cy="3882612"/>
        </a:xfrm>
        <a:prstGeom prst="rect">
          <a:avLst/>
        </a:prstGeom>
      </xdr:spPr>
    </xdr:pic>
    <xdr:clientData/>
  </xdr:twoCellAnchor>
  <xdr:twoCellAnchor editAs="oneCell">
    <xdr:from>
      <xdr:col>1</xdr:col>
      <xdr:colOff>193676</xdr:colOff>
      <xdr:row>50</xdr:row>
      <xdr:rowOff>82826</xdr:rowOff>
    </xdr:from>
    <xdr:to>
      <xdr:col>6</xdr:col>
      <xdr:colOff>410265</xdr:colOff>
      <xdr:row>57</xdr:row>
      <xdr:rowOff>179117</xdr:rowOff>
    </xdr:to>
    <xdr:pic>
      <xdr:nvPicPr>
        <xdr:cNvPr id="12" name="Imagen 11">
          <a:extLst>
            <a:ext uri="{FF2B5EF4-FFF2-40B4-BE49-F238E27FC236}">
              <a16:creationId xmlns:a16="http://schemas.microsoft.com/office/drawing/2014/main" id="{C30AD16E-B87C-8B74-24F0-8041B20FD7E6}"/>
            </a:ext>
          </a:extLst>
        </xdr:cNvPr>
        <xdr:cNvPicPr>
          <a:picLocks noChangeAspect="1"/>
        </xdr:cNvPicPr>
      </xdr:nvPicPr>
      <xdr:blipFill>
        <a:blip xmlns:r="http://schemas.openxmlformats.org/officeDocument/2006/relationships" r:embed="rId5"/>
        <a:stretch>
          <a:fillRect/>
        </a:stretch>
      </xdr:blipFill>
      <xdr:spPr>
        <a:xfrm>
          <a:off x="317915" y="12780065"/>
          <a:ext cx="6231696" cy="1957945"/>
        </a:xfrm>
        <a:prstGeom prst="rect">
          <a:avLst/>
        </a:prstGeom>
      </xdr:spPr>
    </xdr:pic>
    <xdr:clientData/>
  </xdr:twoCellAnchor>
  <xdr:twoCellAnchor editAs="oneCell">
    <xdr:from>
      <xdr:col>1</xdr:col>
      <xdr:colOff>296243</xdr:colOff>
      <xdr:row>58</xdr:row>
      <xdr:rowOff>71368</xdr:rowOff>
    </xdr:from>
    <xdr:to>
      <xdr:col>2</xdr:col>
      <xdr:colOff>2943502</xdr:colOff>
      <xdr:row>65</xdr:row>
      <xdr:rowOff>218518</xdr:rowOff>
    </xdr:to>
    <xdr:pic>
      <xdr:nvPicPr>
        <xdr:cNvPr id="13" name="Imagen 12">
          <a:extLst>
            <a:ext uri="{FF2B5EF4-FFF2-40B4-BE49-F238E27FC236}">
              <a16:creationId xmlns:a16="http://schemas.microsoft.com/office/drawing/2014/main" id="{A537226A-176C-E340-6C2A-879793677339}"/>
            </a:ext>
          </a:extLst>
        </xdr:cNvPr>
        <xdr:cNvPicPr>
          <a:picLocks noChangeAspect="1"/>
        </xdr:cNvPicPr>
      </xdr:nvPicPr>
      <xdr:blipFill>
        <a:blip xmlns:r="http://schemas.openxmlformats.org/officeDocument/2006/relationships" r:embed="rId6"/>
        <a:stretch>
          <a:fillRect/>
        </a:stretch>
      </xdr:blipFill>
      <xdr:spPr>
        <a:xfrm>
          <a:off x="420482" y="14888955"/>
          <a:ext cx="3193911" cy="2002454"/>
        </a:xfrm>
        <a:prstGeom prst="rect">
          <a:avLst/>
        </a:prstGeom>
      </xdr:spPr>
    </xdr:pic>
    <xdr:clientData/>
  </xdr:twoCellAnchor>
  <xdr:twoCellAnchor editAs="oneCell">
    <xdr:from>
      <xdr:col>7</xdr:col>
      <xdr:colOff>52870</xdr:colOff>
      <xdr:row>85</xdr:row>
      <xdr:rowOff>82824</xdr:rowOff>
    </xdr:from>
    <xdr:to>
      <xdr:col>15</xdr:col>
      <xdr:colOff>657459</xdr:colOff>
      <xdr:row>99</xdr:row>
      <xdr:rowOff>254828</xdr:rowOff>
    </xdr:to>
    <xdr:pic>
      <xdr:nvPicPr>
        <xdr:cNvPr id="14" name="Imagen 13">
          <a:extLst>
            <a:ext uri="{FF2B5EF4-FFF2-40B4-BE49-F238E27FC236}">
              <a16:creationId xmlns:a16="http://schemas.microsoft.com/office/drawing/2014/main" id="{F4D33D8E-5407-43EC-A500-FD93215B483B}"/>
            </a:ext>
          </a:extLst>
        </xdr:cNvPr>
        <xdr:cNvPicPr>
          <a:picLocks noChangeAspect="1"/>
        </xdr:cNvPicPr>
      </xdr:nvPicPr>
      <xdr:blipFill>
        <a:blip xmlns:r="http://schemas.openxmlformats.org/officeDocument/2006/relationships" r:embed="rId4"/>
        <a:stretch>
          <a:fillRect/>
        </a:stretch>
      </xdr:blipFill>
      <xdr:spPr>
        <a:xfrm>
          <a:off x="6819761" y="21766694"/>
          <a:ext cx="5783152" cy="3882612"/>
        </a:xfrm>
        <a:prstGeom prst="rect">
          <a:avLst/>
        </a:prstGeom>
      </xdr:spPr>
    </xdr:pic>
    <xdr:clientData/>
  </xdr:twoCellAnchor>
  <xdr:twoCellAnchor editAs="oneCell">
    <xdr:from>
      <xdr:col>1</xdr:col>
      <xdr:colOff>273326</xdr:colOff>
      <xdr:row>85</xdr:row>
      <xdr:rowOff>66260</xdr:rowOff>
    </xdr:from>
    <xdr:to>
      <xdr:col>6</xdr:col>
      <xdr:colOff>483565</xdr:colOff>
      <xdr:row>92</xdr:row>
      <xdr:rowOff>162551</xdr:rowOff>
    </xdr:to>
    <xdr:pic>
      <xdr:nvPicPr>
        <xdr:cNvPr id="15" name="Imagen 14">
          <a:extLst>
            <a:ext uri="{FF2B5EF4-FFF2-40B4-BE49-F238E27FC236}">
              <a16:creationId xmlns:a16="http://schemas.microsoft.com/office/drawing/2014/main" id="{4C442D64-336A-42B5-BEE3-7F852D055B59}"/>
            </a:ext>
          </a:extLst>
        </xdr:cNvPr>
        <xdr:cNvPicPr>
          <a:picLocks noChangeAspect="1"/>
        </xdr:cNvPicPr>
      </xdr:nvPicPr>
      <xdr:blipFill>
        <a:blip xmlns:r="http://schemas.openxmlformats.org/officeDocument/2006/relationships" r:embed="rId5"/>
        <a:stretch>
          <a:fillRect/>
        </a:stretch>
      </xdr:blipFill>
      <xdr:spPr>
        <a:xfrm>
          <a:off x="397565" y="21750130"/>
          <a:ext cx="6231696" cy="1951595"/>
        </a:xfrm>
        <a:prstGeom prst="rect">
          <a:avLst/>
        </a:prstGeom>
      </xdr:spPr>
    </xdr:pic>
    <xdr:clientData/>
  </xdr:twoCellAnchor>
  <xdr:twoCellAnchor editAs="oneCell">
    <xdr:from>
      <xdr:col>1</xdr:col>
      <xdr:colOff>369543</xdr:colOff>
      <xdr:row>93</xdr:row>
      <xdr:rowOff>48453</xdr:rowOff>
    </xdr:from>
    <xdr:to>
      <xdr:col>2</xdr:col>
      <xdr:colOff>3019977</xdr:colOff>
      <xdr:row>100</xdr:row>
      <xdr:rowOff>201952</xdr:rowOff>
    </xdr:to>
    <xdr:pic>
      <xdr:nvPicPr>
        <xdr:cNvPr id="16" name="Imagen 15">
          <a:extLst>
            <a:ext uri="{FF2B5EF4-FFF2-40B4-BE49-F238E27FC236}">
              <a16:creationId xmlns:a16="http://schemas.microsoft.com/office/drawing/2014/main" id="{4D057590-6497-420B-BE4A-8FEE29180D78}"/>
            </a:ext>
          </a:extLst>
        </xdr:cNvPr>
        <xdr:cNvPicPr>
          <a:picLocks noChangeAspect="1"/>
        </xdr:cNvPicPr>
      </xdr:nvPicPr>
      <xdr:blipFill>
        <a:blip xmlns:r="http://schemas.openxmlformats.org/officeDocument/2006/relationships" r:embed="rId6"/>
        <a:stretch>
          <a:fillRect/>
        </a:stretch>
      </xdr:blipFill>
      <xdr:spPr>
        <a:xfrm>
          <a:off x="493782" y="23852670"/>
          <a:ext cx="3190736" cy="200880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417244</xdr:colOff>
      <xdr:row>0</xdr:row>
      <xdr:rowOff>84009</xdr:rowOff>
    </xdr:from>
    <xdr:to>
      <xdr:col>7</xdr:col>
      <xdr:colOff>825712</xdr:colOff>
      <xdr:row>2</xdr:row>
      <xdr:rowOff>264567</xdr:rowOff>
    </xdr:to>
    <xdr:pic>
      <xdr:nvPicPr>
        <xdr:cNvPr id="2" name="Imagen 1">
          <a:extLst>
            <a:ext uri="{FF2B5EF4-FFF2-40B4-BE49-F238E27FC236}">
              <a16:creationId xmlns:a16="http://schemas.microsoft.com/office/drawing/2014/main" id="{B916BC2B-49A4-4597-A3E8-913525EF0BE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46782" y="84009"/>
          <a:ext cx="2313573" cy="809208"/>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861A9305-F792-4375-AB7D-E5907045599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417244</xdr:colOff>
      <xdr:row>59</xdr:row>
      <xdr:rowOff>87184</xdr:rowOff>
    </xdr:from>
    <xdr:to>
      <xdr:col>7</xdr:col>
      <xdr:colOff>826646</xdr:colOff>
      <xdr:row>61</xdr:row>
      <xdr:rowOff>221698</xdr:rowOff>
    </xdr:to>
    <xdr:pic>
      <xdr:nvPicPr>
        <xdr:cNvPr id="4" name="Imagen 3">
          <a:extLst>
            <a:ext uri="{FF2B5EF4-FFF2-40B4-BE49-F238E27FC236}">
              <a16:creationId xmlns:a16="http://schemas.microsoft.com/office/drawing/2014/main" id="{4AD14311-F113-42ED-9AA2-F1AFD50B612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7048" y="13538141"/>
          <a:ext cx="2248141" cy="757642"/>
        </a:xfrm>
        <a:prstGeom prst="rect">
          <a:avLst/>
        </a:prstGeom>
        <a:noFill/>
      </xdr:spPr>
    </xdr:pic>
    <xdr:clientData/>
  </xdr:twoCellAnchor>
  <xdr:twoCellAnchor editAs="oneCell">
    <xdr:from>
      <xdr:col>0</xdr:col>
      <xdr:colOff>657938</xdr:colOff>
      <xdr:row>59</xdr:row>
      <xdr:rowOff>68930</xdr:rowOff>
    </xdr:from>
    <xdr:to>
      <xdr:col>1</xdr:col>
      <xdr:colOff>293818</xdr:colOff>
      <xdr:row>61</xdr:row>
      <xdr:rowOff>182217</xdr:rowOff>
    </xdr:to>
    <xdr:pic>
      <xdr:nvPicPr>
        <xdr:cNvPr id="5" name="Imagen 5" descr="plantilla INVIAS nueva resolucion-02">
          <a:extLst>
            <a:ext uri="{FF2B5EF4-FFF2-40B4-BE49-F238E27FC236}">
              <a16:creationId xmlns:a16="http://schemas.microsoft.com/office/drawing/2014/main" id="{65E53C2B-8B04-4E76-828A-38C7C8DF4B9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13519887"/>
          <a:ext cx="696054" cy="742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417244</xdr:colOff>
      <xdr:row>125</xdr:row>
      <xdr:rowOff>87185</xdr:rowOff>
    </xdr:from>
    <xdr:to>
      <xdr:col>7</xdr:col>
      <xdr:colOff>828992</xdr:colOff>
      <xdr:row>127</xdr:row>
      <xdr:rowOff>132522</xdr:rowOff>
    </xdr:to>
    <xdr:pic>
      <xdr:nvPicPr>
        <xdr:cNvPr id="6" name="Imagen 5">
          <a:extLst>
            <a:ext uri="{FF2B5EF4-FFF2-40B4-BE49-F238E27FC236}">
              <a16:creationId xmlns:a16="http://schemas.microsoft.com/office/drawing/2014/main" id="{BB549EC0-8B3C-406F-9830-1DC423666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97048" y="27593728"/>
          <a:ext cx="2247312" cy="674816"/>
        </a:xfrm>
        <a:prstGeom prst="rect">
          <a:avLst/>
        </a:prstGeom>
        <a:noFill/>
      </xdr:spPr>
    </xdr:pic>
    <xdr:clientData/>
  </xdr:twoCellAnchor>
  <xdr:twoCellAnchor editAs="oneCell">
    <xdr:from>
      <xdr:col>0</xdr:col>
      <xdr:colOff>657938</xdr:colOff>
      <xdr:row>125</xdr:row>
      <xdr:rowOff>68930</xdr:rowOff>
    </xdr:from>
    <xdr:to>
      <xdr:col>1</xdr:col>
      <xdr:colOff>296993</xdr:colOff>
      <xdr:row>127</xdr:row>
      <xdr:rowOff>190500</xdr:rowOff>
    </xdr:to>
    <xdr:pic>
      <xdr:nvPicPr>
        <xdr:cNvPr id="7" name="Imagen 5" descr="plantilla INVIAS nueva resolucion-02">
          <a:extLst>
            <a:ext uri="{FF2B5EF4-FFF2-40B4-BE49-F238E27FC236}">
              <a16:creationId xmlns:a16="http://schemas.microsoft.com/office/drawing/2014/main" id="{7020553F-C339-46B7-993F-A3098836556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27575473"/>
          <a:ext cx="696054" cy="751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325964</xdr:colOff>
      <xdr:row>190</xdr:row>
      <xdr:rowOff>105720</xdr:rowOff>
    </xdr:from>
    <xdr:to>
      <xdr:col>7</xdr:col>
      <xdr:colOff>735939</xdr:colOff>
      <xdr:row>192</xdr:row>
      <xdr:rowOff>238263</xdr:rowOff>
    </xdr:to>
    <xdr:pic>
      <xdr:nvPicPr>
        <xdr:cNvPr id="8" name="Imagen 7">
          <a:extLst>
            <a:ext uri="{FF2B5EF4-FFF2-40B4-BE49-F238E27FC236}">
              <a16:creationId xmlns:a16="http://schemas.microsoft.com/office/drawing/2014/main" id="{FB9C5A5E-3218-44A8-8000-FCAFA3815EC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05768" y="41460785"/>
          <a:ext cx="2248714" cy="755671"/>
        </a:xfrm>
        <a:prstGeom prst="rect">
          <a:avLst/>
        </a:prstGeom>
        <a:noFill/>
      </xdr:spPr>
    </xdr:pic>
    <xdr:clientData/>
  </xdr:twoCellAnchor>
  <xdr:twoCellAnchor editAs="oneCell">
    <xdr:from>
      <xdr:col>0</xdr:col>
      <xdr:colOff>657938</xdr:colOff>
      <xdr:row>190</xdr:row>
      <xdr:rowOff>68931</xdr:rowOff>
    </xdr:from>
    <xdr:to>
      <xdr:col>1</xdr:col>
      <xdr:colOff>293818</xdr:colOff>
      <xdr:row>192</xdr:row>
      <xdr:rowOff>296243</xdr:rowOff>
    </xdr:to>
    <xdr:pic>
      <xdr:nvPicPr>
        <xdr:cNvPr id="9" name="Imagen 5" descr="plantilla INVIAS nueva resolucion-02">
          <a:extLst>
            <a:ext uri="{FF2B5EF4-FFF2-40B4-BE49-F238E27FC236}">
              <a16:creationId xmlns:a16="http://schemas.microsoft.com/office/drawing/2014/main" id="{49FC82CB-2FC2-4A55-BB5B-58894E4DEAA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41423996"/>
          <a:ext cx="696054" cy="850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97974</xdr:colOff>
      <xdr:row>1</xdr:row>
      <xdr:rowOff>43544</xdr:rowOff>
    </xdr:from>
    <xdr:to>
      <xdr:col>2</xdr:col>
      <xdr:colOff>1981202</xdr:colOff>
      <xdr:row>4</xdr:row>
      <xdr:rowOff>199535</xdr:rowOff>
    </xdr:to>
    <xdr:pic>
      <xdr:nvPicPr>
        <xdr:cNvPr id="2" name="Imagen 1">
          <a:extLst>
            <a:ext uri="{FF2B5EF4-FFF2-40B4-BE49-F238E27FC236}">
              <a16:creationId xmlns:a16="http://schemas.microsoft.com/office/drawing/2014/main" id="{B7F8A8D2-09DD-4C2A-A0CB-8EE676568369}"/>
            </a:ext>
          </a:extLst>
        </xdr:cNvPr>
        <xdr:cNvPicPr>
          <a:picLocks noChangeAspect="1"/>
        </xdr:cNvPicPr>
      </xdr:nvPicPr>
      <xdr:blipFill>
        <a:blip xmlns:r="http://schemas.openxmlformats.org/officeDocument/2006/relationships" r:embed="rId1"/>
        <a:stretch>
          <a:fillRect/>
        </a:stretch>
      </xdr:blipFill>
      <xdr:spPr>
        <a:xfrm>
          <a:off x="221799" y="218169"/>
          <a:ext cx="2426153" cy="924341"/>
        </a:xfrm>
        <a:prstGeom prst="rect">
          <a:avLst/>
        </a:prstGeom>
      </xdr:spPr>
    </xdr:pic>
    <xdr:clientData/>
  </xdr:twoCellAnchor>
  <xdr:twoCellAnchor editAs="oneCell">
    <xdr:from>
      <xdr:col>14</xdr:col>
      <xdr:colOff>410392</xdr:colOff>
      <xdr:row>1</xdr:row>
      <xdr:rowOff>40278</xdr:rowOff>
    </xdr:from>
    <xdr:to>
      <xdr:col>15</xdr:col>
      <xdr:colOff>448310</xdr:colOff>
      <xdr:row>4</xdr:row>
      <xdr:rowOff>189724</xdr:rowOff>
    </xdr:to>
    <xdr:pic>
      <xdr:nvPicPr>
        <xdr:cNvPr id="3" name="Imagen 5" descr="plantilla INVIAS nueva resolucion-02">
          <a:extLst>
            <a:ext uri="{FF2B5EF4-FFF2-40B4-BE49-F238E27FC236}">
              <a16:creationId xmlns:a16="http://schemas.microsoft.com/office/drawing/2014/main" id="{86430344-E94A-4D7E-8C74-99E42BF8D01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211728"/>
          <a:ext cx="764993" cy="9209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97974</xdr:colOff>
      <xdr:row>36</xdr:row>
      <xdr:rowOff>43544</xdr:rowOff>
    </xdr:from>
    <xdr:ext cx="2480128" cy="924341"/>
    <xdr:pic>
      <xdr:nvPicPr>
        <xdr:cNvPr id="4" name="Imagen 3">
          <a:extLst>
            <a:ext uri="{FF2B5EF4-FFF2-40B4-BE49-F238E27FC236}">
              <a16:creationId xmlns:a16="http://schemas.microsoft.com/office/drawing/2014/main" id="{E831558E-379A-4A03-9EDB-DED8FFB5DF9F}"/>
            </a:ext>
          </a:extLst>
        </xdr:cNvPr>
        <xdr:cNvPicPr>
          <a:picLocks noChangeAspect="1"/>
        </xdr:cNvPicPr>
      </xdr:nvPicPr>
      <xdr:blipFill>
        <a:blip xmlns:r="http://schemas.openxmlformats.org/officeDocument/2006/relationships" r:embed="rId1"/>
        <a:stretch>
          <a:fillRect/>
        </a:stretch>
      </xdr:blipFill>
      <xdr:spPr>
        <a:xfrm>
          <a:off x="221799" y="9228819"/>
          <a:ext cx="2480128" cy="924341"/>
        </a:xfrm>
        <a:prstGeom prst="rect">
          <a:avLst/>
        </a:prstGeom>
      </xdr:spPr>
    </xdr:pic>
    <xdr:clientData/>
  </xdr:oneCellAnchor>
  <xdr:oneCellAnchor>
    <xdr:from>
      <xdr:col>14</xdr:col>
      <xdr:colOff>410392</xdr:colOff>
      <xdr:row>36</xdr:row>
      <xdr:rowOff>40278</xdr:rowOff>
    </xdr:from>
    <xdr:ext cx="818968" cy="911446"/>
    <xdr:pic>
      <xdr:nvPicPr>
        <xdr:cNvPr id="5" name="Imagen 5" descr="plantilla INVIAS nueva resolucion-02">
          <a:extLst>
            <a:ext uri="{FF2B5EF4-FFF2-40B4-BE49-F238E27FC236}">
              <a16:creationId xmlns:a16="http://schemas.microsoft.com/office/drawing/2014/main" id="{059C2146-F67D-441C-98E8-DD026D03BBB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922237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10</xdr:col>
      <xdr:colOff>38100</xdr:colOff>
      <xdr:row>14</xdr:row>
      <xdr:rowOff>76200</xdr:rowOff>
    </xdr:from>
    <xdr:to>
      <xdr:col>16</xdr:col>
      <xdr:colOff>6488</xdr:colOff>
      <xdr:row>31</xdr:row>
      <xdr:rowOff>190500</xdr:rowOff>
    </xdr:to>
    <xdr:pic>
      <xdr:nvPicPr>
        <xdr:cNvPr id="6" name="Imagen 5">
          <a:extLst>
            <a:ext uri="{FF2B5EF4-FFF2-40B4-BE49-F238E27FC236}">
              <a16:creationId xmlns:a16="http://schemas.microsoft.com/office/drawing/2014/main" id="{71A2D19E-492C-44CF-B9F5-C2848769C0FF}"/>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34400" y="3514725"/>
          <a:ext cx="4121288" cy="4648200"/>
        </a:xfrm>
        <a:prstGeom prst="rect">
          <a:avLst/>
        </a:prstGeom>
      </xdr:spPr>
    </xdr:pic>
    <xdr:clientData/>
  </xdr:twoCellAnchor>
  <xdr:oneCellAnchor>
    <xdr:from>
      <xdr:col>1</xdr:col>
      <xdr:colOff>97974</xdr:colOff>
      <xdr:row>71</xdr:row>
      <xdr:rowOff>43544</xdr:rowOff>
    </xdr:from>
    <xdr:ext cx="2480128" cy="924341"/>
    <xdr:pic>
      <xdr:nvPicPr>
        <xdr:cNvPr id="7" name="Imagen 6">
          <a:extLst>
            <a:ext uri="{FF2B5EF4-FFF2-40B4-BE49-F238E27FC236}">
              <a16:creationId xmlns:a16="http://schemas.microsoft.com/office/drawing/2014/main" id="{58422B00-92B0-450D-B3AA-A99F8ACED1E2}"/>
            </a:ext>
          </a:extLst>
        </xdr:cNvPr>
        <xdr:cNvPicPr>
          <a:picLocks noChangeAspect="1"/>
        </xdr:cNvPicPr>
      </xdr:nvPicPr>
      <xdr:blipFill>
        <a:blip xmlns:r="http://schemas.openxmlformats.org/officeDocument/2006/relationships" r:embed="rId1"/>
        <a:stretch>
          <a:fillRect/>
        </a:stretch>
      </xdr:blipFill>
      <xdr:spPr>
        <a:xfrm>
          <a:off x="221799" y="18239469"/>
          <a:ext cx="2480128" cy="924341"/>
        </a:xfrm>
        <a:prstGeom prst="rect">
          <a:avLst/>
        </a:prstGeom>
      </xdr:spPr>
    </xdr:pic>
    <xdr:clientData/>
  </xdr:oneCellAnchor>
  <xdr:oneCellAnchor>
    <xdr:from>
      <xdr:col>14</xdr:col>
      <xdr:colOff>410392</xdr:colOff>
      <xdr:row>71</xdr:row>
      <xdr:rowOff>40278</xdr:rowOff>
    </xdr:from>
    <xdr:ext cx="818968" cy="911446"/>
    <xdr:pic>
      <xdr:nvPicPr>
        <xdr:cNvPr id="8" name="Imagen 5" descr="plantilla INVIAS nueva resolucion-02">
          <a:extLst>
            <a:ext uri="{FF2B5EF4-FFF2-40B4-BE49-F238E27FC236}">
              <a16:creationId xmlns:a16="http://schemas.microsoft.com/office/drawing/2014/main" id="{C1E06ADE-4BF8-47CD-B721-FC9832B9F2C2}"/>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1823302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10</xdr:col>
      <xdr:colOff>16566</xdr:colOff>
      <xdr:row>49</xdr:row>
      <xdr:rowOff>41413</xdr:rowOff>
    </xdr:from>
    <xdr:to>
      <xdr:col>15</xdr:col>
      <xdr:colOff>711891</xdr:colOff>
      <xdr:row>66</xdr:row>
      <xdr:rowOff>158888</xdr:rowOff>
    </xdr:to>
    <xdr:pic>
      <xdr:nvPicPr>
        <xdr:cNvPr id="15" name="Imagen 14">
          <a:extLst>
            <a:ext uri="{FF2B5EF4-FFF2-40B4-BE49-F238E27FC236}">
              <a16:creationId xmlns:a16="http://schemas.microsoft.com/office/drawing/2014/main" id="{EB6E5791-60F1-4E0F-B9BD-C6870B158712}"/>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31088" y="12473609"/>
          <a:ext cx="4129432" cy="4620039"/>
        </a:xfrm>
        <a:prstGeom prst="rect">
          <a:avLst/>
        </a:prstGeom>
      </xdr:spPr>
    </xdr:pic>
    <xdr:clientData/>
  </xdr:twoCellAnchor>
  <xdr:twoCellAnchor editAs="oneCell">
    <xdr:from>
      <xdr:col>10</xdr:col>
      <xdr:colOff>8282</xdr:colOff>
      <xdr:row>84</xdr:row>
      <xdr:rowOff>99391</xdr:rowOff>
    </xdr:from>
    <xdr:to>
      <xdr:col>15</xdr:col>
      <xdr:colOff>697257</xdr:colOff>
      <xdr:row>101</xdr:row>
      <xdr:rowOff>216866</xdr:rowOff>
    </xdr:to>
    <xdr:pic>
      <xdr:nvPicPr>
        <xdr:cNvPr id="16" name="Imagen 15">
          <a:extLst>
            <a:ext uri="{FF2B5EF4-FFF2-40B4-BE49-F238E27FC236}">
              <a16:creationId xmlns:a16="http://schemas.microsoft.com/office/drawing/2014/main" id="{F1083A6E-12C6-4418-95C5-90732E2B589E}"/>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22804" y="21518217"/>
          <a:ext cx="4129432" cy="4620039"/>
        </a:xfrm>
        <a:prstGeom prst="rect">
          <a:avLst/>
        </a:prstGeom>
      </xdr:spPr>
    </xdr:pic>
    <xdr:clientData/>
  </xdr:twoCellAnchor>
  <xdr:oneCellAnchor>
    <xdr:from>
      <xdr:col>1</xdr:col>
      <xdr:colOff>97974</xdr:colOff>
      <xdr:row>106</xdr:row>
      <xdr:rowOff>43544</xdr:rowOff>
    </xdr:from>
    <xdr:ext cx="2480128" cy="924341"/>
    <xdr:pic>
      <xdr:nvPicPr>
        <xdr:cNvPr id="17" name="Imagen 16">
          <a:extLst>
            <a:ext uri="{FF2B5EF4-FFF2-40B4-BE49-F238E27FC236}">
              <a16:creationId xmlns:a16="http://schemas.microsoft.com/office/drawing/2014/main" id="{A6E386F1-C766-418E-882C-6706C11D9367}"/>
            </a:ext>
          </a:extLst>
        </xdr:cNvPr>
        <xdr:cNvPicPr>
          <a:picLocks noChangeAspect="1"/>
        </xdr:cNvPicPr>
      </xdr:nvPicPr>
      <xdr:blipFill>
        <a:blip xmlns:r="http://schemas.openxmlformats.org/officeDocument/2006/relationships" r:embed="rId1"/>
        <a:stretch>
          <a:fillRect/>
        </a:stretch>
      </xdr:blipFill>
      <xdr:spPr>
        <a:xfrm>
          <a:off x="222213" y="18193915"/>
          <a:ext cx="2480128" cy="924341"/>
        </a:xfrm>
        <a:prstGeom prst="rect">
          <a:avLst/>
        </a:prstGeom>
      </xdr:spPr>
    </xdr:pic>
    <xdr:clientData/>
  </xdr:oneCellAnchor>
  <xdr:oneCellAnchor>
    <xdr:from>
      <xdr:col>14</xdr:col>
      <xdr:colOff>365804</xdr:colOff>
      <xdr:row>106</xdr:row>
      <xdr:rowOff>40278</xdr:rowOff>
    </xdr:from>
    <xdr:ext cx="818968" cy="911446"/>
    <xdr:pic>
      <xdr:nvPicPr>
        <xdr:cNvPr id="18" name="Imagen 5" descr="plantilla INVIAS nueva resolucion-02">
          <a:extLst>
            <a:ext uri="{FF2B5EF4-FFF2-40B4-BE49-F238E27FC236}">
              <a16:creationId xmlns:a16="http://schemas.microsoft.com/office/drawing/2014/main" id="{924D73A0-1450-42B3-946E-ACED37480DB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597021" y="27174104"/>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8282</xdr:colOff>
      <xdr:row>119</xdr:row>
      <xdr:rowOff>99391</xdr:rowOff>
    </xdr:from>
    <xdr:ext cx="4123082" cy="4620039"/>
    <xdr:pic>
      <xdr:nvPicPr>
        <xdr:cNvPr id="19" name="Imagen 18">
          <a:extLst>
            <a:ext uri="{FF2B5EF4-FFF2-40B4-BE49-F238E27FC236}">
              <a16:creationId xmlns:a16="http://schemas.microsoft.com/office/drawing/2014/main" id="{9CED3C7A-669A-4E1A-99B4-D8FE42589C5E}"/>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25979" y="21521392"/>
          <a:ext cx="4123082" cy="4620039"/>
        </a:xfrm>
        <a:prstGeom prst="rect">
          <a:avLst/>
        </a:prstGeom>
      </xdr:spPr>
    </xdr:pic>
    <xdr:clientData/>
  </xdr:oneCellAnchor>
  <xdr:oneCellAnchor>
    <xdr:from>
      <xdr:col>5</xdr:col>
      <xdr:colOff>527539</xdr:colOff>
      <xdr:row>27</xdr:row>
      <xdr:rowOff>117231</xdr:rowOff>
    </xdr:from>
    <xdr:ext cx="2329962" cy="874838"/>
    <xdr:pic>
      <xdr:nvPicPr>
        <xdr:cNvPr id="9" name="Imagen 8">
          <a:extLst>
            <a:ext uri="{FF2B5EF4-FFF2-40B4-BE49-F238E27FC236}">
              <a16:creationId xmlns:a16="http://schemas.microsoft.com/office/drawing/2014/main" id="{37880963-CC1C-46D1-807E-F88A51E78DBA}"/>
            </a:ext>
          </a:extLst>
        </xdr:cNvPr>
        <xdr:cNvPicPr>
          <a:picLocks noChangeAspect="1"/>
        </xdr:cNvPicPr>
      </xdr:nvPicPr>
      <xdr:blipFill rotWithShape="1">
        <a:blip xmlns:r="http://schemas.openxmlformats.org/officeDocument/2006/relationships" r:embed="rId4"/>
        <a:srcRect l="2617" t="59857" r="4023" b="3447"/>
        <a:stretch>
          <a:fillRect/>
        </a:stretch>
      </xdr:blipFill>
      <xdr:spPr>
        <a:xfrm>
          <a:off x="6052039" y="6975231"/>
          <a:ext cx="2329962" cy="874838"/>
        </a:xfrm>
        <a:prstGeom prst="rect">
          <a:avLst/>
        </a:prstGeom>
      </xdr:spPr>
    </xdr:pic>
    <xdr:clientData/>
  </xdr:oneCellAnchor>
  <xdr:oneCellAnchor>
    <xdr:from>
      <xdr:col>8</xdr:col>
      <xdr:colOff>149956</xdr:colOff>
      <xdr:row>15</xdr:row>
      <xdr:rowOff>219810</xdr:rowOff>
    </xdr:from>
    <xdr:ext cx="899565" cy="2924836"/>
    <xdr:pic>
      <xdr:nvPicPr>
        <xdr:cNvPr id="10" name="Imagen 9">
          <a:extLst>
            <a:ext uri="{FF2B5EF4-FFF2-40B4-BE49-F238E27FC236}">
              <a16:creationId xmlns:a16="http://schemas.microsoft.com/office/drawing/2014/main" id="{283D217C-1E60-4E67-84EB-9E4B46846A07}"/>
            </a:ext>
          </a:extLst>
        </xdr:cNvPr>
        <xdr:cNvPicPr>
          <a:picLocks noChangeAspect="1"/>
        </xdr:cNvPicPr>
      </xdr:nvPicPr>
      <xdr:blipFill>
        <a:blip xmlns:r="http://schemas.openxmlformats.org/officeDocument/2006/relationships" r:embed="rId5"/>
        <a:stretch>
          <a:fillRect/>
        </a:stretch>
      </xdr:blipFill>
      <xdr:spPr>
        <a:xfrm rot="5400000">
          <a:off x="6471571" y="4925214"/>
          <a:ext cx="2924836" cy="899565"/>
        </a:xfrm>
        <a:prstGeom prst="rect">
          <a:avLst/>
        </a:prstGeom>
      </xdr:spPr>
    </xdr:pic>
    <xdr:clientData/>
  </xdr:oneCellAnchor>
  <xdr:twoCellAnchor editAs="oneCell">
    <xdr:from>
      <xdr:col>2</xdr:col>
      <xdr:colOff>630115</xdr:colOff>
      <xdr:row>15</xdr:row>
      <xdr:rowOff>237637</xdr:rowOff>
    </xdr:from>
    <xdr:to>
      <xdr:col>7</xdr:col>
      <xdr:colOff>416816</xdr:colOff>
      <xdr:row>26</xdr:row>
      <xdr:rowOff>219807</xdr:rowOff>
    </xdr:to>
    <xdr:pic>
      <xdr:nvPicPr>
        <xdr:cNvPr id="11" name="Imagen 10">
          <a:extLst>
            <a:ext uri="{FF2B5EF4-FFF2-40B4-BE49-F238E27FC236}">
              <a16:creationId xmlns:a16="http://schemas.microsoft.com/office/drawing/2014/main" id="{25F3D2EC-F22F-4339-9151-CD0AA95A8E3D}"/>
            </a:ext>
          </a:extLst>
        </xdr:cNvPr>
        <xdr:cNvPicPr>
          <a:picLocks noChangeAspect="1"/>
        </xdr:cNvPicPr>
      </xdr:nvPicPr>
      <xdr:blipFill>
        <a:blip xmlns:r="http://schemas.openxmlformats.org/officeDocument/2006/relationships" r:embed="rId6"/>
        <a:stretch>
          <a:fillRect/>
        </a:stretch>
      </xdr:blipFill>
      <xdr:spPr>
        <a:xfrm>
          <a:off x="1296865" y="3930406"/>
          <a:ext cx="5890028" cy="2883632"/>
        </a:xfrm>
        <a:prstGeom prst="rect">
          <a:avLst/>
        </a:prstGeom>
      </xdr:spPr>
    </xdr:pic>
    <xdr:clientData/>
  </xdr:twoCellAnchor>
  <xdr:twoCellAnchor editAs="oneCell">
    <xdr:from>
      <xdr:col>2</xdr:col>
      <xdr:colOff>2462823</xdr:colOff>
      <xdr:row>55</xdr:row>
      <xdr:rowOff>175846</xdr:rowOff>
    </xdr:from>
    <xdr:to>
      <xdr:col>9</xdr:col>
      <xdr:colOff>228173</xdr:colOff>
      <xdr:row>65</xdr:row>
      <xdr:rowOff>21980</xdr:rowOff>
    </xdr:to>
    <xdr:pic>
      <xdr:nvPicPr>
        <xdr:cNvPr id="12" name="Imagen 11">
          <a:extLst>
            <a:ext uri="{FF2B5EF4-FFF2-40B4-BE49-F238E27FC236}">
              <a16:creationId xmlns:a16="http://schemas.microsoft.com/office/drawing/2014/main" id="{1C180D03-48E8-4A5B-8C9B-32FC276543C9}"/>
            </a:ext>
          </a:extLst>
        </xdr:cNvPr>
        <xdr:cNvPicPr>
          <a:picLocks noChangeAspect="1"/>
        </xdr:cNvPicPr>
      </xdr:nvPicPr>
      <xdr:blipFill>
        <a:blip xmlns:r="http://schemas.openxmlformats.org/officeDocument/2006/relationships" r:embed="rId7"/>
        <a:stretch>
          <a:fillRect/>
        </a:stretch>
      </xdr:blipFill>
      <xdr:spPr>
        <a:xfrm>
          <a:off x="3129573" y="14133634"/>
          <a:ext cx="4997023" cy="2483827"/>
        </a:xfrm>
        <a:prstGeom prst="rect">
          <a:avLst/>
        </a:prstGeom>
      </xdr:spPr>
    </xdr:pic>
    <xdr:clientData/>
  </xdr:twoCellAnchor>
  <xdr:twoCellAnchor editAs="oneCell">
    <xdr:from>
      <xdr:col>2</xdr:col>
      <xdr:colOff>2696307</xdr:colOff>
      <xdr:row>90</xdr:row>
      <xdr:rowOff>161192</xdr:rowOff>
    </xdr:from>
    <xdr:to>
      <xdr:col>9</xdr:col>
      <xdr:colOff>458482</xdr:colOff>
      <xdr:row>100</xdr:row>
      <xdr:rowOff>977</xdr:rowOff>
    </xdr:to>
    <xdr:pic>
      <xdr:nvPicPr>
        <xdr:cNvPr id="13" name="Imagen 12">
          <a:extLst>
            <a:ext uri="{FF2B5EF4-FFF2-40B4-BE49-F238E27FC236}">
              <a16:creationId xmlns:a16="http://schemas.microsoft.com/office/drawing/2014/main" id="{A99C37DB-D08D-42FC-A3DF-DFEC8484563A}"/>
            </a:ext>
          </a:extLst>
        </xdr:cNvPr>
        <xdr:cNvPicPr>
          <a:picLocks noChangeAspect="1"/>
        </xdr:cNvPicPr>
      </xdr:nvPicPr>
      <xdr:blipFill>
        <a:blip xmlns:r="http://schemas.openxmlformats.org/officeDocument/2006/relationships" r:embed="rId7"/>
        <a:stretch>
          <a:fillRect/>
        </a:stretch>
      </xdr:blipFill>
      <xdr:spPr>
        <a:xfrm>
          <a:off x="3363057" y="23065154"/>
          <a:ext cx="4993848" cy="247747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1052547</xdr:colOff>
      <xdr:row>2</xdr:row>
      <xdr:rowOff>265157</xdr:rowOff>
    </xdr:to>
    <xdr:pic>
      <xdr:nvPicPr>
        <xdr:cNvPr id="2" name="Imagen 1">
          <a:extLst>
            <a:ext uri="{FF2B5EF4-FFF2-40B4-BE49-F238E27FC236}">
              <a16:creationId xmlns:a16="http://schemas.microsoft.com/office/drawing/2014/main" id="{E27B0EF1-41D6-4CAD-84AC-B9714213E0C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3A2A3162-59B5-4703-BBB3-6188F114126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380574</xdr:colOff>
      <xdr:row>0</xdr:row>
      <xdr:rowOff>76326</xdr:rowOff>
    </xdr:from>
    <xdr:to>
      <xdr:col>7</xdr:col>
      <xdr:colOff>1229137</xdr:colOff>
      <xdr:row>2</xdr:row>
      <xdr:rowOff>257533</xdr:rowOff>
    </xdr:to>
    <xdr:pic>
      <xdr:nvPicPr>
        <xdr:cNvPr id="2" name="Imagen 1">
          <a:extLst>
            <a:ext uri="{FF2B5EF4-FFF2-40B4-BE49-F238E27FC236}">
              <a16:creationId xmlns:a16="http://schemas.microsoft.com/office/drawing/2014/main" id="{4D83A5E4-BD09-461C-ADD1-426DB7A2712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10112" y="76326"/>
          <a:ext cx="2315413" cy="809857"/>
        </a:xfrm>
        <a:prstGeom prst="rect">
          <a:avLst/>
        </a:prstGeom>
        <a:noFill/>
      </xdr:spPr>
    </xdr:pic>
    <xdr:clientData/>
  </xdr:twoCellAnchor>
  <xdr:twoCellAnchor editAs="oneCell">
    <xdr:from>
      <xdr:col>9</xdr:col>
      <xdr:colOff>331565</xdr:colOff>
      <xdr:row>15</xdr:row>
      <xdr:rowOff>110521</xdr:rowOff>
    </xdr:from>
    <xdr:to>
      <xdr:col>19</xdr:col>
      <xdr:colOff>578454</xdr:colOff>
      <xdr:row>32</xdr:row>
      <xdr:rowOff>42765</xdr:rowOff>
    </xdr:to>
    <xdr:pic>
      <xdr:nvPicPr>
        <xdr:cNvPr id="3" name="Imagen 2">
          <a:extLst>
            <a:ext uri="{FF2B5EF4-FFF2-40B4-BE49-F238E27FC236}">
              <a16:creationId xmlns:a16="http://schemas.microsoft.com/office/drawing/2014/main" id="{CDCBD9AD-EAEF-440D-937A-04A422172049}"/>
            </a:ext>
          </a:extLst>
        </xdr:cNvPr>
        <xdr:cNvPicPr>
          <a:picLocks noChangeAspect="1"/>
        </xdr:cNvPicPr>
      </xdr:nvPicPr>
      <xdr:blipFill>
        <a:blip xmlns:r="http://schemas.openxmlformats.org/officeDocument/2006/relationships" r:embed="rId2"/>
        <a:stretch>
          <a:fillRect/>
        </a:stretch>
      </xdr:blipFill>
      <xdr:spPr>
        <a:xfrm>
          <a:off x="11756803" y="4139596"/>
          <a:ext cx="7866889" cy="3104069"/>
        </a:xfrm>
        <a:prstGeom prst="rect">
          <a:avLst/>
        </a:prstGeom>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4" name="Imagen 5" descr="plantilla INVIAS nueva resolucion-02">
          <a:extLst>
            <a:ext uri="{FF2B5EF4-FFF2-40B4-BE49-F238E27FC236}">
              <a16:creationId xmlns:a16="http://schemas.microsoft.com/office/drawing/2014/main" id="{9906D265-A334-43C6-8F31-B79AE5765B8A}"/>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333649</xdr:colOff>
      <xdr:row>0</xdr:row>
      <xdr:rowOff>84008</xdr:rowOff>
    </xdr:from>
    <xdr:to>
      <xdr:col>7</xdr:col>
      <xdr:colOff>1178599</xdr:colOff>
      <xdr:row>2</xdr:row>
      <xdr:rowOff>257475</xdr:rowOff>
    </xdr:to>
    <xdr:pic>
      <xdr:nvPicPr>
        <xdr:cNvPr id="2" name="Imagen 1">
          <a:extLst>
            <a:ext uri="{FF2B5EF4-FFF2-40B4-BE49-F238E27FC236}">
              <a16:creationId xmlns:a16="http://schemas.microsoft.com/office/drawing/2014/main" id="{09DFE228-4140-4DA1-8C3C-12276BE9AB4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63187" y="84008"/>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3C3C9E57-B578-4A2C-8E2C-95385BCD3BE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325964</xdr:colOff>
      <xdr:row>0</xdr:row>
      <xdr:rowOff>99371</xdr:rowOff>
    </xdr:from>
    <xdr:to>
      <xdr:col>7</xdr:col>
      <xdr:colOff>1170914</xdr:colOff>
      <xdr:row>2</xdr:row>
      <xdr:rowOff>272838</xdr:rowOff>
    </xdr:to>
    <xdr:pic>
      <xdr:nvPicPr>
        <xdr:cNvPr id="2" name="Imagen 1">
          <a:extLst>
            <a:ext uri="{FF2B5EF4-FFF2-40B4-BE49-F238E27FC236}">
              <a16:creationId xmlns:a16="http://schemas.microsoft.com/office/drawing/2014/main" id="{A1FA8388-75A7-4DAE-B5DA-A09CA710CD2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55502" y="99371"/>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B7E1CDD-DA2C-43A5-A779-88234004CBE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325964</xdr:colOff>
      <xdr:row>0</xdr:row>
      <xdr:rowOff>99371</xdr:rowOff>
    </xdr:from>
    <xdr:to>
      <xdr:col>7</xdr:col>
      <xdr:colOff>1170914</xdr:colOff>
      <xdr:row>2</xdr:row>
      <xdr:rowOff>272838</xdr:rowOff>
    </xdr:to>
    <xdr:pic>
      <xdr:nvPicPr>
        <xdr:cNvPr id="2" name="Imagen 1">
          <a:extLst>
            <a:ext uri="{FF2B5EF4-FFF2-40B4-BE49-F238E27FC236}">
              <a16:creationId xmlns:a16="http://schemas.microsoft.com/office/drawing/2014/main" id="{07F4CAC4-28EF-4201-AE3F-394B40E4934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55502" y="99371"/>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AB4E475C-94BD-4319-91DF-0A755A18A96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337880</xdr:colOff>
      <xdr:row>0</xdr:row>
      <xdr:rowOff>80565</xdr:rowOff>
    </xdr:from>
    <xdr:to>
      <xdr:col>7</xdr:col>
      <xdr:colOff>1180183</xdr:colOff>
      <xdr:row>2</xdr:row>
      <xdr:rowOff>259859</xdr:rowOff>
    </xdr:to>
    <xdr:pic>
      <xdr:nvPicPr>
        <xdr:cNvPr id="2" name="Imagen 1">
          <a:extLst>
            <a:ext uri="{FF2B5EF4-FFF2-40B4-BE49-F238E27FC236}">
              <a16:creationId xmlns:a16="http://schemas.microsoft.com/office/drawing/2014/main" id="{A845EBD5-7D81-41A1-A37C-0AE6070DC55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67418" y="80565"/>
          <a:ext cx="2309153" cy="807944"/>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181A86F-18FC-45C4-A567-14A2897C2D1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97974</xdr:colOff>
      <xdr:row>1</xdr:row>
      <xdr:rowOff>43544</xdr:rowOff>
    </xdr:from>
    <xdr:to>
      <xdr:col>2</xdr:col>
      <xdr:colOff>1981202</xdr:colOff>
      <xdr:row>4</xdr:row>
      <xdr:rowOff>199535</xdr:rowOff>
    </xdr:to>
    <xdr:pic>
      <xdr:nvPicPr>
        <xdr:cNvPr id="2" name="Imagen 1">
          <a:extLst>
            <a:ext uri="{FF2B5EF4-FFF2-40B4-BE49-F238E27FC236}">
              <a16:creationId xmlns:a16="http://schemas.microsoft.com/office/drawing/2014/main" id="{5C673E44-4CB9-4075-96D1-7ABEAF616B1E}"/>
            </a:ext>
          </a:extLst>
        </xdr:cNvPr>
        <xdr:cNvPicPr>
          <a:picLocks noChangeAspect="1"/>
        </xdr:cNvPicPr>
      </xdr:nvPicPr>
      <xdr:blipFill>
        <a:blip xmlns:r="http://schemas.openxmlformats.org/officeDocument/2006/relationships" r:embed="rId1"/>
        <a:stretch>
          <a:fillRect/>
        </a:stretch>
      </xdr:blipFill>
      <xdr:spPr>
        <a:xfrm>
          <a:off x="221799" y="218169"/>
          <a:ext cx="2426153" cy="927516"/>
        </a:xfrm>
        <a:prstGeom prst="rect">
          <a:avLst/>
        </a:prstGeom>
      </xdr:spPr>
    </xdr:pic>
    <xdr:clientData/>
  </xdr:twoCellAnchor>
  <xdr:twoCellAnchor editAs="oneCell">
    <xdr:from>
      <xdr:col>14</xdr:col>
      <xdr:colOff>410392</xdr:colOff>
      <xdr:row>1</xdr:row>
      <xdr:rowOff>40278</xdr:rowOff>
    </xdr:from>
    <xdr:to>
      <xdr:col>15</xdr:col>
      <xdr:colOff>448310</xdr:colOff>
      <xdr:row>4</xdr:row>
      <xdr:rowOff>189724</xdr:rowOff>
    </xdr:to>
    <xdr:pic>
      <xdr:nvPicPr>
        <xdr:cNvPr id="3" name="Imagen 5" descr="plantilla INVIAS nueva resolucion-02">
          <a:extLst>
            <a:ext uri="{FF2B5EF4-FFF2-40B4-BE49-F238E27FC236}">
              <a16:creationId xmlns:a16="http://schemas.microsoft.com/office/drawing/2014/main" id="{8E1020C9-40CB-4C27-B8AE-59A2052C4AA6}"/>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211728"/>
          <a:ext cx="761818" cy="9209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97974</xdr:colOff>
      <xdr:row>36</xdr:row>
      <xdr:rowOff>43544</xdr:rowOff>
    </xdr:from>
    <xdr:ext cx="2480128" cy="924341"/>
    <xdr:pic>
      <xdr:nvPicPr>
        <xdr:cNvPr id="4" name="Imagen 3">
          <a:extLst>
            <a:ext uri="{FF2B5EF4-FFF2-40B4-BE49-F238E27FC236}">
              <a16:creationId xmlns:a16="http://schemas.microsoft.com/office/drawing/2014/main" id="{A9EF7B46-DAB9-40BF-A815-28CDCC1DCF35}"/>
            </a:ext>
          </a:extLst>
        </xdr:cNvPr>
        <xdr:cNvPicPr>
          <a:picLocks noChangeAspect="1"/>
        </xdr:cNvPicPr>
      </xdr:nvPicPr>
      <xdr:blipFill>
        <a:blip xmlns:r="http://schemas.openxmlformats.org/officeDocument/2006/relationships" r:embed="rId1"/>
        <a:stretch>
          <a:fillRect/>
        </a:stretch>
      </xdr:blipFill>
      <xdr:spPr>
        <a:xfrm>
          <a:off x="221799" y="9228819"/>
          <a:ext cx="2480128" cy="924341"/>
        </a:xfrm>
        <a:prstGeom prst="rect">
          <a:avLst/>
        </a:prstGeom>
      </xdr:spPr>
    </xdr:pic>
    <xdr:clientData/>
  </xdr:oneCellAnchor>
  <xdr:oneCellAnchor>
    <xdr:from>
      <xdr:col>14</xdr:col>
      <xdr:colOff>410392</xdr:colOff>
      <xdr:row>36</xdr:row>
      <xdr:rowOff>40278</xdr:rowOff>
    </xdr:from>
    <xdr:ext cx="818968" cy="911446"/>
    <xdr:pic>
      <xdr:nvPicPr>
        <xdr:cNvPr id="5" name="Imagen 5" descr="plantilla INVIAS nueva resolucion-02">
          <a:extLst>
            <a:ext uri="{FF2B5EF4-FFF2-40B4-BE49-F238E27FC236}">
              <a16:creationId xmlns:a16="http://schemas.microsoft.com/office/drawing/2014/main" id="{67A66384-7EDB-4FDF-9E57-C7E6F0557CC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922237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97974</xdr:colOff>
      <xdr:row>71</xdr:row>
      <xdr:rowOff>43544</xdr:rowOff>
    </xdr:from>
    <xdr:ext cx="2480128" cy="924341"/>
    <xdr:pic>
      <xdr:nvPicPr>
        <xdr:cNvPr id="7" name="Imagen 6">
          <a:extLst>
            <a:ext uri="{FF2B5EF4-FFF2-40B4-BE49-F238E27FC236}">
              <a16:creationId xmlns:a16="http://schemas.microsoft.com/office/drawing/2014/main" id="{8880089D-C4B9-46D7-B931-0EBF86B48917}"/>
            </a:ext>
          </a:extLst>
        </xdr:cNvPr>
        <xdr:cNvPicPr>
          <a:picLocks noChangeAspect="1"/>
        </xdr:cNvPicPr>
      </xdr:nvPicPr>
      <xdr:blipFill>
        <a:blip xmlns:r="http://schemas.openxmlformats.org/officeDocument/2006/relationships" r:embed="rId1"/>
        <a:stretch>
          <a:fillRect/>
        </a:stretch>
      </xdr:blipFill>
      <xdr:spPr>
        <a:xfrm>
          <a:off x="221799" y="18239469"/>
          <a:ext cx="2480128" cy="924341"/>
        </a:xfrm>
        <a:prstGeom prst="rect">
          <a:avLst/>
        </a:prstGeom>
      </xdr:spPr>
    </xdr:pic>
    <xdr:clientData/>
  </xdr:oneCellAnchor>
  <xdr:oneCellAnchor>
    <xdr:from>
      <xdr:col>14</xdr:col>
      <xdr:colOff>410392</xdr:colOff>
      <xdr:row>71</xdr:row>
      <xdr:rowOff>40278</xdr:rowOff>
    </xdr:from>
    <xdr:ext cx="818968" cy="911446"/>
    <xdr:pic>
      <xdr:nvPicPr>
        <xdr:cNvPr id="8" name="Imagen 5" descr="plantilla INVIAS nueva resolucion-02">
          <a:extLst>
            <a:ext uri="{FF2B5EF4-FFF2-40B4-BE49-F238E27FC236}">
              <a16:creationId xmlns:a16="http://schemas.microsoft.com/office/drawing/2014/main" id="{7B3B9B00-1FED-4663-BE92-CF2B3EA94C5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8617" y="1823302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10</xdr:col>
      <xdr:colOff>8282</xdr:colOff>
      <xdr:row>84</xdr:row>
      <xdr:rowOff>99391</xdr:rowOff>
    </xdr:from>
    <xdr:to>
      <xdr:col>15</xdr:col>
      <xdr:colOff>697257</xdr:colOff>
      <xdr:row>101</xdr:row>
      <xdr:rowOff>216866</xdr:rowOff>
    </xdr:to>
    <xdr:pic>
      <xdr:nvPicPr>
        <xdr:cNvPr id="10" name="Imagen 9">
          <a:extLst>
            <a:ext uri="{FF2B5EF4-FFF2-40B4-BE49-F238E27FC236}">
              <a16:creationId xmlns:a16="http://schemas.microsoft.com/office/drawing/2014/main" id="{13E8CF6E-2382-43BB-8A38-D61AAF456609}"/>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07757" y="21562391"/>
          <a:ext cx="4111625" cy="4651375"/>
        </a:xfrm>
        <a:prstGeom prst="rect">
          <a:avLst/>
        </a:prstGeom>
      </xdr:spPr>
    </xdr:pic>
    <xdr:clientData/>
  </xdr:twoCellAnchor>
  <xdr:oneCellAnchor>
    <xdr:from>
      <xdr:col>1</xdr:col>
      <xdr:colOff>97974</xdr:colOff>
      <xdr:row>106</xdr:row>
      <xdr:rowOff>43544</xdr:rowOff>
    </xdr:from>
    <xdr:ext cx="2480128" cy="924341"/>
    <xdr:pic>
      <xdr:nvPicPr>
        <xdr:cNvPr id="11" name="Imagen 10">
          <a:extLst>
            <a:ext uri="{FF2B5EF4-FFF2-40B4-BE49-F238E27FC236}">
              <a16:creationId xmlns:a16="http://schemas.microsoft.com/office/drawing/2014/main" id="{314FF3E5-0120-4BCB-909E-3798BC424652}"/>
            </a:ext>
          </a:extLst>
        </xdr:cNvPr>
        <xdr:cNvPicPr>
          <a:picLocks noChangeAspect="1"/>
        </xdr:cNvPicPr>
      </xdr:nvPicPr>
      <xdr:blipFill>
        <a:blip xmlns:r="http://schemas.openxmlformats.org/officeDocument/2006/relationships" r:embed="rId1"/>
        <a:stretch>
          <a:fillRect/>
        </a:stretch>
      </xdr:blipFill>
      <xdr:spPr>
        <a:xfrm>
          <a:off x="221799" y="27250119"/>
          <a:ext cx="2480128" cy="924341"/>
        </a:xfrm>
        <a:prstGeom prst="rect">
          <a:avLst/>
        </a:prstGeom>
      </xdr:spPr>
    </xdr:pic>
    <xdr:clientData/>
  </xdr:oneCellAnchor>
  <xdr:oneCellAnchor>
    <xdr:from>
      <xdr:col>14</xdr:col>
      <xdr:colOff>365804</xdr:colOff>
      <xdr:row>106</xdr:row>
      <xdr:rowOff>40278</xdr:rowOff>
    </xdr:from>
    <xdr:ext cx="818968" cy="911446"/>
    <xdr:pic>
      <xdr:nvPicPr>
        <xdr:cNvPr id="12" name="Imagen 5" descr="plantilla INVIAS nueva resolucion-02">
          <a:extLst>
            <a:ext uri="{FF2B5EF4-FFF2-40B4-BE49-F238E27FC236}">
              <a16:creationId xmlns:a16="http://schemas.microsoft.com/office/drawing/2014/main" id="{C47578B5-6E08-48EA-8DEE-902E357688D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570379" y="27243678"/>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8282</xdr:colOff>
      <xdr:row>119</xdr:row>
      <xdr:rowOff>99391</xdr:rowOff>
    </xdr:from>
    <xdr:ext cx="4123082" cy="4620039"/>
    <xdr:pic>
      <xdr:nvPicPr>
        <xdr:cNvPr id="13" name="Imagen 12">
          <a:extLst>
            <a:ext uri="{FF2B5EF4-FFF2-40B4-BE49-F238E27FC236}">
              <a16:creationId xmlns:a16="http://schemas.microsoft.com/office/drawing/2014/main" id="{0849CF83-D30C-40BE-BBA6-723726FCF2EA}"/>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07757" y="30573041"/>
          <a:ext cx="4123082" cy="4620039"/>
        </a:xfrm>
        <a:prstGeom prst="rect">
          <a:avLst/>
        </a:prstGeom>
      </xdr:spPr>
    </xdr:pic>
    <xdr:clientData/>
  </xdr:oneCellAnchor>
  <xdr:twoCellAnchor>
    <xdr:from>
      <xdr:col>10</xdr:col>
      <xdr:colOff>107673</xdr:colOff>
      <xdr:row>14</xdr:row>
      <xdr:rowOff>98199</xdr:rowOff>
    </xdr:from>
    <xdr:to>
      <xdr:col>15</xdr:col>
      <xdr:colOff>639774</xdr:colOff>
      <xdr:row>30</xdr:row>
      <xdr:rowOff>182216</xdr:rowOff>
    </xdr:to>
    <xdr:grpSp>
      <xdr:nvGrpSpPr>
        <xdr:cNvPr id="18" name="Grupo 17">
          <a:extLst>
            <a:ext uri="{FF2B5EF4-FFF2-40B4-BE49-F238E27FC236}">
              <a16:creationId xmlns:a16="http://schemas.microsoft.com/office/drawing/2014/main" id="{8A8D36A4-E281-925A-B963-16E664F98470}"/>
            </a:ext>
          </a:extLst>
        </xdr:cNvPr>
        <xdr:cNvGrpSpPr/>
      </xdr:nvGrpSpPr>
      <xdr:grpSpPr>
        <a:xfrm>
          <a:off x="8622195" y="3527199"/>
          <a:ext cx="3972144" cy="4324713"/>
          <a:chOff x="8622195" y="3543764"/>
          <a:chExt cx="3969383" cy="4324713"/>
        </a:xfrm>
      </xdr:grpSpPr>
      <xdr:pic>
        <xdr:nvPicPr>
          <xdr:cNvPr id="14" name="Imagen 13">
            <a:extLst>
              <a:ext uri="{FF2B5EF4-FFF2-40B4-BE49-F238E27FC236}">
                <a16:creationId xmlns:a16="http://schemas.microsoft.com/office/drawing/2014/main" id="{12E35C30-F7DE-4277-0F57-E6DE63B57A68}"/>
              </a:ext>
            </a:extLst>
          </xdr:cNvPr>
          <xdr:cNvPicPr>
            <a:picLocks noChangeAspect="1"/>
          </xdr:cNvPicPr>
        </xdr:nvPicPr>
        <xdr:blipFill rotWithShape="1">
          <a:blip xmlns:r="http://schemas.openxmlformats.org/officeDocument/2006/relationships" r:embed="rId4"/>
          <a:srcRect l="15780" r="21408"/>
          <a:stretch>
            <a:fillRect/>
          </a:stretch>
        </xdr:blipFill>
        <xdr:spPr>
          <a:xfrm>
            <a:off x="8622195" y="3543764"/>
            <a:ext cx="3969383" cy="4324713"/>
          </a:xfrm>
          <a:prstGeom prst="rect">
            <a:avLst/>
          </a:prstGeom>
        </xdr:spPr>
      </xdr:pic>
      <xdr:sp macro="" textlink="">
        <xdr:nvSpPr>
          <xdr:cNvPr id="15" name="Rectángulo 14">
            <a:extLst>
              <a:ext uri="{FF2B5EF4-FFF2-40B4-BE49-F238E27FC236}">
                <a16:creationId xmlns:a16="http://schemas.microsoft.com/office/drawing/2014/main" id="{8EC27870-6DA4-6185-8197-6C8BDEAC61BF}"/>
              </a:ext>
            </a:extLst>
          </xdr:cNvPr>
          <xdr:cNvSpPr/>
        </xdr:nvSpPr>
        <xdr:spPr>
          <a:xfrm rot="19378567">
            <a:off x="10922241" y="6560353"/>
            <a:ext cx="976036"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1</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sp macro="" textlink="">
        <xdr:nvSpPr>
          <xdr:cNvPr id="16" name="Rectángulo 15">
            <a:extLst>
              <a:ext uri="{FF2B5EF4-FFF2-40B4-BE49-F238E27FC236}">
                <a16:creationId xmlns:a16="http://schemas.microsoft.com/office/drawing/2014/main" id="{9FB97E93-B647-02D1-AAE5-38BCF31C1C6A}"/>
              </a:ext>
            </a:extLst>
          </xdr:cNvPr>
          <xdr:cNvSpPr/>
        </xdr:nvSpPr>
        <xdr:spPr>
          <a:xfrm rot="3849255">
            <a:off x="11646002" y="5337701"/>
            <a:ext cx="976037"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2</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sp macro="" textlink="">
        <xdr:nvSpPr>
          <xdr:cNvPr id="17" name="Rectángulo 16">
            <a:extLst>
              <a:ext uri="{FF2B5EF4-FFF2-40B4-BE49-F238E27FC236}">
                <a16:creationId xmlns:a16="http://schemas.microsoft.com/office/drawing/2014/main" id="{70D924B6-E241-F557-0FDD-F01799F31C86}"/>
              </a:ext>
            </a:extLst>
          </xdr:cNvPr>
          <xdr:cNvSpPr/>
        </xdr:nvSpPr>
        <xdr:spPr>
          <a:xfrm rot="3253129">
            <a:off x="10403612" y="4807613"/>
            <a:ext cx="976037"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3</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grpSp>
    <xdr:clientData/>
  </xdr:twoCellAnchor>
  <xdr:twoCellAnchor>
    <xdr:from>
      <xdr:col>10</xdr:col>
      <xdr:colOff>99391</xdr:colOff>
      <xdr:row>49</xdr:row>
      <xdr:rowOff>57978</xdr:rowOff>
    </xdr:from>
    <xdr:to>
      <xdr:col>15</xdr:col>
      <xdr:colOff>631492</xdr:colOff>
      <xdr:row>65</xdr:row>
      <xdr:rowOff>141996</xdr:rowOff>
    </xdr:to>
    <xdr:grpSp>
      <xdr:nvGrpSpPr>
        <xdr:cNvPr id="19" name="Grupo 18">
          <a:extLst>
            <a:ext uri="{FF2B5EF4-FFF2-40B4-BE49-F238E27FC236}">
              <a16:creationId xmlns:a16="http://schemas.microsoft.com/office/drawing/2014/main" id="{13AC5564-A866-4155-B29E-97667ECA4EC4}"/>
            </a:ext>
          </a:extLst>
        </xdr:cNvPr>
        <xdr:cNvGrpSpPr/>
      </xdr:nvGrpSpPr>
      <xdr:grpSpPr>
        <a:xfrm>
          <a:off x="8613913" y="12448761"/>
          <a:ext cx="3972144" cy="4324713"/>
          <a:chOff x="8622195" y="3543764"/>
          <a:chExt cx="3969383" cy="4324713"/>
        </a:xfrm>
      </xdr:grpSpPr>
      <xdr:pic>
        <xdr:nvPicPr>
          <xdr:cNvPr id="20" name="Imagen 19">
            <a:extLst>
              <a:ext uri="{FF2B5EF4-FFF2-40B4-BE49-F238E27FC236}">
                <a16:creationId xmlns:a16="http://schemas.microsoft.com/office/drawing/2014/main" id="{A415A6B2-1E97-6979-04BA-91D97E7804B3}"/>
              </a:ext>
            </a:extLst>
          </xdr:cNvPr>
          <xdr:cNvPicPr>
            <a:picLocks noChangeAspect="1"/>
          </xdr:cNvPicPr>
        </xdr:nvPicPr>
        <xdr:blipFill rotWithShape="1">
          <a:blip xmlns:r="http://schemas.openxmlformats.org/officeDocument/2006/relationships" r:embed="rId4"/>
          <a:srcRect l="15780" r="21408"/>
          <a:stretch>
            <a:fillRect/>
          </a:stretch>
        </xdr:blipFill>
        <xdr:spPr>
          <a:xfrm>
            <a:off x="8622195" y="3543764"/>
            <a:ext cx="3969383" cy="4324713"/>
          </a:xfrm>
          <a:prstGeom prst="rect">
            <a:avLst/>
          </a:prstGeom>
        </xdr:spPr>
      </xdr:pic>
      <xdr:sp macro="" textlink="">
        <xdr:nvSpPr>
          <xdr:cNvPr id="21" name="Rectángulo 20">
            <a:extLst>
              <a:ext uri="{FF2B5EF4-FFF2-40B4-BE49-F238E27FC236}">
                <a16:creationId xmlns:a16="http://schemas.microsoft.com/office/drawing/2014/main" id="{8A898B88-F47C-0DFA-B720-95622AEDC73C}"/>
              </a:ext>
            </a:extLst>
          </xdr:cNvPr>
          <xdr:cNvSpPr/>
        </xdr:nvSpPr>
        <xdr:spPr>
          <a:xfrm rot="19378567">
            <a:off x="10922241" y="6560353"/>
            <a:ext cx="976036"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1</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sp macro="" textlink="">
        <xdr:nvSpPr>
          <xdr:cNvPr id="22" name="Rectángulo 21">
            <a:extLst>
              <a:ext uri="{FF2B5EF4-FFF2-40B4-BE49-F238E27FC236}">
                <a16:creationId xmlns:a16="http://schemas.microsoft.com/office/drawing/2014/main" id="{DE297A01-89A1-C8E8-1832-05BBC30D2C22}"/>
              </a:ext>
            </a:extLst>
          </xdr:cNvPr>
          <xdr:cNvSpPr/>
        </xdr:nvSpPr>
        <xdr:spPr>
          <a:xfrm rot="3849255">
            <a:off x="11646002" y="5337701"/>
            <a:ext cx="976037"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2</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sp macro="" textlink="">
        <xdr:nvSpPr>
          <xdr:cNvPr id="23" name="Rectángulo 22">
            <a:extLst>
              <a:ext uri="{FF2B5EF4-FFF2-40B4-BE49-F238E27FC236}">
                <a16:creationId xmlns:a16="http://schemas.microsoft.com/office/drawing/2014/main" id="{9E530488-FDDF-D889-C66C-EC4CE414DD6A}"/>
              </a:ext>
            </a:extLst>
          </xdr:cNvPr>
          <xdr:cNvSpPr/>
        </xdr:nvSpPr>
        <xdr:spPr>
          <a:xfrm rot="3253129">
            <a:off x="10403612" y="4807613"/>
            <a:ext cx="976037" cy="374141"/>
          </a:xfrm>
          <a:prstGeom prst="rect">
            <a:avLst/>
          </a:prstGeom>
          <a:noFill/>
        </xdr:spPr>
        <xdr:txBody>
          <a:bodyPr wrap="none" lIns="91440" tIns="45720" rIns="91440" bIns="45720">
            <a:spAutoFit/>
          </a:bodyPr>
          <a:lstStyle/>
          <a:p>
            <a:pPr algn="ctr"/>
            <a:r>
              <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rPr>
              <a:t>Tramo</a:t>
            </a:r>
            <a:r>
              <a:rPr lang="es-MX" sz="1800" b="1" cap="none" spc="0" baseline="0">
                <a:ln w="13462">
                  <a:solidFill>
                    <a:schemeClr val="bg1"/>
                  </a:solidFill>
                  <a:prstDash val="solid"/>
                </a:ln>
                <a:solidFill>
                  <a:schemeClr val="tx1">
                    <a:lumMod val="85000"/>
                    <a:lumOff val="15000"/>
                  </a:schemeClr>
                </a:solidFill>
                <a:effectLst>
                  <a:outerShdw dist="38100" dir="2700000" algn="bl" rotWithShape="0">
                    <a:schemeClr val="accent5"/>
                  </a:outerShdw>
                </a:effectLst>
              </a:rPr>
              <a:t> 3</a:t>
            </a:r>
            <a:endParaRPr lang="es-MX" sz="1800" b="1" cap="none" spc="0">
              <a:ln w="13462">
                <a:solidFill>
                  <a:schemeClr val="bg1"/>
                </a:solidFill>
                <a:prstDash val="solid"/>
              </a:ln>
              <a:solidFill>
                <a:schemeClr val="tx1">
                  <a:lumMod val="85000"/>
                  <a:lumOff val="15000"/>
                </a:schemeClr>
              </a:solidFill>
              <a:effectLst>
                <a:outerShdw dist="38100" dir="2700000" algn="bl" rotWithShape="0">
                  <a:schemeClr val="accent5"/>
                </a:outerShdw>
              </a:effectLst>
            </a:endParaRPr>
          </a:p>
        </xdr:txBody>
      </xdr:sp>
    </xdr:grpSp>
    <xdr:clientData/>
  </xdr:twoCellAnchor>
  <xdr:oneCellAnchor>
    <xdr:from>
      <xdr:col>1</xdr:col>
      <xdr:colOff>97974</xdr:colOff>
      <xdr:row>141</xdr:row>
      <xdr:rowOff>43544</xdr:rowOff>
    </xdr:from>
    <xdr:ext cx="2480128" cy="924341"/>
    <xdr:pic>
      <xdr:nvPicPr>
        <xdr:cNvPr id="24" name="Imagen 23">
          <a:extLst>
            <a:ext uri="{FF2B5EF4-FFF2-40B4-BE49-F238E27FC236}">
              <a16:creationId xmlns:a16="http://schemas.microsoft.com/office/drawing/2014/main" id="{9D927996-F752-42B4-AD51-F3F79FEC2C58}"/>
            </a:ext>
          </a:extLst>
        </xdr:cNvPr>
        <xdr:cNvPicPr>
          <a:picLocks noChangeAspect="1"/>
        </xdr:cNvPicPr>
      </xdr:nvPicPr>
      <xdr:blipFill>
        <a:blip xmlns:r="http://schemas.openxmlformats.org/officeDocument/2006/relationships" r:embed="rId1"/>
        <a:stretch>
          <a:fillRect/>
        </a:stretch>
      </xdr:blipFill>
      <xdr:spPr>
        <a:xfrm>
          <a:off x="222213" y="27180545"/>
          <a:ext cx="2480128" cy="924341"/>
        </a:xfrm>
        <a:prstGeom prst="rect">
          <a:avLst/>
        </a:prstGeom>
      </xdr:spPr>
    </xdr:pic>
    <xdr:clientData/>
  </xdr:oneCellAnchor>
  <xdr:oneCellAnchor>
    <xdr:from>
      <xdr:col>14</xdr:col>
      <xdr:colOff>365804</xdr:colOff>
      <xdr:row>141</xdr:row>
      <xdr:rowOff>40278</xdr:rowOff>
    </xdr:from>
    <xdr:ext cx="818968" cy="911446"/>
    <xdr:pic>
      <xdr:nvPicPr>
        <xdr:cNvPr id="25" name="Imagen 5" descr="plantilla INVIAS nueva resolucion-02">
          <a:extLst>
            <a:ext uri="{FF2B5EF4-FFF2-40B4-BE49-F238E27FC236}">
              <a16:creationId xmlns:a16="http://schemas.microsoft.com/office/drawing/2014/main" id="{BDC24314-02CD-4C4E-B704-37A170B49DE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0196" y="27174104"/>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8282</xdr:colOff>
      <xdr:row>154</xdr:row>
      <xdr:rowOff>99391</xdr:rowOff>
    </xdr:from>
    <xdr:ext cx="4123082" cy="4620039"/>
    <xdr:pic>
      <xdr:nvPicPr>
        <xdr:cNvPr id="26" name="Imagen 25">
          <a:extLst>
            <a:ext uri="{FF2B5EF4-FFF2-40B4-BE49-F238E27FC236}">
              <a16:creationId xmlns:a16="http://schemas.microsoft.com/office/drawing/2014/main" id="{CAABABE2-DB22-4AD0-89CB-7A8D2561F9CC}"/>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25979" y="30508023"/>
          <a:ext cx="4123082" cy="4620039"/>
        </a:xfrm>
        <a:prstGeom prst="rect">
          <a:avLst/>
        </a:prstGeom>
      </xdr:spPr>
    </xdr:pic>
    <xdr:clientData/>
  </xdr:oneCellAnchor>
  <xdr:oneCellAnchor>
    <xdr:from>
      <xdr:col>1</xdr:col>
      <xdr:colOff>97974</xdr:colOff>
      <xdr:row>177</xdr:row>
      <xdr:rowOff>43544</xdr:rowOff>
    </xdr:from>
    <xdr:ext cx="2480128" cy="924341"/>
    <xdr:pic>
      <xdr:nvPicPr>
        <xdr:cNvPr id="27" name="Imagen 26">
          <a:extLst>
            <a:ext uri="{FF2B5EF4-FFF2-40B4-BE49-F238E27FC236}">
              <a16:creationId xmlns:a16="http://schemas.microsoft.com/office/drawing/2014/main" id="{121B4337-1D57-4ABA-B4DC-95DB19946AF9}"/>
            </a:ext>
          </a:extLst>
        </xdr:cNvPr>
        <xdr:cNvPicPr>
          <a:picLocks noChangeAspect="1"/>
        </xdr:cNvPicPr>
      </xdr:nvPicPr>
      <xdr:blipFill>
        <a:blip xmlns:r="http://schemas.openxmlformats.org/officeDocument/2006/relationships" r:embed="rId1"/>
        <a:stretch>
          <a:fillRect/>
        </a:stretch>
      </xdr:blipFill>
      <xdr:spPr>
        <a:xfrm>
          <a:off x="222213" y="36167176"/>
          <a:ext cx="2480128" cy="924341"/>
        </a:xfrm>
        <a:prstGeom prst="rect">
          <a:avLst/>
        </a:prstGeom>
      </xdr:spPr>
    </xdr:pic>
    <xdr:clientData/>
  </xdr:oneCellAnchor>
  <xdr:oneCellAnchor>
    <xdr:from>
      <xdr:col>14</xdr:col>
      <xdr:colOff>365804</xdr:colOff>
      <xdr:row>177</xdr:row>
      <xdr:rowOff>40278</xdr:rowOff>
    </xdr:from>
    <xdr:ext cx="818968" cy="911446"/>
    <xdr:pic>
      <xdr:nvPicPr>
        <xdr:cNvPr id="28" name="Imagen 5" descr="plantilla INVIAS nueva resolucion-02">
          <a:extLst>
            <a:ext uri="{FF2B5EF4-FFF2-40B4-BE49-F238E27FC236}">
              <a16:creationId xmlns:a16="http://schemas.microsoft.com/office/drawing/2014/main" id="{22E78C05-5055-43F9-991F-F9B4C91CF97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1600196" y="36160735"/>
          <a:ext cx="818968" cy="9114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10</xdr:col>
      <xdr:colOff>8282</xdr:colOff>
      <xdr:row>190</xdr:row>
      <xdr:rowOff>99391</xdr:rowOff>
    </xdr:from>
    <xdr:ext cx="4123082" cy="4620039"/>
    <xdr:pic>
      <xdr:nvPicPr>
        <xdr:cNvPr id="29" name="Imagen 28">
          <a:extLst>
            <a:ext uri="{FF2B5EF4-FFF2-40B4-BE49-F238E27FC236}">
              <a16:creationId xmlns:a16="http://schemas.microsoft.com/office/drawing/2014/main" id="{5FAFB1F8-B6C7-47C1-9952-1786A16C5EA7}"/>
            </a:ext>
          </a:extLst>
        </xdr:cNvPr>
        <xdr:cNvPicPr>
          <a:picLocks noChangeAspect="1"/>
        </xdr:cNvPicPr>
      </xdr:nvPicPr>
      <xdr:blipFill rotWithShape="1">
        <a:blip xmlns:r="http://schemas.openxmlformats.org/officeDocument/2006/relationships" r:embed="rId3"/>
        <a:srcRect l="17874" t="14499" r="41229" b="8594"/>
        <a:stretch>
          <a:fillRect/>
        </a:stretch>
      </xdr:blipFill>
      <xdr:spPr>
        <a:xfrm>
          <a:off x="8525979" y="39494653"/>
          <a:ext cx="4123082" cy="4620039"/>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twoCellAnchor editAs="oneCell">
    <xdr:from>
      <xdr:col>6</xdr:col>
      <xdr:colOff>378838</xdr:colOff>
      <xdr:row>0</xdr:row>
      <xdr:rowOff>78125</xdr:rowOff>
    </xdr:from>
    <xdr:to>
      <xdr:col>7</xdr:col>
      <xdr:colOff>1223438</xdr:colOff>
      <xdr:row>2</xdr:row>
      <xdr:rowOff>260317</xdr:rowOff>
    </xdr:to>
    <xdr:pic>
      <xdr:nvPicPr>
        <xdr:cNvPr id="2" name="Imagen 1">
          <a:extLst>
            <a:ext uri="{FF2B5EF4-FFF2-40B4-BE49-F238E27FC236}">
              <a16:creationId xmlns:a16="http://schemas.microsoft.com/office/drawing/2014/main" id="{1C7F9193-EC7F-4000-9289-A0F030AD294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8376" y="78125"/>
          <a:ext cx="2311450" cy="810842"/>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50B04C9-343E-4E7F-B004-3F381DBA37A3}"/>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378838</xdr:colOff>
      <xdr:row>0</xdr:row>
      <xdr:rowOff>78125</xdr:rowOff>
    </xdr:from>
    <xdr:to>
      <xdr:col>7</xdr:col>
      <xdr:colOff>1226613</xdr:colOff>
      <xdr:row>2</xdr:row>
      <xdr:rowOff>257142</xdr:rowOff>
    </xdr:to>
    <xdr:pic>
      <xdr:nvPicPr>
        <xdr:cNvPr id="2" name="Imagen 1">
          <a:extLst>
            <a:ext uri="{FF2B5EF4-FFF2-40B4-BE49-F238E27FC236}">
              <a16:creationId xmlns:a16="http://schemas.microsoft.com/office/drawing/2014/main" id="{A412ED64-76FF-4E99-9119-AD9CBFF632F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8376" y="78125"/>
          <a:ext cx="2311450" cy="810842"/>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9B305ADB-756E-4FF3-ABF7-C0C7CADBD9B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oneCellAnchor>
    <xdr:from>
      <xdr:col>2</xdr:col>
      <xdr:colOff>255361</xdr:colOff>
      <xdr:row>421</xdr:row>
      <xdr:rowOff>208500</xdr:rowOff>
    </xdr:from>
    <xdr:ext cx="863600" cy="711601"/>
    <xdr:pic>
      <xdr:nvPicPr>
        <xdr:cNvPr id="2" name="Imagen 1" descr="Coat of arms of Colombia.svg">
          <a:extLst>
            <a:ext uri="{FF2B5EF4-FFF2-40B4-BE49-F238E27FC236}">
              <a16:creationId xmlns:a16="http://schemas.microsoft.com/office/drawing/2014/main" id="{650364C9-940C-433C-9DDF-5E381B464D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36523750"/>
          <a:ext cx="863600" cy="711601"/>
        </a:xfrm>
        <a:prstGeom prst="rect">
          <a:avLst/>
        </a:prstGeom>
        <a:noFill/>
        <a:ln>
          <a:noFill/>
        </a:ln>
      </xdr:spPr>
    </xdr:pic>
    <xdr:clientData/>
  </xdr:oneCellAnchor>
  <xdr:oneCellAnchor>
    <xdr:from>
      <xdr:col>13</xdr:col>
      <xdr:colOff>184728</xdr:colOff>
      <xdr:row>421</xdr:row>
      <xdr:rowOff>288637</xdr:rowOff>
    </xdr:from>
    <xdr:ext cx="2226989" cy="756869"/>
    <xdr:pic>
      <xdr:nvPicPr>
        <xdr:cNvPr id="3" name="Imagen 2">
          <a:extLst>
            <a:ext uri="{FF2B5EF4-FFF2-40B4-BE49-F238E27FC236}">
              <a16:creationId xmlns:a16="http://schemas.microsoft.com/office/drawing/2014/main" id="{1F1EFF20-BCEF-4046-9928-3E36B3EA7FC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36603887"/>
          <a:ext cx="2226989" cy="756869"/>
        </a:xfrm>
        <a:prstGeom prst="rect">
          <a:avLst/>
        </a:prstGeom>
        <a:noFill/>
      </xdr:spPr>
    </xdr:pic>
    <xdr:clientData/>
  </xdr:oneCellAnchor>
  <xdr:oneCellAnchor>
    <xdr:from>
      <xdr:col>2</xdr:col>
      <xdr:colOff>255361</xdr:colOff>
      <xdr:row>453</xdr:row>
      <xdr:rowOff>208500</xdr:rowOff>
    </xdr:from>
    <xdr:ext cx="863600" cy="714423"/>
    <xdr:pic>
      <xdr:nvPicPr>
        <xdr:cNvPr id="4" name="Imagen 3" descr="Coat of arms of Colombia.svg">
          <a:extLst>
            <a:ext uri="{FF2B5EF4-FFF2-40B4-BE49-F238E27FC236}">
              <a16:creationId xmlns:a16="http://schemas.microsoft.com/office/drawing/2014/main" id="{889CD22E-7771-4289-85BD-F19805A39BD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52621000"/>
          <a:ext cx="863600" cy="714423"/>
        </a:xfrm>
        <a:prstGeom prst="rect">
          <a:avLst/>
        </a:prstGeom>
        <a:noFill/>
        <a:ln>
          <a:noFill/>
        </a:ln>
      </xdr:spPr>
    </xdr:pic>
    <xdr:clientData/>
  </xdr:oneCellAnchor>
  <xdr:oneCellAnchor>
    <xdr:from>
      <xdr:col>13</xdr:col>
      <xdr:colOff>184728</xdr:colOff>
      <xdr:row>453</xdr:row>
      <xdr:rowOff>288637</xdr:rowOff>
    </xdr:from>
    <xdr:ext cx="2092036" cy="759691"/>
    <xdr:pic>
      <xdr:nvPicPr>
        <xdr:cNvPr id="5" name="Imagen 4">
          <a:extLst>
            <a:ext uri="{FF2B5EF4-FFF2-40B4-BE49-F238E27FC236}">
              <a16:creationId xmlns:a16="http://schemas.microsoft.com/office/drawing/2014/main" id="{9B2AC6A4-55A2-45EC-A5D1-E9DDF5E10FB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52701137"/>
          <a:ext cx="2092036" cy="759691"/>
        </a:xfrm>
        <a:prstGeom prst="rect">
          <a:avLst/>
        </a:prstGeom>
        <a:noFill/>
      </xdr:spPr>
    </xdr:pic>
    <xdr:clientData/>
  </xdr:oneCellAnchor>
  <xdr:oneCellAnchor>
    <xdr:from>
      <xdr:col>2</xdr:col>
      <xdr:colOff>255361</xdr:colOff>
      <xdr:row>470</xdr:row>
      <xdr:rowOff>208500</xdr:rowOff>
    </xdr:from>
    <xdr:ext cx="863600" cy="714423"/>
    <xdr:pic>
      <xdr:nvPicPr>
        <xdr:cNvPr id="8" name="Imagen 7" descr="Coat of arms of Colombia.svg">
          <a:extLst>
            <a:ext uri="{FF2B5EF4-FFF2-40B4-BE49-F238E27FC236}">
              <a16:creationId xmlns:a16="http://schemas.microsoft.com/office/drawing/2014/main" id="{7D662769-449F-493A-8863-A6F47AA3784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59259925"/>
          <a:ext cx="863600" cy="714423"/>
        </a:xfrm>
        <a:prstGeom prst="rect">
          <a:avLst/>
        </a:prstGeom>
        <a:noFill/>
        <a:ln>
          <a:noFill/>
        </a:ln>
      </xdr:spPr>
    </xdr:pic>
    <xdr:clientData/>
  </xdr:oneCellAnchor>
  <xdr:oneCellAnchor>
    <xdr:from>
      <xdr:col>13</xdr:col>
      <xdr:colOff>184728</xdr:colOff>
      <xdr:row>470</xdr:row>
      <xdr:rowOff>288637</xdr:rowOff>
    </xdr:from>
    <xdr:ext cx="2092036" cy="759691"/>
    <xdr:pic>
      <xdr:nvPicPr>
        <xdr:cNvPr id="9" name="Imagen 8">
          <a:extLst>
            <a:ext uri="{FF2B5EF4-FFF2-40B4-BE49-F238E27FC236}">
              <a16:creationId xmlns:a16="http://schemas.microsoft.com/office/drawing/2014/main" id="{ABFC4ABA-AD9F-416E-94E6-C69515A00F1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59340062"/>
          <a:ext cx="2092036" cy="759691"/>
        </a:xfrm>
        <a:prstGeom prst="rect">
          <a:avLst/>
        </a:prstGeom>
        <a:noFill/>
      </xdr:spPr>
    </xdr:pic>
    <xdr:clientData/>
  </xdr:oneCellAnchor>
  <xdr:twoCellAnchor editAs="oneCell">
    <xdr:from>
      <xdr:col>10</xdr:col>
      <xdr:colOff>421343</xdr:colOff>
      <xdr:row>479</xdr:row>
      <xdr:rowOff>197225</xdr:rowOff>
    </xdr:from>
    <xdr:to>
      <xdr:col>14</xdr:col>
      <xdr:colOff>152222</xdr:colOff>
      <xdr:row>481</xdr:row>
      <xdr:rowOff>86471</xdr:rowOff>
    </xdr:to>
    <xdr:pic>
      <xdr:nvPicPr>
        <xdr:cNvPr id="10" name="Imagen 9">
          <a:extLst>
            <a:ext uri="{FF2B5EF4-FFF2-40B4-BE49-F238E27FC236}">
              <a16:creationId xmlns:a16="http://schemas.microsoft.com/office/drawing/2014/main" id="{A1D0EB45-6C5C-4F49-B83E-18DA5443DC1E}"/>
            </a:ext>
          </a:extLst>
        </xdr:cNvPr>
        <xdr:cNvPicPr>
          <a:picLocks noChangeAspect="1"/>
        </xdr:cNvPicPr>
      </xdr:nvPicPr>
      <xdr:blipFill rotWithShape="1">
        <a:blip xmlns:r="http://schemas.openxmlformats.org/officeDocument/2006/relationships" r:embed="rId3"/>
        <a:srcRect l="-1577" r="-1" b="61291"/>
        <a:stretch/>
      </xdr:blipFill>
      <xdr:spPr>
        <a:xfrm>
          <a:off x="9584393" y="263252325"/>
          <a:ext cx="2778879" cy="419472"/>
        </a:xfrm>
        <a:prstGeom prst="rect">
          <a:avLst/>
        </a:prstGeom>
      </xdr:spPr>
    </xdr:pic>
    <xdr:clientData/>
  </xdr:twoCellAnchor>
  <xdr:twoCellAnchor editAs="oneCell">
    <xdr:from>
      <xdr:col>14</xdr:col>
      <xdr:colOff>286871</xdr:colOff>
      <xdr:row>477</xdr:row>
      <xdr:rowOff>170328</xdr:rowOff>
    </xdr:from>
    <xdr:to>
      <xdr:col>15</xdr:col>
      <xdr:colOff>66203</xdr:colOff>
      <xdr:row>480</xdr:row>
      <xdr:rowOff>68540</xdr:rowOff>
    </xdr:to>
    <xdr:pic>
      <xdr:nvPicPr>
        <xdr:cNvPr id="11" name="Imagen 10">
          <a:extLst>
            <a:ext uri="{FF2B5EF4-FFF2-40B4-BE49-F238E27FC236}">
              <a16:creationId xmlns:a16="http://schemas.microsoft.com/office/drawing/2014/main" id="{1B1FC0E9-D638-4CC6-A1F1-8BE23D8E4E42}"/>
            </a:ext>
          </a:extLst>
        </xdr:cNvPr>
        <xdr:cNvPicPr>
          <a:picLocks noChangeAspect="1"/>
        </xdr:cNvPicPr>
      </xdr:nvPicPr>
      <xdr:blipFill rotWithShape="1">
        <a:blip xmlns:r="http://schemas.openxmlformats.org/officeDocument/2006/relationships" r:embed="rId4"/>
        <a:srcRect t="10265" r="47919"/>
        <a:stretch/>
      </xdr:blipFill>
      <xdr:spPr>
        <a:xfrm>
          <a:off x="12497921" y="261603003"/>
          <a:ext cx="579431" cy="1784163"/>
        </a:xfrm>
        <a:prstGeom prst="rect">
          <a:avLst/>
        </a:prstGeom>
      </xdr:spPr>
    </xdr:pic>
    <xdr:clientData/>
  </xdr:twoCellAnchor>
  <xdr:twoCellAnchor editAs="oneCell">
    <xdr:from>
      <xdr:col>10</xdr:col>
      <xdr:colOff>591673</xdr:colOff>
      <xdr:row>477</xdr:row>
      <xdr:rowOff>94276</xdr:rowOff>
    </xdr:from>
    <xdr:to>
      <xdr:col>13</xdr:col>
      <xdr:colOff>645459</xdr:colOff>
      <xdr:row>479</xdr:row>
      <xdr:rowOff>212517</xdr:rowOff>
    </xdr:to>
    <xdr:pic>
      <xdr:nvPicPr>
        <xdr:cNvPr id="12" name="Imagen 11">
          <a:extLst>
            <a:ext uri="{FF2B5EF4-FFF2-40B4-BE49-F238E27FC236}">
              <a16:creationId xmlns:a16="http://schemas.microsoft.com/office/drawing/2014/main" id="{574FAC85-F174-4F41-8A7B-4C6E75C8268A}"/>
            </a:ext>
          </a:extLst>
        </xdr:cNvPr>
        <xdr:cNvPicPr>
          <a:picLocks noChangeAspect="1"/>
        </xdr:cNvPicPr>
      </xdr:nvPicPr>
      <xdr:blipFill>
        <a:blip xmlns:r="http://schemas.openxmlformats.org/officeDocument/2006/relationships" r:embed="rId5"/>
        <a:stretch>
          <a:fillRect/>
        </a:stretch>
      </xdr:blipFill>
      <xdr:spPr>
        <a:xfrm>
          <a:off x="9754723" y="261526951"/>
          <a:ext cx="2339785" cy="1737491"/>
        </a:xfrm>
        <a:prstGeom prst="rect">
          <a:avLst/>
        </a:prstGeom>
      </xdr:spPr>
    </xdr:pic>
    <xdr:clientData/>
  </xdr:twoCellAnchor>
  <xdr:oneCellAnchor>
    <xdr:from>
      <xdr:col>2</xdr:col>
      <xdr:colOff>255361</xdr:colOff>
      <xdr:row>485</xdr:row>
      <xdr:rowOff>208500</xdr:rowOff>
    </xdr:from>
    <xdr:ext cx="863600" cy="714423"/>
    <xdr:pic>
      <xdr:nvPicPr>
        <xdr:cNvPr id="13" name="Imagen 12" descr="Coat of arms of Colombia.svg">
          <a:extLst>
            <a:ext uri="{FF2B5EF4-FFF2-40B4-BE49-F238E27FC236}">
              <a16:creationId xmlns:a16="http://schemas.microsoft.com/office/drawing/2014/main" id="{F352FEE5-6659-492E-9F4A-7C61EC9189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65374975"/>
          <a:ext cx="863600" cy="714423"/>
        </a:xfrm>
        <a:prstGeom prst="rect">
          <a:avLst/>
        </a:prstGeom>
        <a:noFill/>
        <a:ln>
          <a:noFill/>
        </a:ln>
      </xdr:spPr>
    </xdr:pic>
    <xdr:clientData/>
  </xdr:oneCellAnchor>
  <xdr:oneCellAnchor>
    <xdr:from>
      <xdr:col>13</xdr:col>
      <xdr:colOff>184728</xdr:colOff>
      <xdr:row>485</xdr:row>
      <xdr:rowOff>288637</xdr:rowOff>
    </xdr:from>
    <xdr:ext cx="2092036" cy="759691"/>
    <xdr:pic>
      <xdr:nvPicPr>
        <xdr:cNvPr id="14" name="Imagen 13">
          <a:extLst>
            <a:ext uri="{FF2B5EF4-FFF2-40B4-BE49-F238E27FC236}">
              <a16:creationId xmlns:a16="http://schemas.microsoft.com/office/drawing/2014/main" id="{4F4D6D4A-D3D4-4EB6-A3A4-4B18D9647C3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65455112"/>
          <a:ext cx="2092036" cy="759691"/>
        </a:xfrm>
        <a:prstGeom prst="rect">
          <a:avLst/>
        </a:prstGeom>
        <a:noFill/>
      </xdr:spPr>
    </xdr:pic>
    <xdr:clientData/>
  </xdr:oneCellAnchor>
  <xdr:twoCellAnchor editAs="oneCell">
    <xdr:from>
      <xdr:col>13</xdr:col>
      <xdr:colOff>439271</xdr:colOff>
      <xdr:row>492</xdr:row>
      <xdr:rowOff>62752</xdr:rowOff>
    </xdr:from>
    <xdr:to>
      <xdr:col>15</xdr:col>
      <xdr:colOff>505199</xdr:colOff>
      <xdr:row>493</xdr:row>
      <xdr:rowOff>1009018</xdr:rowOff>
    </xdr:to>
    <xdr:pic>
      <xdr:nvPicPr>
        <xdr:cNvPr id="15" name="Imagen 14">
          <a:extLst>
            <a:ext uri="{FF2B5EF4-FFF2-40B4-BE49-F238E27FC236}">
              <a16:creationId xmlns:a16="http://schemas.microsoft.com/office/drawing/2014/main" id="{6B169FE4-BD14-473D-94C7-71100BF8BAAC}"/>
            </a:ext>
          </a:extLst>
        </xdr:cNvPr>
        <xdr:cNvPicPr>
          <a:picLocks noChangeAspect="1"/>
        </xdr:cNvPicPr>
      </xdr:nvPicPr>
      <xdr:blipFill>
        <a:blip xmlns:r="http://schemas.openxmlformats.org/officeDocument/2006/relationships" r:embed="rId6"/>
        <a:stretch>
          <a:fillRect/>
        </a:stretch>
      </xdr:blipFill>
      <xdr:spPr>
        <a:xfrm>
          <a:off x="11888321" y="267613652"/>
          <a:ext cx="1628028" cy="1295517"/>
        </a:xfrm>
        <a:prstGeom prst="rect">
          <a:avLst/>
        </a:prstGeom>
      </xdr:spPr>
    </xdr:pic>
    <xdr:clientData/>
  </xdr:twoCellAnchor>
  <xdr:twoCellAnchor editAs="oneCell">
    <xdr:from>
      <xdr:col>10</xdr:col>
      <xdr:colOff>80684</xdr:colOff>
      <xdr:row>493</xdr:row>
      <xdr:rowOff>331692</xdr:rowOff>
    </xdr:from>
    <xdr:to>
      <xdr:col>13</xdr:col>
      <xdr:colOff>335585</xdr:colOff>
      <xdr:row>494</xdr:row>
      <xdr:rowOff>256800</xdr:rowOff>
    </xdr:to>
    <xdr:pic>
      <xdr:nvPicPr>
        <xdr:cNvPr id="16" name="Imagen 15">
          <a:extLst>
            <a:ext uri="{FF2B5EF4-FFF2-40B4-BE49-F238E27FC236}">
              <a16:creationId xmlns:a16="http://schemas.microsoft.com/office/drawing/2014/main" id="{99207004-D65B-4E50-AA99-F72213582DB4}"/>
            </a:ext>
          </a:extLst>
        </xdr:cNvPr>
        <xdr:cNvPicPr>
          <a:picLocks noChangeAspect="1"/>
        </xdr:cNvPicPr>
      </xdr:nvPicPr>
      <xdr:blipFill>
        <a:blip xmlns:r="http://schemas.openxmlformats.org/officeDocument/2006/relationships" r:embed="rId7"/>
        <a:stretch>
          <a:fillRect/>
        </a:stretch>
      </xdr:blipFill>
      <xdr:spPr>
        <a:xfrm>
          <a:off x="9246909" y="268235017"/>
          <a:ext cx="2537725" cy="1407832"/>
        </a:xfrm>
        <a:prstGeom prst="rect">
          <a:avLst/>
        </a:prstGeom>
      </xdr:spPr>
    </xdr:pic>
    <xdr:clientData/>
  </xdr:twoCellAnchor>
  <xdr:twoCellAnchor editAs="oneCell">
    <xdr:from>
      <xdr:col>13</xdr:col>
      <xdr:colOff>578864</xdr:colOff>
      <xdr:row>493</xdr:row>
      <xdr:rowOff>1182252</xdr:rowOff>
    </xdr:from>
    <xdr:to>
      <xdr:col>15</xdr:col>
      <xdr:colOff>370368</xdr:colOff>
      <xdr:row>496</xdr:row>
      <xdr:rowOff>107901</xdr:rowOff>
    </xdr:to>
    <xdr:pic>
      <xdr:nvPicPr>
        <xdr:cNvPr id="17" name="Imagen 16">
          <a:extLst>
            <a:ext uri="{FF2B5EF4-FFF2-40B4-BE49-F238E27FC236}">
              <a16:creationId xmlns:a16="http://schemas.microsoft.com/office/drawing/2014/main" id="{7F861CCA-8A21-4BC4-8062-B95D6646DF89}"/>
            </a:ext>
          </a:extLst>
        </xdr:cNvPr>
        <xdr:cNvPicPr>
          <a:picLocks noChangeAspect="1"/>
        </xdr:cNvPicPr>
      </xdr:nvPicPr>
      <xdr:blipFill>
        <a:blip xmlns:r="http://schemas.openxmlformats.org/officeDocument/2006/relationships" r:embed="rId8"/>
        <a:stretch>
          <a:fillRect/>
        </a:stretch>
      </xdr:blipFill>
      <xdr:spPr>
        <a:xfrm>
          <a:off x="12031089" y="269082402"/>
          <a:ext cx="1350429" cy="944948"/>
        </a:xfrm>
        <a:prstGeom prst="rect">
          <a:avLst/>
        </a:prstGeom>
      </xdr:spPr>
    </xdr:pic>
    <xdr:clientData/>
  </xdr:twoCellAnchor>
  <xdr:oneCellAnchor>
    <xdr:from>
      <xdr:col>2</xdr:col>
      <xdr:colOff>255361</xdr:colOff>
      <xdr:row>500</xdr:row>
      <xdr:rowOff>208500</xdr:rowOff>
    </xdr:from>
    <xdr:ext cx="863600" cy="714423"/>
    <xdr:pic>
      <xdr:nvPicPr>
        <xdr:cNvPr id="18" name="Imagen 17" descr="Coat of arms of Colombia.svg">
          <a:extLst>
            <a:ext uri="{FF2B5EF4-FFF2-40B4-BE49-F238E27FC236}">
              <a16:creationId xmlns:a16="http://schemas.microsoft.com/office/drawing/2014/main" id="{4718CEC6-494D-4ED5-BAA7-C364B28D798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71709100"/>
          <a:ext cx="863600" cy="714423"/>
        </a:xfrm>
        <a:prstGeom prst="rect">
          <a:avLst/>
        </a:prstGeom>
        <a:noFill/>
        <a:ln>
          <a:noFill/>
        </a:ln>
      </xdr:spPr>
    </xdr:pic>
    <xdr:clientData/>
  </xdr:oneCellAnchor>
  <xdr:oneCellAnchor>
    <xdr:from>
      <xdr:col>13</xdr:col>
      <xdr:colOff>184728</xdr:colOff>
      <xdr:row>500</xdr:row>
      <xdr:rowOff>288637</xdr:rowOff>
    </xdr:from>
    <xdr:ext cx="2092036" cy="759691"/>
    <xdr:pic>
      <xdr:nvPicPr>
        <xdr:cNvPr id="19" name="Imagen 18">
          <a:extLst>
            <a:ext uri="{FF2B5EF4-FFF2-40B4-BE49-F238E27FC236}">
              <a16:creationId xmlns:a16="http://schemas.microsoft.com/office/drawing/2014/main" id="{E7C5D094-BA2A-446F-B248-C49D4AA1059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71789237"/>
          <a:ext cx="2092036" cy="759691"/>
        </a:xfrm>
        <a:prstGeom prst="rect">
          <a:avLst/>
        </a:prstGeom>
        <a:noFill/>
      </xdr:spPr>
    </xdr:pic>
    <xdr:clientData/>
  </xdr:oneCellAnchor>
  <xdr:twoCellAnchor editAs="oneCell">
    <xdr:from>
      <xdr:col>10</xdr:col>
      <xdr:colOff>457199</xdr:colOff>
      <xdr:row>507</xdr:row>
      <xdr:rowOff>165499</xdr:rowOff>
    </xdr:from>
    <xdr:to>
      <xdr:col>12</xdr:col>
      <xdr:colOff>711384</xdr:colOff>
      <xdr:row>510</xdr:row>
      <xdr:rowOff>238032</xdr:rowOff>
    </xdr:to>
    <xdr:pic>
      <xdr:nvPicPr>
        <xdr:cNvPr id="20" name="Imagen 19">
          <a:extLst>
            <a:ext uri="{FF2B5EF4-FFF2-40B4-BE49-F238E27FC236}">
              <a16:creationId xmlns:a16="http://schemas.microsoft.com/office/drawing/2014/main" id="{346CBB59-464C-432A-A718-5F866401D08B}"/>
            </a:ext>
          </a:extLst>
        </xdr:cNvPr>
        <xdr:cNvPicPr>
          <a:picLocks noChangeAspect="1"/>
        </xdr:cNvPicPr>
      </xdr:nvPicPr>
      <xdr:blipFill>
        <a:blip xmlns:r="http://schemas.openxmlformats.org/officeDocument/2006/relationships" r:embed="rId9"/>
        <a:stretch>
          <a:fillRect/>
        </a:stretch>
      </xdr:blipFill>
      <xdr:spPr>
        <a:xfrm>
          <a:off x="9620249" y="274044174"/>
          <a:ext cx="1778185" cy="2180733"/>
        </a:xfrm>
        <a:prstGeom prst="rect">
          <a:avLst/>
        </a:prstGeom>
      </xdr:spPr>
    </xdr:pic>
    <xdr:clientData/>
  </xdr:twoCellAnchor>
  <xdr:twoCellAnchor editAs="oneCell">
    <xdr:from>
      <xdr:col>13</xdr:col>
      <xdr:colOff>179295</xdr:colOff>
      <xdr:row>507</xdr:row>
      <xdr:rowOff>307411</xdr:rowOff>
    </xdr:from>
    <xdr:to>
      <xdr:col>15</xdr:col>
      <xdr:colOff>334871</xdr:colOff>
      <xdr:row>511</xdr:row>
      <xdr:rowOff>21049</xdr:rowOff>
    </xdr:to>
    <xdr:pic>
      <xdr:nvPicPr>
        <xdr:cNvPr id="21" name="Imagen 20">
          <a:extLst>
            <a:ext uri="{FF2B5EF4-FFF2-40B4-BE49-F238E27FC236}">
              <a16:creationId xmlns:a16="http://schemas.microsoft.com/office/drawing/2014/main" id="{31530281-0883-4B73-A80A-5925A2BA0716}"/>
            </a:ext>
          </a:extLst>
        </xdr:cNvPr>
        <xdr:cNvPicPr>
          <a:picLocks noChangeAspect="1"/>
        </xdr:cNvPicPr>
      </xdr:nvPicPr>
      <xdr:blipFill>
        <a:blip xmlns:r="http://schemas.openxmlformats.org/officeDocument/2006/relationships" r:embed="rId10"/>
        <a:stretch>
          <a:fillRect/>
        </a:stretch>
      </xdr:blipFill>
      <xdr:spPr>
        <a:xfrm>
          <a:off x="11631520" y="274189261"/>
          <a:ext cx="1714501" cy="2085363"/>
        </a:xfrm>
        <a:prstGeom prst="rect">
          <a:avLst/>
        </a:prstGeom>
      </xdr:spPr>
    </xdr:pic>
    <xdr:clientData/>
  </xdr:twoCellAnchor>
  <xdr:oneCellAnchor>
    <xdr:from>
      <xdr:col>2</xdr:col>
      <xdr:colOff>255361</xdr:colOff>
      <xdr:row>515</xdr:row>
      <xdr:rowOff>208500</xdr:rowOff>
    </xdr:from>
    <xdr:ext cx="863600" cy="714423"/>
    <xdr:pic>
      <xdr:nvPicPr>
        <xdr:cNvPr id="22" name="Imagen 21" descr="Coat of arms of Colombia.svg">
          <a:extLst>
            <a:ext uri="{FF2B5EF4-FFF2-40B4-BE49-F238E27FC236}">
              <a16:creationId xmlns:a16="http://schemas.microsoft.com/office/drawing/2014/main" id="{98F0AC2D-15BA-4ADC-9B65-7E4488EBF9B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78043225"/>
          <a:ext cx="863600" cy="714423"/>
        </a:xfrm>
        <a:prstGeom prst="rect">
          <a:avLst/>
        </a:prstGeom>
        <a:noFill/>
        <a:ln>
          <a:noFill/>
        </a:ln>
      </xdr:spPr>
    </xdr:pic>
    <xdr:clientData/>
  </xdr:oneCellAnchor>
  <xdr:oneCellAnchor>
    <xdr:from>
      <xdr:col>13</xdr:col>
      <xdr:colOff>184728</xdr:colOff>
      <xdr:row>515</xdr:row>
      <xdr:rowOff>288637</xdr:rowOff>
    </xdr:from>
    <xdr:ext cx="2092036" cy="759691"/>
    <xdr:pic>
      <xdr:nvPicPr>
        <xdr:cNvPr id="23" name="Imagen 22">
          <a:extLst>
            <a:ext uri="{FF2B5EF4-FFF2-40B4-BE49-F238E27FC236}">
              <a16:creationId xmlns:a16="http://schemas.microsoft.com/office/drawing/2014/main" id="{2C3A20E8-E9B1-465F-ADE9-A409874C089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78123362"/>
          <a:ext cx="2092036" cy="759691"/>
        </a:xfrm>
        <a:prstGeom prst="rect">
          <a:avLst/>
        </a:prstGeom>
        <a:noFill/>
      </xdr:spPr>
    </xdr:pic>
    <xdr:clientData/>
  </xdr:oneCellAnchor>
  <xdr:twoCellAnchor editAs="oneCell">
    <xdr:from>
      <xdr:col>10</xdr:col>
      <xdr:colOff>125506</xdr:colOff>
      <xdr:row>522</xdr:row>
      <xdr:rowOff>93754</xdr:rowOff>
    </xdr:from>
    <xdr:to>
      <xdr:col>12</xdr:col>
      <xdr:colOff>391272</xdr:colOff>
      <xdr:row>526</xdr:row>
      <xdr:rowOff>141133</xdr:rowOff>
    </xdr:to>
    <xdr:pic>
      <xdr:nvPicPr>
        <xdr:cNvPr id="24" name="Imagen 23">
          <a:extLst>
            <a:ext uri="{FF2B5EF4-FFF2-40B4-BE49-F238E27FC236}">
              <a16:creationId xmlns:a16="http://schemas.microsoft.com/office/drawing/2014/main" id="{AD10AD8B-470B-4266-8E16-15E9B48F1845}"/>
            </a:ext>
          </a:extLst>
        </xdr:cNvPr>
        <xdr:cNvPicPr>
          <a:picLocks noChangeAspect="1"/>
        </xdr:cNvPicPr>
      </xdr:nvPicPr>
      <xdr:blipFill>
        <a:blip xmlns:r="http://schemas.openxmlformats.org/officeDocument/2006/relationships" r:embed="rId11"/>
        <a:stretch>
          <a:fillRect/>
        </a:stretch>
      </xdr:blipFill>
      <xdr:spPr>
        <a:xfrm>
          <a:off x="9285381" y="280309729"/>
          <a:ext cx="1792941" cy="2419104"/>
        </a:xfrm>
        <a:prstGeom prst="rect">
          <a:avLst/>
        </a:prstGeom>
      </xdr:spPr>
    </xdr:pic>
    <xdr:clientData/>
  </xdr:twoCellAnchor>
  <xdr:twoCellAnchor editAs="oneCell">
    <xdr:from>
      <xdr:col>12</xdr:col>
      <xdr:colOff>645460</xdr:colOff>
      <xdr:row>522</xdr:row>
      <xdr:rowOff>134827</xdr:rowOff>
    </xdr:from>
    <xdr:to>
      <xdr:col>15</xdr:col>
      <xdr:colOff>439273</xdr:colOff>
      <xdr:row>526</xdr:row>
      <xdr:rowOff>181340</xdr:rowOff>
    </xdr:to>
    <xdr:pic>
      <xdr:nvPicPr>
        <xdr:cNvPr id="25" name="Imagen 24">
          <a:extLst>
            <a:ext uri="{FF2B5EF4-FFF2-40B4-BE49-F238E27FC236}">
              <a16:creationId xmlns:a16="http://schemas.microsoft.com/office/drawing/2014/main" id="{C1FEF281-8D18-44DD-B578-1C9EB63A05E6}"/>
            </a:ext>
          </a:extLst>
        </xdr:cNvPr>
        <xdr:cNvPicPr>
          <a:picLocks noChangeAspect="1"/>
        </xdr:cNvPicPr>
      </xdr:nvPicPr>
      <xdr:blipFill>
        <a:blip xmlns:r="http://schemas.openxmlformats.org/officeDocument/2006/relationships" r:embed="rId12"/>
        <a:stretch>
          <a:fillRect/>
        </a:stretch>
      </xdr:blipFill>
      <xdr:spPr>
        <a:xfrm>
          <a:off x="11332510" y="280350802"/>
          <a:ext cx="2117912" cy="2418238"/>
        </a:xfrm>
        <a:prstGeom prst="rect">
          <a:avLst/>
        </a:prstGeom>
      </xdr:spPr>
    </xdr:pic>
    <xdr:clientData/>
  </xdr:twoCellAnchor>
  <xdr:oneCellAnchor>
    <xdr:from>
      <xdr:col>2</xdr:col>
      <xdr:colOff>255361</xdr:colOff>
      <xdr:row>530</xdr:row>
      <xdr:rowOff>208500</xdr:rowOff>
    </xdr:from>
    <xdr:ext cx="863600" cy="714423"/>
    <xdr:pic>
      <xdr:nvPicPr>
        <xdr:cNvPr id="26" name="Imagen 25" descr="Coat of arms of Colombia.svg">
          <a:extLst>
            <a:ext uri="{FF2B5EF4-FFF2-40B4-BE49-F238E27FC236}">
              <a16:creationId xmlns:a16="http://schemas.microsoft.com/office/drawing/2014/main" id="{0A1B4F4E-A899-4C0C-BC0D-A2946EB6AF4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84377350"/>
          <a:ext cx="863600" cy="714423"/>
        </a:xfrm>
        <a:prstGeom prst="rect">
          <a:avLst/>
        </a:prstGeom>
        <a:noFill/>
        <a:ln>
          <a:noFill/>
        </a:ln>
      </xdr:spPr>
    </xdr:pic>
    <xdr:clientData/>
  </xdr:oneCellAnchor>
  <xdr:oneCellAnchor>
    <xdr:from>
      <xdr:col>13</xdr:col>
      <xdr:colOff>184728</xdr:colOff>
      <xdr:row>530</xdr:row>
      <xdr:rowOff>288637</xdr:rowOff>
    </xdr:from>
    <xdr:ext cx="2092036" cy="759691"/>
    <xdr:pic>
      <xdr:nvPicPr>
        <xdr:cNvPr id="27" name="Imagen 26">
          <a:extLst>
            <a:ext uri="{FF2B5EF4-FFF2-40B4-BE49-F238E27FC236}">
              <a16:creationId xmlns:a16="http://schemas.microsoft.com/office/drawing/2014/main" id="{0E228305-0287-4D4F-8A3B-4DF15B75F32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84457487"/>
          <a:ext cx="2092036" cy="759691"/>
        </a:xfrm>
        <a:prstGeom prst="rect">
          <a:avLst/>
        </a:prstGeom>
        <a:noFill/>
      </xdr:spPr>
    </xdr:pic>
    <xdr:clientData/>
  </xdr:oneCellAnchor>
  <xdr:twoCellAnchor editAs="oneCell">
    <xdr:from>
      <xdr:col>10</xdr:col>
      <xdr:colOff>227321</xdr:colOff>
      <xdr:row>538</xdr:row>
      <xdr:rowOff>265740</xdr:rowOff>
    </xdr:from>
    <xdr:to>
      <xdr:col>13</xdr:col>
      <xdr:colOff>301855</xdr:colOff>
      <xdr:row>540</xdr:row>
      <xdr:rowOff>111999</xdr:rowOff>
    </xdr:to>
    <xdr:pic>
      <xdr:nvPicPr>
        <xdr:cNvPr id="28" name="Imagen 27">
          <a:extLst>
            <a:ext uri="{FF2B5EF4-FFF2-40B4-BE49-F238E27FC236}">
              <a16:creationId xmlns:a16="http://schemas.microsoft.com/office/drawing/2014/main" id="{B03F4416-276E-4EB8-BC5D-9A7F3DD0E02E}"/>
            </a:ext>
          </a:extLst>
        </xdr:cNvPr>
        <xdr:cNvPicPr>
          <a:picLocks noChangeAspect="1"/>
        </xdr:cNvPicPr>
      </xdr:nvPicPr>
      <xdr:blipFill>
        <a:blip xmlns:r="http://schemas.openxmlformats.org/officeDocument/2006/relationships" r:embed="rId13"/>
        <a:stretch>
          <a:fillRect/>
        </a:stretch>
      </xdr:blipFill>
      <xdr:spPr>
        <a:xfrm>
          <a:off x="9390371" y="287168265"/>
          <a:ext cx="2360533" cy="1598859"/>
        </a:xfrm>
        <a:prstGeom prst="rect">
          <a:avLst/>
        </a:prstGeom>
      </xdr:spPr>
    </xdr:pic>
    <xdr:clientData/>
  </xdr:twoCellAnchor>
  <xdr:oneCellAnchor>
    <xdr:from>
      <xdr:col>2</xdr:col>
      <xdr:colOff>255361</xdr:colOff>
      <xdr:row>545</xdr:row>
      <xdr:rowOff>208500</xdr:rowOff>
    </xdr:from>
    <xdr:ext cx="863600" cy="714423"/>
    <xdr:pic>
      <xdr:nvPicPr>
        <xdr:cNvPr id="29" name="Imagen 28" descr="Coat of arms of Colombia.svg">
          <a:extLst>
            <a:ext uri="{FF2B5EF4-FFF2-40B4-BE49-F238E27FC236}">
              <a16:creationId xmlns:a16="http://schemas.microsoft.com/office/drawing/2014/main" id="{FE53B915-CF1F-49B8-8EE5-6B6A0808DE2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90711475"/>
          <a:ext cx="863600" cy="714423"/>
        </a:xfrm>
        <a:prstGeom prst="rect">
          <a:avLst/>
        </a:prstGeom>
        <a:noFill/>
        <a:ln>
          <a:noFill/>
        </a:ln>
      </xdr:spPr>
    </xdr:pic>
    <xdr:clientData/>
  </xdr:oneCellAnchor>
  <xdr:oneCellAnchor>
    <xdr:from>
      <xdr:col>13</xdr:col>
      <xdr:colOff>184728</xdr:colOff>
      <xdr:row>545</xdr:row>
      <xdr:rowOff>288637</xdr:rowOff>
    </xdr:from>
    <xdr:ext cx="2092036" cy="759691"/>
    <xdr:pic>
      <xdr:nvPicPr>
        <xdr:cNvPr id="30" name="Imagen 29">
          <a:extLst>
            <a:ext uri="{FF2B5EF4-FFF2-40B4-BE49-F238E27FC236}">
              <a16:creationId xmlns:a16="http://schemas.microsoft.com/office/drawing/2014/main" id="{4AA27285-17C1-4A9C-970E-20078133F02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90791612"/>
          <a:ext cx="2092036" cy="759691"/>
        </a:xfrm>
        <a:prstGeom prst="rect">
          <a:avLst/>
        </a:prstGeom>
        <a:noFill/>
      </xdr:spPr>
    </xdr:pic>
    <xdr:clientData/>
  </xdr:oneCellAnchor>
  <xdr:twoCellAnchor editAs="oneCell">
    <xdr:from>
      <xdr:col>10</xdr:col>
      <xdr:colOff>510988</xdr:colOff>
      <xdr:row>552</xdr:row>
      <xdr:rowOff>240550</xdr:rowOff>
    </xdr:from>
    <xdr:to>
      <xdr:col>15</xdr:col>
      <xdr:colOff>597461</xdr:colOff>
      <xdr:row>553</xdr:row>
      <xdr:rowOff>1312853</xdr:rowOff>
    </xdr:to>
    <xdr:pic>
      <xdr:nvPicPr>
        <xdr:cNvPr id="31" name="Imagen 30">
          <a:extLst>
            <a:ext uri="{FF2B5EF4-FFF2-40B4-BE49-F238E27FC236}">
              <a16:creationId xmlns:a16="http://schemas.microsoft.com/office/drawing/2014/main" id="{C8A2346E-895C-42E7-BE0C-431D3E252DE2}"/>
            </a:ext>
          </a:extLst>
        </xdr:cNvPr>
        <xdr:cNvPicPr>
          <a:picLocks noChangeAspect="1"/>
        </xdr:cNvPicPr>
      </xdr:nvPicPr>
      <xdr:blipFill>
        <a:blip xmlns:r="http://schemas.openxmlformats.org/officeDocument/2006/relationships" r:embed="rId14"/>
        <a:stretch>
          <a:fillRect/>
        </a:stretch>
      </xdr:blipFill>
      <xdr:spPr>
        <a:xfrm>
          <a:off x="9670863" y="293121600"/>
          <a:ext cx="3937747" cy="1427903"/>
        </a:xfrm>
        <a:prstGeom prst="rect">
          <a:avLst/>
        </a:prstGeom>
      </xdr:spPr>
    </xdr:pic>
    <xdr:clientData/>
  </xdr:twoCellAnchor>
  <xdr:twoCellAnchor editAs="oneCell">
    <xdr:from>
      <xdr:col>10</xdr:col>
      <xdr:colOff>510990</xdr:colOff>
      <xdr:row>553</xdr:row>
      <xdr:rowOff>1151420</xdr:rowOff>
    </xdr:from>
    <xdr:to>
      <xdr:col>15</xdr:col>
      <xdr:colOff>334871</xdr:colOff>
      <xdr:row>556</xdr:row>
      <xdr:rowOff>178730</xdr:rowOff>
    </xdr:to>
    <xdr:pic>
      <xdr:nvPicPr>
        <xdr:cNvPr id="32" name="Imagen 31">
          <a:extLst>
            <a:ext uri="{FF2B5EF4-FFF2-40B4-BE49-F238E27FC236}">
              <a16:creationId xmlns:a16="http://schemas.microsoft.com/office/drawing/2014/main" id="{76C8903A-5923-49B3-BB88-74687812C140}"/>
            </a:ext>
          </a:extLst>
        </xdr:cNvPr>
        <xdr:cNvPicPr>
          <a:picLocks noChangeAspect="1"/>
        </xdr:cNvPicPr>
      </xdr:nvPicPr>
      <xdr:blipFill>
        <a:blip xmlns:r="http://schemas.openxmlformats.org/officeDocument/2006/relationships" r:embed="rId15"/>
        <a:stretch>
          <a:fillRect/>
        </a:stretch>
      </xdr:blipFill>
      <xdr:spPr>
        <a:xfrm>
          <a:off x="9670865" y="294391245"/>
          <a:ext cx="3675155" cy="1814960"/>
        </a:xfrm>
        <a:prstGeom prst="rect">
          <a:avLst/>
        </a:prstGeom>
      </xdr:spPr>
    </xdr:pic>
    <xdr:clientData/>
  </xdr:twoCellAnchor>
  <xdr:oneCellAnchor>
    <xdr:from>
      <xdr:col>2</xdr:col>
      <xdr:colOff>255361</xdr:colOff>
      <xdr:row>560</xdr:row>
      <xdr:rowOff>208500</xdr:rowOff>
    </xdr:from>
    <xdr:ext cx="863600" cy="714423"/>
    <xdr:pic>
      <xdr:nvPicPr>
        <xdr:cNvPr id="33" name="Imagen 32" descr="Coat of arms of Colombia.svg">
          <a:extLst>
            <a:ext uri="{FF2B5EF4-FFF2-40B4-BE49-F238E27FC236}">
              <a16:creationId xmlns:a16="http://schemas.microsoft.com/office/drawing/2014/main" id="{6ED10B4C-6DDF-4FBC-9026-2CE3368E68E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98655325"/>
          <a:ext cx="863600" cy="714423"/>
        </a:xfrm>
        <a:prstGeom prst="rect">
          <a:avLst/>
        </a:prstGeom>
        <a:noFill/>
        <a:ln>
          <a:noFill/>
        </a:ln>
      </xdr:spPr>
    </xdr:pic>
    <xdr:clientData/>
  </xdr:oneCellAnchor>
  <xdr:oneCellAnchor>
    <xdr:from>
      <xdr:col>13</xdr:col>
      <xdr:colOff>184728</xdr:colOff>
      <xdr:row>560</xdr:row>
      <xdr:rowOff>288637</xdr:rowOff>
    </xdr:from>
    <xdr:ext cx="2092036" cy="759691"/>
    <xdr:pic>
      <xdr:nvPicPr>
        <xdr:cNvPr id="34" name="Imagen 33">
          <a:extLst>
            <a:ext uri="{FF2B5EF4-FFF2-40B4-BE49-F238E27FC236}">
              <a16:creationId xmlns:a16="http://schemas.microsoft.com/office/drawing/2014/main" id="{FAF421AD-D91A-4CB5-B2E7-8904863E445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98735462"/>
          <a:ext cx="2092036" cy="759691"/>
        </a:xfrm>
        <a:prstGeom prst="rect">
          <a:avLst/>
        </a:prstGeom>
        <a:noFill/>
      </xdr:spPr>
    </xdr:pic>
    <xdr:clientData/>
  </xdr:oneCellAnchor>
  <xdr:twoCellAnchor editAs="oneCell">
    <xdr:from>
      <xdr:col>10</xdr:col>
      <xdr:colOff>44823</xdr:colOff>
      <xdr:row>567</xdr:row>
      <xdr:rowOff>46167</xdr:rowOff>
    </xdr:from>
    <xdr:to>
      <xdr:col>13</xdr:col>
      <xdr:colOff>65929</xdr:colOff>
      <xdr:row>568</xdr:row>
      <xdr:rowOff>1350554</xdr:rowOff>
    </xdr:to>
    <xdr:pic>
      <xdr:nvPicPr>
        <xdr:cNvPr id="35" name="Imagen 34">
          <a:extLst>
            <a:ext uri="{FF2B5EF4-FFF2-40B4-BE49-F238E27FC236}">
              <a16:creationId xmlns:a16="http://schemas.microsoft.com/office/drawing/2014/main" id="{665BE6C4-1A3A-468B-BEBB-A48B3093D593}"/>
            </a:ext>
          </a:extLst>
        </xdr:cNvPr>
        <xdr:cNvPicPr>
          <a:picLocks noChangeAspect="1"/>
        </xdr:cNvPicPr>
      </xdr:nvPicPr>
      <xdr:blipFill rotWithShape="1">
        <a:blip xmlns:r="http://schemas.openxmlformats.org/officeDocument/2006/relationships" r:embed="rId16"/>
        <a:srcRect l="6219" r="10858" b="3678"/>
        <a:stretch/>
      </xdr:blipFill>
      <xdr:spPr>
        <a:xfrm>
          <a:off x="9211048" y="300877417"/>
          <a:ext cx="2303930" cy="1653636"/>
        </a:xfrm>
        <a:prstGeom prst="rect">
          <a:avLst/>
        </a:prstGeom>
      </xdr:spPr>
    </xdr:pic>
    <xdr:clientData/>
  </xdr:twoCellAnchor>
  <xdr:twoCellAnchor editAs="oneCell">
    <xdr:from>
      <xdr:col>13</xdr:col>
      <xdr:colOff>358588</xdr:colOff>
      <xdr:row>568</xdr:row>
      <xdr:rowOff>233083</xdr:rowOff>
    </xdr:from>
    <xdr:to>
      <xdr:col>15</xdr:col>
      <xdr:colOff>749861</xdr:colOff>
      <xdr:row>569</xdr:row>
      <xdr:rowOff>140152</xdr:rowOff>
    </xdr:to>
    <xdr:pic>
      <xdr:nvPicPr>
        <xdr:cNvPr id="36" name="Imagen 35">
          <a:extLst>
            <a:ext uri="{FF2B5EF4-FFF2-40B4-BE49-F238E27FC236}">
              <a16:creationId xmlns:a16="http://schemas.microsoft.com/office/drawing/2014/main" id="{C6A5ECF7-9360-462F-817C-13198B9EEB18}"/>
            </a:ext>
          </a:extLst>
        </xdr:cNvPr>
        <xdr:cNvPicPr>
          <a:picLocks noChangeAspect="1"/>
        </xdr:cNvPicPr>
      </xdr:nvPicPr>
      <xdr:blipFill rotWithShape="1">
        <a:blip xmlns:r="http://schemas.openxmlformats.org/officeDocument/2006/relationships" r:embed="rId17"/>
        <a:srcRect r="13907"/>
        <a:stretch/>
      </xdr:blipFill>
      <xdr:spPr>
        <a:xfrm>
          <a:off x="11804463" y="301416758"/>
          <a:ext cx="1956548" cy="2161319"/>
        </a:xfrm>
        <a:prstGeom prst="rect">
          <a:avLst/>
        </a:prstGeom>
      </xdr:spPr>
    </xdr:pic>
    <xdr:clientData/>
  </xdr:twoCellAnchor>
  <xdr:twoCellAnchor editAs="oneCell">
    <xdr:from>
      <xdr:col>10</xdr:col>
      <xdr:colOff>116540</xdr:colOff>
      <xdr:row>568</xdr:row>
      <xdr:rowOff>1488142</xdr:rowOff>
    </xdr:from>
    <xdr:to>
      <xdr:col>13</xdr:col>
      <xdr:colOff>505198</xdr:colOff>
      <xdr:row>571</xdr:row>
      <xdr:rowOff>201612</xdr:rowOff>
    </xdr:to>
    <xdr:pic>
      <xdr:nvPicPr>
        <xdr:cNvPr id="37" name="Imagen 36">
          <a:extLst>
            <a:ext uri="{FF2B5EF4-FFF2-40B4-BE49-F238E27FC236}">
              <a16:creationId xmlns:a16="http://schemas.microsoft.com/office/drawing/2014/main" id="{AD35F6B0-1F32-451A-83BB-C371EE3B5B71}"/>
            </a:ext>
          </a:extLst>
        </xdr:cNvPr>
        <xdr:cNvPicPr>
          <a:picLocks noChangeAspect="1"/>
        </xdr:cNvPicPr>
      </xdr:nvPicPr>
      <xdr:blipFill>
        <a:blip xmlns:r="http://schemas.openxmlformats.org/officeDocument/2006/relationships" r:embed="rId18"/>
        <a:stretch>
          <a:fillRect/>
        </a:stretch>
      </xdr:blipFill>
      <xdr:spPr>
        <a:xfrm>
          <a:off x="9279590" y="302668642"/>
          <a:ext cx="2674657" cy="1504296"/>
        </a:xfrm>
        <a:prstGeom prst="rect">
          <a:avLst/>
        </a:prstGeom>
      </xdr:spPr>
    </xdr:pic>
    <xdr:clientData/>
  </xdr:twoCellAnchor>
  <xdr:oneCellAnchor>
    <xdr:from>
      <xdr:col>2</xdr:col>
      <xdr:colOff>255361</xdr:colOff>
      <xdr:row>575</xdr:row>
      <xdr:rowOff>208500</xdr:rowOff>
    </xdr:from>
    <xdr:ext cx="863600" cy="714423"/>
    <xdr:pic>
      <xdr:nvPicPr>
        <xdr:cNvPr id="38" name="Imagen 37" descr="Coat of arms of Colombia.svg">
          <a:extLst>
            <a:ext uri="{FF2B5EF4-FFF2-40B4-BE49-F238E27FC236}">
              <a16:creationId xmlns:a16="http://schemas.microsoft.com/office/drawing/2014/main" id="{D35A3641-C8C6-4290-92E6-E6818F84E4C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305837175"/>
          <a:ext cx="863600" cy="714423"/>
        </a:xfrm>
        <a:prstGeom prst="rect">
          <a:avLst/>
        </a:prstGeom>
        <a:noFill/>
        <a:ln>
          <a:noFill/>
        </a:ln>
      </xdr:spPr>
    </xdr:pic>
    <xdr:clientData/>
  </xdr:oneCellAnchor>
  <xdr:oneCellAnchor>
    <xdr:from>
      <xdr:col>13</xdr:col>
      <xdr:colOff>184728</xdr:colOff>
      <xdr:row>575</xdr:row>
      <xdr:rowOff>288637</xdr:rowOff>
    </xdr:from>
    <xdr:ext cx="2092036" cy="759691"/>
    <xdr:pic>
      <xdr:nvPicPr>
        <xdr:cNvPr id="39" name="Imagen 38">
          <a:extLst>
            <a:ext uri="{FF2B5EF4-FFF2-40B4-BE49-F238E27FC236}">
              <a16:creationId xmlns:a16="http://schemas.microsoft.com/office/drawing/2014/main" id="{4E9D2452-EE45-4310-97A0-D84AAD3ECA2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305917312"/>
          <a:ext cx="2092036" cy="759691"/>
        </a:xfrm>
        <a:prstGeom prst="rect">
          <a:avLst/>
        </a:prstGeom>
        <a:noFill/>
      </xdr:spPr>
    </xdr:pic>
    <xdr:clientData/>
  </xdr:oneCellAnchor>
  <xdr:twoCellAnchor editAs="oneCell">
    <xdr:from>
      <xdr:col>10</xdr:col>
      <xdr:colOff>277906</xdr:colOff>
      <xdr:row>582</xdr:row>
      <xdr:rowOff>80682</xdr:rowOff>
    </xdr:from>
    <xdr:to>
      <xdr:col>12</xdr:col>
      <xdr:colOff>1417</xdr:colOff>
      <xdr:row>583</xdr:row>
      <xdr:rowOff>1117306</xdr:rowOff>
    </xdr:to>
    <xdr:pic>
      <xdr:nvPicPr>
        <xdr:cNvPr id="40" name="Imagen 39">
          <a:extLst>
            <a:ext uri="{FF2B5EF4-FFF2-40B4-BE49-F238E27FC236}">
              <a16:creationId xmlns:a16="http://schemas.microsoft.com/office/drawing/2014/main" id="{F9B2A9B0-156F-40A4-8983-2611049232D8}"/>
            </a:ext>
          </a:extLst>
        </xdr:cNvPr>
        <xdr:cNvPicPr>
          <a:picLocks noChangeAspect="1"/>
        </xdr:cNvPicPr>
      </xdr:nvPicPr>
      <xdr:blipFill>
        <a:blip xmlns:r="http://schemas.openxmlformats.org/officeDocument/2006/relationships" r:embed="rId19"/>
        <a:stretch>
          <a:fillRect/>
        </a:stretch>
      </xdr:blipFill>
      <xdr:spPr>
        <a:xfrm>
          <a:off x="9437781" y="308093782"/>
          <a:ext cx="1250686" cy="1385874"/>
        </a:xfrm>
        <a:prstGeom prst="rect">
          <a:avLst/>
        </a:prstGeom>
      </xdr:spPr>
    </xdr:pic>
    <xdr:clientData/>
  </xdr:twoCellAnchor>
  <xdr:twoCellAnchor editAs="oneCell">
    <xdr:from>
      <xdr:col>10</xdr:col>
      <xdr:colOff>233083</xdr:colOff>
      <xdr:row>583</xdr:row>
      <xdr:rowOff>1194855</xdr:rowOff>
    </xdr:from>
    <xdr:to>
      <xdr:col>15</xdr:col>
      <xdr:colOff>696073</xdr:colOff>
      <xdr:row>586</xdr:row>
      <xdr:rowOff>226999</xdr:rowOff>
    </xdr:to>
    <xdr:pic>
      <xdr:nvPicPr>
        <xdr:cNvPr id="41" name="Imagen 40">
          <a:extLst>
            <a:ext uri="{FF2B5EF4-FFF2-40B4-BE49-F238E27FC236}">
              <a16:creationId xmlns:a16="http://schemas.microsoft.com/office/drawing/2014/main" id="{6A810246-0D59-4155-95A7-BA1FA3C257FE}"/>
            </a:ext>
          </a:extLst>
        </xdr:cNvPr>
        <xdr:cNvPicPr>
          <a:picLocks noChangeAspect="1"/>
        </xdr:cNvPicPr>
      </xdr:nvPicPr>
      <xdr:blipFill>
        <a:blip xmlns:r="http://schemas.openxmlformats.org/officeDocument/2006/relationships" r:embed="rId20"/>
        <a:stretch>
          <a:fillRect/>
        </a:stretch>
      </xdr:blipFill>
      <xdr:spPr>
        <a:xfrm>
          <a:off x="9399308" y="309554030"/>
          <a:ext cx="4307914" cy="1826144"/>
        </a:xfrm>
        <a:prstGeom prst="rect">
          <a:avLst/>
        </a:prstGeom>
      </xdr:spPr>
    </xdr:pic>
    <xdr:clientData/>
  </xdr:twoCellAnchor>
  <xdr:oneCellAnchor>
    <xdr:from>
      <xdr:col>2</xdr:col>
      <xdr:colOff>255361</xdr:colOff>
      <xdr:row>404</xdr:row>
      <xdr:rowOff>208500</xdr:rowOff>
    </xdr:from>
    <xdr:ext cx="863600" cy="711601"/>
    <xdr:pic>
      <xdr:nvPicPr>
        <xdr:cNvPr id="42" name="Imagen 41" descr="Coat of arms of Colombia.svg">
          <a:extLst>
            <a:ext uri="{FF2B5EF4-FFF2-40B4-BE49-F238E27FC236}">
              <a16:creationId xmlns:a16="http://schemas.microsoft.com/office/drawing/2014/main" id="{FCC38679-1AB5-4D62-A52B-EFCCD713E68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27475000"/>
          <a:ext cx="863600" cy="711601"/>
        </a:xfrm>
        <a:prstGeom prst="rect">
          <a:avLst/>
        </a:prstGeom>
        <a:noFill/>
        <a:ln>
          <a:noFill/>
        </a:ln>
      </xdr:spPr>
    </xdr:pic>
    <xdr:clientData/>
  </xdr:oneCellAnchor>
  <xdr:twoCellAnchor editAs="oneCell">
    <xdr:from>
      <xdr:col>10</xdr:col>
      <xdr:colOff>187136</xdr:colOff>
      <xdr:row>412</xdr:row>
      <xdr:rowOff>1138518</xdr:rowOff>
    </xdr:from>
    <xdr:to>
      <xdr:col>13</xdr:col>
      <xdr:colOff>695233</xdr:colOff>
      <xdr:row>416</xdr:row>
      <xdr:rowOff>37885</xdr:rowOff>
    </xdr:to>
    <xdr:pic>
      <xdr:nvPicPr>
        <xdr:cNvPr id="43" name="Imagen 42">
          <a:extLst>
            <a:ext uri="{FF2B5EF4-FFF2-40B4-BE49-F238E27FC236}">
              <a16:creationId xmlns:a16="http://schemas.microsoft.com/office/drawing/2014/main" id="{0877B4DA-4158-4121-9F69-02051DC720AB}"/>
            </a:ext>
          </a:extLst>
        </xdr:cNvPr>
        <xdr:cNvPicPr>
          <a:picLocks noChangeAspect="1"/>
        </xdr:cNvPicPr>
      </xdr:nvPicPr>
      <xdr:blipFill>
        <a:blip xmlns:r="http://schemas.openxmlformats.org/officeDocument/2006/relationships" r:embed="rId21"/>
        <a:stretch>
          <a:fillRect/>
        </a:stretch>
      </xdr:blipFill>
      <xdr:spPr>
        <a:xfrm>
          <a:off x="9347011" y="231707018"/>
          <a:ext cx="2797271" cy="2064842"/>
        </a:xfrm>
        <a:prstGeom prst="rect">
          <a:avLst/>
        </a:prstGeom>
      </xdr:spPr>
    </xdr:pic>
    <xdr:clientData/>
  </xdr:twoCellAnchor>
  <xdr:twoCellAnchor editAs="oneCell">
    <xdr:from>
      <xdr:col>14</xdr:col>
      <xdr:colOff>6942</xdr:colOff>
      <xdr:row>412</xdr:row>
      <xdr:rowOff>324172</xdr:rowOff>
    </xdr:from>
    <xdr:to>
      <xdr:col>15</xdr:col>
      <xdr:colOff>620229</xdr:colOff>
      <xdr:row>413</xdr:row>
      <xdr:rowOff>208002</xdr:rowOff>
    </xdr:to>
    <xdr:pic>
      <xdr:nvPicPr>
        <xdr:cNvPr id="44" name="Imagen 43">
          <a:extLst>
            <a:ext uri="{FF2B5EF4-FFF2-40B4-BE49-F238E27FC236}">
              <a16:creationId xmlns:a16="http://schemas.microsoft.com/office/drawing/2014/main" id="{BDDCD2FA-32CD-4672-ABBA-F8A8657B45DC}"/>
            </a:ext>
          </a:extLst>
        </xdr:cNvPr>
        <xdr:cNvPicPr>
          <a:picLocks noChangeAspect="1"/>
        </xdr:cNvPicPr>
      </xdr:nvPicPr>
      <xdr:blipFill>
        <a:blip xmlns:r="http://schemas.openxmlformats.org/officeDocument/2006/relationships" r:embed="rId22"/>
        <a:stretch>
          <a:fillRect/>
        </a:stretch>
      </xdr:blipFill>
      <xdr:spPr>
        <a:xfrm>
          <a:off x="12221167" y="230895847"/>
          <a:ext cx="1410211" cy="2246030"/>
        </a:xfrm>
        <a:prstGeom prst="rect">
          <a:avLst/>
        </a:prstGeom>
      </xdr:spPr>
    </xdr:pic>
    <xdr:clientData/>
  </xdr:twoCellAnchor>
  <xdr:twoCellAnchor editAs="oneCell">
    <xdr:from>
      <xdr:col>10</xdr:col>
      <xdr:colOff>394447</xdr:colOff>
      <xdr:row>411</xdr:row>
      <xdr:rowOff>230121</xdr:rowOff>
    </xdr:from>
    <xdr:to>
      <xdr:col>13</xdr:col>
      <xdr:colOff>17748</xdr:colOff>
      <xdr:row>412</xdr:row>
      <xdr:rowOff>1054660</xdr:rowOff>
    </xdr:to>
    <xdr:pic>
      <xdr:nvPicPr>
        <xdr:cNvPr id="45" name="Imagen 44">
          <a:extLst>
            <a:ext uri="{FF2B5EF4-FFF2-40B4-BE49-F238E27FC236}">
              <a16:creationId xmlns:a16="http://schemas.microsoft.com/office/drawing/2014/main" id="{3907D18D-2C4A-4F33-A9B4-55FC9C005D42}"/>
            </a:ext>
          </a:extLst>
        </xdr:cNvPr>
        <xdr:cNvPicPr>
          <a:picLocks noChangeAspect="1"/>
        </xdr:cNvPicPr>
      </xdr:nvPicPr>
      <xdr:blipFill>
        <a:blip xmlns:r="http://schemas.openxmlformats.org/officeDocument/2006/relationships" r:embed="rId23"/>
        <a:stretch>
          <a:fillRect/>
        </a:stretch>
      </xdr:blipFill>
      <xdr:spPr>
        <a:xfrm>
          <a:off x="9554322" y="230335071"/>
          <a:ext cx="1912475" cy="1291264"/>
        </a:xfrm>
        <a:prstGeom prst="rect">
          <a:avLst/>
        </a:prstGeom>
      </xdr:spPr>
    </xdr:pic>
    <xdr:clientData/>
  </xdr:twoCellAnchor>
  <xdr:oneCellAnchor>
    <xdr:from>
      <xdr:col>13</xdr:col>
      <xdr:colOff>71718</xdr:colOff>
      <xdr:row>404</xdr:row>
      <xdr:rowOff>286870</xdr:rowOff>
    </xdr:from>
    <xdr:ext cx="2226989" cy="756869"/>
    <xdr:pic>
      <xdr:nvPicPr>
        <xdr:cNvPr id="46" name="Imagen 45">
          <a:extLst>
            <a:ext uri="{FF2B5EF4-FFF2-40B4-BE49-F238E27FC236}">
              <a16:creationId xmlns:a16="http://schemas.microsoft.com/office/drawing/2014/main" id="{D40F8BC9-573A-43FD-8499-352D5092DC4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227553370"/>
          <a:ext cx="2226989" cy="756869"/>
        </a:xfrm>
        <a:prstGeom prst="rect">
          <a:avLst/>
        </a:prstGeom>
        <a:noFill/>
      </xdr:spPr>
    </xdr:pic>
    <xdr:clientData/>
  </xdr:oneCellAnchor>
  <xdr:oneCellAnchor>
    <xdr:from>
      <xdr:col>2</xdr:col>
      <xdr:colOff>255361</xdr:colOff>
      <xdr:row>388</xdr:row>
      <xdr:rowOff>208500</xdr:rowOff>
    </xdr:from>
    <xdr:ext cx="863600" cy="711601"/>
    <xdr:pic>
      <xdr:nvPicPr>
        <xdr:cNvPr id="47" name="Imagen 46" descr="Coat of arms of Colombia.svg">
          <a:extLst>
            <a:ext uri="{FF2B5EF4-FFF2-40B4-BE49-F238E27FC236}">
              <a16:creationId xmlns:a16="http://schemas.microsoft.com/office/drawing/2014/main" id="{5FA2DFF8-DB38-4A23-96DD-421C89E1D7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19331125"/>
          <a:ext cx="863600" cy="711601"/>
        </a:xfrm>
        <a:prstGeom prst="rect">
          <a:avLst/>
        </a:prstGeom>
        <a:noFill/>
        <a:ln>
          <a:noFill/>
        </a:ln>
      </xdr:spPr>
    </xdr:pic>
    <xdr:clientData/>
  </xdr:oneCellAnchor>
  <xdr:oneCellAnchor>
    <xdr:from>
      <xdr:col>13</xdr:col>
      <xdr:colOff>184728</xdr:colOff>
      <xdr:row>388</xdr:row>
      <xdr:rowOff>288637</xdr:rowOff>
    </xdr:from>
    <xdr:ext cx="2226989" cy="756869"/>
    <xdr:pic>
      <xdr:nvPicPr>
        <xdr:cNvPr id="48" name="Imagen 47">
          <a:extLst>
            <a:ext uri="{FF2B5EF4-FFF2-40B4-BE49-F238E27FC236}">
              <a16:creationId xmlns:a16="http://schemas.microsoft.com/office/drawing/2014/main" id="{1F4202C2-DDC3-4005-9BAA-79EBC420229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19411262"/>
          <a:ext cx="2226989" cy="756869"/>
        </a:xfrm>
        <a:prstGeom prst="rect">
          <a:avLst/>
        </a:prstGeom>
        <a:noFill/>
      </xdr:spPr>
    </xdr:pic>
    <xdr:clientData/>
  </xdr:oneCellAnchor>
  <xdr:oneCellAnchor>
    <xdr:from>
      <xdr:col>2</xdr:col>
      <xdr:colOff>255361</xdr:colOff>
      <xdr:row>371</xdr:row>
      <xdr:rowOff>208500</xdr:rowOff>
    </xdr:from>
    <xdr:ext cx="863600" cy="711601"/>
    <xdr:pic>
      <xdr:nvPicPr>
        <xdr:cNvPr id="49" name="Imagen 48" descr="Coat of arms of Colombia.svg">
          <a:extLst>
            <a:ext uri="{FF2B5EF4-FFF2-40B4-BE49-F238E27FC236}">
              <a16:creationId xmlns:a16="http://schemas.microsoft.com/office/drawing/2014/main" id="{051B1ECF-FC18-4AA4-8F3D-3255EBA3D3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10282375"/>
          <a:ext cx="863600" cy="711601"/>
        </a:xfrm>
        <a:prstGeom prst="rect">
          <a:avLst/>
        </a:prstGeom>
        <a:noFill/>
        <a:ln>
          <a:noFill/>
        </a:ln>
      </xdr:spPr>
    </xdr:pic>
    <xdr:clientData/>
  </xdr:oneCellAnchor>
  <xdr:oneCellAnchor>
    <xdr:from>
      <xdr:col>13</xdr:col>
      <xdr:colOff>71718</xdr:colOff>
      <xdr:row>371</xdr:row>
      <xdr:rowOff>286870</xdr:rowOff>
    </xdr:from>
    <xdr:ext cx="2226989" cy="756869"/>
    <xdr:pic>
      <xdr:nvPicPr>
        <xdr:cNvPr id="50" name="Imagen 49">
          <a:extLst>
            <a:ext uri="{FF2B5EF4-FFF2-40B4-BE49-F238E27FC236}">
              <a16:creationId xmlns:a16="http://schemas.microsoft.com/office/drawing/2014/main" id="{105C6F75-BC18-438E-9E5C-93CB5FBF603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210360745"/>
          <a:ext cx="2226989" cy="756869"/>
        </a:xfrm>
        <a:prstGeom prst="rect">
          <a:avLst/>
        </a:prstGeom>
        <a:noFill/>
      </xdr:spPr>
    </xdr:pic>
    <xdr:clientData/>
  </xdr:oneCellAnchor>
  <xdr:twoCellAnchor editAs="oneCell">
    <xdr:from>
      <xdr:col>10</xdr:col>
      <xdr:colOff>186589</xdr:colOff>
      <xdr:row>396</xdr:row>
      <xdr:rowOff>1550895</xdr:rowOff>
    </xdr:from>
    <xdr:to>
      <xdr:col>13</xdr:col>
      <xdr:colOff>436660</xdr:colOff>
      <xdr:row>400</xdr:row>
      <xdr:rowOff>183862</xdr:rowOff>
    </xdr:to>
    <xdr:pic>
      <xdr:nvPicPr>
        <xdr:cNvPr id="51" name="Imagen 50">
          <a:extLst>
            <a:ext uri="{FF2B5EF4-FFF2-40B4-BE49-F238E27FC236}">
              <a16:creationId xmlns:a16="http://schemas.microsoft.com/office/drawing/2014/main" id="{CC3B6E05-1AC5-4589-B824-4E78DAA2B569}"/>
            </a:ext>
          </a:extLst>
        </xdr:cNvPr>
        <xdr:cNvPicPr>
          <a:picLocks noChangeAspect="1"/>
        </xdr:cNvPicPr>
      </xdr:nvPicPr>
      <xdr:blipFill>
        <a:blip xmlns:r="http://schemas.openxmlformats.org/officeDocument/2006/relationships" r:embed="rId24"/>
        <a:stretch>
          <a:fillRect/>
        </a:stretch>
      </xdr:blipFill>
      <xdr:spPr>
        <a:xfrm>
          <a:off x="9346464" y="223981870"/>
          <a:ext cx="2539245" cy="1792092"/>
        </a:xfrm>
        <a:prstGeom prst="rect">
          <a:avLst/>
        </a:prstGeom>
      </xdr:spPr>
    </xdr:pic>
    <xdr:clientData/>
  </xdr:twoCellAnchor>
  <xdr:twoCellAnchor editAs="oneCell">
    <xdr:from>
      <xdr:col>13</xdr:col>
      <xdr:colOff>552567</xdr:colOff>
      <xdr:row>396</xdr:row>
      <xdr:rowOff>358588</xdr:rowOff>
    </xdr:from>
    <xdr:to>
      <xdr:col>15</xdr:col>
      <xdr:colOff>674095</xdr:colOff>
      <xdr:row>397</xdr:row>
      <xdr:rowOff>259821</xdr:rowOff>
    </xdr:to>
    <xdr:pic>
      <xdr:nvPicPr>
        <xdr:cNvPr id="52" name="Imagen 51">
          <a:extLst>
            <a:ext uri="{FF2B5EF4-FFF2-40B4-BE49-F238E27FC236}">
              <a16:creationId xmlns:a16="http://schemas.microsoft.com/office/drawing/2014/main" id="{B1EB510B-0713-40AC-ABCA-04919FCAD043}"/>
            </a:ext>
          </a:extLst>
        </xdr:cNvPr>
        <xdr:cNvPicPr>
          <a:picLocks noChangeAspect="1"/>
        </xdr:cNvPicPr>
      </xdr:nvPicPr>
      <xdr:blipFill>
        <a:blip xmlns:r="http://schemas.openxmlformats.org/officeDocument/2006/relationships" r:embed="rId25"/>
        <a:stretch>
          <a:fillRect/>
        </a:stretch>
      </xdr:blipFill>
      <xdr:spPr>
        <a:xfrm>
          <a:off x="12001617" y="222783213"/>
          <a:ext cx="1683628" cy="2266608"/>
        </a:xfrm>
        <a:prstGeom prst="rect">
          <a:avLst/>
        </a:prstGeom>
      </xdr:spPr>
    </xdr:pic>
    <xdr:clientData/>
  </xdr:twoCellAnchor>
  <xdr:twoCellAnchor editAs="oneCell">
    <xdr:from>
      <xdr:col>10</xdr:col>
      <xdr:colOff>242046</xdr:colOff>
      <xdr:row>395</xdr:row>
      <xdr:rowOff>304800</xdr:rowOff>
    </xdr:from>
    <xdr:to>
      <xdr:col>13</xdr:col>
      <xdr:colOff>276717</xdr:colOff>
      <xdr:row>396</xdr:row>
      <xdr:rowOff>1419775</xdr:rowOff>
    </xdr:to>
    <xdr:pic>
      <xdr:nvPicPr>
        <xdr:cNvPr id="53" name="Imagen 52">
          <a:extLst>
            <a:ext uri="{FF2B5EF4-FFF2-40B4-BE49-F238E27FC236}">
              <a16:creationId xmlns:a16="http://schemas.microsoft.com/office/drawing/2014/main" id="{14161D69-AF2F-46AB-84CF-0BA4027819D8}"/>
            </a:ext>
          </a:extLst>
        </xdr:cNvPr>
        <xdr:cNvPicPr>
          <a:picLocks noChangeAspect="1"/>
        </xdr:cNvPicPr>
      </xdr:nvPicPr>
      <xdr:blipFill>
        <a:blip xmlns:r="http://schemas.openxmlformats.org/officeDocument/2006/relationships" r:embed="rId26"/>
        <a:stretch>
          <a:fillRect/>
        </a:stretch>
      </xdr:blipFill>
      <xdr:spPr>
        <a:xfrm>
          <a:off x="9401921" y="222265875"/>
          <a:ext cx="2323845" cy="1581700"/>
        </a:xfrm>
        <a:prstGeom prst="rect">
          <a:avLst/>
        </a:prstGeom>
      </xdr:spPr>
    </xdr:pic>
    <xdr:clientData/>
  </xdr:twoCellAnchor>
  <xdr:twoCellAnchor editAs="oneCell">
    <xdr:from>
      <xdr:col>10</xdr:col>
      <xdr:colOff>29896</xdr:colOff>
      <xdr:row>379</xdr:row>
      <xdr:rowOff>1255059</xdr:rowOff>
    </xdr:from>
    <xdr:to>
      <xdr:col>13</xdr:col>
      <xdr:colOff>421342</xdr:colOff>
      <xdr:row>383</xdr:row>
      <xdr:rowOff>172689</xdr:rowOff>
    </xdr:to>
    <xdr:pic>
      <xdr:nvPicPr>
        <xdr:cNvPr id="54" name="Imagen 53">
          <a:extLst>
            <a:ext uri="{FF2B5EF4-FFF2-40B4-BE49-F238E27FC236}">
              <a16:creationId xmlns:a16="http://schemas.microsoft.com/office/drawing/2014/main" id="{64C28205-2EFD-477F-ACCA-ABE31B64EA54}"/>
            </a:ext>
          </a:extLst>
        </xdr:cNvPr>
        <xdr:cNvPicPr>
          <a:picLocks noChangeAspect="1"/>
        </xdr:cNvPicPr>
      </xdr:nvPicPr>
      <xdr:blipFill>
        <a:blip xmlns:r="http://schemas.openxmlformats.org/officeDocument/2006/relationships" r:embed="rId27"/>
        <a:stretch>
          <a:fillRect/>
        </a:stretch>
      </xdr:blipFill>
      <xdr:spPr>
        <a:xfrm>
          <a:off x="9189771" y="214634109"/>
          <a:ext cx="2680620" cy="2079930"/>
        </a:xfrm>
        <a:prstGeom prst="rect">
          <a:avLst/>
        </a:prstGeom>
      </xdr:spPr>
    </xdr:pic>
    <xdr:clientData/>
  </xdr:twoCellAnchor>
  <xdr:twoCellAnchor editAs="oneCell">
    <xdr:from>
      <xdr:col>13</xdr:col>
      <xdr:colOff>374685</xdr:colOff>
      <xdr:row>379</xdr:row>
      <xdr:rowOff>358052</xdr:rowOff>
    </xdr:from>
    <xdr:to>
      <xdr:col>15</xdr:col>
      <xdr:colOff>610793</xdr:colOff>
      <xdr:row>379</xdr:row>
      <xdr:rowOff>1950636</xdr:rowOff>
    </xdr:to>
    <xdr:pic>
      <xdr:nvPicPr>
        <xdr:cNvPr id="55" name="Imagen 54">
          <a:extLst>
            <a:ext uri="{FF2B5EF4-FFF2-40B4-BE49-F238E27FC236}">
              <a16:creationId xmlns:a16="http://schemas.microsoft.com/office/drawing/2014/main" id="{F7F8167B-2656-4E18-A3C7-3426F3D9B37F}"/>
            </a:ext>
          </a:extLst>
        </xdr:cNvPr>
        <xdr:cNvPicPr>
          <a:picLocks noChangeAspect="1"/>
        </xdr:cNvPicPr>
      </xdr:nvPicPr>
      <xdr:blipFill>
        <a:blip xmlns:r="http://schemas.openxmlformats.org/officeDocument/2006/relationships" r:embed="rId28"/>
        <a:stretch>
          <a:fillRect/>
        </a:stretch>
      </xdr:blipFill>
      <xdr:spPr>
        <a:xfrm>
          <a:off x="11820560" y="213733927"/>
          <a:ext cx="1801383" cy="1595759"/>
        </a:xfrm>
        <a:prstGeom prst="rect">
          <a:avLst/>
        </a:prstGeom>
      </xdr:spPr>
    </xdr:pic>
    <xdr:clientData/>
  </xdr:twoCellAnchor>
  <xdr:twoCellAnchor editAs="oneCell">
    <xdr:from>
      <xdr:col>10</xdr:col>
      <xdr:colOff>179295</xdr:colOff>
      <xdr:row>378</xdr:row>
      <xdr:rowOff>101242</xdr:rowOff>
    </xdr:from>
    <xdr:to>
      <xdr:col>13</xdr:col>
      <xdr:colOff>421343</xdr:colOff>
      <xdr:row>379</xdr:row>
      <xdr:rowOff>1180613</xdr:rowOff>
    </xdr:to>
    <xdr:pic>
      <xdr:nvPicPr>
        <xdr:cNvPr id="56" name="Imagen 55">
          <a:extLst>
            <a:ext uri="{FF2B5EF4-FFF2-40B4-BE49-F238E27FC236}">
              <a16:creationId xmlns:a16="http://schemas.microsoft.com/office/drawing/2014/main" id="{428E7888-B47D-4C7F-A36D-368B3C2CFF33}"/>
            </a:ext>
          </a:extLst>
        </xdr:cNvPr>
        <xdr:cNvPicPr>
          <a:picLocks noChangeAspect="1"/>
        </xdr:cNvPicPr>
      </xdr:nvPicPr>
      <xdr:blipFill rotWithShape="1">
        <a:blip xmlns:r="http://schemas.openxmlformats.org/officeDocument/2006/relationships" r:embed="rId29"/>
        <a:srcRect l="1" r="6888"/>
        <a:stretch/>
      </xdr:blipFill>
      <xdr:spPr>
        <a:xfrm>
          <a:off x="9345520" y="213016742"/>
          <a:ext cx="2524872" cy="1542921"/>
        </a:xfrm>
        <a:prstGeom prst="rect">
          <a:avLst/>
        </a:prstGeom>
      </xdr:spPr>
    </xdr:pic>
    <xdr:clientData/>
  </xdr:twoCellAnchor>
  <xdr:oneCellAnchor>
    <xdr:from>
      <xdr:col>2</xdr:col>
      <xdr:colOff>255361</xdr:colOff>
      <xdr:row>339</xdr:row>
      <xdr:rowOff>208500</xdr:rowOff>
    </xdr:from>
    <xdr:ext cx="863600" cy="711601"/>
    <xdr:pic>
      <xdr:nvPicPr>
        <xdr:cNvPr id="57" name="Imagen 56" descr="Coat of arms of Colombia.svg">
          <a:extLst>
            <a:ext uri="{FF2B5EF4-FFF2-40B4-BE49-F238E27FC236}">
              <a16:creationId xmlns:a16="http://schemas.microsoft.com/office/drawing/2014/main" id="{40510589-3541-49FC-88C5-7D5580CF55B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94070825"/>
          <a:ext cx="863600" cy="711601"/>
        </a:xfrm>
        <a:prstGeom prst="rect">
          <a:avLst/>
        </a:prstGeom>
        <a:noFill/>
        <a:ln>
          <a:noFill/>
        </a:ln>
      </xdr:spPr>
    </xdr:pic>
    <xdr:clientData/>
  </xdr:oneCellAnchor>
  <xdr:oneCellAnchor>
    <xdr:from>
      <xdr:col>13</xdr:col>
      <xdr:colOff>184728</xdr:colOff>
      <xdr:row>339</xdr:row>
      <xdr:rowOff>288637</xdr:rowOff>
    </xdr:from>
    <xdr:ext cx="2226989" cy="756869"/>
    <xdr:pic>
      <xdr:nvPicPr>
        <xdr:cNvPr id="58" name="Imagen 57">
          <a:extLst>
            <a:ext uri="{FF2B5EF4-FFF2-40B4-BE49-F238E27FC236}">
              <a16:creationId xmlns:a16="http://schemas.microsoft.com/office/drawing/2014/main" id="{445EF1B9-0B03-47A0-A792-B6823CB3B5B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194150962"/>
          <a:ext cx="2226989" cy="756869"/>
        </a:xfrm>
        <a:prstGeom prst="rect">
          <a:avLst/>
        </a:prstGeom>
        <a:noFill/>
      </xdr:spPr>
    </xdr:pic>
    <xdr:clientData/>
  </xdr:oneCellAnchor>
  <xdr:oneCellAnchor>
    <xdr:from>
      <xdr:col>2</xdr:col>
      <xdr:colOff>255361</xdr:colOff>
      <xdr:row>322</xdr:row>
      <xdr:rowOff>208500</xdr:rowOff>
    </xdr:from>
    <xdr:ext cx="863600" cy="711601"/>
    <xdr:pic>
      <xdr:nvPicPr>
        <xdr:cNvPr id="59" name="Imagen 58" descr="Coat of arms of Colombia.svg">
          <a:extLst>
            <a:ext uri="{FF2B5EF4-FFF2-40B4-BE49-F238E27FC236}">
              <a16:creationId xmlns:a16="http://schemas.microsoft.com/office/drawing/2014/main" id="{DBFEA09C-316B-470A-9ED7-A87CFAB0B62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85022075"/>
          <a:ext cx="863600" cy="711601"/>
        </a:xfrm>
        <a:prstGeom prst="rect">
          <a:avLst/>
        </a:prstGeom>
        <a:noFill/>
        <a:ln>
          <a:noFill/>
        </a:ln>
      </xdr:spPr>
    </xdr:pic>
    <xdr:clientData/>
  </xdr:oneCellAnchor>
  <xdr:oneCellAnchor>
    <xdr:from>
      <xdr:col>13</xdr:col>
      <xdr:colOff>71718</xdr:colOff>
      <xdr:row>322</xdr:row>
      <xdr:rowOff>286870</xdr:rowOff>
    </xdr:from>
    <xdr:ext cx="2226989" cy="756869"/>
    <xdr:pic>
      <xdr:nvPicPr>
        <xdr:cNvPr id="60" name="Imagen 59">
          <a:extLst>
            <a:ext uri="{FF2B5EF4-FFF2-40B4-BE49-F238E27FC236}">
              <a16:creationId xmlns:a16="http://schemas.microsoft.com/office/drawing/2014/main" id="{49818A49-AD30-48BB-8671-E47E0478A0B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85100445"/>
          <a:ext cx="2226989" cy="756869"/>
        </a:xfrm>
        <a:prstGeom prst="rect">
          <a:avLst/>
        </a:prstGeom>
        <a:noFill/>
      </xdr:spPr>
    </xdr:pic>
    <xdr:clientData/>
  </xdr:oneCellAnchor>
  <xdr:twoCellAnchor editAs="oneCell">
    <xdr:from>
      <xdr:col>13</xdr:col>
      <xdr:colOff>266007</xdr:colOff>
      <xdr:row>330</xdr:row>
      <xdr:rowOff>683011</xdr:rowOff>
    </xdr:from>
    <xdr:to>
      <xdr:col>15</xdr:col>
      <xdr:colOff>551312</xdr:colOff>
      <xdr:row>332</xdr:row>
      <xdr:rowOff>212634</xdr:rowOff>
    </xdr:to>
    <xdr:pic>
      <xdr:nvPicPr>
        <xdr:cNvPr id="61" name="Imagen 60">
          <a:extLst>
            <a:ext uri="{FF2B5EF4-FFF2-40B4-BE49-F238E27FC236}">
              <a16:creationId xmlns:a16="http://schemas.microsoft.com/office/drawing/2014/main" id="{BA4C3245-99C3-44DE-A904-7DCB94AFBC70}"/>
            </a:ext>
          </a:extLst>
        </xdr:cNvPr>
        <xdr:cNvPicPr>
          <a:picLocks noChangeAspect="1"/>
        </xdr:cNvPicPr>
      </xdr:nvPicPr>
      <xdr:blipFill>
        <a:blip xmlns:r="http://schemas.openxmlformats.org/officeDocument/2006/relationships" r:embed="rId30"/>
        <a:stretch>
          <a:fillRect/>
        </a:stretch>
      </xdr:blipFill>
      <xdr:spPr>
        <a:xfrm>
          <a:off x="11715057" y="188801761"/>
          <a:ext cx="1847405" cy="2158523"/>
        </a:xfrm>
        <a:prstGeom prst="rect">
          <a:avLst/>
        </a:prstGeom>
      </xdr:spPr>
    </xdr:pic>
    <xdr:clientData/>
  </xdr:twoCellAnchor>
  <xdr:twoCellAnchor editAs="oneCell">
    <xdr:from>
      <xdr:col>10</xdr:col>
      <xdr:colOff>138546</xdr:colOff>
      <xdr:row>330</xdr:row>
      <xdr:rowOff>1428608</xdr:rowOff>
    </xdr:from>
    <xdr:to>
      <xdr:col>13</xdr:col>
      <xdr:colOff>313036</xdr:colOff>
      <xdr:row>333</xdr:row>
      <xdr:rowOff>31065</xdr:rowOff>
    </xdr:to>
    <xdr:pic>
      <xdr:nvPicPr>
        <xdr:cNvPr id="62" name="Imagen 61">
          <a:extLst>
            <a:ext uri="{FF2B5EF4-FFF2-40B4-BE49-F238E27FC236}">
              <a16:creationId xmlns:a16="http://schemas.microsoft.com/office/drawing/2014/main" id="{6506C977-E09B-4694-9A9F-5861D97D95A6}"/>
            </a:ext>
          </a:extLst>
        </xdr:cNvPr>
        <xdr:cNvPicPr>
          <a:picLocks noChangeAspect="1"/>
        </xdr:cNvPicPr>
      </xdr:nvPicPr>
      <xdr:blipFill>
        <a:blip xmlns:r="http://schemas.openxmlformats.org/officeDocument/2006/relationships" r:embed="rId31"/>
        <a:stretch>
          <a:fillRect/>
        </a:stretch>
      </xdr:blipFill>
      <xdr:spPr>
        <a:xfrm>
          <a:off x="9304771" y="189547358"/>
          <a:ext cx="2457314" cy="1498057"/>
        </a:xfrm>
        <a:prstGeom prst="rect">
          <a:avLst/>
        </a:prstGeom>
      </xdr:spPr>
    </xdr:pic>
    <xdr:clientData/>
  </xdr:twoCellAnchor>
  <xdr:twoCellAnchor editAs="oneCell">
    <xdr:from>
      <xdr:col>10</xdr:col>
      <xdr:colOff>198037</xdr:colOff>
      <xdr:row>329</xdr:row>
      <xdr:rowOff>332509</xdr:rowOff>
    </xdr:from>
    <xdr:to>
      <xdr:col>13</xdr:col>
      <xdr:colOff>343918</xdr:colOff>
      <xdr:row>330</xdr:row>
      <xdr:rowOff>1305741</xdr:rowOff>
    </xdr:to>
    <xdr:pic>
      <xdr:nvPicPr>
        <xdr:cNvPr id="63" name="Imagen 62">
          <a:extLst>
            <a:ext uri="{FF2B5EF4-FFF2-40B4-BE49-F238E27FC236}">
              <a16:creationId xmlns:a16="http://schemas.microsoft.com/office/drawing/2014/main" id="{BBC4B1BB-D465-4711-AFD6-EA65CA1051D5}"/>
            </a:ext>
          </a:extLst>
        </xdr:cNvPr>
        <xdr:cNvPicPr>
          <a:picLocks noChangeAspect="1"/>
        </xdr:cNvPicPr>
      </xdr:nvPicPr>
      <xdr:blipFill>
        <a:blip xmlns:r="http://schemas.openxmlformats.org/officeDocument/2006/relationships" r:embed="rId32"/>
        <a:stretch>
          <a:fillRect/>
        </a:stretch>
      </xdr:blipFill>
      <xdr:spPr>
        <a:xfrm>
          <a:off x="9364262" y="187987709"/>
          <a:ext cx="2428705" cy="1436782"/>
        </a:xfrm>
        <a:prstGeom prst="rect">
          <a:avLst/>
        </a:prstGeom>
      </xdr:spPr>
    </xdr:pic>
    <xdr:clientData/>
  </xdr:twoCellAnchor>
  <xdr:twoCellAnchor editAs="oneCell">
    <xdr:from>
      <xdr:col>10</xdr:col>
      <xdr:colOff>207818</xdr:colOff>
      <xdr:row>346</xdr:row>
      <xdr:rowOff>284820</xdr:rowOff>
    </xdr:from>
    <xdr:to>
      <xdr:col>13</xdr:col>
      <xdr:colOff>600300</xdr:colOff>
      <xdr:row>347</xdr:row>
      <xdr:rowOff>1316183</xdr:rowOff>
    </xdr:to>
    <xdr:pic>
      <xdr:nvPicPr>
        <xdr:cNvPr id="64" name="Imagen 63">
          <a:extLst>
            <a:ext uri="{FF2B5EF4-FFF2-40B4-BE49-F238E27FC236}">
              <a16:creationId xmlns:a16="http://schemas.microsoft.com/office/drawing/2014/main" id="{F68ED4A6-307F-4481-866E-1542369C3BFC}"/>
            </a:ext>
          </a:extLst>
        </xdr:cNvPr>
        <xdr:cNvPicPr>
          <a:picLocks noChangeAspect="1"/>
        </xdr:cNvPicPr>
      </xdr:nvPicPr>
      <xdr:blipFill>
        <a:blip xmlns:r="http://schemas.openxmlformats.org/officeDocument/2006/relationships" r:embed="rId33"/>
        <a:stretch>
          <a:fillRect/>
        </a:stretch>
      </xdr:blipFill>
      <xdr:spPr>
        <a:xfrm>
          <a:off x="9370868" y="196985595"/>
          <a:ext cx="2678481" cy="1498088"/>
        </a:xfrm>
        <a:prstGeom prst="rect">
          <a:avLst/>
        </a:prstGeom>
      </xdr:spPr>
    </xdr:pic>
    <xdr:clientData/>
  </xdr:twoCellAnchor>
  <xdr:twoCellAnchor editAs="oneCell">
    <xdr:from>
      <xdr:col>10</xdr:col>
      <xdr:colOff>83128</xdr:colOff>
      <xdr:row>347</xdr:row>
      <xdr:rowOff>1510145</xdr:rowOff>
    </xdr:from>
    <xdr:to>
      <xdr:col>13</xdr:col>
      <xdr:colOff>457202</xdr:colOff>
      <xdr:row>351</xdr:row>
      <xdr:rowOff>238696</xdr:rowOff>
    </xdr:to>
    <xdr:pic>
      <xdr:nvPicPr>
        <xdr:cNvPr id="65" name="Imagen 64">
          <a:extLst>
            <a:ext uri="{FF2B5EF4-FFF2-40B4-BE49-F238E27FC236}">
              <a16:creationId xmlns:a16="http://schemas.microsoft.com/office/drawing/2014/main" id="{A9602C3A-E90F-4F87-83E9-3DD5F17A097F}"/>
            </a:ext>
          </a:extLst>
        </xdr:cNvPr>
        <xdr:cNvPicPr>
          <a:picLocks noChangeAspect="1"/>
        </xdr:cNvPicPr>
      </xdr:nvPicPr>
      <xdr:blipFill>
        <a:blip xmlns:r="http://schemas.openxmlformats.org/officeDocument/2006/relationships" r:embed="rId34"/>
        <a:stretch>
          <a:fillRect/>
        </a:stretch>
      </xdr:blipFill>
      <xdr:spPr>
        <a:xfrm>
          <a:off x="9249353" y="198680820"/>
          <a:ext cx="2656898" cy="1887676"/>
        </a:xfrm>
        <a:prstGeom prst="rect">
          <a:avLst/>
        </a:prstGeom>
      </xdr:spPr>
    </xdr:pic>
    <xdr:clientData/>
  </xdr:twoCellAnchor>
  <xdr:twoCellAnchor editAs="oneCell">
    <xdr:from>
      <xdr:col>13</xdr:col>
      <xdr:colOff>363295</xdr:colOff>
      <xdr:row>347</xdr:row>
      <xdr:rowOff>803563</xdr:rowOff>
    </xdr:from>
    <xdr:to>
      <xdr:col>15</xdr:col>
      <xdr:colOff>714270</xdr:colOff>
      <xdr:row>349</xdr:row>
      <xdr:rowOff>68705</xdr:rowOff>
    </xdr:to>
    <xdr:pic>
      <xdr:nvPicPr>
        <xdr:cNvPr id="66" name="Imagen 65">
          <a:extLst>
            <a:ext uri="{FF2B5EF4-FFF2-40B4-BE49-F238E27FC236}">
              <a16:creationId xmlns:a16="http://schemas.microsoft.com/office/drawing/2014/main" id="{65783406-AEB7-4C46-BCE1-CBFB8D5C9D84}"/>
            </a:ext>
          </a:extLst>
        </xdr:cNvPr>
        <xdr:cNvPicPr>
          <a:picLocks noChangeAspect="1"/>
        </xdr:cNvPicPr>
      </xdr:nvPicPr>
      <xdr:blipFill>
        <a:blip xmlns:r="http://schemas.openxmlformats.org/officeDocument/2006/relationships" r:embed="rId35"/>
        <a:stretch>
          <a:fillRect/>
        </a:stretch>
      </xdr:blipFill>
      <xdr:spPr>
        <a:xfrm>
          <a:off x="11812345" y="197974238"/>
          <a:ext cx="1913075" cy="1890867"/>
        </a:xfrm>
        <a:prstGeom prst="rect">
          <a:avLst/>
        </a:prstGeom>
      </xdr:spPr>
    </xdr:pic>
    <xdr:clientData/>
  </xdr:twoCellAnchor>
  <xdr:oneCellAnchor>
    <xdr:from>
      <xdr:col>2</xdr:col>
      <xdr:colOff>255361</xdr:colOff>
      <xdr:row>306</xdr:row>
      <xdr:rowOff>208500</xdr:rowOff>
    </xdr:from>
    <xdr:ext cx="863600" cy="711601"/>
    <xdr:pic>
      <xdr:nvPicPr>
        <xdr:cNvPr id="67" name="Imagen 66" descr="Coat of arms of Colombia.svg">
          <a:extLst>
            <a:ext uri="{FF2B5EF4-FFF2-40B4-BE49-F238E27FC236}">
              <a16:creationId xmlns:a16="http://schemas.microsoft.com/office/drawing/2014/main" id="{243DECA7-88FB-482F-8BA2-D6DF19D3697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76973450"/>
          <a:ext cx="863600" cy="711601"/>
        </a:xfrm>
        <a:prstGeom prst="rect">
          <a:avLst/>
        </a:prstGeom>
        <a:noFill/>
        <a:ln>
          <a:noFill/>
        </a:ln>
      </xdr:spPr>
    </xdr:pic>
    <xdr:clientData/>
  </xdr:oneCellAnchor>
  <xdr:oneCellAnchor>
    <xdr:from>
      <xdr:col>13</xdr:col>
      <xdr:colOff>184728</xdr:colOff>
      <xdr:row>306</xdr:row>
      <xdr:rowOff>288637</xdr:rowOff>
    </xdr:from>
    <xdr:ext cx="2226989" cy="756869"/>
    <xdr:pic>
      <xdr:nvPicPr>
        <xdr:cNvPr id="68" name="Imagen 67">
          <a:extLst>
            <a:ext uri="{FF2B5EF4-FFF2-40B4-BE49-F238E27FC236}">
              <a16:creationId xmlns:a16="http://schemas.microsoft.com/office/drawing/2014/main" id="{B2E6DB9B-5557-410C-B9A9-A01BA91D3BDE}"/>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177053587"/>
          <a:ext cx="2226989" cy="756869"/>
        </a:xfrm>
        <a:prstGeom prst="rect">
          <a:avLst/>
        </a:prstGeom>
        <a:noFill/>
      </xdr:spPr>
    </xdr:pic>
    <xdr:clientData/>
  </xdr:oneCellAnchor>
  <xdr:oneCellAnchor>
    <xdr:from>
      <xdr:col>2</xdr:col>
      <xdr:colOff>255361</xdr:colOff>
      <xdr:row>289</xdr:row>
      <xdr:rowOff>208500</xdr:rowOff>
    </xdr:from>
    <xdr:ext cx="863600" cy="711601"/>
    <xdr:pic>
      <xdr:nvPicPr>
        <xdr:cNvPr id="69" name="Imagen 68" descr="Coat of arms of Colombia.svg">
          <a:extLst>
            <a:ext uri="{FF2B5EF4-FFF2-40B4-BE49-F238E27FC236}">
              <a16:creationId xmlns:a16="http://schemas.microsoft.com/office/drawing/2014/main" id="{7CF0A2A9-99C5-425D-A0D8-DD1E33A620A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67924700"/>
          <a:ext cx="863600" cy="711601"/>
        </a:xfrm>
        <a:prstGeom prst="rect">
          <a:avLst/>
        </a:prstGeom>
        <a:noFill/>
        <a:ln>
          <a:noFill/>
        </a:ln>
      </xdr:spPr>
    </xdr:pic>
    <xdr:clientData/>
  </xdr:oneCellAnchor>
  <xdr:oneCellAnchor>
    <xdr:from>
      <xdr:col>13</xdr:col>
      <xdr:colOff>71718</xdr:colOff>
      <xdr:row>289</xdr:row>
      <xdr:rowOff>286870</xdr:rowOff>
    </xdr:from>
    <xdr:ext cx="2226989" cy="756869"/>
    <xdr:pic>
      <xdr:nvPicPr>
        <xdr:cNvPr id="70" name="Imagen 69">
          <a:extLst>
            <a:ext uri="{FF2B5EF4-FFF2-40B4-BE49-F238E27FC236}">
              <a16:creationId xmlns:a16="http://schemas.microsoft.com/office/drawing/2014/main" id="{3F3C2A29-57A5-47FC-AB56-8E2B7283700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68003070"/>
          <a:ext cx="2226989" cy="756869"/>
        </a:xfrm>
        <a:prstGeom prst="rect">
          <a:avLst/>
        </a:prstGeom>
        <a:noFill/>
      </xdr:spPr>
    </xdr:pic>
    <xdr:clientData/>
  </xdr:oneCellAnchor>
  <xdr:twoCellAnchor editAs="oneCell">
    <xdr:from>
      <xdr:col>10</xdr:col>
      <xdr:colOff>124690</xdr:colOff>
      <xdr:row>314</xdr:row>
      <xdr:rowOff>221673</xdr:rowOff>
    </xdr:from>
    <xdr:to>
      <xdr:col>13</xdr:col>
      <xdr:colOff>179670</xdr:colOff>
      <xdr:row>314</xdr:row>
      <xdr:rowOff>1704395</xdr:rowOff>
    </xdr:to>
    <xdr:pic>
      <xdr:nvPicPr>
        <xdr:cNvPr id="71" name="Imagen 70">
          <a:extLst>
            <a:ext uri="{FF2B5EF4-FFF2-40B4-BE49-F238E27FC236}">
              <a16:creationId xmlns:a16="http://schemas.microsoft.com/office/drawing/2014/main" id="{2034C13B-BF45-400B-AA9D-BE54423F7104}"/>
            </a:ext>
          </a:extLst>
        </xdr:cNvPr>
        <xdr:cNvPicPr>
          <a:picLocks noChangeAspect="1"/>
        </xdr:cNvPicPr>
      </xdr:nvPicPr>
      <xdr:blipFill>
        <a:blip xmlns:r="http://schemas.openxmlformats.org/officeDocument/2006/relationships" r:embed="rId36"/>
        <a:stretch>
          <a:fillRect/>
        </a:stretch>
      </xdr:blipFill>
      <xdr:spPr>
        <a:xfrm>
          <a:off x="9284565" y="180288623"/>
          <a:ext cx="2344154" cy="1485897"/>
        </a:xfrm>
        <a:prstGeom prst="rect">
          <a:avLst/>
        </a:prstGeom>
      </xdr:spPr>
    </xdr:pic>
    <xdr:clientData/>
  </xdr:twoCellAnchor>
  <xdr:twoCellAnchor editAs="oneCell">
    <xdr:from>
      <xdr:col>13</xdr:col>
      <xdr:colOff>171597</xdr:colOff>
      <xdr:row>314</xdr:row>
      <xdr:rowOff>124945</xdr:rowOff>
    </xdr:from>
    <xdr:to>
      <xdr:col>15</xdr:col>
      <xdr:colOff>675698</xdr:colOff>
      <xdr:row>314</xdr:row>
      <xdr:rowOff>1658120</xdr:rowOff>
    </xdr:to>
    <xdr:pic>
      <xdr:nvPicPr>
        <xdr:cNvPr id="72" name="Imagen 71">
          <a:extLst>
            <a:ext uri="{FF2B5EF4-FFF2-40B4-BE49-F238E27FC236}">
              <a16:creationId xmlns:a16="http://schemas.microsoft.com/office/drawing/2014/main" id="{54F0D0DD-B498-413B-BB30-41E85E1AF16F}"/>
            </a:ext>
          </a:extLst>
        </xdr:cNvPr>
        <xdr:cNvPicPr>
          <a:picLocks noChangeAspect="1"/>
        </xdr:cNvPicPr>
      </xdr:nvPicPr>
      <xdr:blipFill>
        <a:blip xmlns:r="http://schemas.openxmlformats.org/officeDocument/2006/relationships" r:embed="rId37"/>
        <a:stretch>
          <a:fillRect/>
        </a:stretch>
      </xdr:blipFill>
      <xdr:spPr>
        <a:xfrm>
          <a:off x="11620647" y="180191895"/>
          <a:ext cx="2066201" cy="1536350"/>
        </a:xfrm>
        <a:prstGeom prst="rect">
          <a:avLst/>
        </a:prstGeom>
      </xdr:spPr>
    </xdr:pic>
    <xdr:clientData/>
  </xdr:twoCellAnchor>
  <xdr:twoCellAnchor editAs="oneCell">
    <xdr:from>
      <xdr:col>10</xdr:col>
      <xdr:colOff>241761</xdr:colOff>
      <xdr:row>314</xdr:row>
      <xdr:rowOff>2151593</xdr:rowOff>
    </xdr:from>
    <xdr:to>
      <xdr:col>15</xdr:col>
      <xdr:colOff>665019</xdr:colOff>
      <xdr:row>318</xdr:row>
      <xdr:rowOff>67764</xdr:rowOff>
    </xdr:to>
    <xdr:pic>
      <xdr:nvPicPr>
        <xdr:cNvPr id="73" name="Imagen 72">
          <a:extLst>
            <a:ext uri="{FF2B5EF4-FFF2-40B4-BE49-F238E27FC236}">
              <a16:creationId xmlns:a16="http://schemas.microsoft.com/office/drawing/2014/main" id="{E2343D04-D246-4423-B3BB-5BC4A6ED7000}"/>
            </a:ext>
          </a:extLst>
        </xdr:cNvPr>
        <xdr:cNvPicPr>
          <a:picLocks noChangeAspect="1"/>
        </xdr:cNvPicPr>
      </xdr:nvPicPr>
      <xdr:blipFill>
        <a:blip xmlns:r="http://schemas.openxmlformats.org/officeDocument/2006/relationships" r:embed="rId38"/>
        <a:stretch>
          <a:fillRect/>
        </a:stretch>
      </xdr:blipFill>
      <xdr:spPr>
        <a:xfrm>
          <a:off x="9401636" y="182221718"/>
          <a:ext cx="4274532" cy="1078471"/>
        </a:xfrm>
        <a:prstGeom prst="rect">
          <a:avLst/>
        </a:prstGeom>
      </xdr:spPr>
    </xdr:pic>
    <xdr:clientData/>
  </xdr:twoCellAnchor>
  <xdr:twoCellAnchor editAs="oneCell">
    <xdr:from>
      <xdr:col>13</xdr:col>
      <xdr:colOff>143692</xdr:colOff>
      <xdr:row>296</xdr:row>
      <xdr:rowOff>413658</xdr:rowOff>
    </xdr:from>
    <xdr:to>
      <xdr:col>15</xdr:col>
      <xdr:colOff>639772</xdr:colOff>
      <xdr:row>297</xdr:row>
      <xdr:rowOff>1759653</xdr:rowOff>
    </xdr:to>
    <xdr:pic>
      <xdr:nvPicPr>
        <xdr:cNvPr id="74" name="Imagen 73">
          <a:extLst>
            <a:ext uri="{FF2B5EF4-FFF2-40B4-BE49-F238E27FC236}">
              <a16:creationId xmlns:a16="http://schemas.microsoft.com/office/drawing/2014/main" id="{828D4750-7A9C-4DCE-8FCB-F7A558D3AD2B}"/>
            </a:ext>
          </a:extLst>
        </xdr:cNvPr>
        <xdr:cNvPicPr>
          <a:picLocks noChangeAspect="1"/>
        </xdr:cNvPicPr>
      </xdr:nvPicPr>
      <xdr:blipFill>
        <a:blip xmlns:r="http://schemas.openxmlformats.org/officeDocument/2006/relationships" r:embed="rId39"/>
        <a:stretch>
          <a:fillRect/>
        </a:stretch>
      </xdr:blipFill>
      <xdr:spPr>
        <a:xfrm>
          <a:off x="11589567" y="170965133"/>
          <a:ext cx="2061355" cy="1815895"/>
        </a:xfrm>
        <a:prstGeom prst="rect">
          <a:avLst/>
        </a:prstGeom>
      </xdr:spPr>
    </xdr:pic>
    <xdr:clientData/>
  </xdr:twoCellAnchor>
  <xdr:twoCellAnchor editAs="oneCell">
    <xdr:from>
      <xdr:col>10</xdr:col>
      <xdr:colOff>348344</xdr:colOff>
      <xdr:row>296</xdr:row>
      <xdr:rowOff>238424</xdr:rowOff>
    </xdr:from>
    <xdr:to>
      <xdr:col>12</xdr:col>
      <xdr:colOff>541112</xdr:colOff>
      <xdr:row>297</xdr:row>
      <xdr:rowOff>1736387</xdr:rowOff>
    </xdr:to>
    <xdr:pic>
      <xdr:nvPicPr>
        <xdr:cNvPr id="75" name="Imagen 74">
          <a:extLst>
            <a:ext uri="{FF2B5EF4-FFF2-40B4-BE49-F238E27FC236}">
              <a16:creationId xmlns:a16="http://schemas.microsoft.com/office/drawing/2014/main" id="{C093C356-3E6E-421B-A23F-D4EDF3AB15A9}"/>
            </a:ext>
          </a:extLst>
        </xdr:cNvPr>
        <xdr:cNvPicPr>
          <a:picLocks noChangeAspect="1"/>
        </xdr:cNvPicPr>
      </xdr:nvPicPr>
      <xdr:blipFill>
        <a:blip xmlns:r="http://schemas.openxmlformats.org/officeDocument/2006/relationships" r:embed="rId40"/>
        <a:stretch>
          <a:fillRect/>
        </a:stretch>
      </xdr:blipFill>
      <xdr:spPr>
        <a:xfrm>
          <a:off x="9514569" y="170789899"/>
          <a:ext cx="1713593" cy="1967863"/>
        </a:xfrm>
        <a:prstGeom prst="rect">
          <a:avLst/>
        </a:prstGeom>
      </xdr:spPr>
    </xdr:pic>
    <xdr:clientData/>
  </xdr:twoCellAnchor>
  <xdr:twoCellAnchor editAs="oneCell">
    <xdr:from>
      <xdr:col>11</xdr:col>
      <xdr:colOff>257991</xdr:colOff>
      <xdr:row>297</xdr:row>
      <xdr:rowOff>1832901</xdr:rowOff>
    </xdr:from>
    <xdr:to>
      <xdr:col>14</xdr:col>
      <xdr:colOff>664028</xdr:colOff>
      <xdr:row>301</xdr:row>
      <xdr:rowOff>159016</xdr:rowOff>
    </xdr:to>
    <xdr:pic>
      <xdr:nvPicPr>
        <xdr:cNvPr id="76" name="Imagen 75">
          <a:extLst>
            <a:ext uri="{FF2B5EF4-FFF2-40B4-BE49-F238E27FC236}">
              <a16:creationId xmlns:a16="http://schemas.microsoft.com/office/drawing/2014/main" id="{7AD11EF9-D4F8-4345-B8C2-B254FFAE46C2}"/>
            </a:ext>
          </a:extLst>
        </xdr:cNvPr>
        <xdr:cNvPicPr>
          <a:picLocks noChangeAspect="1"/>
        </xdr:cNvPicPr>
      </xdr:nvPicPr>
      <xdr:blipFill>
        <a:blip xmlns:r="http://schemas.openxmlformats.org/officeDocument/2006/relationships" r:embed="rId41"/>
        <a:stretch>
          <a:fillRect/>
        </a:stretch>
      </xdr:blipFill>
      <xdr:spPr>
        <a:xfrm>
          <a:off x="10179866" y="172857451"/>
          <a:ext cx="2695213" cy="1485240"/>
        </a:xfrm>
        <a:prstGeom prst="rect">
          <a:avLst/>
        </a:prstGeom>
      </xdr:spPr>
    </xdr:pic>
    <xdr:clientData/>
  </xdr:twoCellAnchor>
  <xdr:oneCellAnchor>
    <xdr:from>
      <xdr:col>2</xdr:col>
      <xdr:colOff>255361</xdr:colOff>
      <xdr:row>273</xdr:row>
      <xdr:rowOff>208500</xdr:rowOff>
    </xdr:from>
    <xdr:ext cx="863600" cy="711601"/>
    <xdr:pic>
      <xdr:nvPicPr>
        <xdr:cNvPr id="77" name="Imagen 76" descr="Coat of arms of Colombia.svg">
          <a:extLst>
            <a:ext uri="{FF2B5EF4-FFF2-40B4-BE49-F238E27FC236}">
              <a16:creationId xmlns:a16="http://schemas.microsoft.com/office/drawing/2014/main" id="{200A993D-E511-49C1-B09E-48E8AEAE6E4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56418500"/>
          <a:ext cx="863600" cy="711601"/>
        </a:xfrm>
        <a:prstGeom prst="rect">
          <a:avLst/>
        </a:prstGeom>
        <a:noFill/>
        <a:ln>
          <a:noFill/>
        </a:ln>
      </xdr:spPr>
    </xdr:pic>
    <xdr:clientData/>
  </xdr:oneCellAnchor>
  <xdr:oneCellAnchor>
    <xdr:from>
      <xdr:col>13</xdr:col>
      <xdr:colOff>184728</xdr:colOff>
      <xdr:row>273</xdr:row>
      <xdr:rowOff>288637</xdr:rowOff>
    </xdr:from>
    <xdr:ext cx="2226989" cy="756869"/>
    <xdr:pic>
      <xdr:nvPicPr>
        <xdr:cNvPr id="78" name="Imagen 77">
          <a:extLst>
            <a:ext uri="{FF2B5EF4-FFF2-40B4-BE49-F238E27FC236}">
              <a16:creationId xmlns:a16="http://schemas.microsoft.com/office/drawing/2014/main" id="{46649064-B9CE-4854-8F34-47BC357DE77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156498637"/>
          <a:ext cx="2226989" cy="756869"/>
        </a:xfrm>
        <a:prstGeom prst="rect">
          <a:avLst/>
        </a:prstGeom>
        <a:noFill/>
      </xdr:spPr>
    </xdr:pic>
    <xdr:clientData/>
  </xdr:oneCellAnchor>
  <xdr:oneCellAnchor>
    <xdr:from>
      <xdr:col>2</xdr:col>
      <xdr:colOff>255361</xdr:colOff>
      <xdr:row>256</xdr:row>
      <xdr:rowOff>208500</xdr:rowOff>
    </xdr:from>
    <xdr:ext cx="863600" cy="711601"/>
    <xdr:pic>
      <xdr:nvPicPr>
        <xdr:cNvPr id="79" name="Imagen 78" descr="Coat of arms of Colombia.svg">
          <a:extLst>
            <a:ext uri="{FF2B5EF4-FFF2-40B4-BE49-F238E27FC236}">
              <a16:creationId xmlns:a16="http://schemas.microsoft.com/office/drawing/2014/main" id="{B5171863-046C-4121-B6EA-783CC0CC0CB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46607750"/>
          <a:ext cx="863600" cy="711601"/>
        </a:xfrm>
        <a:prstGeom prst="rect">
          <a:avLst/>
        </a:prstGeom>
        <a:noFill/>
        <a:ln>
          <a:noFill/>
        </a:ln>
      </xdr:spPr>
    </xdr:pic>
    <xdr:clientData/>
  </xdr:oneCellAnchor>
  <xdr:oneCellAnchor>
    <xdr:from>
      <xdr:col>13</xdr:col>
      <xdr:colOff>71718</xdr:colOff>
      <xdr:row>256</xdr:row>
      <xdr:rowOff>286870</xdr:rowOff>
    </xdr:from>
    <xdr:ext cx="2226989" cy="756869"/>
    <xdr:pic>
      <xdr:nvPicPr>
        <xdr:cNvPr id="80" name="Imagen 79">
          <a:extLst>
            <a:ext uri="{FF2B5EF4-FFF2-40B4-BE49-F238E27FC236}">
              <a16:creationId xmlns:a16="http://schemas.microsoft.com/office/drawing/2014/main" id="{67BC0AE9-05CE-4060-A069-83669BD5659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46686120"/>
          <a:ext cx="2226989" cy="756869"/>
        </a:xfrm>
        <a:prstGeom prst="rect">
          <a:avLst/>
        </a:prstGeom>
        <a:noFill/>
      </xdr:spPr>
    </xdr:pic>
    <xdr:clientData/>
  </xdr:oneCellAnchor>
  <xdr:twoCellAnchor editAs="oneCell">
    <xdr:from>
      <xdr:col>11</xdr:col>
      <xdr:colOff>51856</xdr:colOff>
      <xdr:row>264</xdr:row>
      <xdr:rowOff>1616547</xdr:rowOff>
    </xdr:from>
    <xdr:to>
      <xdr:col>13</xdr:col>
      <xdr:colOff>21771</xdr:colOff>
      <xdr:row>268</xdr:row>
      <xdr:rowOff>144109</xdr:rowOff>
    </xdr:to>
    <xdr:pic>
      <xdr:nvPicPr>
        <xdr:cNvPr id="81" name="Imagen 80">
          <a:extLst>
            <a:ext uri="{FF2B5EF4-FFF2-40B4-BE49-F238E27FC236}">
              <a16:creationId xmlns:a16="http://schemas.microsoft.com/office/drawing/2014/main" id="{218EDCC3-4B90-4017-87FC-4F1E29E760A8}"/>
            </a:ext>
          </a:extLst>
        </xdr:cNvPr>
        <xdr:cNvPicPr>
          <a:picLocks noChangeAspect="1"/>
        </xdr:cNvPicPr>
      </xdr:nvPicPr>
      <xdr:blipFill>
        <a:blip xmlns:r="http://schemas.openxmlformats.org/officeDocument/2006/relationships" r:embed="rId42"/>
        <a:stretch>
          <a:fillRect/>
        </a:stretch>
      </xdr:blipFill>
      <xdr:spPr>
        <a:xfrm>
          <a:off x="9973731" y="151320972"/>
          <a:ext cx="1497090" cy="2451862"/>
        </a:xfrm>
        <a:prstGeom prst="rect">
          <a:avLst/>
        </a:prstGeom>
      </xdr:spPr>
    </xdr:pic>
    <xdr:clientData/>
  </xdr:twoCellAnchor>
  <xdr:twoCellAnchor editAs="oneCell">
    <xdr:from>
      <xdr:col>13</xdr:col>
      <xdr:colOff>346166</xdr:colOff>
      <xdr:row>264</xdr:row>
      <xdr:rowOff>223922</xdr:rowOff>
    </xdr:from>
    <xdr:to>
      <xdr:col>15</xdr:col>
      <xdr:colOff>732519</xdr:colOff>
      <xdr:row>266</xdr:row>
      <xdr:rowOff>76200</xdr:rowOff>
    </xdr:to>
    <xdr:pic>
      <xdr:nvPicPr>
        <xdr:cNvPr id="82" name="Imagen 81">
          <a:extLst>
            <a:ext uri="{FF2B5EF4-FFF2-40B4-BE49-F238E27FC236}">
              <a16:creationId xmlns:a16="http://schemas.microsoft.com/office/drawing/2014/main" id="{88985A58-EAC6-4832-AF89-93469B0BE0DD}"/>
            </a:ext>
          </a:extLst>
        </xdr:cNvPr>
        <xdr:cNvPicPr>
          <a:picLocks noChangeAspect="1"/>
        </xdr:cNvPicPr>
      </xdr:nvPicPr>
      <xdr:blipFill>
        <a:blip xmlns:r="http://schemas.openxmlformats.org/officeDocument/2006/relationships" r:embed="rId43"/>
        <a:stretch>
          <a:fillRect/>
        </a:stretch>
      </xdr:blipFill>
      <xdr:spPr>
        <a:xfrm>
          <a:off x="11798391" y="149925172"/>
          <a:ext cx="1945278" cy="3246353"/>
        </a:xfrm>
        <a:prstGeom prst="rect">
          <a:avLst/>
        </a:prstGeom>
      </xdr:spPr>
    </xdr:pic>
    <xdr:clientData/>
  </xdr:twoCellAnchor>
  <xdr:twoCellAnchor editAs="oneCell">
    <xdr:from>
      <xdr:col>10</xdr:col>
      <xdr:colOff>52320</xdr:colOff>
      <xdr:row>263</xdr:row>
      <xdr:rowOff>160894</xdr:rowOff>
    </xdr:from>
    <xdr:to>
      <xdr:col>13</xdr:col>
      <xdr:colOff>388712</xdr:colOff>
      <xdr:row>264</xdr:row>
      <xdr:rowOff>1516289</xdr:rowOff>
    </xdr:to>
    <xdr:pic>
      <xdr:nvPicPr>
        <xdr:cNvPr id="83" name="Imagen 82">
          <a:extLst>
            <a:ext uri="{FF2B5EF4-FFF2-40B4-BE49-F238E27FC236}">
              <a16:creationId xmlns:a16="http://schemas.microsoft.com/office/drawing/2014/main" id="{FF6E161E-768B-4ADC-8199-5609A5FAB855}"/>
            </a:ext>
          </a:extLst>
        </xdr:cNvPr>
        <xdr:cNvPicPr>
          <a:picLocks noChangeAspect="1"/>
        </xdr:cNvPicPr>
      </xdr:nvPicPr>
      <xdr:blipFill>
        <a:blip xmlns:r="http://schemas.openxmlformats.org/officeDocument/2006/relationships" r:embed="rId44"/>
        <a:stretch>
          <a:fillRect/>
        </a:stretch>
      </xdr:blipFill>
      <xdr:spPr>
        <a:xfrm>
          <a:off x="9212195" y="149401769"/>
          <a:ext cx="2625566" cy="1818945"/>
        </a:xfrm>
        <a:prstGeom prst="rect">
          <a:avLst/>
        </a:prstGeom>
      </xdr:spPr>
    </xdr:pic>
    <xdr:clientData/>
  </xdr:twoCellAnchor>
  <xdr:twoCellAnchor editAs="oneCell">
    <xdr:from>
      <xdr:col>10</xdr:col>
      <xdr:colOff>781166</xdr:colOff>
      <xdr:row>281</xdr:row>
      <xdr:rowOff>1264861</xdr:rowOff>
    </xdr:from>
    <xdr:to>
      <xdr:col>14</xdr:col>
      <xdr:colOff>597461</xdr:colOff>
      <xdr:row>281</xdr:row>
      <xdr:rowOff>3229225</xdr:rowOff>
    </xdr:to>
    <xdr:pic>
      <xdr:nvPicPr>
        <xdr:cNvPr id="84" name="Imagen 83">
          <a:extLst>
            <a:ext uri="{FF2B5EF4-FFF2-40B4-BE49-F238E27FC236}">
              <a16:creationId xmlns:a16="http://schemas.microsoft.com/office/drawing/2014/main" id="{D0FBA0F2-AD66-471E-A599-F1A07DD1655F}"/>
            </a:ext>
          </a:extLst>
        </xdr:cNvPr>
        <xdr:cNvPicPr>
          <a:picLocks noChangeAspect="1"/>
        </xdr:cNvPicPr>
      </xdr:nvPicPr>
      <xdr:blipFill>
        <a:blip xmlns:r="http://schemas.openxmlformats.org/officeDocument/2006/relationships" r:embed="rId45"/>
        <a:stretch>
          <a:fillRect/>
        </a:stretch>
      </xdr:blipFill>
      <xdr:spPr>
        <a:xfrm>
          <a:off x="9925166" y="161716661"/>
          <a:ext cx="2883345" cy="1961189"/>
        </a:xfrm>
        <a:prstGeom prst="rect">
          <a:avLst/>
        </a:prstGeom>
      </xdr:spPr>
    </xdr:pic>
    <xdr:clientData/>
  </xdr:twoCellAnchor>
  <xdr:twoCellAnchor editAs="oneCell">
    <xdr:from>
      <xdr:col>11</xdr:col>
      <xdr:colOff>89649</xdr:colOff>
      <xdr:row>280</xdr:row>
      <xdr:rowOff>80681</xdr:rowOff>
    </xdr:from>
    <xdr:to>
      <xdr:col>14</xdr:col>
      <xdr:colOff>409202</xdr:colOff>
      <xdr:row>281</xdr:row>
      <xdr:rowOff>1314795</xdr:rowOff>
    </xdr:to>
    <xdr:pic>
      <xdr:nvPicPr>
        <xdr:cNvPr id="85" name="Imagen 84">
          <a:extLst>
            <a:ext uri="{FF2B5EF4-FFF2-40B4-BE49-F238E27FC236}">
              <a16:creationId xmlns:a16="http://schemas.microsoft.com/office/drawing/2014/main" id="{A245091A-DDA9-4916-858C-A37A70296B21}"/>
            </a:ext>
          </a:extLst>
        </xdr:cNvPr>
        <xdr:cNvPicPr>
          <a:picLocks noChangeAspect="1"/>
        </xdr:cNvPicPr>
      </xdr:nvPicPr>
      <xdr:blipFill>
        <a:blip xmlns:r="http://schemas.openxmlformats.org/officeDocument/2006/relationships" r:embed="rId46"/>
        <a:stretch>
          <a:fillRect/>
        </a:stretch>
      </xdr:blipFill>
      <xdr:spPr>
        <a:xfrm>
          <a:off x="10011524" y="160065756"/>
          <a:ext cx="2608729" cy="1697664"/>
        </a:xfrm>
        <a:prstGeom prst="rect">
          <a:avLst/>
        </a:prstGeom>
      </xdr:spPr>
    </xdr:pic>
    <xdr:clientData/>
  </xdr:twoCellAnchor>
  <xdr:twoCellAnchor editAs="oneCell">
    <xdr:from>
      <xdr:col>10</xdr:col>
      <xdr:colOff>565926</xdr:colOff>
      <xdr:row>281</xdr:row>
      <xdr:rowOff>3251104</xdr:rowOff>
    </xdr:from>
    <xdr:to>
      <xdr:col>14</xdr:col>
      <xdr:colOff>293329</xdr:colOff>
      <xdr:row>284</xdr:row>
      <xdr:rowOff>200358</xdr:rowOff>
    </xdr:to>
    <xdr:pic>
      <xdr:nvPicPr>
        <xdr:cNvPr id="86" name="Imagen 85">
          <a:extLst>
            <a:ext uri="{FF2B5EF4-FFF2-40B4-BE49-F238E27FC236}">
              <a16:creationId xmlns:a16="http://schemas.microsoft.com/office/drawing/2014/main" id="{67D8DE5F-6CDC-4F2F-9E3F-3761EC8EF8E9}"/>
            </a:ext>
          </a:extLst>
        </xdr:cNvPr>
        <xdr:cNvPicPr>
          <a:picLocks noChangeAspect="1"/>
        </xdr:cNvPicPr>
      </xdr:nvPicPr>
      <xdr:blipFill>
        <a:blip xmlns:r="http://schemas.openxmlformats.org/officeDocument/2006/relationships" r:embed="rId47"/>
        <a:stretch>
          <a:fillRect/>
        </a:stretch>
      </xdr:blipFill>
      <xdr:spPr>
        <a:xfrm>
          <a:off x="9725801" y="163696554"/>
          <a:ext cx="2778578" cy="2372154"/>
        </a:xfrm>
        <a:prstGeom prst="rect">
          <a:avLst/>
        </a:prstGeom>
      </xdr:spPr>
    </xdr:pic>
    <xdr:clientData/>
  </xdr:twoCellAnchor>
  <xdr:oneCellAnchor>
    <xdr:from>
      <xdr:col>2</xdr:col>
      <xdr:colOff>255361</xdr:colOff>
      <xdr:row>239</xdr:row>
      <xdr:rowOff>208500</xdr:rowOff>
    </xdr:from>
    <xdr:ext cx="863600" cy="711601"/>
    <xdr:pic>
      <xdr:nvPicPr>
        <xdr:cNvPr id="87" name="Imagen 86" descr="Coat of arms of Colombia.svg">
          <a:extLst>
            <a:ext uri="{FF2B5EF4-FFF2-40B4-BE49-F238E27FC236}">
              <a16:creationId xmlns:a16="http://schemas.microsoft.com/office/drawing/2014/main" id="{E133F5F7-469A-4617-9C6D-116588A61E0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36797000"/>
          <a:ext cx="863600" cy="711601"/>
        </a:xfrm>
        <a:prstGeom prst="rect">
          <a:avLst/>
        </a:prstGeom>
        <a:noFill/>
        <a:ln>
          <a:noFill/>
        </a:ln>
      </xdr:spPr>
    </xdr:pic>
    <xdr:clientData/>
  </xdr:oneCellAnchor>
  <xdr:oneCellAnchor>
    <xdr:from>
      <xdr:col>13</xdr:col>
      <xdr:colOff>71718</xdr:colOff>
      <xdr:row>239</xdr:row>
      <xdr:rowOff>286870</xdr:rowOff>
    </xdr:from>
    <xdr:ext cx="2226989" cy="756869"/>
    <xdr:pic>
      <xdr:nvPicPr>
        <xdr:cNvPr id="88" name="Imagen 87">
          <a:extLst>
            <a:ext uri="{FF2B5EF4-FFF2-40B4-BE49-F238E27FC236}">
              <a16:creationId xmlns:a16="http://schemas.microsoft.com/office/drawing/2014/main" id="{C730AA90-4D27-47BD-9988-3BFC27168AFB}"/>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36875370"/>
          <a:ext cx="2226989" cy="756869"/>
        </a:xfrm>
        <a:prstGeom prst="rect">
          <a:avLst/>
        </a:prstGeom>
        <a:noFill/>
      </xdr:spPr>
    </xdr:pic>
    <xdr:clientData/>
  </xdr:oneCellAnchor>
  <xdr:twoCellAnchor editAs="oneCell">
    <xdr:from>
      <xdr:col>10</xdr:col>
      <xdr:colOff>742951</xdr:colOff>
      <xdr:row>246</xdr:row>
      <xdr:rowOff>38100</xdr:rowOff>
    </xdr:from>
    <xdr:to>
      <xdr:col>15</xdr:col>
      <xdr:colOff>87132</xdr:colOff>
      <xdr:row>247</xdr:row>
      <xdr:rowOff>1828801</xdr:rowOff>
    </xdr:to>
    <xdr:pic>
      <xdr:nvPicPr>
        <xdr:cNvPr id="89" name="Imagen 88">
          <a:extLst>
            <a:ext uri="{FF2B5EF4-FFF2-40B4-BE49-F238E27FC236}">
              <a16:creationId xmlns:a16="http://schemas.microsoft.com/office/drawing/2014/main" id="{34C732E7-390C-4E8D-837F-81C7538F19DC}"/>
            </a:ext>
          </a:extLst>
        </xdr:cNvPr>
        <xdr:cNvPicPr>
          <a:picLocks noChangeAspect="1"/>
        </xdr:cNvPicPr>
      </xdr:nvPicPr>
      <xdr:blipFill>
        <a:blip xmlns:r="http://schemas.openxmlformats.org/officeDocument/2006/relationships" r:embed="rId48"/>
        <a:stretch>
          <a:fillRect/>
        </a:stretch>
      </xdr:blipFill>
      <xdr:spPr>
        <a:xfrm>
          <a:off x="9906001" y="139465050"/>
          <a:ext cx="3192280" cy="2257426"/>
        </a:xfrm>
        <a:prstGeom prst="rect">
          <a:avLst/>
        </a:prstGeom>
      </xdr:spPr>
    </xdr:pic>
    <xdr:clientData/>
  </xdr:twoCellAnchor>
  <xdr:twoCellAnchor editAs="oneCell">
    <xdr:from>
      <xdr:col>10</xdr:col>
      <xdr:colOff>330115</xdr:colOff>
      <xdr:row>247</xdr:row>
      <xdr:rowOff>1905000</xdr:rowOff>
    </xdr:from>
    <xdr:to>
      <xdr:col>15</xdr:col>
      <xdr:colOff>591632</xdr:colOff>
      <xdr:row>251</xdr:row>
      <xdr:rowOff>152597</xdr:rowOff>
    </xdr:to>
    <xdr:pic>
      <xdr:nvPicPr>
        <xdr:cNvPr id="90" name="Imagen 89">
          <a:extLst>
            <a:ext uri="{FF2B5EF4-FFF2-40B4-BE49-F238E27FC236}">
              <a16:creationId xmlns:a16="http://schemas.microsoft.com/office/drawing/2014/main" id="{4F662FE6-F28F-40CF-9E78-D7A7FB9B5169}"/>
            </a:ext>
          </a:extLst>
        </xdr:cNvPr>
        <xdr:cNvPicPr>
          <a:picLocks noChangeAspect="1"/>
        </xdr:cNvPicPr>
      </xdr:nvPicPr>
      <xdr:blipFill>
        <a:blip xmlns:r="http://schemas.openxmlformats.org/officeDocument/2006/relationships" r:embed="rId49"/>
        <a:stretch>
          <a:fillRect/>
        </a:stretch>
      </xdr:blipFill>
      <xdr:spPr>
        <a:xfrm>
          <a:off x="9496340" y="141798675"/>
          <a:ext cx="4106441" cy="2171897"/>
        </a:xfrm>
        <a:prstGeom prst="rect">
          <a:avLst/>
        </a:prstGeom>
      </xdr:spPr>
    </xdr:pic>
    <xdr:clientData/>
  </xdr:twoCellAnchor>
  <xdr:oneCellAnchor>
    <xdr:from>
      <xdr:col>2</xdr:col>
      <xdr:colOff>255361</xdr:colOff>
      <xdr:row>437</xdr:row>
      <xdr:rowOff>208500</xdr:rowOff>
    </xdr:from>
    <xdr:ext cx="863600" cy="711601"/>
    <xdr:pic>
      <xdr:nvPicPr>
        <xdr:cNvPr id="91" name="Imagen 90" descr="Coat of arms of Colombia.svg">
          <a:extLst>
            <a:ext uri="{FF2B5EF4-FFF2-40B4-BE49-F238E27FC236}">
              <a16:creationId xmlns:a16="http://schemas.microsoft.com/office/drawing/2014/main" id="{E8898D73-C334-420D-8DB2-0BBC5874DC4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44572375"/>
          <a:ext cx="863600" cy="711601"/>
        </a:xfrm>
        <a:prstGeom prst="rect">
          <a:avLst/>
        </a:prstGeom>
        <a:noFill/>
        <a:ln>
          <a:noFill/>
        </a:ln>
      </xdr:spPr>
    </xdr:pic>
    <xdr:clientData/>
  </xdr:oneCellAnchor>
  <xdr:oneCellAnchor>
    <xdr:from>
      <xdr:col>13</xdr:col>
      <xdr:colOff>184728</xdr:colOff>
      <xdr:row>437</xdr:row>
      <xdr:rowOff>288637</xdr:rowOff>
    </xdr:from>
    <xdr:ext cx="2226989" cy="756869"/>
    <xdr:pic>
      <xdr:nvPicPr>
        <xdr:cNvPr id="92" name="Imagen 91">
          <a:extLst>
            <a:ext uri="{FF2B5EF4-FFF2-40B4-BE49-F238E27FC236}">
              <a16:creationId xmlns:a16="http://schemas.microsoft.com/office/drawing/2014/main" id="{2B22421D-5BBF-4111-9E35-F58FADDB31E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44652512"/>
          <a:ext cx="2226989" cy="756869"/>
        </a:xfrm>
        <a:prstGeom prst="rect">
          <a:avLst/>
        </a:prstGeom>
        <a:noFill/>
      </xdr:spPr>
    </xdr:pic>
    <xdr:clientData/>
  </xdr:oneCellAnchor>
  <xdr:twoCellAnchor editAs="oneCell">
    <xdr:from>
      <xdr:col>11</xdr:col>
      <xdr:colOff>152399</xdr:colOff>
      <xdr:row>445</xdr:row>
      <xdr:rowOff>346841</xdr:rowOff>
    </xdr:from>
    <xdr:to>
      <xdr:col>15</xdr:col>
      <xdr:colOff>334868</xdr:colOff>
      <xdr:row>445</xdr:row>
      <xdr:rowOff>1999129</xdr:rowOff>
    </xdr:to>
    <xdr:pic>
      <xdr:nvPicPr>
        <xdr:cNvPr id="93" name="Imagen 92">
          <a:extLst>
            <a:ext uri="{FF2B5EF4-FFF2-40B4-BE49-F238E27FC236}">
              <a16:creationId xmlns:a16="http://schemas.microsoft.com/office/drawing/2014/main" id="{EE855DAB-2EB5-4A2C-9DAA-0D7965875E16}"/>
            </a:ext>
          </a:extLst>
        </xdr:cNvPr>
        <xdr:cNvPicPr>
          <a:picLocks noChangeAspect="1"/>
        </xdr:cNvPicPr>
      </xdr:nvPicPr>
      <xdr:blipFill>
        <a:blip xmlns:r="http://schemas.openxmlformats.org/officeDocument/2006/relationships" r:embed="rId50"/>
        <a:stretch>
          <a:fillRect/>
        </a:stretch>
      </xdr:blipFill>
      <xdr:spPr>
        <a:xfrm>
          <a:off x="10077449" y="248019066"/>
          <a:ext cx="3268569" cy="1649113"/>
        </a:xfrm>
        <a:prstGeom prst="rect">
          <a:avLst/>
        </a:prstGeom>
      </xdr:spPr>
    </xdr:pic>
    <xdr:clientData/>
  </xdr:twoCellAnchor>
  <xdr:oneCellAnchor>
    <xdr:from>
      <xdr:col>2</xdr:col>
      <xdr:colOff>255361</xdr:colOff>
      <xdr:row>222</xdr:row>
      <xdr:rowOff>208500</xdr:rowOff>
    </xdr:from>
    <xdr:ext cx="863600" cy="711601"/>
    <xdr:pic>
      <xdr:nvPicPr>
        <xdr:cNvPr id="94" name="Imagen 93" descr="Coat of arms of Colombia.svg">
          <a:extLst>
            <a:ext uri="{FF2B5EF4-FFF2-40B4-BE49-F238E27FC236}">
              <a16:creationId xmlns:a16="http://schemas.microsoft.com/office/drawing/2014/main" id="{03F74074-63D3-423F-822C-1A0EC6CE9E9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26986250"/>
          <a:ext cx="863600" cy="711601"/>
        </a:xfrm>
        <a:prstGeom prst="rect">
          <a:avLst/>
        </a:prstGeom>
        <a:noFill/>
        <a:ln>
          <a:noFill/>
        </a:ln>
      </xdr:spPr>
    </xdr:pic>
    <xdr:clientData/>
  </xdr:oneCellAnchor>
  <xdr:oneCellAnchor>
    <xdr:from>
      <xdr:col>13</xdr:col>
      <xdr:colOff>71718</xdr:colOff>
      <xdr:row>222</xdr:row>
      <xdr:rowOff>286870</xdr:rowOff>
    </xdr:from>
    <xdr:ext cx="2226989" cy="756869"/>
    <xdr:pic>
      <xdr:nvPicPr>
        <xdr:cNvPr id="95" name="Imagen 94">
          <a:extLst>
            <a:ext uri="{FF2B5EF4-FFF2-40B4-BE49-F238E27FC236}">
              <a16:creationId xmlns:a16="http://schemas.microsoft.com/office/drawing/2014/main" id="{7141D60A-063E-4EA4-86EA-DEAA1A7817C4}"/>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27064620"/>
          <a:ext cx="2226989" cy="756869"/>
        </a:xfrm>
        <a:prstGeom prst="rect">
          <a:avLst/>
        </a:prstGeom>
        <a:noFill/>
      </xdr:spPr>
    </xdr:pic>
    <xdr:clientData/>
  </xdr:oneCellAnchor>
  <xdr:oneCellAnchor>
    <xdr:from>
      <xdr:col>2</xdr:col>
      <xdr:colOff>255361</xdr:colOff>
      <xdr:row>205</xdr:row>
      <xdr:rowOff>208500</xdr:rowOff>
    </xdr:from>
    <xdr:ext cx="863600" cy="711601"/>
    <xdr:pic>
      <xdr:nvPicPr>
        <xdr:cNvPr id="96" name="Imagen 95" descr="Coat of arms of Colombia.svg">
          <a:extLst>
            <a:ext uri="{FF2B5EF4-FFF2-40B4-BE49-F238E27FC236}">
              <a16:creationId xmlns:a16="http://schemas.microsoft.com/office/drawing/2014/main" id="{385FF172-8783-4472-98B5-76C91F1BAC4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17175500"/>
          <a:ext cx="863600" cy="711601"/>
        </a:xfrm>
        <a:prstGeom prst="rect">
          <a:avLst/>
        </a:prstGeom>
        <a:noFill/>
        <a:ln>
          <a:noFill/>
        </a:ln>
      </xdr:spPr>
    </xdr:pic>
    <xdr:clientData/>
  </xdr:oneCellAnchor>
  <xdr:oneCellAnchor>
    <xdr:from>
      <xdr:col>13</xdr:col>
      <xdr:colOff>71718</xdr:colOff>
      <xdr:row>205</xdr:row>
      <xdr:rowOff>286870</xdr:rowOff>
    </xdr:from>
    <xdr:ext cx="2226989" cy="756869"/>
    <xdr:pic>
      <xdr:nvPicPr>
        <xdr:cNvPr id="97" name="Imagen 96">
          <a:extLst>
            <a:ext uri="{FF2B5EF4-FFF2-40B4-BE49-F238E27FC236}">
              <a16:creationId xmlns:a16="http://schemas.microsoft.com/office/drawing/2014/main" id="{A4C6E443-6629-4046-BE65-2CA01F1D8D7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17253870"/>
          <a:ext cx="2226989" cy="756869"/>
        </a:xfrm>
        <a:prstGeom prst="rect">
          <a:avLst/>
        </a:prstGeom>
        <a:noFill/>
      </xdr:spPr>
    </xdr:pic>
    <xdr:clientData/>
  </xdr:oneCellAnchor>
  <xdr:oneCellAnchor>
    <xdr:from>
      <xdr:col>2</xdr:col>
      <xdr:colOff>255361</xdr:colOff>
      <xdr:row>188</xdr:row>
      <xdr:rowOff>208500</xdr:rowOff>
    </xdr:from>
    <xdr:ext cx="863600" cy="711601"/>
    <xdr:pic>
      <xdr:nvPicPr>
        <xdr:cNvPr id="98" name="Imagen 97" descr="Coat of arms of Colombia.svg">
          <a:extLst>
            <a:ext uri="{FF2B5EF4-FFF2-40B4-BE49-F238E27FC236}">
              <a16:creationId xmlns:a16="http://schemas.microsoft.com/office/drawing/2014/main" id="{3053DC75-7B45-4124-97CB-551D9CE9782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07364750"/>
          <a:ext cx="863600" cy="711601"/>
        </a:xfrm>
        <a:prstGeom prst="rect">
          <a:avLst/>
        </a:prstGeom>
        <a:noFill/>
        <a:ln>
          <a:noFill/>
        </a:ln>
      </xdr:spPr>
    </xdr:pic>
    <xdr:clientData/>
  </xdr:oneCellAnchor>
  <xdr:oneCellAnchor>
    <xdr:from>
      <xdr:col>13</xdr:col>
      <xdr:colOff>71718</xdr:colOff>
      <xdr:row>188</xdr:row>
      <xdr:rowOff>286870</xdr:rowOff>
    </xdr:from>
    <xdr:ext cx="2226989" cy="756869"/>
    <xdr:pic>
      <xdr:nvPicPr>
        <xdr:cNvPr id="99" name="Imagen 98">
          <a:extLst>
            <a:ext uri="{FF2B5EF4-FFF2-40B4-BE49-F238E27FC236}">
              <a16:creationId xmlns:a16="http://schemas.microsoft.com/office/drawing/2014/main" id="{67E2DA88-DC1A-493E-B5DA-BE493B2E5C7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07443120"/>
          <a:ext cx="2226989" cy="756869"/>
        </a:xfrm>
        <a:prstGeom prst="rect">
          <a:avLst/>
        </a:prstGeom>
        <a:noFill/>
      </xdr:spPr>
    </xdr:pic>
    <xdr:clientData/>
  </xdr:oneCellAnchor>
  <xdr:oneCellAnchor>
    <xdr:from>
      <xdr:col>2</xdr:col>
      <xdr:colOff>255361</xdr:colOff>
      <xdr:row>171</xdr:row>
      <xdr:rowOff>208500</xdr:rowOff>
    </xdr:from>
    <xdr:ext cx="863600" cy="711601"/>
    <xdr:pic>
      <xdr:nvPicPr>
        <xdr:cNvPr id="100" name="Imagen 99" descr="Coat of arms of Colombia.svg">
          <a:extLst>
            <a:ext uri="{FF2B5EF4-FFF2-40B4-BE49-F238E27FC236}">
              <a16:creationId xmlns:a16="http://schemas.microsoft.com/office/drawing/2014/main" id="{3989C6C0-9CA4-446D-BBD0-ECB857D46F9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98477925"/>
          <a:ext cx="863600" cy="711601"/>
        </a:xfrm>
        <a:prstGeom prst="rect">
          <a:avLst/>
        </a:prstGeom>
        <a:noFill/>
        <a:ln>
          <a:noFill/>
        </a:ln>
      </xdr:spPr>
    </xdr:pic>
    <xdr:clientData/>
  </xdr:oneCellAnchor>
  <xdr:oneCellAnchor>
    <xdr:from>
      <xdr:col>13</xdr:col>
      <xdr:colOff>71718</xdr:colOff>
      <xdr:row>171</xdr:row>
      <xdr:rowOff>286870</xdr:rowOff>
    </xdr:from>
    <xdr:ext cx="2226989" cy="756869"/>
    <xdr:pic>
      <xdr:nvPicPr>
        <xdr:cNvPr id="101" name="Imagen 100">
          <a:extLst>
            <a:ext uri="{FF2B5EF4-FFF2-40B4-BE49-F238E27FC236}">
              <a16:creationId xmlns:a16="http://schemas.microsoft.com/office/drawing/2014/main" id="{19E900C8-3A9C-4C8D-B366-DF4B37F30D67}"/>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98556295"/>
          <a:ext cx="2226989" cy="756869"/>
        </a:xfrm>
        <a:prstGeom prst="rect">
          <a:avLst/>
        </a:prstGeom>
        <a:noFill/>
      </xdr:spPr>
    </xdr:pic>
    <xdr:clientData/>
  </xdr:oneCellAnchor>
  <xdr:oneCellAnchor>
    <xdr:from>
      <xdr:col>2</xdr:col>
      <xdr:colOff>255361</xdr:colOff>
      <xdr:row>154</xdr:row>
      <xdr:rowOff>208500</xdr:rowOff>
    </xdr:from>
    <xdr:ext cx="863600" cy="711601"/>
    <xdr:pic>
      <xdr:nvPicPr>
        <xdr:cNvPr id="102" name="Imagen 101" descr="Coat of arms of Colombia.svg">
          <a:extLst>
            <a:ext uri="{FF2B5EF4-FFF2-40B4-BE49-F238E27FC236}">
              <a16:creationId xmlns:a16="http://schemas.microsoft.com/office/drawing/2014/main" id="{ABADC628-6F37-4BB5-BE4C-FB76BC35C86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88667175"/>
          <a:ext cx="863600" cy="711601"/>
        </a:xfrm>
        <a:prstGeom prst="rect">
          <a:avLst/>
        </a:prstGeom>
        <a:noFill/>
        <a:ln>
          <a:noFill/>
        </a:ln>
      </xdr:spPr>
    </xdr:pic>
    <xdr:clientData/>
  </xdr:oneCellAnchor>
  <xdr:oneCellAnchor>
    <xdr:from>
      <xdr:col>13</xdr:col>
      <xdr:colOff>71718</xdr:colOff>
      <xdr:row>154</xdr:row>
      <xdr:rowOff>286870</xdr:rowOff>
    </xdr:from>
    <xdr:ext cx="2226989" cy="756869"/>
    <xdr:pic>
      <xdr:nvPicPr>
        <xdr:cNvPr id="103" name="Imagen 102">
          <a:extLst>
            <a:ext uri="{FF2B5EF4-FFF2-40B4-BE49-F238E27FC236}">
              <a16:creationId xmlns:a16="http://schemas.microsoft.com/office/drawing/2014/main" id="{2F76BAFF-8A1B-46FC-AA46-BCDF03CE0DB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88745545"/>
          <a:ext cx="2226989" cy="756869"/>
        </a:xfrm>
        <a:prstGeom prst="rect">
          <a:avLst/>
        </a:prstGeom>
        <a:noFill/>
      </xdr:spPr>
    </xdr:pic>
    <xdr:clientData/>
  </xdr:oneCellAnchor>
  <xdr:oneCellAnchor>
    <xdr:from>
      <xdr:col>2</xdr:col>
      <xdr:colOff>255361</xdr:colOff>
      <xdr:row>137</xdr:row>
      <xdr:rowOff>208500</xdr:rowOff>
    </xdr:from>
    <xdr:ext cx="863600" cy="711601"/>
    <xdr:pic>
      <xdr:nvPicPr>
        <xdr:cNvPr id="104" name="Imagen 103" descr="Coat of arms of Colombia.svg">
          <a:extLst>
            <a:ext uri="{FF2B5EF4-FFF2-40B4-BE49-F238E27FC236}">
              <a16:creationId xmlns:a16="http://schemas.microsoft.com/office/drawing/2014/main" id="{AD03B76F-0E70-43B1-9DFF-547AF1279FD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78856425"/>
          <a:ext cx="863600" cy="711601"/>
        </a:xfrm>
        <a:prstGeom prst="rect">
          <a:avLst/>
        </a:prstGeom>
        <a:noFill/>
        <a:ln>
          <a:noFill/>
        </a:ln>
      </xdr:spPr>
    </xdr:pic>
    <xdr:clientData/>
  </xdr:oneCellAnchor>
  <xdr:oneCellAnchor>
    <xdr:from>
      <xdr:col>13</xdr:col>
      <xdr:colOff>71718</xdr:colOff>
      <xdr:row>137</xdr:row>
      <xdr:rowOff>286870</xdr:rowOff>
    </xdr:from>
    <xdr:ext cx="2226989" cy="756869"/>
    <xdr:pic>
      <xdr:nvPicPr>
        <xdr:cNvPr id="105" name="Imagen 104">
          <a:extLst>
            <a:ext uri="{FF2B5EF4-FFF2-40B4-BE49-F238E27FC236}">
              <a16:creationId xmlns:a16="http://schemas.microsoft.com/office/drawing/2014/main" id="{0214B754-91B7-4939-A439-FB81D4D2B16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78934795"/>
          <a:ext cx="2226989" cy="756869"/>
        </a:xfrm>
        <a:prstGeom prst="rect">
          <a:avLst/>
        </a:prstGeom>
        <a:noFill/>
      </xdr:spPr>
    </xdr:pic>
    <xdr:clientData/>
  </xdr:oneCellAnchor>
  <xdr:oneCellAnchor>
    <xdr:from>
      <xdr:col>2</xdr:col>
      <xdr:colOff>255361</xdr:colOff>
      <xdr:row>120</xdr:row>
      <xdr:rowOff>208500</xdr:rowOff>
    </xdr:from>
    <xdr:ext cx="863600" cy="711601"/>
    <xdr:pic>
      <xdr:nvPicPr>
        <xdr:cNvPr id="106" name="Imagen 105" descr="Coat of arms of Colombia.svg">
          <a:extLst>
            <a:ext uri="{FF2B5EF4-FFF2-40B4-BE49-F238E27FC236}">
              <a16:creationId xmlns:a16="http://schemas.microsoft.com/office/drawing/2014/main" id="{CC8D2B40-E675-4E4B-A720-818A6F3E36A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69045675"/>
          <a:ext cx="863600" cy="711601"/>
        </a:xfrm>
        <a:prstGeom prst="rect">
          <a:avLst/>
        </a:prstGeom>
        <a:noFill/>
        <a:ln>
          <a:noFill/>
        </a:ln>
      </xdr:spPr>
    </xdr:pic>
    <xdr:clientData/>
  </xdr:oneCellAnchor>
  <xdr:oneCellAnchor>
    <xdr:from>
      <xdr:col>13</xdr:col>
      <xdr:colOff>71718</xdr:colOff>
      <xdr:row>120</xdr:row>
      <xdr:rowOff>286870</xdr:rowOff>
    </xdr:from>
    <xdr:ext cx="2226989" cy="756869"/>
    <xdr:pic>
      <xdr:nvPicPr>
        <xdr:cNvPr id="107" name="Imagen 106">
          <a:extLst>
            <a:ext uri="{FF2B5EF4-FFF2-40B4-BE49-F238E27FC236}">
              <a16:creationId xmlns:a16="http://schemas.microsoft.com/office/drawing/2014/main" id="{0BD77668-795F-4A45-B117-7C7E27FF3A01}"/>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69124045"/>
          <a:ext cx="2226989" cy="756869"/>
        </a:xfrm>
        <a:prstGeom prst="rect">
          <a:avLst/>
        </a:prstGeom>
        <a:noFill/>
      </xdr:spPr>
    </xdr:pic>
    <xdr:clientData/>
  </xdr:oneCellAnchor>
  <xdr:oneCellAnchor>
    <xdr:from>
      <xdr:col>2</xdr:col>
      <xdr:colOff>255361</xdr:colOff>
      <xdr:row>103</xdr:row>
      <xdr:rowOff>208500</xdr:rowOff>
    </xdr:from>
    <xdr:ext cx="863600" cy="711601"/>
    <xdr:pic>
      <xdr:nvPicPr>
        <xdr:cNvPr id="108" name="Imagen 107" descr="Coat of arms of Colombia.svg">
          <a:extLst>
            <a:ext uri="{FF2B5EF4-FFF2-40B4-BE49-F238E27FC236}">
              <a16:creationId xmlns:a16="http://schemas.microsoft.com/office/drawing/2014/main" id="{4C926852-489B-4792-8E42-543210FC824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59234925"/>
          <a:ext cx="863600" cy="711601"/>
        </a:xfrm>
        <a:prstGeom prst="rect">
          <a:avLst/>
        </a:prstGeom>
        <a:noFill/>
        <a:ln>
          <a:noFill/>
        </a:ln>
      </xdr:spPr>
    </xdr:pic>
    <xdr:clientData/>
  </xdr:oneCellAnchor>
  <xdr:oneCellAnchor>
    <xdr:from>
      <xdr:col>13</xdr:col>
      <xdr:colOff>71718</xdr:colOff>
      <xdr:row>103</xdr:row>
      <xdr:rowOff>286870</xdr:rowOff>
    </xdr:from>
    <xdr:ext cx="2226989" cy="756869"/>
    <xdr:pic>
      <xdr:nvPicPr>
        <xdr:cNvPr id="109" name="Imagen 108">
          <a:extLst>
            <a:ext uri="{FF2B5EF4-FFF2-40B4-BE49-F238E27FC236}">
              <a16:creationId xmlns:a16="http://schemas.microsoft.com/office/drawing/2014/main" id="{AD3FD89D-3590-43C6-9F70-35D705F511A6}"/>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59313295"/>
          <a:ext cx="2226989" cy="756869"/>
        </a:xfrm>
        <a:prstGeom prst="rect">
          <a:avLst/>
        </a:prstGeom>
        <a:noFill/>
      </xdr:spPr>
    </xdr:pic>
    <xdr:clientData/>
  </xdr:oneCellAnchor>
  <xdr:oneCellAnchor>
    <xdr:from>
      <xdr:col>2</xdr:col>
      <xdr:colOff>255361</xdr:colOff>
      <xdr:row>86</xdr:row>
      <xdr:rowOff>208500</xdr:rowOff>
    </xdr:from>
    <xdr:ext cx="863600" cy="711601"/>
    <xdr:pic>
      <xdr:nvPicPr>
        <xdr:cNvPr id="110" name="Imagen 109" descr="Coat of arms of Colombia.svg">
          <a:extLst>
            <a:ext uri="{FF2B5EF4-FFF2-40B4-BE49-F238E27FC236}">
              <a16:creationId xmlns:a16="http://schemas.microsoft.com/office/drawing/2014/main" id="{F91F5463-0612-4720-BF76-531A12081D4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49424175"/>
          <a:ext cx="863600" cy="711601"/>
        </a:xfrm>
        <a:prstGeom prst="rect">
          <a:avLst/>
        </a:prstGeom>
        <a:noFill/>
        <a:ln>
          <a:noFill/>
        </a:ln>
      </xdr:spPr>
    </xdr:pic>
    <xdr:clientData/>
  </xdr:oneCellAnchor>
  <xdr:oneCellAnchor>
    <xdr:from>
      <xdr:col>13</xdr:col>
      <xdr:colOff>71718</xdr:colOff>
      <xdr:row>86</xdr:row>
      <xdr:rowOff>286870</xdr:rowOff>
    </xdr:from>
    <xdr:ext cx="2226989" cy="756869"/>
    <xdr:pic>
      <xdr:nvPicPr>
        <xdr:cNvPr id="111" name="Imagen 110">
          <a:extLst>
            <a:ext uri="{FF2B5EF4-FFF2-40B4-BE49-F238E27FC236}">
              <a16:creationId xmlns:a16="http://schemas.microsoft.com/office/drawing/2014/main" id="{31B8B500-58CC-4F1E-88E1-74C093155ACC}"/>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49502545"/>
          <a:ext cx="2226989" cy="756869"/>
        </a:xfrm>
        <a:prstGeom prst="rect">
          <a:avLst/>
        </a:prstGeom>
        <a:noFill/>
      </xdr:spPr>
    </xdr:pic>
    <xdr:clientData/>
  </xdr:oneCellAnchor>
  <xdr:oneCellAnchor>
    <xdr:from>
      <xdr:col>2</xdr:col>
      <xdr:colOff>255361</xdr:colOff>
      <xdr:row>1</xdr:row>
      <xdr:rowOff>208500</xdr:rowOff>
    </xdr:from>
    <xdr:ext cx="863600" cy="711601"/>
    <xdr:pic>
      <xdr:nvPicPr>
        <xdr:cNvPr id="112" name="Imagen 111" descr="Coat of arms of Colombia.svg">
          <a:extLst>
            <a:ext uri="{FF2B5EF4-FFF2-40B4-BE49-F238E27FC236}">
              <a16:creationId xmlns:a16="http://schemas.microsoft.com/office/drawing/2014/main" id="{5C547C5F-BCBA-4A8A-AD50-0D7391E8C77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370425"/>
          <a:ext cx="863600" cy="711601"/>
        </a:xfrm>
        <a:prstGeom prst="rect">
          <a:avLst/>
        </a:prstGeom>
        <a:noFill/>
        <a:ln>
          <a:noFill/>
        </a:ln>
      </xdr:spPr>
    </xdr:pic>
    <xdr:clientData/>
  </xdr:oneCellAnchor>
  <xdr:oneCellAnchor>
    <xdr:from>
      <xdr:col>13</xdr:col>
      <xdr:colOff>71718</xdr:colOff>
      <xdr:row>1</xdr:row>
      <xdr:rowOff>286870</xdr:rowOff>
    </xdr:from>
    <xdr:ext cx="2226989" cy="756869"/>
    <xdr:pic>
      <xdr:nvPicPr>
        <xdr:cNvPr id="113" name="Imagen 112">
          <a:extLst>
            <a:ext uri="{FF2B5EF4-FFF2-40B4-BE49-F238E27FC236}">
              <a16:creationId xmlns:a16="http://schemas.microsoft.com/office/drawing/2014/main" id="{54284AD5-CA2F-4EB9-97B9-781DB541E48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448795"/>
          <a:ext cx="2226989" cy="756869"/>
        </a:xfrm>
        <a:prstGeom prst="rect">
          <a:avLst/>
        </a:prstGeom>
        <a:noFill/>
      </xdr:spPr>
    </xdr:pic>
    <xdr:clientData/>
  </xdr:oneCellAnchor>
  <xdr:twoCellAnchor editAs="oneCell">
    <xdr:from>
      <xdr:col>10</xdr:col>
      <xdr:colOff>114300</xdr:colOff>
      <xdr:row>230</xdr:row>
      <xdr:rowOff>19050</xdr:rowOff>
    </xdr:from>
    <xdr:to>
      <xdr:col>15</xdr:col>
      <xdr:colOff>721128</xdr:colOff>
      <xdr:row>230</xdr:row>
      <xdr:rowOff>2094365</xdr:rowOff>
    </xdr:to>
    <xdr:pic>
      <xdr:nvPicPr>
        <xdr:cNvPr id="114" name="Imagen 113">
          <a:extLst>
            <a:ext uri="{FF2B5EF4-FFF2-40B4-BE49-F238E27FC236}">
              <a16:creationId xmlns:a16="http://schemas.microsoft.com/office/drawing/2014/main" id="{1DB2A2D8-0FCA-48EF-AE1D-497B4A636C9D}"/>
            </a:ext>
          </a:extLst>
        </xdr:cNvPr>
        <xdr:cNvPicPr>
          <a:picLocks noChangeAspect="1"/>
        </xdr:cNvPicPr>
      </xdr:nvPicPr>
      <xdr:blipFill>
        <a:blip xmlns:r="http://schemas.openxmlformats.org/officeDocument/2006/relationships" r:embed="rId51"/>
        <a:stretch>
          <a:fillRect/>
        </a:stretch>
      </xdr:blipFill>
      <xdr:spPr>
        <a:xfrm>
          <a:off x="9277350" y="130101975"/>
          <a:ext cx="4454927" cy="2075315"/>
        </a:xfrm>
        <a:prstGeom prst="rect">
          <a:avLst/>
        </a:prstGeom>
      </xdr:spPr>
    </xdr:pic>
    <xdr:clientData/>
  </xdr:twoCellAnchor>
  <xdr:twoCellAnchor editAs="oneCell">
    <xdr:from>
      <xdr:col>10</xdr:col>
      <xdr:colOff>166328</xdr:colOff>
      <xdr:row>230</xdr:row>
      <xdr:rowOff>2247900</xdr:rowOff>
    </xdr:from>
    <xdr:to>
      <xdr:col>15</xdr:col>
      <xdr:colOff>736186</xdr:colOff>
      <xdr:row>233</xdr:row>
      <xdr:rowOff>106656</xdr:rowOff>
    </xdr:to>
    <xdr:pic>
      <xdr:nvPicPr>
        <xdr:cNvPr id="115" name="Imagen 114">
          <a:extLst>
            <a:ext uri="{FF2B5EF4-FFF2-40B4-BE49-F238E27FC236}">
              <a16:creationId xmlns:a16="http://schemas.microsoft.com/office/drawing/2014/main" id="{7D3E425C-4C34-47C9-ACFD-ECD37230ED32}"/>
            </a:ext>
          </a:extLst>
        </xdr:cNvPr>
        <xdr:cNvPicPr>
          <a:picLocks noChangeAspect="1"/>
        </xdr:cNvPicPr>
      </xdr:nvPicPr>
      <xdr:blipFill>
        <a:blip xmlns:r="http://schemas.openxmlformats.org/officeDocument/2006/relationships" r:embed="rId52"/>
        <a:stretch>
          <a:fillRect/>
        </a:stretch>
      </xdr:blipFill>
      <xdr:spPr>
        <a:xfrm>
          <a:off x="9326203" y="132330825"/>
          <a:ext cx="4421132" cy="1516356"/>
        </a:xfrm>
        <a:prstGeom prst="rect">
          <a:avLst/>
        </a:prstGeom>
      </xdr:spPr>
    </xdr:pic>
    <xdr:clientData/>
  </xdr:twoCellAnchor>
  <xdr:twoCellAnchor editAs="oneCell">
    <xdr:from>
      <xdr:col>10</xdr:col>
      <xdr:colOff>65198</xdr:colOff>
      <xdr:row>212</xdr:row>
      <xdr:rowOff>321100</xdr:rowOff>
    </xdr:from>
    <xdr:to>
      <xdr:col>12</xdr:col>
      <xdr:colOff>713440</xdr:colOff>
      <xdr:row>213</xdr:row>
      <xdr:rowOff>1723140</xdr:rowOff>
    </xdr:to>
    <xdr:pic>
      <xdr:nvPicPr>
        <xdr:cNvPr id="116" name="Imagen 115">
          <a:extLst>
            <a:ext uri="{FF2B5EF4-FFF2-40B4-BE49-F238E27FC236}">
              <a16:creationId xmlns:a16="http://schemas.microsoft.com/office/drawing/2014/main" id="{0A0A79DF-9853-42C4-A248-447D050D4E33}"/>
            </a:ext>
          </a:extLst>
        </xdr:cNvPr>
        <xdr:cNvPicPr>
          <a:picLocks noChangeAspect="1"/>
        </xdr:cNvPicPr>
      </xdr:nvPicPr>
      <xdr:blipFill>
        <a:blip xmlns:r="http://schemas.openxmlformats.org/officeDocument/2006/relationships" r:embed="rId53"/>
        <a:stretch>
          <a:fillRect/>
        </a:stretch>
      </xdr:blipFill>
      <xdr:spPr>
        <a:xfrm>
          <a:off x="9231423" y="120126550"/>
          <a:ext cx="2181767" cy="1868765"/>
        </a:xfrm>
        <a:prstGeom prst="rect">
          <a:avLst/>
        </a:prstGeom>
      </xdr:spPr>
    </xdr:pic>
    <xdr:clientData/>
  </xdr:twoCellAnchor>
  <xdr:twoCellAnchor editAs="oneCell">
    <xdr:from>
      <xdr:col>10</xdr:col>
      <xdr:colOff>573976</xdr:colOff>
      <xdr:row>213</xdr:row>
      <xdr:rowOff>1870363</xdr:rowOff>
    </xdr:from>
    <xdr:to>
      <xdr:col>15</xdr:col>
      <xdr:colOff>122928</xdr:colOff>
      <xdr:row>217</xdr:row>
      <xdr:rowOff>58109</xdr:rowOff>
    </xdr:to>
    <xdr:pic>
      <xdr:nvPicPr>
        <xdr:cNvPr id="117" name="Imagen 116">
          <a:extLst>
            <a:ext uri="{FF2B5EF4-FFF2-40B4-BE49-F238E27FC236}">
              <a16:creationId xmlns:a16="http://schemas.microsoft.com/office/drawing/2014/main" id="{17A7A0D4-8315-4308-B9ED-2695F2568580}"/>
            </a:ext>
          </a:extLst>
        </xdr:cNvPr>
        <xdr:cNvPicPr>
          <a:picLocks noChangeAspect="1"/>
        </xdr:cNvPicPr>
      </xdr:nvPicPr>
      <xdr:blipFill>
        <a:blip xmlns:r="http://schemas.openxmlformats.org/officeDocument/2006/relationships" r:embed="rId54"/>
        <a:stretch>
          <a:fillRect/>
        </a:stretch>
      </xdr:blipFill>
      <xdr:spPr>
        <a:xfrm>
          <a:off x="9737026" y="122145713"/>
          <a:ext cx="3397051" cy="2108871"/>
        </a:xfrm>
        <a:prstGeom prst="rect">
          <a:avLst/>
        </a:prstGeom>
      </xdr:spPr>
    </xdr:pic>
    <xdr:clientData/>
  </xdr:twoCellAnchor>
  <xdr:twoCellAnchor editAs="oneCell">
    <xdr:from>
      <xdr:col>12</xdr:col>
      <xdr:colOff>788893</xdr:colOff>
      <xdr:row>213</xdr:row>
      <xdr:rowOff>8965</xdr:rowOff>
    </xdr:from>
    <xdr:to>
      <xdr:col>15</xdr:col>
      <xdr:colOff>731932</xdr:colOff>
      <xdr:row>213</xdr:row>
      <xdr:rowOff>1473387</xdr:rowOff>
    </xdr:to>
    <xdr:pic>
      <xdr:nvPicPr>
        <xdr:cNvPr id="118" name="Imagen 117">
          <a:extLst>
            <a:ext uri="{FF2B5EF4-FFF2-40B4-BE49-F238E27FC236}">
              <a16:creationId xmlns:a16="http://schemas.microsoft.com/office/drawing/2014/main" id="{B111D435-EEC4-474B-A837-274B723D0384}"/>
            </a:ext>
          </a:extLst>
        </xdr:cNvPr>
        <xdr:cNvPicPr>
          <a:picLocks noChangeAspect="1"/>
        </xdr:cNvPicPr>
      </xdr:nvPicPr>
      <xdr:blipFill rotWithShape="1">
        <a:blip xmlns:r="http://schemas.openxmlformats.org/officeDocument/2006/relationships" r:embed="rId55"/>
        <a:srcRect l="33063" t="29843" r="24916" b="27486"/>
        <a:stretch/>
      </xdr:blipFill>
      <xdr:spPr>
        <a:xfrm>
          <a:off x="11450543" y="120284315"/>
          <a:ext cx="2292538" cy="1461247"/>
        </a:xfrm>
        <a:prstGeom prst="rect">
          <a:avLst/>
        </a:prstGeom>
      </xdr:spPr>
    </xdr:pic>
    <xdr:clientData/>
  </xdr:twoCellAnchor>
  <xdr:twoCellAnchor editAs="oneCell">
    <xdr:from>
      <xdr:col>10</xdr:col>
      <xdr:colOff>150998</xdr:colOff>
      <xdr:row>195</xdr:row>
      <xdr:rowOff>396240</xdr:rowOff>
    </xdr:from>
    <xdr:to>
      <xdr:col>13</xdr:col>
      <xdr:colOff>1383</xdr:colOff>
      <xdr:row>196</xdr:row>
      <xdr:rowOff>1973622</xdr:rowOff>
    </xdr:to>
    <xdr:pic>
      <xdr:nvPicPr>
        <xdr:cNvPr id="119" name="Imagen 118">
          <a:extLst>
            <a:ext uri="{FF2B5EF4-FFF2-40B4-BE49-F238E27FC236}">
              <a16:creationId xmlns:a16="http://schemas.microsoft.com/office/drawing/2014/main" id="{A380D43D-2D54-46C7-8538-E9506488E8ED}"/>
            </a:ext>
          </a:extLst>
        </xdr:cNvPr>
        <xdr:cNvPicPr>
          <a:picLocks noChangeAspect="1"/>
        </xdr:cNvPicPr>
      </xdr:nvPicPr>
      <xdr:blipFill>
        <a:blip xmlns:r="http://schemas.openxmlformats.org/officeDocument/2006/relationships" r:embed="rId56"/>
        <a:stretch>
          <a:fillRect/>
        </a:stretch>
      </xdr:blipFill>
      <xdr:spPr>
        <a:xfrm>
          <a:off x="9314048" y="110387765"/>
          <a:ext cx="2136384" cy="2047282"/>
        </a:xfrm>
        <a:prstGeom prst="rect">
          <a:avLst/>
        </a:prstGeom>
      </xdr:spPr>
    </xdr:pic>
    <xdr:clientData/>
  </xdr:twoCellAnchor>
  <xdr:twoCellAnchor editAs="oneCell">
    <xdr:from>
      <xdr:col>10</xdr:col>
      <xdr:colOff>600579</xdr:colOff>
      <xdr:row>196</xdr:row>
      <xdr:rowOff>2240280</xdr:rowOff>
    </xdr:from>
    <xdr:to>
      <xdr:col>15</xdr:col>
      <xdr:colOff>86996</xdr:colOff>
      <xdr:row>199</xdr:row>
      <xdr:rowOff>48895</xdr:rowOff>
    </xdr:to>
    <xdr:pic>
      <xdr:nvPicPr>
        <xdr:cNvPr id="120" name="Imagen 119">
          <a:extLst>
            <a:ext uri="{FF2B5EF4-FFF2-40B4-BE49-F238E27FC236}">
              <a16:creationId xmlns:a16="http://schemas.microsoft.com/office/drawing/2014/main" id="{D4AB4A3B-F7B8-4FA5-AFF9-648061B9E383}"/>
            </a:ext>
          </a:extLst>
        </xdr:cNvPr>
        <xdr:cNvPicPr>
          <a:picLocks noChangeAspect="1"/>
        </xdr:cNvPicPr>
      </xdr:nvPicPr>
      <xdr:blipFill rotWithShape="1">
        <a:blip xmlns:r="http://schemas.openxmlformats.org/officeDocument/2006/relationships" r:embed="rId53"/>
        <a:srcRect r="1235" b="48193"/>
        <a:stretch/>
      </xdr:blipFill>
      <xdr:spPr>
        <a:xfrm>
          <a:off x="9760454" y="112698530"/>
          <a:ext cx="3337691" cy="1469390"/>
        </a:xfrm>
        <a:prstGeom prst="rect">
          <a:avLst/>
        </a:prstGeom>
      </xdr:spPr>
    </xdr:pic>
    <xdr:clientData/>
  </xdr:twoCellAnchor>
  <xdr:twoCellAnchor editAs="oneCell">
    <xdr:from>
      <xdr:col>13</xdr:col>
      <xdr:colOff>60959</xdr:colOff>
      <xdr:row>195</xdr:row>
      <xdr:rowOff>403860</xdr:rowOff>
    </xdr:from>
    <xdr:to>
      <xdr:col>15</xdr:col>
      <xdr:colOff>601761</xdr:colOff>
      <xdr:row>196</xdr:row>
      <xdr:rowOff>1972166</xdr:rowOff>
    </xdr:to>
    <xdr:pic>
      <xdr:nvPicPr>
        <xdr:cNvPr id="121" name="Imagen 120">
          <a:extLst>
            <a:ext uri="{FF2B5EF4-FFF2-40B4-BE49-F238E27FC236}">
              <a16:creationId xmlns:a16="http://schemas.microsoft.com/office/drawing/2014/main" id="{D5E32C71-CA3F-41B7-8211-869138FE2B18}"/>
            </a:ext>
          </a:extLst>
        </xdr:cNvPr>
        <xdr:cNvPicPr>
          <a:picLocks noChangeAspect="1"/>
        </xdr:cNvPicPr>
      </xdr:nvPicPr>
      <xdr:blipFill>
        <a:blip xmlns:r="http://schemas.openxmlformats.org/officeDocument/2006/relationships" r:embed="rId57"/>
        <a:stretch>
          <a:fillRect/>
        </a:stretch>
      </xdr:blipFill>
      <xdr:spPr>
        <a:xfrm>
          <a:off x="11513184" y="110401735"/>
          <a:ext cx="2099727" cy="2031856"/>
        </a:xfrm>
        <a:prstGeom prst="rect">
          <a:avLst/>
        </a:prstGeom>
      </xdr:spPr>
    </xdr:pic>
    <xdr:clientData/>
  </xdr:twoCellAnchor>
  <xdr:twoCellAnchor editAs="oneCell">
    <xdr:from>
      <xdr:col>10</xdr:col>
      <xdr:colOff>107577</xdr:colOff>
      <xdr:row>179</xdr:row>
      <xdr:rowOff>277906</xdr:rowOff>
    </xdr:from>
    <xdr:to>
      <xdr:col>13</xdr:col>
      <xdr:colOff>28359</xdr:colOff>
      <xdr:row>181</xdr:row>
      <xdr:rowOff>101786</xdr:rowOff>
    </xdr:to>
    <xdr:pic>
      <xdr:nvPicPr>
        <xdr:cNvPr id="122" name="Imagen 121">
          <a:extLst>
            <a:ext uri="{FF2B5EF4-FFF2-40B4-BE49-F238E27FC236}">
              <a16:creationId xmlns:a16="http://schemas.microsoft.com/office/drawing/2014/main" id="{9EACAFD5-9416-48DD-A953-C49642ABEA44}"/>
            </a:ext>
          </a:extLst>
        </xdr:cNvPr>
        <xdr:cNvPicPr>
          <a:picLocks noChangeAspect="1"/>
        </xdr:cNvPicPr>
      </xdr:nvPicPr>
      <xdr:blipFill rotWithShape="1">
        <a:blip xmlns:r="http://schemas.openxmlformats.org/officeDocument/2006/relationships" r:embed="rId58"/>
        <a:srcRect r="25233" b="17142"/>
        <a:stretch/>
      </xdr:blipFill>
      <xdr:spPr>
        <a:xfrm>
          <a:off x="9267452" y="101849331"/>
          <a:ext cx="2209956" cy="2294030"/>
        </a:xfrm>
        <a:prstGeom prst="rect">
          <a:avLst/>
        </a:prstGeom>
      </xdr:spPr>
    </xdr:pic>
    <xdr:clientData/>
  </xdr:twoCellAnchor>
  <xdr:twoCellAnchor editAs="oneCell">
    <xdr:from>
      <xdr:col>13</xdr:col>
      <xdr:colOff>414297</xdr:colOff>
      <xdr:row>179</xdr:row>
      <xdr:rowOff>275114</xdr:rowOff>
    </xdr:from>
    <xdr:to>
      <xdr:col>15</xdr:col>
      <xdr:colOff>591924</xdr:colOff>
      <xdr:row>181</xdr:row>
      <xdr:rowOff>164654</xdr:rowOff>
    </xdr:to>
    <xdr:pic>
      <xdr:nvPicPr>
        <xdr:cNvPr id="123" name="Imagen 122">
          <a:extLst>
            <a:ext uri="{FF2B5EF4-FFF2-40B4-BE49-F238E27FC236}">
              <a16:creationId xmlns:a16="http://schemas.microsoft.com/office/drawing/2014/main" id="{17B59231-114C-43CD-9554-A97AE0DC98C0}"/>
            </a:ext>
          </a:extLst>
        </xdr:cNvPr>
        <xdr:cNvPicPr>
          <a:picLocks noChangeAspect="1"/>
        </xdr:cNvPicPr>
      </xdr:nvPicPr>
      <xdr:blipFill>
        <a:blip xmlns:r="http://schemas.openxmlformats.org/officeDocument/2006/relationships" r:embed="rId59"/>
        <a:stretch>
          <a:fillRect/>
        </a:stretch>
      </xdr:blipFill>
      <xdr:spPr>
        <a:xfrm>
          <a:off x="11860172" y="101852889"/>
          <a:ext cx="1742902" cy="2353340"/>
        </a:xfrm>
        <a:prstGeom prst="rect">
          <a:avLst/>
        </a:prstGeom>
      </xdr:spPr>
    </xdr:pic>
    <xdr:clientData/>
  </xdr:twoCellAnchor>
  <xdr:twoCellAnchor editAs="oneCell">
    <xdr:from>
      <xdr:col>10</xdr:col>
      <xdr:colOff>135009</xdr:colOff>
      <xdr:row>161</xdr:row>
      <xdr:rowOff>41562</xdr:rowOff>
    </xdr:from>
    <xdr:to>
      <xdr:col>13</xdr:col>
      <xdr:colOff>140103</xdr:colOff>
      <xdr:row>162</xdr:row>
      <xdr:rowOff>1788331</xdr:rowOff>
    </xdr:to>
    <xdr:pic>
      <xdr:nvPicPr>
        <xdr:cNvPr id="124" name="Imagen 123">
          <a:extLst>
            <a:ext uri="{FF2B5EF4-FFF2-40B4-BE49-F238E27FC236}">
              <a16:creationId xmlns:a16="http://schemas.microsoft.com/office/drawing/2014/main" id="{DD7A6AC3-97BB-4E93-ACE0-627B396FF440}"/>
            </a:ext>
          </a:extLst>
        </xdr:cNvPr>
        <xdr:cNvPicPr>
          <a:picLocks noChangeAspect="1"/>
        </xdr:cNvPicPr>
      </xdr:nvPicPr>
      <xdr:blipFill>
        <a:blip xmlns:r="http://schemas.openxmlformats.org/officeDocument/2006/relationships" r:embed="rId60"/>
        <a:stretch>
          <a:fillRect/>
        </a:stretch>
      </xdr:blipFill>
      <xdr:spPr>
        <a:xfrm>
          <a:off x="9298059" y="91341862"/>
          <a:ext cx="2291093" cy="2210319"/>
        </a:xfrm>
        <a:prstGeom prst="rect">
          <a:avLst/>
        </a:prstGeom>
      </xdr:spPr>
    </xdr:pic>
    <xdr:clientData/>
  </xdr:twoCellAnchor>
  <xdr:twoCellAnchor editAs="oneCell">
    <xdr:from>
      <xdr:col>10</xdr:col>
      <xdr:colOff>55846</xdr:colOff>
      <xdr:row>8</xdr:row>
      <xdr:rowOff>121920</xdr:rowOff>
    </xdr:from>
    <xdr:to>
      <xdr:col>12</xdr:col>
      <xdr:colOff>712056</xdr:colOff>
      <xdr:row>9</xdr:row>
      <xdr:rowOff>3009900</xdr:rowOff>
    </xdr:to>
    <xdr:pic>
      <xdr:nvPicPr>
        <xdr:cNvPr id="125" name="Imagen 124">
          <a:extLst>
            <a:ext uri="{FF2B5EF4-FFF2-40B4-BE49-F238E27FC236}">
              <a16:creationId xmlns:a16="http://schemas.microsoft.com/office/drawing/2014/main" id="{29255E9A-0F41-4862-86E3-CBD876E8C48F}"/>
            </a:ext>
          </a:extLst>
        </xdr:cNvPr>
        <xdr:cNvPicPr>
          <a:picLocks noChangeAspect="1"/>
        </xdr:cNvPicPr>
      </xdr:nvPicPr>
      <xdr:blipFill>
        <a:blip xmlns:r="http://schemas.openxmlformats.org/officeDocument/2006/relationships" r:embed="rId61"/>
        <a:stretch>
          <a:fillRect/>
        </a:stretch>
      </xdr:blipFill>
      <xdr:spPr>
        <a:xfrm>
          <a:off x="9218896" y="3125470"/>
          <a:ext cx="2180210" cy="3351530"/>
        </a:xfrm>
        <a:prstGeom prst="rect">
          <a:avLst/>
        </a:prstGeom>
      </xdr:spPr>
    </xdr:pic>
    <xdr:clientData/>
  </xdr:twoCellAnchor>
  <xdr:twoCellAnchor editAs="oneCell">
    <xdr:from>
      <xdr:col>12</xdr:col>
      <xdr:colOff>726107</xdr:colOff>
      <xdr:row>9</xdr:row>
      <xdr:rowOff>1165860</xdr:rowOff>
    </xdr:from>
    <xdr:to>
      <xdr:col>15</xdr:col>
      <xdr:colOff>762002</xdr:colOff>
      <xdr:row>13</xdr:row>
      <xdr:rowOff>200987</xdr:rowOff>
    </xdr:to>
    <xdr:pic>
      <xdr:nvPicPr>
        <xdr:cNvPr id="126" name="Imagen 125">
          <a:extLst>
            <a:ext uri="{FF2B5EF4-FFF2-40B4-BE49-F238E27FC236}">
              <a16:creationId xmlns:a16="http://schemas.microsoft.com/office/drawing/2014/main" id="{07CBE2D9-FF40-493A-87D1-5E17A5F3A380}"/>
            </a:ext>
          </a:extLst>
        </xdr:cNvPr>
        <xdr:cNvPicPr>
          <a:picLocks noChangeAspect="1"/>
        </xdr:cNvPicPr>
      </xdr:nvPicPr>
      <xdr:blipFill>
        <a:blip xmlns:r="http://schemas.openxmlformats.org/officeDocument/2006/relationships" r:embed="rId62"/>
        <a:stretch>
          <a:fillRect/>
        </a:stretch>
      </xdr:blipFill>
      <xdr:spPr>
        <a:xfrm>
          <a:off x="11413157" y="4636135"/>
          <a:ext cx="2359994" cy="2956252"/>
        </a:xfrm>
        <a:prstGeom prst="rect">
          <a:avLst/>
        </a:prstGeom>
      </xdr:spPr>
    </xdr:pic>
    <xdr:clientData/>
  </xdr:twoCellAnchor>
  <xdr:twoCellAnchor editAs="oneCell">
    <xdr:from>
      <xdr:col>10</xdr:col>
      <xdr:colOff>62345</xdr:colOff>
      <xdr:row>93</xdr:row>
      <xdr:rowOff>54032</xdr:rowOff>
    </xdr:from>
    <xdr:to>
      <xdr:col>13</xdr:col>
      <xdr:colOff>696819</xdr:colOff>
      <xdr:row>94</xdr:row>
      <xdr:rowOff>1894898</xdr:rowOff>
    </xdr:to>
    <xdr:pic>
      <xdr:nvPicPr>
        <xdr:cNvPr id="127" name="Imagen 126">
          <a:extLst>
            <a:ext uri="{FF2B5EF4-FFF2-40B4-BE49-F238E27FC236}">
              <a16:creationId xmlns:a16="http://schemas.microsoft.com/office/drawing/2014/main" id="{5D98FEB3-CCF4-4ED8-839F-922586331FCB}"/>
            </a:ext>
          </a:extLst>
        </xdr:cNvPr>
        <xdr:cNvPicPr>
          <a:picLocks noChangeAspect="1"/>
        </xdr:cNvPicPr>
      </xdr:nvPicPr>
      <xdr:blipFill rotWithShape="1">
        <a:blip xmlns:r="http://schemas.openxmlformats.org/officeDocument/2006/relationships" r:embed="rId63"/>
        <a:srcRect l="5900"/>
        <a:stretch/>
      </xdr:blipFill>
      <xdr:spPr>
        <a:xfrm>
          <a:off x="9228570" y="52108157"/>
          <a:ext cx="2917298" cy="2307591"/>
        </a:xfrm>
        <a:prstGeom prst="rect">
          <a:avLst/>
        </a:prstGeom>
      </xdr:spPr>
    </xdr:pic>
    <xdr:clientData/>
  </xdr:twoCellAnchor>
  <xdr:twoCellAnchor editAs="oneCell">
    <xdr:from>
      <xdr:col>10</xdr:col>
      <xdr:colOff>174568</xdr:colOff>
      <xdr:row>110</xdr:row>
      <xdr:rowOff>90749</xdr:rowOff>
    </xdr:from>
    <xdr:to>
      <xdr:col>14</xdr:col>
      <xdr:colOff>180869</xdr:colOff>
      <xdr:row>111</xdr:row>
      <xdr:rowOff>2067503</xdr:rowOff>
    </xdr:to>
    <xdr:pic>
      <xdr:nvPicPr>
        <xdr:cNvPr id="128" name="Imagen 127">
          <a:extLst>
            <a:ext uri="{FF2B5EF4-FFF2-40B4-BE49-F238E27FC236}">
              <a16:creationId xmlns:a16="http://schemas.microsoft.com/office/drawing/2014/main" id="{412A66A7-736F-498D-AA63-32CD9225DA28}"/>
            </a:ext>
          </a:extLst>
        </xdr:cNvPr>
        <xdr:cNvPicPr>
          <a:picLocks noChangeAspect="1"/>
        </xdr:cNvPicPr>
      </xdr:nvPicPr>
      <xdr:blipFill rotWithShape="1">
        <a:blip xmlns:r="http://schemas.openxmlformats.org/officeDocument/2006/relationships" r:embed="rId63"/>
        <a:srcRect l="5900"/>
        <a:stretch/>
      </xdr:blipFill>
      <xdr:spPr>
        <a:xfrm>
          <a:off x="9337618" y="61952449"/>
          <a:ext cx="3054301" cy="2446654"/>
        </a:xfrm>
        <a:prstGeom prst="rect">
          <a:avLst/>
        </a:prstGeom>
      </xdr:spPr>
    </xdr:pic>
    <xdr:clientData/>
  </xdr:twoCellAnchor>
  <xdr:twoCellAnchor editAs="oneCell">
    <xdr:from>
      <xdr:col>10</xdr:col>
      <xdr:colOff>39485</xdr:colOff>
      <xdr:row>127</xdr:row>
      <xdr:rowOff>99754</xdr:rowOff>
    </xdr:from>
    <xdr:to>
      <xdr:col>13</xdr:col>
      <xdr:colOff>665019</xdr:colOff>
      <xdr:row>128</xdr:row>
      <xdr:rowOff>1936170</xdr:rowOff>
    </xdr:to>
    <xdr:pic>
      <xdr:nvPicPr>
        <xdr:cNvPr id="129" name="Imagen 128">
          <a:extLst>
            <a:ext uri="{FF2B5EF4-FFF2-40B4-BE49-F238E27FC236}">
              <a16:creationId xmlns:a16="http://schemas.microsoft.com/office/drawing/2014/main" id="{3A344655-CEED-4B96-9EAC-0216EB82066B}"/>
            </a:ext>
          </a:extLst>
        </xdr:cNvPr>
        <xdr:cNvPicPr>
          <a:picLocks noChangeAspect="1"/>
        </xdr:cNvPicPr>
      </xdr:nvPicPr>
      <xdr:blipFill rotWithShape="1">
        <a:blip xmlns:r="http://schemas.openxmlformats.org/officeDocument/2006/relationships" r:embed="rId63"/>
        <a:srcRect l="5900"/>
        <a:stretch/>
      </xdr:blipFill>
      <xdr:spPr>
        <a:xfrm>
          <a:off x="9202535" y="71778554"/>
          <a:ext cx="2911533" cy="2299966"/>
        </a:xfrm>
        <a:prstGeom prst="rect">
          <a:avLst/>
        </a:prstGeom>
      </xdr:spPr>
    </xdr:pic>
    <xdr:clientData/>
  </xdr:twoCellAnchor>
  <xdr:twoCellAnchor editAs="oneCell">
    <xdr:from>
      <xdr:col>10</xdr:col>
      <xdr:colOff>251460</xdr:colOff>
      <xdr:row>145</xdr:row>
      <xdr:rowOff>228600</xdr:rowOff>
    </xdr:from>
    <xdr:to>
      <xdr:col>15</xdr:col>
      <xdr:colOff>655899</xdr:colOff>
      <xdr:row>147</xdr:row>
      <xdr:rowOff>190500</xdr:rowOff>
    </xdr:to>
    <xdr:pic>
      <xdr:nvPicPr>
        <xdr:cNvPr id="130" name="Imagen 129">
          <a:extLst>
            <a:ext uri="{FF2B5EF4-FFF2-40B4-BE49-F238E27FC236}">
              <a16:creationId xmlns:a16="http://schemas.microsoft.com/office/drawing/2014/main" id="{3436AE74-14B4-464A-BBC1-6C5C3DF8EA7C}"/>
            </a:ext>
          </a:extLst>
        </xdr:cNvPr>
        <xdr:cNvPicPr>
          <a:picLocks noChangeAspect="1"/>
        </xdr:cNvPicPr>
      </xdr:nvPicPr>
      <xdr:blipFill rotWithShape="1">
        <a:blip xmlns:r="http://schemas.openxmlformats.org/officeDocument/2006/relationships" r:embed="rId63"/>
        <a:srcRect l="5900"/>
        <a:stretch/>
      </xdr:blipFill>
      <xdr:spPr>
        <a:xfrm>
          <a:off x="9417685" y="82181700"/>
          <a:ext cx="4249363" cy="3352800"/>
        </a:xfrm>
        <a:prstGeom prst="rect">
          <a:avLst/>
        </a:prstGeom>
      </xdr:spPr>
    </xdr:pic>
    <xdr:clientData/>
  </xdr:twoCellAnchor>
  <xdr:twoCellAnchor editAs="oneCell">
    <xdr:from>
      <xdr:col>12</xdr:col>
      <xdr:colOff>595744</xdr:colOff>
      <xdr:row>128</xdr:row>
      <xdr:rowOff>1925780</xdr:rowOff>
    </xdr:from>
    <xdr:to>
      <xdr:col>15</xdr:col>
      <xdr:colOff>564438</xdr:colOff>
      <xdr:row>131</xdr:row>
      <xdr:rowOff>201560</xdr:rowOff>
    </xdr:to>
    <xdr:pic>
      <xdr:nvPicPr>
        <xdr:cNvPr id="131" name="Imagen 130">
          <a:extLst>
            <a:ext uri="{FF2B5EF4-FFF2-40B4-BE49-F238E27FC236}">
              <a16:creationId xmlns:a16="http://schemas.microsoft.com/office/drawing/2014/main" id="{73083358-2FBC-4466-917A-FAAEDB0125D8}"/>
            </a:ext>
          </a:extLst>
        </xdr:cNvPr>
        <xdr:cNvPicPr>
          <a:picLocks noChangeAspect="1"/>
        </xdr:cNvPicPr>
      </xdr:nvPicPr>
      <xdr:blipFill>
        <a:blip xmlns:r="http://schemas.openxmlformats.org/officeDocument/2006/relationships" r:embed="rId64"/>
        <a:stretch>
          <a:fillRect/>
        </a:stretch>
      </xdr:blipFill>
      <xdr:spPr>
        <a:xfrm>
          <a:off x="11285969" y="74068130"/>
          <a:ext cx="2289618" cy="1933380"/>
        </a:xfrm>
        <a:prstGeom prst="rect">
          <a:avLst/>
        </a:prstGeom>
      </xdr:spPr>
    </xdr:pic>
    <xdr:clientData/>
  </xdr:twoCellAnchor>
  <xdr:twoCellAnchor editAs="oneCell">
    <xdr:from>
      <xdr:col>11</xdr:col>
      <xdr:colOff>471054</xdr:colOff>
      <xdr:row>111</xdr:row>
      <xdr:rowOff>1953491</xdr:rowOff>
    </xdr:from>
    <xdr:to>
      <xdr:col>15</xdr:col>
      <xdr:colOff>678224</xdr:colOff>
      <xdr:row>115</xdr:row>
      <xdr:rowOff>192607</xdr:rowOff>
    </xdr:to>
    <xdr:pic>
      <xdr:nvPicPr>
        <xdr:cNvPr id="132" name="Imagen 131">
          <a:extLst>
            <a:ext uri="{FF2B5EF4-FFF2-40B4-BE49-F238E27FC236}">
              <a16:creationId xmlns:a16="http://schemas.microsoft.com/office/drawing/2014/main" id="{D520B068-908C-4E00-9C9E-3A7EE1D55976}"/>
            </a:ext>
          </a:extLst>
        </xdr:cNvPr>
        <xdr:cNvPicPr>
          <a:picLocks noChangeAspect="1"/>
        </xdr:cNvPicPr>
      </xdr:nvPicPr>
      <xdr:blipFill>
        <a:blip xmlns:r="http://schemas.openxmlformats.org/officeDocument/2006/relationships" r:embed="rId65"/>
        <a:stretch>
          <a:fillRect/>
        </a:stretch>
      </xdr:blipFill>
      <xdr:spPr>
        <a:xfrm>
          <a:off x="10392929" y="64281916"/>
          <a:ext cx="3296445" cy="2166591"/>
        </a:xfrm>
        <a:prstGeom prst="rect">
          <a:avLst/>
        </a:prstGeom>
      </xdr:spPr>
    </xdr:pic>
    <xdr:clientData/>
  </xdr:twoCellAnchor>
  <xdr:twoCellAnchor editAs="oneCell">
    <xdr:from>
      <xdr:col>13</xdr:col>
      <xdr:colOff>193964</xdr:colOff>
      <xdr:row>161</xdr:row>
      <xdr:rowOff>69273</xdr:rowOff>
    </xdr:from>
    <xdr:to>
      <xdr:col>15</xdr:col>
      <xdr:colOff>695319</xdr:colOff>
      <xdr:row>162</xdr:row>
      <xdr:rowOff>1917156</xdr:rowOff>
    </xdr:to>
    <xdr:pic>
      <xdr:nvPicPr>
        <xdr:cNvPr id="133" name="Imagen 132">
          <a:extLst>
            <a:ext uri="{FF2B5EF4-FFF2-40B4-BE49-F238E27FC236}">
              <a16:creationId xmlns:a16="http://schemas.microsoft.com/office/drawing/2014/main" id="{ACBD887A-0F28-40C9-9C10-6D644E1A7657}"/>
            </a:ext>
          </a:extLst>
        </xdr:cNvPr>
        <xdr:cNvPicPr>
          <a:picLocks noChangeAspect="1"/>
        </xdr:cNvPicPr>
      </xdr:nvPicPr>
      <xdr:blipFill>
        <a:blip xmlns:r="http://schemas.openxmlformats.org/officeDocument/2006/relationships" r:embed="rId66"/>
        <a:stretch>
          <a:fillRect/>
        </a:stretch>
      </xdr:blipFill>
      <xdr:spPr>
        <a:xfrm>
          <a:off x="11646189" y="91363223"/>
          <a:ext cx="2060280" cy="2317783"/>
        </a:xfrm>
        <a:prstGeom prst="rect">
          <a:avLst/>
        </a:prstGeom>
      </xdr:spPr>
    </xdr:pic>
    <xdr:clientData/>
  </xdr:twoCellAnchor>
  <xdr:twoCellAnchor editAs="oneCell">
    <xdr:from>
      <xdr:col>10</xdr:col>
      <xdr:colOff>110836</xdr:colOff>
      <xdr:row>162</xdr:row>
      <xdr:rowOff>1965156</xdr:rowOff>
    </xdr:from>
    <xdr:to>
      <xdr:col>15</xdr:col>
      <xdr:colOff>717262</xdr:colOff>
      <xdr:row>166</xdr:row>
      <xdr:rowOff>219803</xdr:rowOff>
    </xdr:to>
    <xdr:pic>
      <xdr:nvPicPr>
        <xdr:cNvPr id="134" name="Imagen 133">
          <a:extLst>
            <a:ext uri="{FF2B5EF4-FFF2-40B4-BE49-F238E27FC236}">
              <a16:creationId xmlns:a16="http://schemas.microsoft.com/office/drawing/2014/main" id="{D1C48A80-160B-462F-9558-8255EC832384}"/>
            </a:ext>
          </a:extLst>
        </xdr:cNvPr>
        <xdr:cNvPicPr>
          <a:picLocks noChangeAspect="1"/>
        </xdr:cNvPicPr>
      </xdr:nvPicPr>
      <xdr:blipFill>
        <a:blip xmlns:r="http://schemas.openxmlformats.org/officeDocument/2006/relationships" r:embed="rId67"/>
        <a:stretch>
          <a:fillRect/>
        </a:stretch>
      </xdr:blipFill>
      <xdr:spPr>
        <a:xfrm>
          <a:off x="9270711" y="93729006"/>
          <a:ext cx="4457700" cy="2178947"/>
        </a:xfrm>
        <a:prstGeom prst="rect">
          <a:avLst/>
        </a:prstGeom>
      </xdr:spPr>
    </xdr:pic>
    <xdr:clientData/>
  </xdr:twoCellAnchor>
  <xdr:twoCellAnchor editAs="oneCell">
    <xdr:from>
      <xdr:col>13</xdr:col>
      <xdr:colOff>415635</xdr:colOff>
      <xdr:row>93</xdr:row>
      <xdr:rowOff>55419</xdr:rowOff>
    </xdr:from>
    <xdr:to>
      <xdr:col>15</xdr:col>
      <xdr:colOff>675697</xdr:colOff>
      <xdr:row>94</xdr:row>
      <xdr:rowOff>1936462</xdr:rowOff>
    </xdr:to>
    <xdr:pic>
      <xdr:nvPicPr>
        <xdr:cNvPr id="135" name="Imagen 134">
          <a:extLst>
            <a:ext uri="{FF2B5EF4-FFF2-40B4-BE49-F238E27FC236}">
              <a16:creationId xmlns:a16="http://schemas.microsoft.com/office/drawing/2014/main" id="{2C07A050-E350-4DD7-90E8-580E94A179F6}"/>
            </a:ext>
          </a:extLst>
        </xdr:cNvPr>
        <xdr:cNvPicPr>
          <a:picLocks noChangeAspect="1"/>
        </xdr:cNvPicPr>
      </xdr:nvPicPr>
      <xdr:blipFill rotWithShape="1">
        <a:blip xmlns:r="http://schemas.openxmlformats.org/officeDocument/2006/relationships" r:embed="rId68"/>
        <a:srcRect l="14325"/>
        <a:stretch/>
      </xdr:blipFill>
      <xdr:spPr>
        <a:xfrm>
          <a:off x="11861510" y="52109544"/>
          <a:ext cx="1825337" cy="2347768"/>
        </a:xfrm>
        <a:prstGeom prst="rect">
          <a:avLst/>
        </a:prstGeom>
      </xdr:spPr>
    </xdr:pic>
    <xdr:clientData/>
  </xdr:twoCellAnchor>
  <xdr:twoCellAnchor editAs="oneCell">
    <xdr:from>
      <xdr:col>11</xdr:col>
      <xdr:colOff>318656</xdr:colOff>
      <xdr:row>94</xdr:row>
      <xdr:rowOff>1930195</xdr:rowOff>
    </xdr:from>
    <xdr:to>
      <xdr:col>14</xdr:col>
      <xdr:colOff>543501</xdr:colOff>
      <xdr:row>98</xdr:row>
      <xdr:rowOff>145146</xdr:rowOff>
    </xdr:to>
    <xdr:pic>
      <xdr:nvPicPr>
        <xdr:cNvPr id="136" name="Imagen 135">
          <a:extLst>
            <a:ext uri="{FF2B5EF4-FFF2-40B4-BE49-F238E27FC236}">
              <a16:creationId xmlns:a16="http://schemas.microsoft.com/office/drawing/2014/main" id="{F757E2C0-EF44-4574-A411-8C34546FFC6F}"/>
            </a:ext>
          </a:extLst>
        </xdr:cNvPr>
        <xdr:cNvPicPr>
          <a:picLocks noChangeAspect="1"/>
        </xdr:cNvPicPr>
      </xdr:nvPicPr>
      <xdr:blipFill>
        <a:blip xmlns:r="http://schemas.openxmlformats.org/officeDocument/2006/relationships" r:embed="rId69"/>
        <a:stretch>
          <a:fillRect/>
        </a:stretch>
      </xdr:blipFill>
      <xdr:spPr>
        <a:xfrm>
          <a:off x="10240531" y="54454220"/>
          <a:ext cx="2514021" cy="2136076"/>
        </a:xfrm>
        <a:prstGeom prst="rect">
          <a:avLst/>
        </a:prstGeom>
      </xdr:spPr>
    </xdr:pic>
    <xdr:clientData/>
  </xdr:twoCellAnchor>
  <xdr:oneCellAnchor>
    <xdr:from>
      <xdr:col>2</xdr:col>
      <xdr:colOff>255361</xdr:colOff>
      <xdr:row>590</xdr:row>
      <xdr:rowOff>208500</xdr:rowOff>
    </xdr:from>
    <xdr:ext cx="863600" cy="714423"/>
    <xdr:pic>
      <xdr:nvPicPr>
        <xdr:cNvPr id="137" name="Imagen 136" descr="Coat of arms of Colombia.svg">
          <a:extLst>
            <a:ext uri="{FF2B5EF4-FFF2-40B4-BE49-F238E27FC236}">
              <a16:creationId xmlns:a16="http://schemas.microsoft.com/office/drawing/2014/main" id="{D57F033F-FD48-4C3D-A926-CFAA120C298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312942825"/>
          <a:ext cx="863600" cy="714423"/>
        </a:xfrm>
        <a:prstGeom prst="rect">
          <a:avLst/>
        </a:prstGeom>
        <a:noFill/>
        <a:ln>
          <a:noFill/>
        </a:ln>
      </xdr:spPr>
    </xdr:pic>
    <xdr:clientData/>
  </xdr:oneCellAnchor>
  <xdr:oneCellAnchor>
    <xdr:from>
      <xdr:col>13</xdr:col>
      <xdr:colOff>184728</xdr:colOff>
      <xdr:row>590</xdr:row>
      <xdr:rowOff>288637</xdr:rowOff>
    </xdr:from>
    <xdr:ext cx="2092036" cy="759691"/>
    <xdr:pic>
      <xdr:nvPicPr>
        <xdr:cNvPr id="138" name="Imagen 137">
          <a:extLst>
            <a:ext uri="{FF2B5EF4-FFF2-40B4-BE49-F238E27FC236}">
              <a16:creationId xmlns:a16="http://schemas.microsoft.com/office/drawing/2014/main" id="{519F62F3-48FC-4E39-92DC-9B77D2B1893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313022962"/>
          <a:ext cx="2092036" cy="759691"/>
        </a:xfrm>
        <a:prstGeom prst="rect">
          <a:avLst/>
        </a:prstGeom>
        <a:noFill/>
      </xdr:spPr>
    </xdr:pic>
    <xdr:clientData/>
  </xdr:oneCellAnchor>
  <xdr:twoCellAnchor editAs="oneCell">
    <xdr:from>
      <xdr:col>10</xdr:col>
      <xdr:colOff>87085</xdr:colOff>
      <xdr:row>597</xdr:row>
      <xdr:rowOff>54428</xdr:rowOff>
    </xdr:from>
    <xdr:to>
      <xdr:col>12</xdr:col>
      <xdr:colOff>520837</xdr:colOff>
      <xdr:row>598</xdr:row>
      <xdr:rowOff>1342117</xdr:rowOff>
    </xdr:to>
    <xdr:pic>
      <xdr:nvPicPr>
        <xdr:cNvPr id="139" name="Imagen 138">
          <a:extLst>
            <a:ext uri="{FF2B5EF4-FFF2-40B4-BE49-F238E27FC236}">
              <a16:creationId xmlns:a16="http://schemas.microsoft.com/office/drawing/2014/main" id="{1F557280-1ED1-461D-BDD3-2B2A9A39FEA6}"/>
            </a:ext>
          </a:extLst>
        </xdr:cNvPr>
        <xdr:cNvPicPr>
          <a:picLocks noChangeAspect="1"/>
        </xdr:cNvPicPr>
      </xdr:nvPicPr>
      <xdr:blipFill>
        <a:blip xmlns:r="http://schemas.openxmlformats.org/officeDocument/2006/relationships" r:embed="rId70"/>
        <a:stretch>
          <a:fillRect/>
        </a:stretch>
      </xdr:blipFill>
      <xdr:spPr>
        <a:xfrm>
          <a:off x="9246960" y="315170003"/>
          <a:ext cx="1960927" cy="1640114"/>
        </a:xfrm>
        <a:prstGeom prst="rect">
          <a:avLst/>
        </a:prstGeom>
      </xdr:spPr>
    </xdr:pic>
    <xdr:clientData/>
  </xdr:twoCellAnchor>
  <xdr:twoCellAnchor editAs="oneCell">
    <xdr:from>
      <xdr:col>12</xdr:col>
      <xdr:colOff>566060</xdr:colOff>
      <xdr:row>598</xdr:row>
      <xdr:rowOff>1023265</xdr:rowOff>
    </xdr:from>
    <xdr:to>
      <xdr:col>15</xdr:col>
      <xdr:colOff>541112</xdr:colOff>
      <xdr:row>601</xdr:row>
      <xdr:rowOff>178539</xdr:rowOff>
    </xdr:to>
    <xdr:pic>
      <xdr:nvPicPr>
        <xdr:cNvPr id="140" name="Imagen 139">
          <a:extLst>
            <a:ext uri="{FF2B5EF4-FFF2-40B4-BE49-F238E27FC236}">
              <a16:creationId xmlns:a16="http://schemas.microsoft.com/office/drawing/2014/main" id="{BFE5AF7B-0452-4498-9B57-F9875E7A94EA}"/>
            </a:ext>
          </a:extLst>
        </xdr:cNvPr>
        <xdr:cNvPicPr>
          <a:picLocks noChangeAspect="1"/>
        </xdr:cNvPicPr>
      </xdr:nvPicPr>
      <xdr:blipFill>
        <a:blip xmlns:r="http://schemas.openxmlformats.org/officeDocument/2006/relationships" r:embed="rId71"/>
        <a:stretch>
          <a:fillRect/>
        </a:stretch>
      </xdr:blipFill>
      <xdr:spPr>
        <a:xfrm>
          <a:off x="11249935" y="316488090"/>
          <a:ext cx="2302326" cy="1949273"/>
        </a:xfrm>
        <a:prstGeom prst="rect">
          <a:avLst/>
        </a:prstGeom>
      </xdr:spPr>
    </xdr:pic>
    <xdr:clientData/>
  </xdr:twoCellAnchor>
  <xdr:oneCellAnchor>
    <xdr:from>
      <xdr:col>2</xdr:col>
      <xdr:colOff>255361</xdr:colOff>
      <xdr:row>355</xdr:row>
      <xdr:rowOff>208500</xdr:rowOff>
    </xdr:from>
    <xdr:ext cx="863600" cy="711601"/>
    <xdr:pic>
      <xdr:nvPicPr>
        <xdr:cNvPr id="141" name="Imagen 140" descr="Coat of arms of Colombia.svg">
          <a:extLst>
            <a:ext uri="{FF2B5EF4-FFF2-40B4-BE49-F238E27FC236}">
              <a16:creationId xmlns:a16="http://schemas.microsoft.com/office/drawing/2014/main" id="{C2B97C71-BBEF-4CDB-8DD1-FFA95457CB4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02176600"/>
          <a:ext cx="863600" cy="711601"/>
        </a:xfrm>
        <a:prstGeom prst="rect">
          <a:avLst/>
        </a:prstGeom>
        <a:noFill/>
        <a:ln>
          <a:noFill/>
        </a:ln>
      </xdr:spPr>
    </xdr:pic>
    <xdr:clientData/>
  </xdr:oneCellAnchor>
  <xdr:oneCellAnchor>
    <xdr:from>
      <xdr:col>13</xdr:col>
      <xdr:colOff>184728</xdr:colOff>
      <xdr:row>355</xdr:row>
      <xdr:rowOff>288637</xdr:rowOff>
    </xdr:from>
    <xdr:ext cx="2226989" cy="756869"/>
    <xdr:pic>
      <xdr:nvPicPr>
        <xdr:cNvPr id="142" name="Imagen 141">
          <a:extLst>
            <a:ext uri="{FF2B5EF4-FFF2-40B4-BE49-F238E27FC236}">
              <a16:creationId xmlns:a16="http://schemas.microsoft.com/office/drawing/2014/main" id="{042E2089-1E37-4F96-898E-47AD7E1A58A2}"/>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630603" y="202256737"/>
          <a:ext cx="2226989" cy="756869"/>
        </a:xfrm>
        <a:prstGeom prst="rect">
          <a:avLst/>
        </a:prstGeom>
        <a:noFill/>
      </xdr:spPr>
    </xdr:pic>
    <xdr:clientData/>
  </xdr:oneCellAnchor>
  <xdr:twoCellAnchor editAs="oneCell">
    <xdr:from>
      <xdr:col>13</xdr:col>
      <xdr:colOff>544287</xdr:colOff>
      <xdr:row>538</xdr:row>
      <xdr:rowOff>283028</xdr:rowOff>
    </xdr:from>
    <xdr:to>
      <xdr:col>15</xdr:col>
      <xdr:colOff>390661</xdr:colOff>
      <xdr:row>539</xdr:row>
      <xdr:rowOff>192972</xdr:rowOff>
    </xdr:to>
    <xdr:pic>
      <xdr:nvPicPr>
        <xdr:cNvPr id="143" name="Imagen 142">
          <a:extLst>
            <a:ext uri="{FF2B5EF4-FFF2-40B4-BE49-F238E27FC236}">
              <a16:creationId xmlns:a16="http://schemas.microsoft.com/office/drawing/2014/main" id="{223FE809-8BFA-4650-B3E6-5209AE36A4AF}"/>
            </a:ext>
          </a:extLst>
        </xdr:cNvPr>
        <xdr:cNvPicPr>
          <a:picLocks noChangeAspect="1"/>
        </xdr:cNvPicPr>
      </xdr:nvPicPr>
      <xdr:blipFill>
        <a:blip xmlns:r="http://schemas.openxmlformats.org/officeDocument/2006/relationships" r:embed="rId72"/>
        <a:stretch>
          <a:fillRect/>
        </a:stretch>
      </xdr:blipFill>
      <xdr:spPr>
        <a:xfrm>
          <a:off x="11990162" y="287185553"/>
          <a:ext cx="1411649" cy="1395844"/>
        </a:xfrm>
        <a:prstGeom prst="rect">
          <a:avLst/>
        </a:prstGeom>
      </xdr:spPr>
    </xdr:pic>
    <xdr:clientData/>
  </xdr:twoCellAnchor>
  <xdr:twoCellAnchor editAs="oneCell">
    <xdr:from>
      <xdr:col>10</xdr:col>
      <xdr:colOff>239487</xdr:colOff>
      <xdr:row>363</xdr:row>
      <xdr:rowOff>261292</xdr:rowOff>
    </xdr:from>
    <xdr:to>
      <xdr:col>13</xdr:col>
      <xdr:colOff>174173</xdr:colOff>
      <xdr:row>363</xdr:row>
      <xdr:rowOff>1498503</xdr:rowOff>
    </xdr:to>
    <xdr:pic>
      <xdr:nvPicPr>
        <xdr:cNvPr id="144" name="Imagen 143">
          <a:extLst>
            <a:ext uri="{FF2B5EF4-FFF2-40B4-BE49-F238E27FC236}">
              <a16:creationId xmlns:a16="http://schemas.microsoft.com/office/drawing/2014/main" id="{D895483E-BF13-4322-A6A8-39415A0AAD7B}"/>
            </a:ext>
          </a:extLst>
        </xdr:cNvPr>
        <xdr:cNvPicPr>
          <a:picLocks noChangeAspect="1"/>
        </xdr:cNvPicPr>
      </xdr:nvPicPr>
      <xdr:blipFill>
        <a:blip xmlns:r="http://schemas.openxmlformats.org/officeDocument/2006/relationships" r:embed="rId73"/>
        <a:stretch>
          <a:fillRect/>
        </a:stretch>
      </xdr:blipFill>
      <xdr:spPr>
        <a:xfrm>
          <a:off x="9399362" y="205531392"/>
          <a:ext cx="2223860" cy="1240386"/>
        </a:xfrm>
        <a:prstGeom prst="rect">
          <a:avLst/>
        </a:prstGeom>
      </xdr:spPr>
    </xdr:pic>
    <xdr:clientData/>
  </xdr:twoCellAnchor>
  <xdr:twoCellAnchor editAs="oneCell">
    <xdr:from>
      <xdr:col>10</xdr:col>
      <xdr:colOff>54427</xdr:colOff>
      <xdr:row>363</xdr:row>
      <xdr:rowOff>1632033</xdr:rowOff>
    </xdr:from>
    <xdr:to>
      <xdr:col>13</xdr:col>
      <xdr:colOff>511630</xdr:colOff>
      <xdr:row>367</xdr:row>
      <xdr:rowOff>94971</xdr:rowOff>
    </xdr:to>
    <xdr:pic>
      <xdr:nvPicPr>
        <xdr:cNvPr id="145" name="Imagen 144">
          <a:extLst>
            <a:ext uri="{FF2B5EF4-FFF2-40B4-BE49-F238E27FC236}">
              <a16:creationId xmlns:a16="http://schemas.microsoft.com/office/drawing/2014/main" id="{3D98835E-24A8-4B64-9C41-7204FEA95BB2}"/>
            </a:ext>
          </a:extLst>
        </xdr:cNvPr>
        <xdr:cNvPicPr>
          <a:picLocks noChangeAspect="1"/>
        </xdr:cNvPicPr>
      </xdr:nvPicPr>
      <xdr:blipFill>
        <a:blip xmlns:r="http://schemas.openxmlformats.org/officeDocument/2006/relationships" r:embed="rId74"/>
        <a:stretch>
          <a:fillRect/>
        </a:stretch>
      </xdr:blipFill>
      <xdr:spPr>
        <a:xfrm>
          <a:off x="9217477" y="206902133"/>
          <a:ext cx="2743202" cy="1628413"/>
        </a:xfrm>
        <a:prstGeom prst="rect">
          <a:avLst/>
        </a:prstGeom>
      </xdr:spPr>
    </xdr:pic>
    <xdr:clientData/>
  </xdr:twoCellAnchor>
  <xdr:twoCellAnchor editAs="oneCell">
    <xdr:from>
      <xdr:col>13</xdr:col>
      <xdr:colOff>468086</xdr:colOff>
      <xdr:row>363</xdr:row>
      <xdr:rowOff>522515</xdr:rowOff>
    </xdr:from>
    <xdr:to>
      <xdr:col>15</xdr:col>
      <xdr:colOff>676496</xdr:colOff>
      <xdr:row>364</xdr:row>
      <xdr:rowOff>263971</xdr:rowOff>
    </xdr:to>
    <xdr:pic>
      <xdr:nvPicPr>
        <xdr:cNvPr id="146" name="Imagen 145">
          <a:extLst>
            <a:ext uri="{FF2B5EF4-FFF2-40B4-BE49-F238E27FC236}">
              <a16:creationId xmlns:a16="http://schemas.microsoft.com/office/drawing/2014/main" id="{04F5D05D-D53A-4672-95D9-7C6F382222AD}"/>
            </a:ext>
          </a:extLst>
        </xdr:cNvPr>
        <xdr:cNvPicPr>
          <a:picLocks noChangeAspect="1"/>
        </xdr:cNvPicPr>
      </xdr:nvPicPr>
      <xdr:blipFill>
        <a:blip xmlns:r="http://schemas.openxmlformats.org/officeDocument/2006/relationships" r:embed="rId75"/>
        <a:stretch>
          <a:fillRect/>
        </a:stretch>
      </xdr:blipFill>
      <xdr:spPr>
        <a:xfrm>
          <a:off x="11913961" y="205798965"/>
          <a:ext cx="1773685" cy="2100481"/>
        </a:xfrm>
        <a:prstGeom prst="rect">
          <a:avLst/>
        </a:prstGeom>
      </xdr:spPr>
    </xdr:pic>
    <xdr:clientData/>
  </xdr:twoCellAnchor>
  <xdr:twoCellAnchor editAs="oneCell">
    <xdr:from>
      <xdr:col>10</xdr:col>
      <xdr:colOff>206829</xdr:colOff>
      <xdr:row>429</xdr:row>
      <xdr:rowOff>370113</xdr:rowOff>
    </xdr:from>
    <xdr:to>
      <xdr:col>12</xdr:col>
      <xdr:colOff>569896</xdr:colOff>
      <xdr:row>429</xdr:row>
      <xdr:rowOff>1655827</xdr:rowOff>
    </xdr:to>
    <xdr:pic>
      <xdr:nvPicPr>
        <xdr:cNvPr id="147" name="Imagen 146">
          <a:extLst>
            <a:ext uri="{FF2B5EF4-FFF2-40B4-BE49-F238E27FC236}">
              <a16:creationId xmlns:a16="http://schemas.microsoft.com/office/drawing/2014/main" id="{C8C70DF5-95EB-4A71-B13E-6F7CE3386805}"/>
            </a:ext>
          </a:extLst>
        </xdr:cNvPr>
        <xdr:cNvPicPr>
          <a:picLocks noChangeAspect="1"/>
        </xdr:cNvPicPr>
      </xdr:nvPicPr>
      <xdr:blipFill>
        <a:blip xmlns:r="http://schemas.openxmlformats.org/officeDocument/2006/relationships" r:embed="rId76"/>
        <a:stretch>
          <a:fillRect/>
        </a:stretch>
      </xdr:blipFill>
      <xdr:spPr>
        <a:xfrm>
          <a:off x="9369879" y="239993713"/>
          <a:ext cx="1887067" cy="1282539"/>
        </a:xfrm>
        <a:prstGeom prst="rect">
          <a:avLst/>
        </a:prstGeom>
      </xdr:spPr>
    </xdr:pic>
    <xdr:clientData/>
  </xdr:twoCellAnchor>
  <xdr:twoCellAnchor editAs="oneCell">
    <xdr:from>
      <xdr:col>12</xdr:col>
      <xdr:colOff>555172</xdr:colOff>
      <xdr:row>428</xdr:row>
      <xdr:rowOff>304799</xdr:rowOff>
    </xdr:from>
    <xdr:to>
      <xdr:col>15</xdr:col>
      <xdr:colOff>695795</xdr:colOff>
      <xdr:row>431</xdr:row>
      <xdr:rowOff>25537</xdr:rowOff>
    </xdr:to>
    <xdr:pic>
      <xdr:nvPicPr>
        <xdr:cNvPr id="148" name="Imagen 147">
          <a:extLst>
            <a:ext uri="{FF2B5EF4-FFF2-40B4-BE49-F238E27FC236}">
              <a16:creationId xmlns:a16="http://schemas.microsoft.com/office/drawing/2014/main" id="{6B9D29C8-A940-4765-A59F-A03D0626B6C9}"/>
            </a:ext>
          </a:extLst>
        </xdr:cNvPr>
        <xdr:cNvPicPr>
          <a:picLocks noChangeAspect="1"/>
        </xdr:cNvPicPr>
      </xdr:nvPicPr>
      <xdr:blipFill>
        <a:blip xmlns:r="http://schemas.openxmlformats.org/officeDocument/2006/relationships" r:embed="rId77"/>
        <a:stretch>
          <a:fillRect/>
        </a:stretch>
      </xdr:blipFill>
      <xdr:spPr>
        <a:xfrm>
          <a:off x="11242222" y="239458499"/>
          <a:ext cx="2464722" cy="2816363"/>
        </a:xfrm>
        <a:prstGeom prst="rect">
          <a:avLst/>
        </a:prstGeom>
      </xdr:spPr>
    </xdr:pic>
    <xdr:clientData/>
  </xdr:twoCellAnchor>
  <xdr:oneCellAnchor>
    <xdr:from>
      <xdr:col>2</xdr:col>
      <xdr:colOff>255361</xdr:colOff>
      <xdr:row>69</xdr:row>
      <xdr:rowOff>208500</xdr:rowOff>
    </xdr:from>
    <xdr:ext cx="863600" cy="711601"/>
    <xdr:pic>
      <xdr:nvPicPr>
        <xdr:cNvPr id="149" name="Imagen 148" descr="Coat of arms of Colombia.svg">
          <a:extLst>
            <a:ext uri="{FF2B5EF4-FFF2-40B4-BE49-F238E27FC236}">
              <a16:creationId xmlns:a16="http://schemas.microsoft.com/office/drawing/2014/main" id="{4F9E3458-3F5F-449A-A7EE-AD9AB2CF6AE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39613425"/>
          <a:ext cx="863600" cy="711601"/>
        </a:xfrm>
        <a:prstGeom prst="rect">
          <a:avLst/>
        </a:prstGeom>
        <a:noFill/>
        <a:ln>
          <a:noFill/>
        </a:ln>
      </xdr:spPr>
    </xdr:pic>
    <xdr:clientData/>
  </xdr:oneCellAnchor>
  <xdr:oneCellAnchor>
    <xdr:from>
      <xdr:col>13</xdr:col>
      <xdr:colOff>71718</xdr:colOff>
      <xdr:row>69</xdr:row>
      <xdr:rowOff>286870</xdr:rowOff>
    </xdr:from>
    <xdr:ext cx="2226989" cy="756869"/>
    <xdr:pic>
      <xdr:nvPicPr>
        <xdr:cNvPr id="150" name="Imagen 149">
          <a:extLst>
            <a:ext uri="{FF2B5EF4-FFF2-40B4-BE49-F238E27FC236}">
              <a16:creationId xmlns:a16="http://schemas.microsoft.com/office/drawing/2014/main" id="{847FC016-8AD1-4E1A-89EF-23D22EF50D6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39691795"/>
          <a:ext cx="2226989" cy="756869"/>
        </a:xfrm>
        <a:prstGeom prst="rect">
          <a:avLst/>
        </a:prstGeom>
        <a:noFill/>
      </xdr:spPr>
    </xdr:pic>
    <xdr:clientData/>
  </xdr:oneCellAnchor>
  <xdr:oneCellAnchor>
    <xdr:from>
      <xdr:col>2</xdr:col>
      <xdr:colOff>255361</xdr:colOff>
      <xdr:row>52</xdr:row>
      <xdr:rowOff>208500</xdr:rowOff>
    </xdr:from>
    <xdr:ext cx="863600" cy="711601"/>
    <xdr:pic>
      <xdr:nvPicPr>
        <xdr:cNvPr id="151" name="Imagen 150" descr="Coat of arms of Colombia.svg">
          <a:extLst>
            <a:ext uri="{FF2B5EF4-FFF2-40B4-BE49-F238E27FC236}">
              <a16:creationId xmlns:a16="http://schemas.microsoft.com/office/drawing/2014/main" id="{591DE5E6-ED8C-49E5-899A-834058C7789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29802675"/>
          <a:ext cx="863600" cy="711601"/>
        </a:xfrm>
        <a:prstGeom prst="rect">
          <a:avLst/>
        </a:prstGeom>
        <a:noFill/>
        <a:ln>
          <a:noFill/>
        </a:ln>
      </xdr:spPr>
    </xdr:pic>
    <xdr:clientData/>
  </xdr:oneCellAnchor>
  <xdr:oneCellAnchor>
    <xdr:from>
      <xdr:col>13</xdr:col>
      <xdr:colOff>71718</xdr:colOff>
      <xdr:row>52</xdr:row>
      <xdr:rowOff>286870</xdr:rowOff>
    </xdr:from>
    <xdr:ext cx="2226989" cy="756869"/>
    <xdr:pic>
      <xdr:nvPicPr>
        <xdr:cNvPr id="152" name="Imagen 151">
          <a:extLst>
            <a:ext uri="{FF2B5EF4-FFF2-40B4-BE49-F238E27FC236}">
              <a16:creationId xmlns:a16="http://schemas.microsoft.com/office/drawing/2014/main" id="{4D4EA731-C71D-4D20-9185-B40307112CA9}"/>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29881045"/>
          <a:ext cx="2226989" cy="756869"/>
        </a:xfrm>
        <a:prstGeom prst="rect">
          <a:avLst/>
        </a:prstGeom>
        <a:noFill/>
      </xdr:spPr>
    </xdr:pic>
    <xdr:clientData/>
  </xdr:oneCellAnchor>
  <xdr:oneCellAnchor>
    <xdr:from>
      <xdr:col>2</xdr:col>
      <xdr:colOff>255361</xdr:colOff>
      <xdr:row>35</xdr:row>
      <xdr:rowOff>208500</xdr:rowOff>
    </xdr:from>
    <xdr:ext cx="863600" cy="711601"/>
    <xdr:pic>
      <xdr:nvPicPr>
        <xdr:cNvPr id="153" name="Imagen 152" descr="Coat of arms of Colombia.svg">
          <a:extLst>
            <a:ext uri="{FF2B5EF4-FFF2-40B4-BE49-F238E27FC236}">
              <a16:creationId xmlns:a16="http://schemas.microsoft.com/office/drawing/2014/main" id="{4BCE2597-5F84-4E8E-81C5-842E418C8BB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9991925"/>
          <a:ext cx="863600" cy="711601"/>
        </a:xfrm>
        <a:prstGeom prst="rect">
          <a:avLst/>
        </a:prstGeom>
        <a:noFill/>
        <a:ln>
          <a:noFill/>
        </a:ln>
      </xdr:spPr>
    </xdr:pic>
    <xdr:clientData/>
  </xdr:oneCellAnchor>
  <xdr:oneCellAnchor>
    <xdr:from>
      <xdr:col>13</xdr:col>
      <xdr:colOff>71718</xdr:colOff>
      <xdr:row>35</xdr:row>
      <xdr:rowOff>286870</xdr:rowOff>
    </xdr:from>
    <xdr:ext cx="2226989" cy="756869"/>
    <xdr:pic>
      <xdr:nvPicPr>
        <xdr:cNvPr id="154" name="Imagen 153">
          <a:extLst>
            <a:ext uri="{FF2B5EF4-FFF2-40B4-BE49-F238E27FC236}">
              <a16:creationId xmlns:a16="http://schemas.microsoft.com/office/drawing/2014/main" id="{EA08E126-DA7D-4C6F-AB76-F4E3767E3E83}"/>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20070295"/>
          <a:ext cx="2226989" cy="756869"/>
        </a:xfrm>
        <a:prstGeom prst="rect">
          <a:avLst/>
        </a:prstGeom>
        <a:noFill/>
      </xdr:spPr>
    </xdr:pic>
    <xdr:clientData/>
  </xdr:oneCellAnchor>
  <xdr:oneCellAnchor>
    <xdr:from>
      <xdr:col>2</xdr:col>
      <xdr:colOff>255361</xdr:colOff>
      <xdr:row>18</xdr:row>
      <xdr:rowOff>208500</xdr:rowOff>
    </xdr:from>
    <xdr:ext cx="863600" cy="711601"/>
    <xdr:pic>
      <xdr:nvPicPr>
        <xdr:cNvPr id="155" name="Imagen 154" descr="Coat of arms of Colombia.svg">
          <a:extLst>
            <a:ext uri="{FF2B5EF4-FFF2-40B4-BE49-F238E27FC236}">
              <a16:creationId xmlns:a16="http://schemas.microsoft.com/office/drawing/2014/main" id="{CFDD0B56-E679-4E72-B95D-1191E73676F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6736" y="10181175"/>
          <a:ext cx="863600" cy="711601"/>
        </a:xfrm>
        <a:prstGeom prst="rect">
          <a:avLst/>
        </a:prstGeom>
        <a:noFill/>
        <a:ln>
          <a:noFill/>
        </a:ln>
      </xdr:spPr>
    </xdr:pic>
    <xdr:clientData/>
  </xdr:oneCellAnchor>
  <xdr:oneCellAnchor>
    <xdr:from>
      <xdr:col>13</xdr:col>
      <xdr:colOff>71718</xdr:colOff>
      <xdr:row>18</xdr:row>
      <xdr:rowOff>286870</xdr:rowOff>
    </xdr:from>
    <xdr:ext cx="2226989" cy="756869"/>
    <xdr:pic>
      <xdr:nvPicPr>
        <xdr:cNvPr id="156" name="Imagen 155">
          <a:extLst>
            <a:ext uri="{FF2B5EF4-FFF2-40B4-BE49-F238E27FC236}">
              <a16:creationId xmlns:a16="http://schemas.microsoft.com/office/drawing/2014/main" id="{91CDF26D-EBD8-41AD-BF4B-67AFF33C6B3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517593" y="10259545"/>
          <a:ext cx="2226989" cy="756869"/>
        </a:xfrm>
        <a:prstGeom prst="rect">
          <a:avLst/>
        </a:prstGeom>
        <a:noFill/>
      </xdr:spPr>
    </xdr:pic>
    <xdr:clientData/>
  </xdr:oneCellAnchor>
  <xdr:twoCellAnchor editAs="oneCell">
    <xdr:from>
      <xdr:col>10</xdr:col>
      <xdr:colOff>49481</xdr:colOff>
      <xdr:row>43</xdr:row>
      <xdr:rowOff>205839</xdr:rowOff>
    </xdr:from>
    <xdr:to>
      <xdr:col>12</xdr:col>
      <xdr:colOff>582765</xdr:colOff>
      <xdr:row>43</xdr:row>
      <xdr:rowOff>1590098</xdr:rowOff>
    </xdr:to>
    <xdr:pic>
      <xdr:nvPicPr>
        <xdr:cNvPr id="157" name="Imagen 156">
          <a:extLst>
            <a:ext uri="{FF2B5EF4-FFF2-40B4-BE49-F238E27FC236}">
              <a16:creationId xmlns:a16="http://schemas.microsoft.com/office/drawing/2014/main" id="{6A250AD2-D287-4F25-B07E-36F731700280}"/>
            </a:ext>
          </a:extLst>
        </xdr:cNvPr>
        <xdr:cNvPicPr>
          <a:picLocks noChangeAspect="1"/>
        </xdr:cNvPicPr>
      </xdr:nvPicPr>
      <xdr:blipFill>
        <a:blip xmlns:r="http://schemas.openxmlformats.org/officeDocument/2006/relationships" r:embed="rId78"/>
        <a:stretch>
          <a:fillRect/>
        </a:stretch>
      </xdr:blipFill>
      <xdr:spPr>
        <a:xfrm>
          <a:off x="9209356" y="23291264"/>
          <a:ext cx="2060459" cy="1387434"/>
        </a:xfrm>
        <a:prstGeom prst="rect">
          <a:avLst/>
        </a:prstGeom>
      </xdr:spPr>
    </xdr:pic>
    <xdr:clientData/>
  </xdr:twoCellAnchor>
  <xdr:twoCellAnchor editAs="oneCell">
    <xdr:from>
      <xdr:col>10</xdr:col>
      <xdr:colOff>121720</xdr:colOff>
      <xdr:row>43</xdr:row>
      <xdr:rowOff>1995055</xdr:rowOff>
    </xdr:from>
    <xdr:to>
      <xdr:col>13</xdr:col>
      <xdr:colOff>380750</xdr:colOff>
      <xdr:row>47</xdr:row>
      <xdr:rowOff>145346</xdr:rowOff>
    </xdr:to>
    <xdr:pic>
      <xdr:nvPicPr>
        <xdr:cNvPr id="158" name="Imagen 157">
          <a:extLst>
            <a:ext uri="{FF2B5EF4-FFF2-40B4-BE49-F238E27FC236}">
              <a16:creationId xmlns:a16="http://schemas.microsoft.com/office/drawing/2014/main" id="{0A07EFF3-C778-45C8-9C8F-5C4DF0B365E0}"/>
            </a:ext>
          </a:extLst>
        </xdr:cNvPr>
        <xdr:cNvPicPr>
          <a:picLocks noChangeAspect="1"/>
        </xdr:cNvPicPr>
      </xdr:nvPicPr>
      <xdr:blipFill>
        <a:blip xmlns:r="http://schemas.openxmlformats.org/officeDocument/2006/relationships" r:embed="rId79"/>
        <a:stretch>
          <a:fillRect/>
        </a:stretch>
      </xdr:blipFill>
      <xdr:spPr>
        <a:xfrm>
          <a:off x="9287945" y="25080480"/>
          <a:ext cx="2541854" cy="2077766"/>
        </a:xfrm>
        <a:prstGeom prst="rect">
          <a:avLst/>
        </a:prstGeom>
      </xdr:spPr>
    </xdr:pic>
    <xdr:clientData/>
  </xdr:twoCellAnchor>
  <xdr:twoCellAnchor editAs="oneCell">
    <xdr:from>
      <xdr:col>10</xdr:col>
      <xdr:colOff>620486</xdr:colOff>
      <xdr:row>77</xdr:row>
      <xdr:rowOff>43542</xdr:rowOff>
    </xdr:from>
    <xdr:to>
      <xdr:col>14</xdr:col>
      <xdr:colOff>559131</xdr:colOff>
      <xdr:row>77</xdr:row>
      <xdr:rowOff>2165110</xdr:rowOff>
    </xdr:to>
    <xdr:pic>
      <xdr:nvPicPr>
        <xdr:cNvPr id="159" name="Imagen 158">
          <a:extLst>
            <a:ext uri="{FF2B5EF4-FFF2-40B4-BE49-F238E27FC236}">
              <a16:creationId xmlns:a16="http://schemas.microsoft.com/office/drawing/2014/main" id="{D59791AB-9E74-412F-A315-5FACF6A7B92F}"/>
            </a:ext>
          </a:extLst>
        </xdr:cNvPr>
        <xdr:cNvPicPr>
          <a:picLocks noChangeAspect="1"/>
        </xdr:cNvPicPr>
      </xdr:nvPicPr>
      <xdr:blipFill>
        <a:blip xmlns:r="http://schemas.openxmlformats.org/officeDocument/2006/relationships" r:embed="rId80"/>
        <a:stretch>
          <a:fillRect/>
        </a:stretch>
      </xdr:blipFill>
      <xdr:spPr>
        <a:xfrm>
          <a:off x="9780361" y="42756817"/>
          <a:ext cx="2989820" cy="2118393"/>
        </a:xfrm>
        <a:prstGeom prst="rect">
          <a:avLst/>
        </a:prstGeom>
      </xdr:spPr>
    </xdr:pic>
    <xdr:clientData/>
  </xdr:twoCellAnchor>
  <xdr:twoCellAnchor editAs="oneCell">
    <xdr:from>
      <xdr:col>10</xdr:col>
      <xdr:colOff>239486</xdr:colOff>
      <xdr:row>77</xdr:row>
      <xdr:rowOff>2390301</xdr:rowOff>
    </xdr:from>
    <xdr:to>
      <xdr:col>15</xdr:col>
      <xdr:colOff>587831</xdr:colOff>
      <xdr:row>80</xdr:row>
      <xdr:rowOff>246019</xdr:rowOff>
    </xdr:to>
    <xdr:pic>
      <xdr:nvPicPr>
        <xdr:cNvPr id="160" name="Imagen 159">
          <a:extLst>
            <a:ext uri="{FF2B5EF4-FFF2-40B4-BE49-F238E27FC236}">
              <a16:creationId xmlns:a16="http://schemas.microsoft.com/office/drawing/2014/main" id="{53061EB6-EE54-4426-941D-161FCB983FCF}"/>
            </a:ext>
          </a:extLst>
        </xdr:cNvPr>
        <xdr:cNvPicPr>
          <a:picLocks noChangeAspect="1"/>
        </xdr:cNvPicPr>
      </xdr:nvPicPr>
      <xdr:blipFill>
        <a:blip xmlns:r="http://schemas.openxmlformats.org/officeDocument/2006/relationships" r:embed="rId81"/>
        <a:stretch>
          <a:fillRect/>
        </a:stretch>
      </xdr:blipFill>
      <xdr:spPr>
        <a:xfrm>
          <a:off x="9399361" y="45103576"/>
          <a:ext cx="4199619" cy="1510143"/>
        </a:xfrm>
        <a:prstGeom prst="rect">
          <a:avLst/>
        </a:prstGeom>
      </xdr:spPr>
    </xdr:pic>
    <xdr:clientData/>
  </xdr:twoCellAnchor>
  <xdr:twoCellAnchor editAs="oneCell">
    <xdr:from>
      <xdr:col>11</xdr:col>
      <xdr:colOff>127660</xdr:colOff>
      <xdr:row>60</xdr:row>
      <xdr:rowOff>525460</xdr:rowOff>
    </xdr:from>
    <xdr:to>
      <xdr:col>15</xdr:col>
      <xdr:colOff>247402</xdr:colOff>
      <xdr:row>61</xdr:row>
      <xdr:rowOff>85365</xdr:rowOff>
    </xdr:to>
    <xdr:pic>
      <xdr:nvPicPr>
        <xdr:cNvPr id="161" name="Imagen 160">
          <a:extLst>
            <a:ext uri="{FF2B5EF4-FFF2-40B4-BE49-F238E27FC236}">
              <a16:creationId xmlns:a16="http://schemas.microsoft.com/office/drawing/2014/main" id="{D4D6E529-F996-4A77-92A3-D7D565A8DCB5}"/>
            </a:ext>
          </a:extLst>
        </xdr:cNvPr>
        <xdr:cNvPicPr>
          <a:picLocks noChangeAspect="1"/>
        </xdr:cNvPicPr>
      </xdr:nvPicPr>
      <xdr:blipFill>
        <a:blip xmlns:r="http://schemas.openxmlformats.org/officeDocument/2006/relationships" r:embed="rId82"/>
        <a:stretch>
          <a:fillRect/>
        </a:stretch>
      </xdr:blipFill>
      <xdr:spPr>
        <a:xfrm>
          <a:off x="10049535" y="33421635"/>
          <a:ext cx="3209017" cy="2687280"/>
        </a:xfrm>
        <a:prstGeom prst="rect">
          <a:avLst/>
        </a:prstGeom>
      </xdr:spPr>
    </xdr:pic>
    <xdr:clientData/>
  </xdr:twoCellAnchor>
  <xdr:twoCellAnchor editAs="oneCell">
    <xdr:from>
      <xdr:col>12</xdr:col>
      <xdr:colOff>734290</xdr:colOff>
      <xdr:row>43</xdr:row>
      <xdr:rowOff>914400</xdr:rowOff>
    </xdr:from>
    <xdr:to>
      <xdr:col>15</xdr:col>
      <xdr:colOff>724703</xdr:colOff>
      <xdr:row>43</xdr:row>
      <xdr:rowOff>3078709</xdr:rowOff>
    </xdr:to>
    <xdr:pic>
      <xdr:nvPicPr>
        <xdr:cNvPr id="162" name="Imagen 161">
          <a:extLst>
            <a:ext uri="{FF2B5EF4-FFF2-40B4-BE49-F238E27FC236}">
              <a16:creationId xmlns:a16="http://schemas.microsoft.com/office/drawing/2014/main" id="{EB1BF43F-3265-4F43-9203-E8BFF85EDEE8}"/>
            </a:ext>
          </a:extLst>
        </xdr:cNvPr>
        <xdr:cNvPicPr>
          <a:picLocks noChangeAspect="1"/>
        </xdr:cNvPicPr>
      </xdr:nvPicPr>
      <xdr:blipFill>
        <a:blip xmlns:r="http://schemas.openxmlformats.org/officeDocument/2006/relationships" r:embed="rId83"/>
        <a:stretch>
          <a:fillRect/>
        </a:stretch>
      </xdr:blipFill>
      <xdr:spPr>
        <a:xfrm>
          <a:off x="11418165" y="24003000"/>
          <a:ext cx="2317687" cy="2164309"/>
        </a:xfrm>
        <a:prstGeom prst="rect">
          <a:avLst/>
        </a:prstGeom>
      </xdr:spPr>
    </xdr:pic>
    <xdr:clientData/>
  </xdr:twoCellAnchor>
  <xdr:twoCellAnchor editAs="oneCell">
    <xdr:from>
      <xdr:col>11</xdr:col>
      <xdr:colOff>374073</xdr:colOff>
      <xdr:row>25</xdr:row>
      <xdr:rowOff>124691</xdr:rowOff>
    </xdr:from>
    <xdr:to>
      <xdr:col>14</xdr:col>
      <xdr:colOff>665018</xdr:colOff>
      <xdr:row>26</xdr:row>
      <xdr:rowOff>1560022</xdr:rowOff>
    </xdr:to>
    <xdr:pic>
      <xdr:nvPicPr>
        <xdr:cNvPr id="163" name="Imagen 162">
          <a:extLst>
            <a:ext uri="{FF2B5EF4-FFF2-40B4-BE49-F238E27FC236}">
              <a16:creationId xmlns:a16="http://schemas.microsoft.com/office/drawing/2014/main" id="{5B093A72-5354-4458-8EF9-355781EFFBEC}"/>
            </a:ext>
          </a:extLst>
        </xdr:cNvPr>
        <xdr:cNvPicPr>
          <a:picLocks noChangeAspect="1"/>
        </xdr:cNvPicPr>
      </xdr:nvPicPr>
      <xdr:blipFill>
        <a:blip xmlns:r="http://schemas.openxmlformats.org/officeDocument/2006/relationships" r:embed="rId84"/>
        <a:stretch>
          <a:fillRect/>
        </a:stretch>
      </xdr:blipFill>
      <xdr:spPr>
        <a:xfrm>
          <a:off x="10295948" y="12932641"/>
          <a:ext cx="2580121" cy="1905231"/>
        </a:xfrm>
        <a:prstGeom prst="rect">
          <a:avLst/>
        </a:prstGeom>
      </xdr:spPr>
    </xdr:pic>
    <xdr:clientData/>
  </xdr:twoCellAnchor>
  <xdr:twoCellAnchor editAs="oneCell">
    <xdr:from>
      <xdr:col>10</xdr:col>
      <xdr:colOff>651163</xdr:colOff>
      <xdr:row>26</xdr:row>
      <xdr:rowOff>1662546</xdr:rowOff>
    </xdr:from>
    <xdr:to>
      <xdr:col>14</xdr:col>
      <xdr:colOff>598919</xdr:colOff>
      <xdr:row>29</xdr:row>
      <xdr:rowOff>124196</xdr:rowOff>
    </xdr:to>
    <xdr:pic>
      <xdr:nvPicPr>
        <xdr:cNvPr id="164" name="Imagen 163">
          <a:extLst>
            <a:ext uri="{FF2B5EF4-FFF2-40B4-BE49-F238E27FC236}">
              <a16:creationId xmlns:a16="http://schemas.microsoft.com/office/drawing/2014/main" id="{306E4FD0-B57F-4103-903B-DD5E0C5FDAAF}"/>
            </a:ext>
          </a:extLst>
        </xdr:cNvPr>
        <xdr:cNvPicPr>
          <a:picLocks noChangeAspect="1"/>
        </xdr:cNvPicPr>
      </xdr:nvPicPr>
      <xdr:blipFill>
        <a:blip xmlns:r="http://schemas.openxmlformats.org/officeDocument/2006/relationships" r:embed="rId85"/>
        <a:stretch>
          <a:fillRect/>
        </a:stretch>
      </xdr:blipFill>
      <xdr:spPr>
        <a:xfrm>
          <a:off x="9817388" y="14943571"/>
          <a:ext cx="2992581" cy="2116075"/>
        </a:xfrm>
        <a:prstGeom prst="rect">
          <a:avLst/>
        </a:prstGeom>
      </xdr:spPr>
    </xdr:pic>
    <xdr:clientData/>
  </xdr:twoCellAnchor>
  <xdr:twoCellAnchor editAs="oneCell">
    <xdr:from>
      <xdr:col>10</xdr:col>
      <xdr:colOff>201466</xdr:colOff>
      <xdr:row>460</xdr:row>
      <xdr:rowOff>66963</xdr:rowOff>
    </xdr:from>
    <xdr:to>
      <xdr:col>15</xdr:col>
      <xdr:colOff>504536</xdr:colOff>
      <xdr:row>463</xdr:row>
      <xdr:rowOff>506762</xdr:rowOff>
    </xdr:to>
    <xdr:pic>
      <xdr:nvPicPr>
        <xdr:cNvPr id="165" name="Imagen 164">
          <a:extLst>
            <a:ext uri="{FF2B5EF4-FFF2-40B4-BE49-F238E27FC236}">
              <a16:creationId xmlns:a16="http://schemas.microsoft.com/office/drawing/2014/main" id="{01CC0F77-61CB-3A19-668F-5B5757E2D9F6}"/>
            </a:ext>
          </a:extLst>
        </xdr:cNvPr>
        <xdr:cNvPicPr>
          <a:picLocks noChangeAspect="1"/>
        </xdr:cNvPicPr>
      </xdr:nvPicPr>
      <xdr:blipFill>
        <a:blip xmlns:r="http://schemas.openxmlformats.org/officeDocument/2006/relationships" r:embed="rId86"/>
        <a:stretch>
          <a:fillRect/>
        </a:stretch>
      </xdr:blipFill>
      <xdr:spPr>
        <a:xfrm>
          <a:off x="9587921" y="255250372"/>
          <a:ext cx="3977699" cy="2746292"/>
        </a:xfrm>
        <a:prstGeom prst="rect">
          <a:avLst/>
        </a:prstGeom>
      </xdr:spPr>
    </xdr:pic>
    <xdr:clientData/>
  </xdr:twoCellAnchor>
  <xdr:twoCellAnchor editAs="oneCell">
    <xdr:from>
      <xdr:col>10</xdr:col>
      <xdr:colOff>159039</xdr:colOff>
      <xdr:row>463</xdr:row>
      <xdr:rowOff>620276</xdr:rowOff>
    </xdr:from>
    <xdr:to>
      <xdr:col>15</xdr:col>
      <xdr:colOff>559666</xdr:colOff>
      <xdr:row>466</xdr:row>
      <xdr:rowOff>164549</xdr:rowOff>
    </xdr:to>
    <xdr:pic>
      <xdr:nvPicPr>
        <xdr:cNvPr id="166" name="Imagen 165">
          <a:extLst>
            <a:ext uri="{FF2B5EF4-FFF2-40B4-BE49-F238E27FC236}">
              <a16:creationId xmlns:a16="http://schemas.microsoft.com/office/drawing/2014/main" id="{0A1A0D32-DA90-9FA6-EBA0-B08673286F7C}"/>
            </a:ext>
          </a:extLst>
        </xdr:cNvPr>
        <xdr:cNvPicPr>
          <a:picLocks noChangeAspect="1"/>
        </xdr:cNvPicPr>
      </xdr:nvPicPr>
      <xdr:blipFill>
        <a:blip xmlns:r="http://schemas.openxmlformats.org/officeDocument/2006/relationships" r:embed="rId87"/>
        <a:stretch>
          <a:fillRect/>
        </a:stretch>
      </xdr:blipFill>
      <xdr:spPr>
        <a:xfrm>
          <a:off x="9545494" y="258107003"/>
          <a:ext cx="4075256" cy="2788257"/>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378838</xdr:colOff>
      <xdr:row>0</xdr:row>
      <xdr:rowOff>78125</xdr:rowOff>
    </xdr:from>
    <xdr:to>
      <xdr:col>7</xdr:col>
      <xdr:colOff>1226613</xdr:colOff>
      <xdr:row>2</xdr:row>
      <xdr:rowOff>257142</xdr:rowOff>
    </xdr:to>
    <xdr:pic>
      <xdr:nvPicPr>
        <xdr:cNvPr id="2" name="Imagen 1">
          <a:extLst>
            <a:ext uri="{FF2B5EF4-FFF2-40B4-BE49-F238E27FC236}">
              <a16:creationId xmlns:a16="http://schemas.microsoft.com/office/drawing/2014/main" id="{775CCCD5-B0F3-40EE-9640-4562A00D3F4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8376" y="78125"/>
          <a:ext cx="2311450" cy="810842"/>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1BC96E80-134A-4F73-91CE-3B9CA4B2879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378838</xdr:colOff>
      <xdr:row>0</xdr:row>
      <xdr:rowOff>78125</xdr:rowOff>
    </xdr:from>
    <xdr:to>
      <xdr:col>7</xdr:col>
      <xdr:colOff>1226613</xdr:colOff>
      <xdr:row>2</xdr:row>
      <xdr:rowOff>257142</xdr:rowOff>
    </xdr:to>
    <xdr:pic>
      <xdr:nvPicPr>
        <xdr:cNvPr id="2" name="Imagen 1">
          <a:extLst>
            <a:ext uri="{FF2B5EF4-FFF2-40B4-BE49-F238E27FC236}">
              <a16:creationId xmlns:a16="http://schemas.microsoft.com/office/drawing/2014/main" id="{46379E1F-35E1-4F37-A53B-175DCA95935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8376" y="78125"/>
          <a:ext cx="2311450" cy="810842"/>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95949DA5-5DBC-404F-AE62-A5A96DD7C8C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B776BF70-9E4C-41D1-8743-5134E32ADFC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0AE92564-55CE-439A-BAB5-9BF8E20B4DF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FF000821-6F4E-4602-94EE-6238EF5BDBA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7B39CFE6-EAE9-46CB-8A6F-DCA1B70E7C8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B81BC170-9EE8-476A-8C5E-135F28480FF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DB0B201D-BF3B-4190-AC37-E318DEDC2023}"/>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B98D713E-B7D9-41FF-9BC1-9BF78F17264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9F868DED-48C7-42FC-8934-B74669D1E79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94DD9FEE-4B4B-465E-8637-45F0D88D805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1BE70BC8-70D6-4443-9A7B-2DB6008880A3}"/>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845EA4BA-AED6-42A3-8E6F-F38280431CA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4C4E9F3-295F-47AA-82C6-493A2021560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B47C02AE-2702-4ED0-BA55-0256648D3B2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7CC578A7-9C3E-4B70-BD08-0C77D3F90C6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34CBF3B2-584B-40A1-8CBF-B2079416D8E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0F56C8F-0096-48A7-BF6C-F28F7220A40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EB55F91C-3D55-41B2-AB10-3B4C7DD34D3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9EF18CB2-1C1D-425E-9F58-9C690E3156D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CAF2681B-1314-4E15-B807-47012845612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78893D14-EC71-4B10-A85C-FC861861937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147AB447-3741-4FE1-BF52-CC4DF8AC129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5ED85C97-60D7-4DDE-9F44-E8327FF8C17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DE0138A9-6063-4771-B4BA-EDD94EE9AD4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80AF0B0C-4CE6-4C5F-9AB6-179A65EB9696}"/>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6145F4C2-7880-4E49-949D-66FE47CDF58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0CDA46A1-456F-41DF-B01F-B75C703D562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8E17ABBA-B385-485E-8D62-66F3586F97A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289C0AD-4485-43B5-8AD0-35685F8F551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5007F798-D3B6-403A-8143-FB9B7CF38C3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5054B596-CC60-4A33-9470-F6F3842AF03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D859E712-0B0D-4FDA-BCE6-28E89BFA001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3D6F2629-8737-437E-8135-E7FF2D14D1E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1FF6160B-2901-4A95-895D-4AA5681BC8F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E777F65F-B3CF-4517-9593-51EDBDE13F68}"/>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40D3401F-94F0-4776-8776-93EC57CF93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ADB26BE9-9DFF-4616-AFC2-3BFD8228A7A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0E6F28B9-BFB0-48B1-B77E-F9A4EDAFF78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229BBA78-B491-4E9C-8866-8754B3B6755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651EA55A-F052-43DC-93FC-C48AE82F45B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3CCA492-58EB-466B-AC4B-72ECE15C2B6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91FCB015-F33D-456B-8022-5A2E377D258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B964B27D-5601-4BA3-8D80-9022BF1F3AB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979384</xdr:colOff>
      <xdr:row>2</xdr:row>
      <xdr:rowOff>265157</xdr:rowOff>
    </xdr:to>
    <xdr:pic>
      <xdr:nvPicPr>
        <xdr:cNvPr id="2" name="Imagen 1">
          <a:extLst>
            <a:ext uri="{FF2B5EF4-FFF2-40B4-BE49-F238E27FC236}">
              <a16:creationId xmlns:a16="http://schemas.microsoft.com/office/drawing/2014/main" id="{4D457E55-752D-4C23-94FD-46ECD511FF2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689869BD-55D6-4836-9550-5AAFD798B01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E92B8164-FE49-49D2-B94A-9DAABA0FCFD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18D9555-3784-4AC8-9D33-2E5B4EEB65C6}"/>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1016241</xdr:colOff>
      <xdr:row>2</xdr:row>
      <xdr:rowOff>265157</xdr:rowOff>
    </xdr:to>
    <xdr:pic>
      <xdr:nvPicPr>
        <xdr:cNvPr id="2" name="Imagen 1">
          <a:extLst>
            <a:ext uri="{FF2B5EF4-FFF2-40B4-BE49-F238E27FC236}">
              <a16:creationId xmlns:a16="http://schemas.microsoft.com/office/drawing/2014/main" id="{4C8DEBE3-559E-4C4C-A3FE-489B23AC8F6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16334" y="88515"/>
          <a:ext cx="2243882" cy="805292"/>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A7D73ACA-C2B7-40D1-8E83-287C6C7EF63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57938" y="68930"/>
          <a:ext cx="693155" cy="823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1019415</xdr:colOff>
      <xdr:row>2</xdr:row>
      <xdr:rowOff>265157</xdr:rowOff>
    </xdr:to>
    <xdr:pic>
      <xdr:nvPicPr>
        <xdr:cNvPr id="2" name="Imagen 1">
          <a:extLst>
            <a:ext uri="{FF2B5EF4-FFF2-40B4-BE49-F238E27FC236}">
              <a16:creationId xmlns:a16="http://schemas.microsoft.com/office/drawing/2014/main" id="{43A1603B-3ACF-4A5A-BA29-251C2D1932A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296993</xdr:colOff>
      <xdr:row>2</xdr:row>
      <xdr:rowOff>264105</xdr:rowOff>
    </xdr:to>
    <xdr:pic>
      <xdr:nvPicPr>
        <xdr:cNvPr id="3" name="Imagen 5" descr="plantilla INVIAS nueva resolucion-02">
          <a:extLst>
            <a:ext uri="{FF2B5EF4-FFF2-40B4-BE49-F238E27FC236}">
              <a16:creationId xmlns:a16="http://schemas.microsoft.com/office/drawing/2014/main" id="{41E52A1F-E778-4D56-B45B-979B54D84C6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83C1A4BD-37C9-4FFB-B6AD-E284C8A3E0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4EF2153A-035A-4952-AA77-6508C6A08CD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955DB043-2946-49DF-BDB0-A21D5196D39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4AD73463-926C-419F-9462-9D28943C43AA}"/>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5F41C492-39E9-4A1B-A7A8-BAA4560E7DB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62409"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4DEF3145-FF93-4BC4-9B44-8B92B104165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37605"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C38D7179-FA6D-4CC3-A1FD-3A7E32D93A24}"/>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62409"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BC0BFF27-B0BB-4C01-A95E-FE19DA41DB1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37605"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48E8079A-B800-4955-AAFD-22B96EF5FA01}"/>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5F21F34-343F-4301-9532-B15AFF2F5AFA}"/>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4AD51BE0-EF0A-44BA-8847-1318A8E9E71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F318437-2B5C-435C-8095-0D102D5AF4E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16DF98C2-1D85-468B-B1B9-B9BF4D3C571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341CB47-1EC3-4B6C-9C3C-B77FD2E9411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0CE22454-24E2-41E9-8746-34A5AD3E5C7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1B849DD-71EF-4BA7-A9A1-545F894FA22F}"/>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8042B8FE-9E1E-41A0-8BA2-D7F711CA00E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6CD2143E-C866-4293-8C4B-850A8D8E415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BDE11C00-D7AA-4EE3-8E3A-F6F160938E6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3C5324E2-FA76-4DF8-8513-63E0C475FA2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4B81DD2F-A96C-4A04-BEA7-394F8B9A897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144A4905-3C11-4CA9-BD2E-8E76643A0AC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6</xdr:col>
      <xdr:colOff>346091</xdr:colOff>
      <xdr:row>0</xdr:row>
      <xdr:rowOff>88776</xdr:rowOff>
    </xdr:from>
    <xdr:to>
      <xdr:col>7</xdr:col>
      <xdr:colOff>1188394</xdr:colOff>
      <xdr:row>2</xdr:row>
      <xdr:rowOff>268070</xdr:rowOff>
    </xdr:to>
    <xdr:pic>
      <xdr:nvPicPr>
        <xdr:cNvPr id="2" name="Imagen 1">
          <a:extLst>
            <a:ext uri="{FF2B5EF4-FFF2-40B4-BE49-F238E27FC236}">
              <a16:creationId xmlns:a16="http://schemas.microsoft.com/office/drawing/2014/main" id="{6DD2E241-2820-4AD4-B391-6E8587875A38}"/>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75629" y="88776"/>
          <a:ext cx="2309153" cy="807944"/>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DED821EA-3C90-43E7-955C-B15307445CF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1219" cy="8224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11</xdr:col>
      <xdr:colOff>0</xdr:colOff>
      <xdr:row>43</xdr:row>
      <xdr:rowOff>0</xdr:rowOff>
    </xdr:from>
    <xdr:to>
      <xdr:col>17</xdr:col>
      <xdr:colOff>169412</xdr:colOff>
      <xdr:row>60</xdr:row>
      <xdr:rowOff>5019</xdr:rowOff>
    </xdr:to>
    <xdr:pic>
      <xdr:nvPicPr>
        <xdr:cNvPr id="2" name="Imagen 1">
          <a:extLst>
            <a:ext uri="{FF2B5EF4-FFF2-40B4-BE49-F238E27FC236}">
              <a16:creationId xmlns:a16="http://schemas.microsoft.com/office/drawing/2014/main" id="{4C551723-8153-43C3-A794-FC4D3907B91C}"/>
            </a:ext>
          </a:extLst>
        </xdr:cNvPr>
        <xdr:cNvPicPr>
          <a:picLocks noChangeAspect="1"/>
        </xdr:cNvPicPr>
      </xdr:nvPicPr>
      <xdr:blipFill>
        <a:blip xmlns:r="http://schemas.openxmlformats.org/officeDocument/2006/relationships" r:embed="rId1"/>
        <a:stretch>
          <a:fillRect/>
        </a:stretch>
      </xdr:blipFill>
      <xdr:spPr>
        <a:xfrm>
          <a:off x="12734925" y="10025063"/>
          <a:ext cx="6255887" cy="3810256"/>
        </a:xfrm>
        <a:prstGeom prst="rect">
          <a:avLst/>
        </a:prstGeom>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16</xdr:col>
      <xdr:colOff>126235</xdr:colOff>
      <xdr:row>17</xdr:row>
      <xdr:rowOff>89175</xdr:rowOff>
    </xdr:from>
    <xdr:to>
      <xdr:col>20</xdr:col>
      <xdr:colOff>279098</xdr:colOff>
      <xdr:row>52</xdr:row>
      <xdr:rowOff>19726</xdr:rowOff>
    </xdr:to>
    <xdr:pic>
      <xdr:nvPicPr>
        <xdr:cNvPr id="2" name="Imagen 1">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a:xfrm>
          <a:off x="10841355" y="4196715"/>
          <a:ext cx="4277360" cy="53219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1045029</xdr:colOff>
      <xdr:row>3</xdr:row>
      <xdr:rowOff>116541</xdr:rowOff>
    </xdr:to>
    <xdr:sp macro="" textlink="">
      <xdr:nvSpPr>
        <xdr:cNvPr id="2" name="Rectángulo: esquinas redondeadas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685800" y="180975"/>
          <a:ext cx="1044575" cy="478155"/>
        </a:xfrm>
        <a:prstGeom prst="roundRect">
          <a:avLst/>
        </a:prstGeom>
        <a:scene3d>
          <a:camera prst="orthographicFront"/>
          <a:lightRig rig="threePt" dir="t"/>
        </a:scene3d>
        <a:sp3d>
          <a:bevelT w="165100" prst="coolSlant"/>
        </a:sp3d>
      </xdr:spPr>
      <xdr:style>
        <a:lnRef idx="1">
          <a:schemeClr val="accent6"/>
        </a:lnRef>
        <a:fillRef idx="2">
          <a:schemeClr val="accent6"/>
        </a:fillRef>
        <a:effectRef idx="1">
          <a:schemeClr val="accent6"/>
        </a:effectRef>
        <a:fontRef idx="minor">
          <a:schemeClr val="dk1"/>
        </a:fontRef>
      </xdr:style>
      <xdr:txBody>
        <a:bodyPr vertOverflow="clip" horzOverflow="clip" rtlCol="0" anchor="ctr"/>
        <a:lstStyle/>
        <a:p>
          <a:pPr algn="ctr"/>
          <a:r>
            <a:rPr lang="es-CO" sz="1100" b="0" kern="1200" cap="none" spc="0">
              <a:ln w="0"/>
              <a:solidFill>
                <a:schemeClr val="tx1"/>
              </a:solidFill>
              <a:effectLst>
                <a:outerShdw blurRad="38100" dist="19050" dir="2700000" algn="tl" rotWithShape="0">
                  <a:schemeClr val="dk1">
                    <a:alpha val="40000"/>
                  </a:schemeClr>
                </a:outerShdw>
              </a:effectLst>
            </a:rPr>
            <a:t>INDICE </a:t>
          </a:r>
        </a:p>
      </xdr:txBody>
    </xdr:sp>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330149</xdr:colOff>
      <xdr:row>0</xdr:row>
      <xdr:rowOff>59554</xdr:rowOff>
    </xdr:from>
    <xdr:to>
      <xdr:col>2</xdr:col>
      <xdr:colOff>596900</xdr:colOff>
      <xdr:row>3</xdr:row>
      <xdr:rowOff>222196</xdr:rowOff>
    </xdr:to>
    <xdr:pic>
      <xdr:nvPicPr>
        <xdr:cNvPr id="2" name="Imagen 1">
          <a:extLst>
            <a:ext uri="{FF2B5EF4-FFF2-40B4-BE49-F238E27FC236}">
              <a16:creationId xmlns:a16="http://schemas.microsoft.com/office/drawing/2014/main" id="{CEB03DA5-87D4-4FF0-B6EE-BB08FDD77B78}"/>
            </a:ext>
          </a:extLst>
        </xdr:cNvPr>
        <xdr:cNvPicPr>
          <a:picLocks noChangeAspect="1"/>
        </xdr:cNvPicPr>
      </xdr:nvPicPr>
      <xdr:blipFill>
        <a:blip xmlns:r="http://schemas.openxmlformats.org/officeDocument/2006/relationships" r:embed="rId1"/>
        <a:stretch>
          <a:fillRect/>
        </a:stretch>
      </xdr:blipFill>
      <xdr:spPr>
        <a:xfrm>
          <a:off x="596849" y="59554"/>
          <a:ext cx="2165401" cy="835742"/>
        </a:xfrm>
        <a:prstGeom prst="rect">
          <a:avLst/>
        </a:prstGeom>
      </xdr:spPr>
    </xdr:pic>
    <xdr:clientData/>
  </xdr:twoCellAnchor>
  <xdr:twoCellAnchor editAs="oneCell">
    <xdr:from>
      <xdr:col>8</xdr:col>
      <xdr:colOff>577580</xdr:colOff>
      <xdr:row>0</xdr:row>
      <xdr:rowOff>51513</xdr:rowOff>
    </xdr:from>
    <xdr:to>
      <xdr:col>8</xdr:col>
      <xdr:colOff>1396769</xdr:colOff>
      <xdr:row>4</xdr:row>
      <xdr:rowOff>1191</xdr:rowOff>
    </xdr:to>
    <xdr:pic>
      <xdr:nvPicPr>
        <xdr:cNvPr id="3" name="Imagen 5" descr="plantilla INVIAS nueva resolucion-02">
          <a:extLst>
            <a:ext uri="{FF2B5EF4-FFF2-40B4-BE49-F238E27FC236}">
              <a16:creationId xmlns:a16="http://schemas.microsoft.com/office/drawing/2014/main" id="{91EDEF67-D9D4-432B-82B5-F709EECC4501}"/>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10623280" y="51513"/>
          <a:ext cx="819189" cy="8767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254548</xdr:colOff>
      <xdr:row>54</xdr:row>
      <xdr:rowOff>213491</xdr:rowOff>
    </xdr:from>
    <xdr:to>
      <xdr:col>1</xdr:col>
      <xdr:colOff>1893161</xdr:colOff>
      <xdr:row>58</xdr:row>
      <xdr:rowOff>153866</xdr:rowOff>
    </xdr:to>
    <xdr:pic>
      <xdr:nvPicPr>
        <xdr:cNvPr id="4" name="Imagen 3">
          <a:extLst>
            <a:ext uri="{FF2B5EF4-FFF2-40B4-BE49-F238E27FC236}">
              <a16:creationId xmlns:a16="http://schemas.microsoft.com/office/drawing/2014/main" id="{95FF9739-B25F-4D48-BD88-FBEF6F386F4F}"/>
            </a:ext>
          </a:extLst>
        </xdr:cNvPr>
        <xdr:cNvPicPr>
          <a:picLocks noChangeAspect="1"/>
        </xdr:cNvPicPr>
      </xdr:nvPicPr>
      <xdr:blipFill rotWithShape="1">
        <a:blip xmlns:r="http://schemas.openxmlformats.org/officeDocument/2006/relationships" r:embed="rId3" cstate="print">
          <a:biLevel thresh="50000"/>
          <a:alphaModFix/>
          <a:extLst>
            <a:ext uri="{BEBA8EAE-BF5A-486C-A8C5-ECC9F3942E4B}">
              <a14:imgProps xmlns:a14="http://schemas.microsoft.com/office/drawing/2010/main">
                <a14:imgLayer r:embed="rId4">
                  <a14:imgEffect>
                    <a14:sharpenSoften amount="50000"/>
                  </a14:imgEffect>
                  <a14:imgEffect>
                    <a14:saturation sat="400000"/>
                  </a14:imgEffect>
                </a14:imgLayer>
              </a14:imgProps>
            </a:ext>
            <a:ext uri="{28A0092B-C50C-407E-A947-70E740481C1C}">
              <a14:useLocalDpi xmlns:a14="http://schemas.microsoft.com/office/drawing/2010/main" val="0"/>
            </a:ext>
          </a:extLst>
        </a:blip>
        <a:srcRect l="9046" t="4452" r="17748" b="9190"/>
        <a:stretch/>
      </xdr:blipFill>
      <xdr:spPr>
        <a:xfrm rot="16200000">
          <a:off x="830617" y="15658472"/>
          <a:ext cx="753175" cy="1905313"/>
        </a:xfrm>
        <a:prstGeom prst="rect">
          <a:avLst/>
        </a:prstGeom>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6</xdr:col>
      <xdr:colOff>356684</xdr:colOff>
      <xdr:row>0</xdr:row>
      <xdr:rowOff>91690</xdr:rowOff>
    </xdr:from>
    <xdr:to>
      <xdr:col>7</xdr:col>
      <xdr:colOff>1201634</xdr:colOff>
      <xdr:row>2</xdr:row>
      <xdr:rowOff>265157</xdr:rowOff>
    </xdr:to>
    <xdr:pic>
      <xdr:nvPicPr>
        <xdr:cNvPr id="2" name="Imagen 1">
          <a:extLst>
            <a:ext uri="{FF2B5EF4-FFF2-40B4-BE49-F238E27FC236}">
              <a16:creationId xmlns:a16="http://schemas.microsoft.com/office/drawing/2014/main" id="{895EED7F-99A8-4490-A264-190CFB8BA5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86222" y="91690"/>
          <a:ext cx="2311800" cy="802117"/>
        </a:xfrm>
        <a:prstGeom prst="rect">
          <a:avLst/>
        </a:prstGeom>
        <a:noFill/>
      </xdr:spPr>
    </xdr:pic>
    <xdr:clientData/>
  </xdr:twoCellAnchor>
  <xdr:twoCellAnchor editAs="oneCell">
    <xdr:from>
      <xdr:col>0</xdr:col>
      <xdr:colOff>661113</xdr:colOff>
      <xdr:row>0</xdr:row>
      <xdr:rowOff>65755</xdr:rowOff>
    </xdr:from>
    <xdr:to>
      <xdr:col>1</xdr:col>
      <xdr:colOff>293818</xdr:colOff>
      <xdr:row>2</xdr:row>
      <xdr:rowOff>264105</xdr:rowOff>
    </xdr:to>
    <xdr:pic>
      <xdr:nvPicPr>
        <xdr:cNvPr id="3" name="Imagen 5" descr="plantilla INVIAS nueva resolucion-02">
          <a:extLst>
            <a:ext uri="{FF2B5EF4-FFF2-40B4-BE49-F238E27FC236}">
              <a16:creationId xmlns:a16="http://schemas.microsoft.com/office/drawing/2014/main" id="{C7892E1E-3F03-43D0-BDE0-16C817C9A9B8}"/>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662" t="3624" r="87764" b="84295"/>
        <a:stretch/>
      </xdr:blipFill>
      <xdr:spPr bwMode="auto">
        <a:xfrm>
          <a:off x="661113" y="65755"/>
          <a:ext cx="742368" cy="82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resupuestis/obras/Inst.%20Electricas%20presupuesto%20fina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_pc/Documents/ING%20CIVIL/SEC%20INFRAESTRUCTURA/VIAS/BELLAVIST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Presupuestis/licitaciones%202009/ENA/ABS/Numeros-ABS-ENA/Speed-Zone-CLAUDIA%20MENDEZ.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acho\GRUIA%20CACOM%203\PRESENTACION\APU%20GAITANA\APU%20PRESUPUESTO%2020-01-07%20(NO%20ABRI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ASFALTO"/>
      <sheetName val="CARPETA ASF"/>
      <sheetName val="CONCRETO"/>
      <sheetName val="NIV"/>
      <sheetName val="EXC MEC"/>
      <sheetName val="EXC MAN"/>
      <sheetName val="BASE"/>
      <sheetName val="SUB-B"/>
      <sheetName val="ASF"/>
      <sheetName val="IMP"/>
      <sheetName val="S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sheetName val="2"/>
      <sheetName val="3"/>
      <sheetName val="3 PREE"/>
      <sheetName val="4"/>
      <sheetName val="4 PREE"/>
      <sheetName val="5"/>
      <sheetName val="5 PREE"/>
      <sheetName val="6"/>
      <sheetName val="6 PREE"/>
      <sheetName val="7"/>
      <sheetName val="7 PREE"/>
      <sheetName val="8"/>
      <sheetName val="9 PREE"/>
      <sheetName val="9"/>
      <sheetName val="10"/>
      <sheetName val="10 PREE"/>
      <sheetName val="11 PREE"/>
      <sheetName val="11"/>
      <sheetName val="12 PREE"/>
      <sheetName val="12"/>
      <sheetName val="13 PREE"/>
      <sheetName val="13"/>
      <sheetName val="14"/>
      <sheetName val="14 PREE"/>
      <sheetName val="15 PREE"/>
      <sheetName val="15"/>
      <sheetName val="16 PREE"/>
      <sheetName val="16"/>
      <sheetName val="17 PREE"/>
      <sheetName val="17"/>
      <sheetName val="18 PREE"/>
      <sheetName val="18"/>
      <sheetName val="19"/>
      <sheetName val="20"/>
      <sheetName val="21"/>
      <sheetName val="PRESUPUESTO"/>
      <sheetName val="INSUM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row r="7">
          <cell r="B7" t="str">
            <v>ABONO</v>
          </cell>
        </row>
        <row r="8">
          <cell r="B8" t="str">
            <v>ACABADO CIELO RASO</v>
          </cell>
        </row>
        <row r="9">
          <cell r="B9" t="str">
            <v>ACCESORIOS VARIOS</v>
          </cell>
        </row>
        <row r="10">
          <cell r="B10" t="str">
            <v>ACIDO NITRICO</v>
          </cell>
        </row>
        <row r="11">
          <cell r="B11" t="str">
            <v>ACONDICION SUPERF PAVCO</v>
          </cell>
        </row>
        <row r="12">
          <cell r="B12" t="str">
            <v>ACPM</v>
          </cell>
        </row>
        <row r="13">
          <cell r="B13" t="str">
            <v>ADAPTADOR CONDUIT CONDUFLEX 1/2"</v>
          </cell>
        </row>
        <row r="14">
          <cell r="B14" t="str">
            <v>ADHESIVO NOVAFORT/PAVCO</v>
          </cell>
        </row>
        <row r="15">
          <cell r="B15" t="str">
            <v>ADHESIVO QUIMICO P/REFUERZO TIPO SIKA</v>
          </cell>
        </row>
        <row r="16">
          <cell r="B16" t="str">
            <v>ADOQUIN EN ARCILLA CUARTO 26</v>
          </cell>
        </row>
        <row r="17">
          <cell r="B17" t="str">
            <v>ADOQUIN EN CONCRETO 10X20X8</v>
          </cell>
        </row>
        <row r="18">
          <cell r="B18" t="str">
            <v>AGUA</v>
          </cell>
        </row>
        <row r="19">
          <cell r="B19" t="str">
            <v>ALAMBRE ASILADO No 12 THHN - THWN 90</v>
          </cell>
        </row>
        <row r="20">
          <cell r="B20" t="str">
            <v>ALAMBRE ASILADO No 8 THHN - THWN 90</v>
          </cell>
        </row>
        <row r="21">
          <cell r="B21" t="str">
            <v>ALAMBRE DESNUDO No 14 INTER DI 1.35</v>
          </cell>
        </row>
        <row r="22">
          <cell r="B22" t="str">
            <v>ALAMBRE PARALELO 2X18 DWP - PVC</v>
          </cell>
        </row>
        <row r="23">
          <cell r="B23" t="str">
            <v>ALAMBRE COBRE AWG THHN 12</v>
          </cell>
        </row>
        <row r="24">
          <cell r="B24" t="str">
            <v>ALAMBRE COBRE AWG DESNUDO 12</v>
          </cell>
        </row>
        <row r="25">
          <cell r="B25" t="str">
            <v>ALAMBRE NEGRO CAL # 18</v>
          </cell>
        </row>
        <row r="26">
          <cell r="B26" t="str">
            <v>ALUMOL</v>
          </cell>
        </row>
        <row r="27">
          <cell r="B27" t="str">
            <v>AMPLIFICADOR PARA ANTENA</v>
          </cell>
        </row>
        <row r="28">
          <cell r="B28" t="str">
            <v>ANCLAJE HILTI (1CAR=330ML)</v>
          </cell>
        </row>
        <row r="29">
          <cell r="B29" t="str">
            <v>ANDAMIO METALICO TUBULAR</v>
          </cell>
        </row>
        <row r="30">
          <cell r="B30" t="str">
            <v>ANGULO DE ACERO DE 2.1/2"X3/16"</v>
          </cell>
        </row>
        <row r="31">
          <cell r="B31" t="str">
            <v>ANGULO DE ACERO DE 1.1/4"X1/8"</v>
          </cell>
        </row>
        <row r="32">
          <cell r="B32" t="str">
            <v>ANTICORROSIVO PHCL</v>
          </cell>
        </row>
        <row r="33">
          <cell r="B33" t="str">
            <v>ANTICORROSIVO OXIDO DE HIERRO ROJO</v>
          </cell>
        </row>
        <row r="34">
          <cell r="B34" t="str">
            <v>ANTISOL BLANCO</v>
          </cell>
        </row>
        <row r="35">
          <cell r="B35" t="str">
            <v>ARENA GRUESA</v>
          </cell>
        </row>
        <row r="36">
          <cell r="B36" t="str">
            <v>ARENA MEDIANA</v>
          </cell>
        </row>
        <row r="37">
          <cell r="B37" t="str">
            <v>AUTOMATICO 3X60</v>
          </cell>
        </row>
        <row r="38">
          <cell r="B38" t="str">
            <v>AUTOMATICO 3X40A TIPO INDUSTRIAL</v>
          </cell>
        </row>
        <row r="39">
          <cell r="B39" t="str">
            <v>BAJANTE DE MEDIA TENSION</v>
          </cell>
        </row>
        <row r="40">
          <cell r="B40" t="str">
            <v>BALA 2X26W</v>
          </cell>
        </row>
        <row r="41">
          <cell r="B41" t="str">
            <v>BALASTRO DE RIO             CANTO RODADO-ARENA</v>
          </cell>
        </row>
        <row r="42">
          <cell r="B42" t="str">
            <v>BALASTO ELECTRICO 2X32W</v>
          </cell>
        </row>
        <row r="43">
          <cell r="B43" t="str">
            <v>BALASTO ELECTRICO 1X26W</v>
          </cell>
        </row>
        <row r="44">
          <cell r="B44" t="str">
            <v>BALA FLUORESCENTE 2X13W</v>
          </cell>
        </row>
        <row r="45">
          <cell r="B45" t="str">
            <v>BALDOSA GRANITO   30 x 30</v>
          </cell>
        </row>
        <row r="46">
          <cell r="B46" t="str">
            <v>BANDEJA PORTACABLES</v>
          </cell>
        </row>
        <row r="47">
          <cell r="B47" t="str">
            <v>BASTIDOR 2"x2"x3M OTOBO</v>
          </cell>
        </row>
        <row r="48">
          <cell r="B48" t="str">
            <v>BICICLETEROS</v>
          </cell>
        </row>
        <row r="49">
          <cell r="B49" t="str">
            <v>BISAGRA 3x2"       COBRIZ</v>
          </cell>
        </row>
        <row r="50">
          <cell r="B50" t="str">
            <v>BISAGRA PIVOTANTE</v>
          </cell>
        </row>
        <row r="51">
          <cell r="B51" t="str">
            <v>BISAGRA PIVOTANTE CORRIENTE</v>
          </cell>
        </row>
        <row r="52">
          <cell r="B52" t="str">
            <v>BLOQUES RECTANGULARES DE CESPED</v>
          </cell>
        </row>
        <row r="53">
          <cell r="B53" t="str">
            <v>BOCEL MADERA  .1/2x.1/2x3M</v>
          </cell>
        </row>
        <row r="54">
          <cell r="B54" t="str">
            <v>BOMBA</v>
          </cell>
        </row>
        <row r="55">
          <cell r="B55" t="str">
            <v>BOMBILLO 26W</v>
          </cell>
        </row>
        <row r="56">
          <cell r="B56" t="str">
            <v>BORDILLO PREFABRICADO TIPO IDU A80</v>
          </cell>
        </row>
        <row r="57">
          <cell r="B57" t="str">
            <v>BORDE CONTENEDOR DE RAICES</v>
          </cell>
        </row>
        <row r="58">
          <cell r="B58" t="str">
            <v>BORNA No 10</v>
          </cell>
        </row>
        <row r="59">
          <cell r="B59" t="str">
            <v>BRIDAS 2" ROSCADA HD</v>
          </cell>
        </row>
        <row r="60">
          <cell r="B60" t="str">
            <v>BRIDA 3" ROSCADA HD</v>
          </cell>
        </row>
        <row r="61">
          <cell r="B61" t="str">
            <v>BRIDA 4" ROSCADA HD</v>
          </cell>
        </row>
        <row r="62">
          <cell r="B62" t="str">
            <v>BRIDAS 1.1/2" ACERO ROSCAR</v>
          </cell>
        </row>
        <row r="63">
          <cell r="B63" t="str">
            <v>BRIDAS 2" ACERO ROSCAR</v>
          </cell>
        </row>
        <row r="64">
          <cell r="B64" t="str">
            <v>BRIDAS 3" ACERO ROSCAR</v>
          </cell>
        </row>
        <row r="65">
          <cell r="B65" t="str">
            <v>BRIDAS 4" ACERO ROSCAR</v>
          </cell>
        </row>
        <row r="66">
          <cell r="B66" t="str">
            <v>BOQUILLA 4" GALVANIZADA</v>
          </cell>
        </row>
        <row r="67">
          <cell r="B67" t="str">
            <v>CABLE ALUMINIO AISLADO PVC 1/0 THW</v>
          </cell>
        </row>
        <row r="68">
          <cell r="B68" t="str">
            <v>CABLE ALUMINIO AISLADO PVC 2/0 THW</v>
          </cell>
        </row>
        <row r="69">
          <cell r="B69" t="str">
            <v>CABLE COBRE No 16 AWG THHN</v>
          </cell>
        </row>
        <row r="70">
          <cell r="B70" t="str">
            <v>CABLE COBRE No 12 AWG THHN</v>
          </cell>
        </row>
        <row r="71">
          <cell r="B71" t="str">
            <v>CABLE COBRE No 12 AWG DESNUDO</v>
          </cell>
        </row>
        <row r="72">
          <cell r="B72" t="str">
            <v>CABLE COBRE No 10 AWG THHN</v>
          </cell>
        </row>
        <row r="73">
          <cell r="B73" t="str">
            <v>CABLE COBRE No 10 AWG DESNUDO</v>
          </cell>
        </row>
        <row r="74">
          <cell r="B74" t="str">
            <v>CABLE COBRE No 8 AWG THHN</v>
          </cell>
        </row>
        <row r="75">
          <cell r="B75" t="str">
            <v>CABLE COBRE No 8 AWG DESNUDO</v>
          </cell>
        </row>
        <row r="76">
          <cell r="B76" t="str">
            <v>CABLE COBRE No 6 THHN</v>
          </cell>
        </row>
        <row r="77">
          <cell r="B77" t="str">
            <v>CABLE COBRE No 6 DESNUDO</v>
          </cell>
        </row>
        <row r="78">
          <cell r="B78" t="str">
            <v>CABLE COBRE No 4 THHN</v>
          </cell>
        </row>
        <row r="79">
          <cell r="B79" t="str">
            <v>CABLE COBRE No 4 DESNUDO</v>
          </cell>
        </row>
        <row r="80">
          <cell r="B80" t="str">
            <v>CABLE COBRE No 2 THHN</v>
          </cell>
        </row>
        <row r="81">
          <cell r="B81" t="str">
            <v>CABLE COBRE No 2 DESNUDO</v>
          </cell>
        </row>
        <row r="82">
          <cell r="B82" t="str">
            <v>CABLE COBRE No 1/0 THHN</v>
          </cell>
        </row>
        <row r="83">
          <cell r="B83" t="str">
            <v>CABLE COBRE No 2/0 THHN</v>
          </cell>
        </row>
        <row r="84">
          <cell r="B84" t="str">
            <v>CABLE COBRE No 2/0 THHN DESNUDO</v>
          </cell>
        </row>
        <row r="85">
          <cell r="B85" t="str">
            <v>CABLE COBRE No 4/0 THHN</v>
          </cell>
        </row>
        <row r="86">
          <cell r="B86" t="str">
            <v>CABLE COBRE No 250 THHN DESNUDO</v>
          </cell>
        </row>
        <row r="87">
          <cell r="B87" t="str">
            <v>CABLE TRIPLEX #2 XLPE</v>
          </cell>
        </row>
        <row r="88">
          <cell r="B88" t="str">
            <v>CABLE UTP CATEGORIA 6</v>
          </cell>
        </row>
        <row r="89">
          <cell r="B89" t="str">
            <v>CABLE 10 PARES</v>
          </cell>
        </row>
        <row r="90">
          <cell r="B90" t="str">
            <v>CABLE RG59</v>
          </cell>
        </row>
        <row r="91">
          <cell r="B91" t="str">
            <v>CAJA GALVANIZADA</v>
          </cell>
        </row>
        <row r="92">
          <cell r="B92" t="str">
            <v>CAJA 2400 GALV CG-100 CAL 20</v>
          </cell>
        </row>
        <row r="93">
          <cell r="B93" t="str">
            <v>CAJA 5800 CAL 26</v>
          </cell>
        </row>
        <row r="94">
          <cell r="B94" t="str">
            <v>CAJA OCTAG GALV OG-100 CAL 20</v>
          </cell>
        </row>
        <row r="95">
          <cell r="B95" t="str">
            <v>CAJA METALICA</v>
          </cell>
        </row>
        <row r="96">
          <cell r="B96" t="str">
            <v xml:space="preserve">CAJA TACO 9 CIRC. MONO </v>
          </cell>
        </row>
        <row r="97">
          <cell r="B97" t="str">
            <v>CAJA PARA ALOJAR RENAVIADOR Y ACCESORIOS</v>
          </cell>
        </row>
        <row r="98">
          <cell r="B98" t="str">
            <v>CAJA PARA ALOJAR ARRANCADA Y ACCESORIOS</v>
          </cell>
        </row>
        <row r="99">
          <cell r="B99" t="str">
            <v>CAJA PARA AMPLIFICADOR</v>
          </cell>
        </row>
        <row r="100">
          <cell r="B100" t="str">
            <v>CAJA DE PASO 15X15</v>
          </cell>
        </row>
        <row r="101">
          <cell r="B101" t="str">
            <v>CAJA DE PASO 20X20</v>
          </cell>
        </row>
        <row r="102">
          <cell r="B102" t="str">
            <v>CAJA DE PASO 30X30</v>
          </cell>
        </row>
        <row r="103">
          <cell r="B103" t="str">
            <v>CAJA DE PASO 40X40</v>
          </cell>
        </row>
        <row r="104">
          <cell r="B104" t="str">
            <v>CALENTADOR DE PASO</v>
          </cell>
        </row>
        <row r="105">
          <cell r="B105" t="str">
            <v>CANALETA METALICA</v>
          </cell>
        </row>
        <row r="106">
          <cell r="B106" t="str">
            <v>CANECA M-120</v>
          </cell>
        </row>
        <row r="107">
          <cell r="B107" t="str">
            <v xml:space="preserve">CANDADO YALE 110-30         PRE </v>
          </cell>
        </row>
        <row r="108">
          <cell r="B108" t="str">
            <v>CANCHA MÚLTIPLE BALONCESTO - MICROFUTBOL - VOLEIBOL (INC. DOS UN FIJAS DE MICROBALONCESTO - MALLA PARA MICRO FUTBOL - JUEGO DE POSTES Y MALLA PARA VOLEIBOL)</v>
          </cell>
        </row>
        <row r="109">
          <cell r="B109" t="str">
            <v>CAMPANA 4" PVC DB</v>
          </cell>
        </row>
        <row r="110">
          <cell r="B110" t="str">
            <v>CAÑUELA DESAGUE RAMPA</v>
          </cell>
        </row>
        <row r="111">
          <cell r="B111" t="str">
            <v>CAPA DE LLANTA MOLIDA FUNDIDA INSITU e=0,05m</v>
          </cell>
        </row>
        <row r="112">
          <cell r="B112" t="str">
            <v>CAOLIN</v>
          </cell>
        </row>
        <row r="113">
          <cell r="B113" t="str">
            <v>CARROTANQUE AGUA</v>
          </cell>
        </row>
        <row r="114">
          <cell r="B114" t="str">
            <v>CASETON EN GUADUA</v>
          </cell>
        </row>
        <row r="115">
          <cell r="B115" t="str">
            <v>CEDRO</v>
          </cell>
        </row>
        <row r="116">
          <cell r="B116" t="str">
            <v>CEMENTO BLANCO              SACO DE 40 KILOS</v>
          </cell>
        </row>
        <row r="117">
          <cell r="B117" t="str">
            <v xml:space="preserve">CEMENTO BLANCO NARE         SACO DE 25 KILOS                </v>
          </cell>
        </row>
        <row r="118">
          <cell r="B118" t="str">
            <v>CEMENTO GRIS</v>
          </cell>
        </row>
        <row r="119">
          <cell r="B119" t="str">
            <v>CEMENTO GRIS PORTLAND       SACO DE 50 KILOS</v>
          </cell>
        </row>
        <row r="120">
          <cell r="B120" t="str">
            <v>CERAMICA 20  x20</v>
          </cell>
        </row>
        <row r="121">
          <cell r="B121" t="str">
            <v>CERAMICA EGEO 20,5X20,5</v>
          </cell>
        </row>
        <row r="122">
          <cell r="B122" t="str">
            <v>CEREZO</v>
          </cell>
        </row>
        <row r="123">
          <cell r="B123" t="str">
            <v>CERRADURA SCHLAGE B350</v>
          </cell>
        </row>
        <row r="124">
          <cell r="B124" t="str">
            <v>CERRADURA SCHLAGE A40S</v>
          </cell>
        </row>
        <row r="125">
          <cell r="B125" t="str">
            <v>CERRADURA SCHLAGE A70PD</v>
          </cell>
        </row>
        <row r="126">
          <cell r="B126" t="str">
            <v>CERRADURA SCHLAGE A87PD</v>
          </cell>
        </row>
        <row r="127">
          <cell r="B127" t="str">
            <v>CHAZO PLASTICO</v>
          </cell>
        </row>
        <row r="128">
          <cell r="B128" t="str">
            <v>CHEQUE HIDRO 3/4</v>
          </cell>
        </row>
        <row r="129">
          <cell r="B129" t="str">
            <v>CHEQUE CORTINA DE 1.1/2"</v>
          </cell>
        </row>
        <row r="130">
          <cell r="B130" t="str">
            <v>CHEQUE CORTINA DE 2"</v>
          </cell>
        </row>
        <row r="131">
          <cell r="B131" t="str">
            <v>CHEQUE CORTINA DE 2.1/2"</v>
          </cell>
        </row>
        <row r="132">
          <cell r="B132" t="str">
            <v>CHEQUE CORTINA DE 3"</v>
          </cell>
        </row>
        <row r="133">
          <cell r="B133" t="str">
            <v>CHEQUE CORTINA DE 4"</v>
          </cell>
        </row>
        <row r="134">
          <cell r="B134" t="str">
            <v>CHEQUE CORTINA PERFORADO DE 1.1/2"</v>
          </cell>
        </row>
        <row r="135">
          <cell r="B135" t="str">
            <v>CIELO RASO EN FIBROCEMENTO 11mm</v>
          </cell>
        </row>
        <row r="136">
          <cell r="B136" t="str">
            <v>CIERRA PUERTAS HIDRAULICO</v>
          </cell>
        </row>
        <row r="137">
          <cell r="B137" t="str">
            <v>CINTA BANDIT 5/8"</v>
          </cell>
        </row>
        <row r="138">
          <cell r="B138" t="str">
            <v xml:space="preserve">CINTA PVC </v>
          </cell>
        </row>
        <row r="139">
          <cell r="B139" t="str">
            <v>CINTA DE ENMASCARAR 1"</v>
          </cell>
        </row>
        <row r="140">
          <cell r="B140" t="str">
            <v>CODO ACERO SCH 40  1/2"x90</v>
          </cell>
        </row>
        <row r="141">
          <cell r="B141" t="str">
            <v>CODO ACERO SCH 40  3/4"x90</v>
          </cell>
        </row>
        <row r="142">
          <cell r="B142" t="str">
            <v>CODO ACERO SCH 40  1"x90</v>
          </cell>
        </row>
        <row r="143">
          <cell r="B143" t="str">
            <v>CODO ACERO SCH 40  1.1/2"x90</v>
          </cell>
        </row>
        <row r="144">
          <cell r="B144" t="str">
            <v>CODO CPVC    1/2"x45</v>
          </cell>
        </row>
        <row r="145">
          <cell r="B145" t="str">
            <v>CODO CPVC    3/4"x45</v>
          </cell>
        </row>
        <row r="146">
          <cell r="B146" t="str">
            <v>CODO GALV     3/4"x45</v>
          </cell>
        </row>
        <row r="147">
          <cell r="B147" t="str">
            <v>CODO GALV     1.1/2"x45</v>
          </cell>
        </row>
        <row r="148">
          <cell r="B148" t="str">
            <v>CODO GALV     2"x45</v>
          </cell>
        </row>
        <row r="149">
          <cell r="B149" t="str">
            <v>CODO GALVANIZADO 2"</v>
          </cell>
        </row>
        <row r="150">
          <cell r="B150" t="str">
            <v>CODO GALV     2.1/2"x45</v>
          </cell>
        </row>
        <row r="151">
          <cell r="B151" t="str">
            <v>CODO GALV     3"x45</v>
          </cell>
        </row>
        <row r="152">
          <cell r="B152" t="str">
            <v>CODO GALV     4"x45</v>
          </cell>
        </row>
        <row r="153">
          <cell r="B153" t="str">
            <v>CODO GALV     4"x90</v>
          </cell>
        </row>
        <row r="154">
          <cell r="B154" t="str">
            <v>COD PVC 1"</v>
          </cell>
        </row>
        <row r="155">
          <cell r="B155" t="str">
            <v>COD MET EMT 1/2"</v>
          </cell>
        </row>
        <row r="156">
          <cell r="B156" t="str">
            <v>COD MET EMT 3/4"</v>
          </cell>
        </row>
        <row r="157">
          <cell r="B157" t="str">
            <v>COD EMT CONDUIT 1"</v>
          </cell>
        </row>
        <row r="158">
          <cell r="B158" t="str">
            <v>COD EMT CONDUIT 1.1/2"</v>
          </cell>
        </row>
        <row r="159">
          <cell r="B159" t="str">
            <v>COD EMT CONDUIT 1.1/4"</v>
          </cell>
        </row>
        <row r="160">
          <cell r="B160" t="str">
            <v>COD EMT CONDUIT 2"</v>
          </cell>
        </row>
        <row r="161">
          <cell r="B161" t="str">
            <v>CODO PVC 4"</v>
          </cell>
        </row>
        <row r="162">
          <cell r="B162" t="str">
            <v>CODO PVC CONDUIT 1.1/2"</v>
          </cell>
        </row>
        <row r="163">
          <cell r="B163" t="str">
            <v>CODO PVC LIV 2"X45</v>
          </cell>
        </row>
        <row r="164">
          <cell r="B164" t="str">
            <v>CODO PVC LIV 3"X45</v>
          </cell>
        </row>
        <row r="165">
          <cell r="B165" t="str">
            <v>CODO PVC LIV 4"X45</v>
          </cell>
        </row>
        <row r="166">
          <cell r="B166" t="str">
            <v>CODO PRS PVC  .1/2x45ø</v>
          </cell>
        </row>
        <row r="167">
          <cell r="B167" t="str">
            <v>CODO PRS PVC  .3/4x45ø</v>
          </cell>
        </row>
        <row r="168">
          <cell r="B168" t="str">
            <v xml:space="preserve">CODO PRS PVC 1    x45ø </v>
          </cell>
        </row>
        <row r="169">
          <cell r="B169" t="str">
            <v>CODO PRS PVC 1.1/4x45ø</v>
          </cell>
        </row>
        <row r="170">
          <cell r="B170" t="str">
            <v>CODO PRS PVC 1.1/2x45ø</v>
          </cell>
        </row>
        <row r="171">
          <cell r="B171" t="str">
            <v>CODO PRS PVC 2    x45ø</v>
          </cell>
        </row>
        <row r="172">
          <cell r="B172" t="str">
            <v>CODO PRS PVC 2.1/2x45ø</v>
          </cell>
        </row>
        <row r="173">
          <cell r="B173" t="str">
            <v>CODO PRS PVC 3    x45ø</v>
          </cell>
        </row>
        <row r="174">
          <cell r="B174" t="str">
            <v>CODO PRS PVC 4    x45ø</v>
          </cell>
        </row>
        <row r="175">
          <cell r="B175" t="str">
            <v>CODO 90º 110mm</v>
          </cell>
        </row>
        <row r="176">
          <cell r="B176" t="str">
            <v>CODO 90º 160mm</v>
          </cell>
        </row>
        <row r="177">
          <cell r="B177" t="str">
            <v>CODO SAN PVC 2    x90ø CxC</v>
          </cell>
        </row>
        <row r="178">
          <cell r="B178" t="str">
            <v>CODO SAN PVC 3    x90ø CxC</v>
          </cell>
        </row>
        <row r="179">
          <cell r="B179" t="str">
            <v>CODO SAN PVC 4    x90ø CxC</v>
          </cell>
        </row>
        <row r="180">
          <cell r="B180" t="str">
            <v>CODO SAN PVC 6    x90ø CxC</v>
          </cell>
        </row>
        <row r="181">
          <cell r="B181" t="str">
            <v>CODO SAN PVC 2    x45ø CxC</v>
          </cell>
        </row>
        <row r="182">
          <cell r="B182" t="str">
            <v>CODO SAN PVC 3    x45ø CxC</v>
          </cell>
        </row>
        <row r="183">
          <cell r="B183" t="str">
            <v>CODO SAN PVC 4    x45ø CxC</v>
          </cell>
        </row>
        <row r="184">
          <cell r="B184" t="str">
            <v>CODO SAN PVC 6    x45ø CxC</v>
          </cell>
        </row>
        <row r="185">
          <cell r="B185" t="str">
            <v>CORAZA 3/4 T.C.</v>
          </cell>
        </row>
        <row r="186">
          <cell r="B186" t="str">
            <v>COMPRESOR DE DOS MARTILLOS</v>
          </cell>
        </row>
        <row r="187">
          <cell r="B187" t="str">
            <v>COMPRESOR DE UN MARTILLO</v>
          </cell>
        </row>
        <row r="188">
          <cell r="B188" t="str">
            <v>CONCRETO 2000 PSI (14 MPA)</v>
          </cell>
        </row>
        <row r="189">
          <cell r="B189" t="str">
            <v>CONCRETO 3000 PSI (210 MPA)</v>
          </cell>
        </row>
        <row r="190">
          <cell r="B190" t="str">
            <v>CONCRETO TREMIE 3000 PSI (210 MPA)</v>
          </cell>
        </row>
        <row r="191">
          <cell r="B191" t="str">
            <v>CONECTORES CORAZA</v>
          </cell>
        </row>
        <row r="192">
          <cell r="B192" t="str">
            <v>CORTACIRCUITO ATORN. 1POL 30 AMP</v>
          </cell>
        </row>
        <row r="193">
          <cell r="B193" t="str">
            <v>CORTADORA DE LADRILLO ELECTRICA</v>
          </cell>
        </row>
        <row r="194">
          <cell r="B194" t="str">
            <v>CUARTON 2"x4"x3M</v>
          </cell>
        </row>
        <row r="195">
          <cell r="B195" t="str">
            <v>CUBIERTA TIPO SANDWICH</v>
          </cell>
        </row>
        <row r="196">
          <cell r="B196" t="str">
            <v>CUPULA EN ALUMINIO 4"X3"</v>
          </cell>
        </row>
        <row r="197">
          <cell r="B197" t="str">
            <v>CUPULA EN ALUMINIO 6"X4"</v>
          </cell>
        </row>
        <row r="198">
          <cell r="B198" t="str">
            <v>DESAGUE SENCILLO CON REBOSE GRIVAL</v>
          </cell>
        </row>
        <row r="199">
          <cell r="B199" t="str">
            <v>DILATAC.BRONCE PC09 O PC18  TIRA DE 3M</v>
          </cell>
        </row>
        <row r="200">
          <cell r="B200" t="str">
            <v>DILATAC.METALICA 1.90mX0,05m</v>
          </cell>
        </row>
        <row r="201">
          <cell r="B201" t="str">
            <v>DISLVENTE THINNER</v>
          </cell>
        </row>
        <row r="202">
          <cell r="B202" t="str">
            <v>DISPENSADOR</v>
          </cell>
        </row>
        <row r="203">
          <cell r="B203" t="str">
            <v>DISPENSADOR DE JABON EN ACERO INOX.</v>
          </cell>
        </row>
        <row r="204">
          <cell r="B204" t="str">
            <v>DISPENSADOR PAPEL HIGIENICO</v>
          </cell>
        </row>
        <row r="205">
          <cell r="B205" t="str">
            <v>DISPENSADOR DE TOALLAS DESECHABLES</v>
          </cell>
        </row>
        <row r="206">
          <cell r="B206" t="str">
            <v>DUCHA ANTIVANDALICA EMPOTRADA</v>
          </cell>
        </row>
        <row r="207">
          <cell r="B207" t="str">
            <v>DUCHA DE EMERGENCIA</v>
          </cell>
        </row>
        <row r="208">
          <cell r="B208" t="str">
            <v>EMPRADIZACION</v>
          </cell>
        </row>
        <row r="209">
          <cell r="B209" t="str">
            <v>EQUIPO PRESION AGUA CRUDA</v>
          </cell>
        </row>
        <row r="210">
          <cell r="B210" t="str">
            <v>EQUIPO PRESION AGUA POTABLE</v>
          </cell>
        </row>
        <row r="211">
          <cell r="B211" t="str">
            <v>EQUIPO PRESION RED DE INCENDIO</v>
          </cell>
        </row>
        <row r="212">
          <cell r="B212" t="str">
            <v>ESMALTE CORRIENTE</v>
          </cell>
        </row>
        <row r="213">
          <cell r="B213" t="str">
            <v>ESMALTE SINTETICO</v>
          </cell>
        </row>
        <row r="214">
          <cell r="B214" t="str">
            <v>ESPARRAGOS A.C. B7 - 2 TUERCAS 2 H 5/8" x 3/12"</v>
          </cell>
        </row>
        <row r="215">
          <cell r="B215" t="str">
            <v>ESPEJO CRISTAL 4MM BISELADO 2CMS</v>
          </cell>
        </row>
        <row r="216">
          <cell r="B216" t="str">
            <v>ESTRUCTRA EN ALUMINIO CIELO RASO</v>
          </cell>
        </row>
        <row r="217">
          <cell r="B217" t="str">
            <v>ESTUCO ACRILICO PARA EXTERIORES</v>
          </cell>
        </row>
        <row r="218">
          <cell r="B218" t="str">
            <v>FIBRA OPTICA</v>
          </cell>
        </row>
        <row r="219">
          <cell r="B219" t="str">
            <v>FIBROCEMENTO 11MM</v>
          </cell>
        </row>
        <row r="220">
          <cell r="B220" t="str">
            <v>FLOTADOR 1.1/2 ELECTRICO</v>
          </cell>
        </row>
        <row r="221">
          <cell r="B221" t="str">
            <v>FLOTADOR 1.1/2 MECANICO</v>
          </cell>
        </row>
        <row r="222">
          <cell r="B222" t="str">
            <v>FORMALETA COLUMNAS</v>
          </cell>
        </row>
        <row r="223">
          <cell r="B223" t="str">
            <v>FORMALETA MADERA A LA VISTA</v>
          </cell>
        </row>
        <row r="224">
          <cell r="B224" t="str">
            <v>FORMALETA PARA ENTREPISO    PRE</v>
          </cell>
        </row>
        <row r="225">
          <cell r="B225" t="str">
            <v>GABINETE GC1</v>
          </cell>
        </row>
        <row r="226">
          <cell r="B226" t="str">
            <v>GABINETE GC3 (NO INCLUYE CONTACTORES)</v>
          </cell>
        </row>
        <row r="227">
          <cell r="B227" t="str">
            <v>GABINETE GCE1 (NO INCLUYE CONTACTORES)</v>
          </cell>
        </row>
        <row r="228">
          <cell r="B228" t="str">
            <v>GABINETE GCE2 (NO INCLUYE CONTACTORES)</v>
          </cell>
        </row>
        <row r="229">
          <cell r="B229" t="str">
            <v>GABINETE GCE3 (NO INCLUYE CONTACTORES)</v>
          </cell>
        </row>
        <row r="230">
          <cell r="B230" t="str">
            <v>GABINETE GC1 (NO INCLUYE CONTACTORES)</v>
          </cell>
        </row>
        <row r="231">
          <cell r="B231" t="str">
            <v>GABINETE GCS1</v>
          </cell>
        </row>
        <row r="232">
          <cell r="B232" t="str">
            <v>GABINETE GCS2</v>
          </cell>
        </row>
        <row r="233">
          <cell r="B233" t="str">
            <v>GABINETE TIPO 1</v>
          </cell>
        </row>
        <row r="234">
          <cell r="B234" t="str">
            <v>G\ESCOBA CEDRO 8CM</v>
          </cell>
        </row>
        <row r="235">
          <cell r="B235" t="str">
            <v>GASOLINA CORRIENTE</v>
          </cell>
        </row>
        <row r="236">
          <cell r="B236" t="str">
            <v>GEOTEXTIL</v>
          </cell>
        </row>
        <row r="237">
          <cell r="B237" t="str">
            <v xml:space="preserve">GRANITO        #3           25 KILOS REVUELTO </v>
          </cell>
        </row>
        <row r="238">
          <cell r="B238" t="str">
            <v>GRAVA TRITURADA DE 3/4</v>
          </cell>
        </row>
        <row r="239">
          <cell r="B239" t="str">
            <v>GRAVILLA</v>
          </cell>
        </row>
        <row r="240">
          <cell r="B240" t="str">
            <v>GRIFERÍA ANTIVANDÁLICA P´LAVAMANOS PICO LARGO TIPO PUSH, CONEXIÓN Ø 3/4" Ó 1/2"</v>
          </cell>
        </row>
        <row r="241">
          <cell r="B241" t="str">
            <v>GRIFERÍA ANTIVANDÁLICA PICO LARGO LAVAMANOS</v>
          </cell>
        </row>
        <row r="242">
          <cell r="B242" t="str">
            <v>GRIFERIA EN ACERO INOX. CUELLO GANSO</v>
          </cell>
        </row>
        <row r="243">
          <cell r="B243" t="str">
            <v>GROUTING 3000 PSI</v>
          </cell>
        </row>
        <row r="244">
          <cell r="B244" t="str">
            <v>GUADUA     [TACO] 2.50-3M</v>
          </cell>
        </row>
        <row r="245">
          <cell r="B245" t="str">
            <v>GUAYACAN DE MANIZALES</v>
          </cell>
        </row>
        <row r="246">
          <cell r="B246" t="str">
            <v>HEBILLAS PARA CINTA BANDIT 5/8"</v>
          </cell>
        </row>
        <row r="247">
          <cell r="B247" t="str">
            <v>HERRAMIENTA MENOR</v>
          </cell>
        </row>
        <row r="248">
          <cell r="B248" t="str">
            <v>HERRAJES VARIOS</v>
          </cell>
        </row>
        <row r="249">
          <cell r="B249" t="str">
            <v>HIDROSELLO 110MM</v>
          </cell>
        </row>
        <row r="250">
          <cell r="B250" t="str">
            <v xml:space="preserve">HIDROSELLO 160MM   </v>
          </cell>
        </row>
        <row r="251">
          <cell r="B251" t="str">
            <v>HIERRO  .1/2" 60.000  [6M]  FIGURADO</v>
          </cell>
        </row>
        <row r="252">
          <cell r="B252" t="str">
            <v>HIERRO  .1/2" 60.000 [12M]</v>
          </cell>
        </row>
        <row r="253">
          <cell r="B253" t="str">
            <v>HIERRO  .3/8" 37.000  [CH]  X</v>
          </cell>
        </row>
        <row r="254">
          <cell r="B254" t="str">
            <v>INTERRUPTOR SENCILLO</v>
          </cell>
        </row>
        <row r="255">
          <cell r="B255" t="str">
            <v>INTERRUPTOR DOBLE</v>
          </cell>
        </row>
        <row r="256">
          <cell r="B256" t="str">
            <v>INTERRUPTOR 10KA 208V DE 3X150A</v>
          </cell>
        </row>
        <row r="257">
          <cell r="B257" t="str">
            <v>INTERRUPTOR 10KA 208V DE 3X125A</v>
          </cell>
        </row>
        <row r="258">
          <cell r="B258" t="str">
            <v>INTERRUPTOR 10KA 208V DE 3X100A</v>
          </cell>
        </row>
        <row r="259">
          <cell r="B259" t="str">
            <v>INTERRUPTOR 10KA 208V DE 3X60A</v>
          </cell>
        </row>
        <row r="260">
          <cell r="B260" t="str">
            <v>INTERRUPTOR 10KA 208V DE 3X50A</v>
          </cell>
        </row>
        <row r="261">
          <cell r="B261" t="str">
            <v>INTERRUPTOR 10KA 208V DE 3X40A</v>
          </cell>
        </row>
        <row r="262">
          <cell r="B262" t="str">
            <v>INTERRUPTOR 10KA 208V DE 3X30A</v>
          </cell>
        </row>
        <row r="263">
          <cell r="B263" t="str">
            <v>INTERRUPTOR 10KA 208V DE 3X20A</v>
          </cell>
        </row>
        <row r="264">
          <cell r="B264" t="str">
            <v>INTERRUPTOR ENCHUF. 10KA 208V 2X30A</v>
          </cell>
        </row>
        <row r="265">
          <cell r="B265" t="str">
            <v>INTERRUPTOR ENCHUF. 10KA 208V 2X20A</v>
          </cell>
        </row>
        <row r="266">
          <cell r="B266" t="str">
            <v>INTERRUPTOR ENCHUF. 1X30A</v>
          </cell>
        </row>
        <row r="267">
          <cell r="B267" t="str">
            <v>INTERRUPTOR ENCHUF. 1X20A</v>
          </cell>
        </row>
        <row r="268">
          <cell r="B268" t="str">
            <v>INTERRUPTOR ENCHUF. 1X15A 110V</v>
          </cell>
        </row>
        <row r="269">
          <cell r="B269" t="str">
            <v>JUEGO INCRUSTAR</v>
          </cell>
        </row>
        <row r="270">
          <cell r="B270" t="str">
            <v>JUEGOS INFANTILES M.Z.</v>
          </cell>
        </row>
        <row r="271">
          <cell r="B271" t="str">
            <v>JUNTA EXPANSION PVC 3"</v>
          </cell>
        </row>
        <row r="272">
          <cell r="B272" t="str">
            <v>JUNTA EXPANSION PVC 4"</v>
          </cell>
        </row>
        <row r="273">
          <cell r="B273" t="str">
            <v>KIT VÁLVULA DE DESCARGA ANTIVANDÁLICA, 21-AA-950 DOCOL Ó SIMILAR</v>
          </cell>
        </row>
        <row r="274">
          <cell r="B274" t="str">
            <v>KIT VÁLVULA DE DESCARGA ANTIVANDÁLICA  ALTA PRESIÓN P´SANITARIO DE CONEXIÓN POSTERIOR, DOCOL Ó  SIMILAR</v>
          </cell>
        </row>
        <row r="275">
          <cell r="B275" t="str">
            <v>L. BLOQUE No 4</v>
          </cell>
        </row>
        <row r="276">
          <cell r="B276" t="str">
            <v>L. BLOQUE No 5</v>
          </cell>
        </row>
        <row r="277">
          <cell r="B277" t="str">
            <v xml:space="preserve">LACA MADERA </v>
          </cell>
        </row>
        <row r="278">
          <cell r="B278" t="str">
            <v>LADR COMUN/SUCIO</v>
          </cell>
        </row>
        <row r="279">
          <cell r="B279" t="str">
            <v>LADRILLO PRENSADO</v>
          </cell>
        </row>
        <row r="280">
          <cell r="B280" t="str">
            <v>LADRILLO TOLETE FINO PERFORADO</v>
          </cell>
        </row>
        <row r="281">
          <cell r="B281" t="str">
            <v>LAMINA GALVANIZADA CAL.20</v>
          </cell>
        </row>
        <row r="282">
          <cell r="B282" t="str">
            <v>LAMINA GALVANIZADA CAL.18</v>
          </cell>
        </row>
        <row r="283">
          <cell r="B283" t="str">
            <v>LAMINA EN ACERO INOXIDABLE CAL 20</v>
          </cell>
        </row>
        <row r="284">
          <cell r="B284" t="str">
            <v>LAVAMANOS REDONDO EN ACERO INOX 43-AA-94106  TRAMONTINA Ó SIMILAR</v>
          </cell>
        </row>
        <row r="285">
          <cell r="B285" t="str">
            <v>LAVAMANOS AVANTI BLANCO</v>
          </cell>
        </row>
        <row r="286">
          <cell r="B286" t="str">
            <v>LIJA  40 MADERA</v>
          </cell>
        </row>
        <row r="287">
          <cell r="B287" t="str">
            <v>LIJA 320</v>
          </cell>
        </row>
        <row r="288">
          <cell r="B288" t="str">
            <v xml:space="preserve">LIMPIADOR PVC 760-G 1/4 GL  PAVCO                           </v>
          </cell>
        </row>
        <row r="289">
          <cell r="B289" t="str">
            <v xml:space="preserve">LISTON 1    x2x3M.  OTOBO </v>
          </cell>
        </row>
        <row r="290">
          <cell r="B290" t="str">
            <v>LISTON M.H. ZAPAN</v>
          </cell>
        </row>
        <row r="291">
          <cell r="B291" t="str">
            <v>LLAVE DE JARDÍN LIV 1/2"</v>
          </cell>
        </row>
        <row r="292">
          <cell r="B292" t="str">
            <v>LLAVE DE MANGUERA METÁLICA 1/2"</v>
          </cell>
        </row>
        <row r="293">
          <cell r="B293" t="str">
            <v>LOSA CONCRETO PUENTES e = 0,05m</v>
          </cell>
        </row>
        <row r="294">
          <cell r="B294" t="str">
            <v>LOSETAS PREFABRICADAS EN CONCRETO 40cmx40cmx6cm</v>
          </cell>
        </row>
        <row r="295">
          <cell r="B295" t="str">
            <v>LUMINARIA METAL HALIDE 70W</v>
          </cell>
        </row>
        <row r="296">
          <cell r="B296" t="str">
            <v>LUMINARIA DE SODIO 70W</v>
          </cell>
        </row>
        <row r="297">
          <cell r="B297" t="str">
            <v>MALLA ELECTROSOLDADA  M-159 Q-4</v>
          </cell>
        </row>
        <row r="298">
          <cell r="B298" t="str">
            <v>MALLA ONDULADA  1.1/2"X1.1/2" GRAFIL 2MM</v>
          </cell>
        </row>
        <row r="299">
          <cell r="B299" t="str">
            <v>MALLA 40 X 40 CALIBRE 1/8"</v>
          </cell>
        </row>
        <row r="300">
          <cell r="B300" t="str">
            <v>MALLA GALLINERO        1"</v>
          </cell>
        </row>
        <row r="301">
          <cell r="B301" t="str">
            <v>MANO OBRA ALB.ACABADOS  1 AYUDANTE-1 OFI</v>
          </cell>
        </row>
        <row r="302">
          <cell r="B302" t="str">
            <v xml:space="preserve">MANO OBRA ALB.ACABADOS  1 AYUDANTE-1 OFI </v>
          </cell>
        </row>
        <row r="303">
          <cell r="B303" t="str">
            <v>MANO OBRA ALB.ACABADOS  2 AYUDANTE-1 OFI</v>
          </cell>
        </row>
        <row r="304">
          <cell r="B304" t="str">
            <v xml:space="preserve">MANO OBRA ALB.ACABADOS  2 AYUDANTE-1 OFI                    </v>
          </cell>
        </row>
        <row r="305">
          <cell r="B305" t="str">
            <v>MANO OBRA ALBANILERIA   1 AYUDANTE</v>
          </cell>
        </row>
        <row r="306">
          <cell r="B306" t="str">
            <v>MANO OBRA ALBANILERIA   1 AYUDANTE-1 OFI</v>
          </cell>
        </row>
        <row r="307">
          <cell r="B307" t="str">
            <v xml:space="preserve">MANO OBRA ALBANILERIA   2 AYUDANTE </v>
          </cell>
        </row>
        <row r="308">
          <cell r="B308" t="str">
            <v xml:space="preserve">MANO OBRA ALBANILERIA   2 AYUDANTE-1 OFI                    </v>
          </cell>
        </row>
        <row r="309">
          <cell r="B309" t="str">
            <v>MANO OBRA ALBANILERIA   3 AYUDANTE</v>
          </cell>
        </row>
        <row r="310">
          <cell r="B310" t="str">
            <v>MANO OBRA ALBANILERIA   3 AYUDANTE-1 OIF</v>
          </cell>
        </row>
        <row r="311">
          <cell r="B311" t="str">
            <v>MANO OBRA ALBANILERIA   5 AYUDANTE-1 OFI</v>
          </cell>
        </row>
        <row r="312">
          <cell r="B312" t="str">
            <v>MANO OBRA CARP.MADERA   1 AYUDANTE-1 OFI</v>
          </cell>
        </row>
        <row r="313">
          <cell r="B313" t="str">
            <v>MANO OBRA CARP.TALLER   1 AYUDANTE-1 OFI</v>
          </cell>
        </row>
        <row r="314">
          <cell r="B314" t="str">
            <v>MANO OBRA ELECTRICAS    1 AYUDANTE-1 OFI</v>
          </cell>
        </row>
        <row r="315">
          <cell r="B315" t="str">
            <v xml:space="preserve">MANO OBRA HIDROSANIT.   1 AYUDANTE-1 OFI                    </v>
          </cell>
        </row>
        <row r="316">
          <cell r="B316" t="str">
            <v>MANO OBRA METALISTERIA  1 AYUDANTE-1 OFI</v>
          </cell>
        </row>
        <row r="317">
          <cell r="B317" t="str">
            <v>MANO OBRA PINTURA       1 AYUDANTE-1 OFI</v>
          </cell>
        </row>
        <row r="318">
          <cell r="B318" t="str">
            <v xml:space="preserve">MANO OBRA TOPOGRAFIA    1 CADENERO-1 TOP                    </v>
          </cell>
        </row>
        <row r="319">
          <cell r="B319" t="str">
            <v>MANTO 500XT</v>
          </cell>
        </row>
        <row r="320">
          <cell r="B320" t="str">
            <v>MANTO METAL SL 100</v>
          </cell>
        </row>
        <row r="321">
          <cell r="B321" t="str">
            <v>MARCO CON TAPA CAJA DE PASO</v>
          </cell>
        </row>
        <row r="322">
          <cell r="B322" t="str">
            <v>MARCO CON TAPA</v>
          </cell>
        </row>
        <row r="323">
          <cell r="B323" t="str">
            <v>MARCO CON TAPA 30X30</v>
          </cell>
        </row>
        <row r="324">
          <cell r="B324" t="str">
            <v>MARCO CON TAPA 40X40</v>
          </cell>
        </row>
        <row r="325">
          <cell r="B325" t="str">
            <v>MARMOLINA BLANCA</v>
          </cell>
        </row>
        <row r="326">
          <cell r="B326" t="str">
            <v>MEZCLADOR LAVAMANOS</v>
          </cell>
        </row>
        <row r="327">
          <cell r="B327" t="str">
            <v>MINERAL ROJO</v>
          </cell>
        </row>
        <row r="328">
          <cell r="B328" t="str">
            <v>MORDAZA-PLATINA 3"X1/4X0,75MT</v>
          </cell>
        </row>
        <row r="329">
          <cell r="B329" t="str">
            <v>MORTERO   1:3</v>
          </cell>
        </row>
        <row r="330">
          <cell r="B330" t="str">
            <v>MORTERO   1:4</v>
          </cell>
        </row>
        <row r="331">
          <cell r="B331" t="str">
            <v>MORTERO   1:5</v>
          </cell>
        </row>
        <row r="332">
          <cell r="B332" t="str">
            <v>MOTONIVELADORA CAT-12-F</v>
          </cell>
        </row>
        <row r="333">
          <cell r="B333" t="str">
            <v>MUEBLE FIJO PORTERIA MF-01 S/N DISEÑO</v>
          </cell>
        </row>
        <row r="334">
          <cell r="B334" t="str">
            <v>MUEBLE FIJO TIENDA ESCOLAR MF-02 S/N DISEÑO</v>
          </cell>
        </row>
        <row r="335">
          <cell r="B335" t="str">
            <v>MUEBLE FIJO BANCA ADMINISTRACION MF-04 S/N DISEÑO</v>
          </cell>
        </row>
        <row r="336">
          <cell r="B336" t="str">
            <v>MUEBLE FIJO BIBLIOTECA MF-05 S/N DISEÑO</v>
          </cell>
        </row>
        <row r="337">
          <cell r="B337" t="str">
            <v>MUEBLE FIJO EMISORA MF-09 S/N DISEÑO</v>
          </cell>
        </row>
        <row r="338">
          <cell r="B338" t="str">
            <v>MUEBLE FIJO ESTANTERIA AUDIOVISUALES MF-10 S/N DISEÑO</v>
          </cell>
        </row>
        <row r="339">
          <cell r="B339" t="str">
            <v>MUEBLE FIJO SALA DE PROFESORES MF-11 S/N DISEÑO</v>
          </cell>
        </row>
        <row r="340">
          <cell r="B340" t="str">
            <v>MUEBLE HERMETICO/ ACRILICO</v>
          </cell>
        </row>
        <row r="341">
          <cell r="B341" t="str">
            <v>NEOPRENO</v>
          </cell>
        </row>
        <row r="342">
          <cell r="B342" t="str">
            <v>NICHO METALICO</v>
          </cell>
        </row>
        <row r="343">
          <cell r="B343" t="str">
            <v>NIPLE GALV PASAMURO 1.1/2"x  40   CM</v>
          </cell>
        </row>
        <row r="344">
          <cell r="B344" t="str">
            <v>NIPLE GALV PASAMURO 2"x  40   CM</v>
          </cell>
        </row>
        <row r="345">
          <cell r="B345" t="str">
            <v>NIPLE GALV PASAMURO 4"x  40   CM</v>
          </cell>
        </row>
        <row r="346">
          <cell r="B346" t="str">
            <v>NIPLE GALV PASAMURO 1"x  20 CM</v>
          </cell>
        </row>
        <row r="347">
          <cell r="B347" t="str">
            <v>NIPLE GALV PASAMURO 1.1/2"x  20 CM</v>
          </cell>
        </row>
        <row r="348">
          <cell r="B348" t="str">
            <v>NIPLE GALV PASAMURO 2"x  20 CM</v>
          </cell>
        </row>
        <row r="349">
          <cell r="B349" t="str">
            <v>NIPLE GALV PASAMURO 2.1/2"x  20 CM</v>
          </cell>
        </row>
        <row r="350">
          <cell r="B350" t="str">
            <v>NIPLE GALV PASAMURO 4"x  20   CM</v>
          </cell>
        </row>
        <row r="351">
          <cell r="B351" t="str">
            <v>ORINAL MEDIANO DE COLGAR INSTITUCIONAL REF 21-AA-8860 MANCESA Ó SIMILAR</v>
          </cell>
        </row>
        <row r="352">
          <cell r="B352" t="str">
            <v>PANEL DE CONTROL ALUMBRADO AULAS</v>
          </cell>
        </row>
        <row r="353">
          <cell r="B353" t="str">
            <v>PANEL DE CONTROL ALUMBRADO SALONES</v>
          </cell>
        </row>
        <row r="354">
          <cell r="B354" t="str">
            <v>PANEL DE CONTROL ALUMBRADO BIBLIOTECA</v>
          </cell>
        </row>
        <row r="355">
          <cell r="B355" t="str">
            <v>PANEL DE CONTROL ALUMBRADO AULA MULTIPLE</v>
          </cell>
        </row>
        <row r="356">
          <cell r="B356" t="str">
            <v>PANEL DE CONTROL ALUMBRADO AULAS ESPECIALES</v>
          </cell>
        </row>
        <row r="357">
          <cell r="B357" t="str">
            <v>PAPELERA EN ACERO INOX.</v>
          </cell>
        </row>
        <row r="358">
          <cell r="B358" t="str">
            <v>PARAL TELECOPICO 2-4</v>
          </cell>
        </row>
        <row r="359">
          <cell r="B359" t="str">
            <v>PARARRAYOS 9-10 KVA</v>
          </cell>
        </row>
        <row r="360">
          <cell r="B360" t="str">
            <v>PASE DE LA CAJA AL EQUIPO 1.1/4-3X6+8</v>
          </cell>
        </row>
        <row r="361">
          <cell r="B361" t="str">
            <v>PASAMANOS/ DISCAPACITADOS ACERO INOX.</v>
          </cell>
        </row>
        <row r="362">
          <cell r="B362" t="str">
            <v>PASOS ESCALERA PREFABRICADA BARRA AULAS</v>
          </cell>
        </row>
        <row r="363">
          <cell r="B363" t="str">
            <v>PASOS PREFABRICADOS EN CONCRETO</v>
          </cell>
        </row>
        <row r="364">
          <cell r="B364" t="str">
            <v>PASOS ESCALERA PREFABRICADA AULAS ESPECIALES</v>
          </cell>
        </row>
        <row r="365">
          <cell r="B365" t="str">
            <v>PATCH PANEL 48 PUERTOS</v>
          </cell>
        </row>
        <row r="366">
          <cell r="B366" t="str">
            <v>PATCH PANEL 24 PUERTOS</v>
          </cell>
        </row>
        <row r="367">
          <cell r="B367" t="str">
            <v>PAVIMENTO EN CONCRETO MR-46</v>
          </cell>
        </row>
        <row r="368">
          <cell r="B368" t="str">
            <v>PEGACOR BLANCO</v>
          </cell>
        </row>
        <row r="369">
          <cell r="B369" t="str">
            <v>PEGANTE A X W</v>
          </cell>
        </row>
        <row r="370">
          <cell r="B370" t="str">
            <v>PERFIL EPCR 100X50 - 16</v>
          </cell>
        </row>
        <row r="371">
          <cell r="B371" t="str">
            <v>PERFIL EPCR 200X50 - 16</v>
          </cell>
        </row>
        <row r="372">
          <cell r="B372" t="str">
            <v>PERFILERIA EN ALUMINIO PARA MARQUESINA</v>
          </cell>
        </row>
        <row r="373">
          <cell r="B373" t="str">
            <v>PERFIL ALH - C173 O SIMILAR</v>
          </cell>
        </row>
        <row r="374">
          <cell r="B374" t="str">
            <v>PERFIL IPE 300</v>
          </cell>
        </row>
        <row r="375">
          <cell r="B375" t="str">
            <v>PERFIL IPE 250</v>
          </cell>
        </row>
        <row r="376">
          <cell r="B376" t="str">
            <v>PERFIL IPE 140</v>
          </cell>
        </row>
        <row r="377">
          <cell r="B377" t="str">
            <v>PERFIL MARCO VENTANA DE CORRER 5020</v>
          </cell>
        </row>
        <row r="378">
          <cell r="B378" t="str">
            <v>PERFIL NAVE VENTANA DE CORRER 5020</v>
          </cell>
        </row>
        <row r="379">
          <cell r="B379" t="str">
            <v>PERFIL MARCO ACH - 3201 O SIMILAR</v>
          </cell>
        </row>
        <row r="380">
          <cell r="B380" t="str">
            <v>PERFIL ANGULO DE 3/8" X 3/8"</v>
          </cell>
        </row>
        <row r="381">
          <cell r="B381" t="str">
            <v>PERFIL ANGULO DE 1.1/4" X 1.1/4" X 3/16"</v>
          </cell>
        </row>
        <row r="382">
          <cell r="B382" t="str">
            <v>PERFIL ANGULO DE 2" X 1/2" X 3/16"</v>
          </cell>
        </row>
        <row r="383">
          <cell r="B383" t="str">
            <v>PERFIL ANGULO DE 2" X 2" X 1/4"</v>
          </cell>
        </row>
        <row r="384">
          <cell r="B384" t="str">
            <v>PERFIL METALICO 2"X1/2"</v>
          </cell>
        </row>
        <row r="385">
          <cell r="B385" t="str">
            <v>PERFIL METALICO 3"X1/2"</v>
          </cell>
        </row>
        <row r="386">
          <cell r="B386" t="str">
            <v>PERFIL METALICO 4"X1.1/2"</v>
          </cell>
        </row>
        <row r="387">
          <cell r="B387" t="str">
            <v>PERFIL METALICO 2"X1.1/2"</v>
          </cell>
        </row>
        <row r="388">
          <cell r="B388" t="str">
            <v>PERFIL METALICO 25MMX50MM CAL 18</v>
          </cell>
        </row>
        <row r="389">
          <cell r="B389" t="str">
            <v>PERFIL METALICO 90MMX50MM CAL 18</v>
          </cell>
        </row>
        <row r="390">
          <cell r="B390" t="str">
            <v>PERFIL METALICO 150MMX50MM CAL 18</v>
          </cell>
        </row>
        <row r="391">
          <cell r="B391" t="str">
            <v>PERNO EXPANSION 3"*3/8"</v>
          </cell>
        </row>
        <row r="392">
          <cell r="B392" t="str">
            <v>PERFIL PERSIANA ALHA 315 O SIMILAR</v>
          </cell>
        </row>
        <row r="393">
          <cell r="B393" t="str">
            <v>PERFIL TUBULAR PUERTA ALH-407 O SIMILAR</v>
          </cell>
        </row>
        <row r="394">
          <cell r="B394" t="str">
            <v>PERFIL ZÓCALO LS-369 O SIMILAR</v>
          </cell>
        </row>
        <row r="395">
          <cell r="B395" t="str">
            <v>PERSIANA ENRROLLABLE</v>
          </cell>
        </row>
        <row r="396">
          <cell r="B396" t="str">
            <v>PILOTE EN CONCRETO PROCESO D=0,40m</v>
          </cell>
        </row>
        <row r="397">
          <cell r="B397" t="str">
            <v>PINTURA BASE EPOXICA CON POLIAMIDA CON CATALIZADOR</v>
          </cell>
        </row>
        <row r="398">
          <cell r="B398" t="str">
            <v xml:space="preserve">PIOLA GRUESA 50 METROS                       </v>
          </cell>
        </row>
        <row r="399">
          <cell r="B399" t="str">
            <v>PIRLAN BRONCE</v>
          </cell>
        </row>
        <row r="400">
          <cell r="B400" t="str">
            <v>PISAVIDRIO ALH 177 O SIMILAR</v>
          </cell>
        </row>
        <row r="401">
          <cell r="B401" t="str">
            <v>PISAVIDRIO CAL 18</v>
          </cell>
        </row>
        <row r="402">
          <cell r="B402" t="str">
            <v>PISO INDUSTRIAL PLATINA PORTANTE T30X100"</v>
          </cell>
        </row>
        <row r="403">
          <cell r="B403" t="str">
            <v>PLANTA ORNAMENTAL</v>
          </cell>
        </row>
        <row r="404">
          <cell r="B404" t="str">
            <v>PLATINA DE 3" X 1/2"</v>
          </cell>
        </row>
        <row r="405">
          <cell r="B405" t="str">
            <v>PLATINA DE 3" X 3/8"</v>
          </cell>
        </row>
        <row r="406">
          <cell r="B406" t="str">
            <v>PORCENTAJE ESTIMADO DE EXPANSIÓN (10%)</v>
          </cell>
        </row>
        <row r="407">
          <cell r="B407" t="str">
            <v>PORTACANDADO</v>
          </cell>
        </row>
        <row r="408">
          <cell r="B408" t="str">
            <v>POSTE CERCA 10 x 10 CM 210KG/CM2</v>
          </cell>
        </row>
        <row r="409">
          <cell r="B409" t="str">
            <v>PULIDORA CON PIEDRA O DISCO</v>
          </cell>
        </row>
        <row r="410">
          <cell r="B410" t="str">
            <v>PULIDORA MANUAL ELECTRICA</v>
          </cell>
        </row>
        <row r="411">
          <cell r="B411" t="str">
            <v>PULIDORA PISO 2 EJES</v>
          </cell>
        </row>
        <row r="412">
          <cell r="B412" t="str">
            <v>PUNTILLA   .1/2         AC</v>
          </cell>
        </row>
        <row r="413">
          <cell r="B413" t="str">
            <v>PUNTILLA  1.1/2         CC  363 UND/LB</v>
          </cell>
        </row>
        <row r="414">
          <cell r="B414" t="str">
            <v xml:space="preserve">PUNTILLA  2             SC  275 UND/LB                      </v>
          </cell>
        </row>
        <row r="415">
          <cell r="B415" t="str">
            <v>PUNTILLA  2.1/2         CC  104 UND/LB</v>
          </cell>
        </row>
        <row r="416">
          <cell r="B416" t="str">
            <v>PUNTILLA 2 CC</v>
          </cell>
        </row>
        <row r="417">
          <cell r="B417" t="str">
            <v>RACK</v>
          </cell>
        </row>
        <row r="418">
          <cell r="B418" t="str">
            <v>REDUCCION 4"X2"</v>
          </cell>
        </row>
        <row r="419">
          <cell r="B419" t="str">
            <v>RECEBO</v>
          </cell>
        </row>
        <row r="420">
          <cell r="B420" t="str">
            <v>RELLENO CON MATERIAL DE EXCAVACION</v>
          </cell>
        </row>
        <row r="421">
          <cell r="B421" t="str">
            <v>REPISAS EN ORDINARIO DE 4x4cm</v>
          </cell>
        </row>
        <row r="422">
          <cell r="B422" t="str">
            <v>REGISTRO DE CONTROL BRIDADO 3"</v>
          </cell>
        </row>
        <row r="423">
          <cell r="B423" t="str">
            <v>REGISTRO DE CONTROL BRIDADO 4"</v>
          </cell>
        </row>
        <row r="424">
          <cell r="B424" t="str">
            <v>REGISTRO DE BOLA DE GAS 1/2"</v>
          </cell>
        </row>
        <row r="425">
          <cell r="B425" t="str">
            <v>REGISTRO DE BOLA DE GAS 3/4"</v>
          </cell>
        </row>
        <row r="426">
          <cell r="B426" t="str">
            <v>REGISTRO DE BOLA DE GAS 1"</v>
          </cell>
        </row>
        <row r="427">
          <cell r="B427" t="str">
            <v>REGISTRO DE BOLA DE GAS 1.1/2"</v>
          </cell>
        </row>
        <row r="428">
          <cell r="B428" t="str">
            <v>REGISTRO PASO 1/2" RED WHITE</v>
          </cell>
        </row>
        <row r="429">
          <cell r="B429" t="str">
            <v>REGISTRO PASO 3" RED WHITE</v>
          </cell>
        </row>
        <row r="430">
          <cell r="B430" t="str">
            <v>REGISTRO RED WHITE 1/2"</v>
          </cell>
        </row>
        <row r="431">
          <cell r="B431" t="str">
            <v>REGISTRO RED WHITE 3/4"</v>
          </cell>
        </row>
        <row r="432">
          <cell r="B432" t="str">
            <v>REGISTRO RED WHITE 1"</v>
          </cell>
        </row>
        <row r="433">
          <cell r="B433" t="str">
            <v>REGISTRO RED WHITE 1.1/4"</v>
          </cell>
        </row>
        <row r="434">
          <cell r="B434" t="str">
            <v>REGISTRO RED WHITE 1.1/2"</v>
          </cell>
        </row>
        <row r="435">
          <cell r="B435" t="str">
            <v>REGISTRO RED WHITE 2"</v>
          </cell>
        </row>
        <row r="436">
          <cell r="B436" t="str">
            <v>REGISTRO TIPO BOLA 1"</v>
          </cell>
        </row>
        <row r="437">
          <cell r="B437" t="str">
            <v>REGISTRO TIPO BOLA 1/2"</v>
          </cell>
        </row>
        <row r="438">
          <cell r="B438" t="str">
            <v>REGISTRO TIPO BOLA 3/4"</v>
          </cell>
        </row>
        <row r="439">
          <cell r="B439" t="str">
            <v>REGISTRO TIPO BOLA DE 1 1/4"</v>
          </cell>
        </row>
        <row r="440">
          <cell r="B440" t="str">
            <v>REGISTRO TIPO BOLA DE 1 1/2"</v>
          </cell>
        </row>
        <row r="441">
          <cell r="B441" t="str">
            <v>REGISTRO TIPO BOLA 2"</v>
          </cell>
        </row>
        <row r="442">
          <cell r="B442" t="str">
            <v>REGISTRO TIPO BOLA DE 2 1/2"</v>
          </cell>
        </row>
        <row r="443">
          <cell r="B443" t="str">
            <v>REGULADOR</v>
          </cell>
        </row>
        <row r="444">
          <cell r="B444" t="str">
            <v>REJILLA ALUMINIO CON SOSCO 3"X2"</v>
          </cell>
        </row>
        <row r="445">
          <cell r="B445" t="str">
            <v>REJILLA COCINA ALUMINIO</v>
          </cell>
        </row>
        <row r="446">
          <cell r="B446" t="str">
            <v>REJILLA EN BRONCE 6"x4"</v>
          </cell>
        </row>
        <row r="447">
          <cell r="B447" t="str">
            <v>REJILLA PREFABRICADA EN CONCRETO 80cmx24cmx6cm</v>
          </cell>
        </row>
        <row r="448">
          <cell r="B448" t="str">
            <v>REPISA ORDINARIO 3M</v>
          </cell>
        </row>
        <row r="449">
          <cell r="B449" t="str">
            <v>RETROEXCAVADORA JD-510</v>
          </cell>
        </row>
        <row r="450">
          <cell r="B450" t="str">
            <v>ROBLE</v>
          </cell>
        </row>
        <row r="451">
          <cell r="B451" t="str">
            <v>ROLLO CINTA TEFLON 12mm x 0,075mm x 10m</v>
          </cell>
        </row>
        <row r="452">
          <cell r="B452" t="str">
            <v>ROSETA</v>
          </cell>
        </row>
        <row r="453">
          <cell r="B453" t="str">
            <v>SANITARIO AVANTI COMPLETO</v>
          </cell>
        </row>
        <row r="454">
          <cell r="B454" t="str">
            <v xml:space="preserve">SANITARIO INSTITUCIONAL COLOR BLANCO </v>
          </cell>
        </row>
        <row r="455">
          <cell r="B455" t="str">
            <v>SANITARIO INSTITUCIONAL P´DISCAPACITADOS COLOR BLANCO P´CONEXIÓN POSTERIOR</v>
          </cell>
        </row>
        <row r="456">
          <cell r="B456" t="str">
            <v>SARDINEL PREFABRICADO 80cmX50cmX20cm</v>
          </cell>
        </row>
        <row r="457">
          <cell r="B457" t="str">
            <v>SAUCE</v>
          </cell>
        </row>
        <row r="458">
          <cell r="B458" t="str">
            <v>SEGUETA SIN MARCO           953 HIERRO</v>
          </cell>
        </row>
        <row r="459">
          <cell r="B459" t="str">
            <v>SELLADOR A53 ETERNA X 350 CC</v>
          </cell>
        </row>
        <row r="460">
          <cell r="B460" t="str">
            <v>SEÑALIZACION</v>
          </cell>
        </row>
        <row r="461">
          <cell r="B461" t="str">
            <v>SIAMESA ENTRADA BR 4" x 2.1/2" x 2.1/2"</v>
          </cell>
        </row>
        <row r="462">
          <cell r="B462" t="str">
            <v>SIFON SANI PVC 3"</v>
          </cell>
        </row>
        <row r="463">
          <cell r="B463" t="str">
            <v>SIFON SANI PVC 4"</v>
          </cell>
        </row>
        <row r="464">
          <cell r="B464" t="str">
            <v>SIKA-1 20KG</v>
          </cell>
        </row>
        <row r="465">
          <cell r="B465" t="str">
            <v>SIKAFLOOR 2430 CO</v>
          </cell>
        </row>
        <row r="466">
          <cell r="B466" t="str">
            <v xml:space="preserve">SILICONA TRANSPARENT.11 OZ </v>
          </cell>
        </row>
        <row r="467">
          <cell r="B467" t="str">
            <v>SOLDADOR ELECTRICO</v>
          </cell>
        </row>
        <row r="468">
          <cell r="B468" t="str">
            <v>SOLDADURA ELECTRICA</v>
          </cell>
        </row>
        <row r="469">
          <cell r="B469" t="str">
            <v>SOLDADURA PVC ,1/  4  GLN   PAVCO</v>
          </cell>
        </row>
        <row r="470">
          <cell r="B470" t="str">
            <v>SOLDADURA 6011 ,1/8"</v>
          </cell>
        </row>
        <row r="471">
          <cell r="B471" t="str">
            <v>SOPORTE TRAPECIO 1/2"</v>
          </cell>
        </row>
        <row r="472">
          <cell r="B472" t="str">
            <v>SOPORTE TRAPECIO 3/4"</v>
          </cell>
        </row>
        <row r="473">
          <cell r="B473" t="str">
            <v>SOPORTE TRAPECIO 1"</v>
          </cell>
        </row>
        <row r="474">
          <cell r="B474" t="str">
            <v>SOPORTE TRAPECIO 1.1/4"</v>
          </cell>
        </row>
        <row r="475">
          <cell r="B475" t="str">
            <v>SOPORTE TRAPECIO 1.1/2"</v>
          </cell>
        </row>
        <row r="476">
          <cell r="B476" t="str">
            <v>SOPORTE TRAPECIO 2"</v>
          </cell>
        </row>
        <row r="477">
          <cell r="B477" t="str">
            <v>SOPORTE TRAPECIO 2.1/2"</v>
          </cell>
        </row>
        <row r="478">
          <cell r="B478" t="str">
            <v>SOPORTE TRAPECIO 3"</v>
          </cell>
        </row>
        <row r="479">
          <cell r="B479" t="str">
            <v>SOPORTE TRAPECIO 4"</v>
          </cell>
        </row>
        <row r="480">
          <cell r="B480" t="str">
            <v>SUBCONTRATO CONEXIÓN</v>
          </cell>
        </row>
        <row r="481">
          <cell r="B481" t="str">
            <v>SUBESTACION TIPO PEDESTAL 225 KVA (CELDAS)</v>
          </cell>
        </row>
        <row r="482">
          <cell r="B482" t="str">
            <v>SWITCH 48 PUERTOS</v>
          </cell>
        </row>
        <row r="483">
          <cell r="B483" t="str">
            <v>TAB LERO 12 CIRCUITOS</v>
          </cell>
        </row>
        <row r="484">
          <cell r="B484" t="str">
            <v>TAB LERO 18 CIRCUITOS</v>
          </cell>
        </row>
        <row r="485">
          <cell r="B485" t="str">
            <v>TAB LERO 24 CIRCUITOS</v>
          </cell>
        </row>
        <row r="486">
          <cell r="B486" t="str">
            <v>TABLERO 30 CIRCUITOS</v>
          </cell>
        </row>
        <row r="487">
          <cell r="B487" t="str">
            <v>TABLERO 36 CIRCUITOS</v>
          </cell>
        </row>
        <row r="488">
          <cell r="B488" t="str">
            <v>TABLERO 42 CIRCUITOS</v>
          </cell>
        </row>
        <row r="489">
          <cell r="B489" t="str">
            <v>TABLERO (DISTRIBUCION AULAS)</v>
          </cell>
        </row>
        <row r="490">
          <cell r="B490" t="str">
            <v>TABLERO DISTRIBUCION (TDAE)</v>
          </cell>
        </row>
        <row r="491">
          <cell r="B491" t="str">
            <v>TABLERO DISTRIBUCION (TDS)</v>
          </cell>
        </row>
        <row r="492">
          <cell r="B492" t="str">
            <v>TABLERO DISTRIBUCION (TDG)</v>
          </cell>
        </row>
        <row r="493">
          <cell r="B493" t="str">
            <v>TABLERO GENERAL TIPO AUTOSOPORTADO</v>
          </cell>
        </row>
        <row r="494">
          <cell r="B494" t="str">
            <v>TABLA 1x05x3M ORDINARIA   [1C]</v>
          </cell>
        </row>
        <row r="495">
          <cell r="B495" t="str">
            <v>TABLA 1x08x3M ORDINARIA   [1C]  LARGO=3ML-CORTADA</v>
          </cell>
        </row>
        <row r="496">
          <cell r="B496" t="str">
            <v>TABLA 1x10x3M ORDINARIA         PRE</v>
          </cell>
        </row>
        <row r="497">
          <cell r="B497" t="str">
            <v>TABLA BURRA ORDINARIA 0.30</v>
          </cell>
        </row>
        <row r="498">
          <cell r="B498" t="str">
            <v>TABLA BURRA ORDINARIO 0.25</v>
          </cell>
        </row>
        <row r="499">
          <cell r="B499" t="str">
            <v>TABLON CUARTO 26</v>
          </cell>
        </row>
        <row r="500">
          <cell r="B500" t="str">
            <v>TABLONES 3 MTS</v>
          </cell>
        </row>
        <row r="501">
          <cell r="B501" t="str">
            <v>TACO METALICO EXTENSION DE 2.OM A 3.30MT</v>
          </cell>
        </row>
        <row r="502">
          <cell r="B502" t="str">
            <v>TACO METALICO EXTENSION DE 2.OM A 3.30MT</v>
          </cell>
        </row>
        <row r="503">
          <cell r="B503" t="str">
            <v>TACO TERMOMAGNETICO UNIPOLAR HQP 30A</v>
          </cell>
        </row>
        <row r="504">
          <cell r="B504" t="str">
            <v>TAPA GALVANIZADA</v>
          </cell>
        </row>
        <row r="505">
          <cell r="B505" t="str">
            <v>TAPA MESÓN EN ACERO INOXIDABLE DE RECORRIDO 1,40M</v>
          </cell>
        </row>
        <row r="506">
          <cell r="B506" t="str">
            <v>TAPA EN LAMINA METALICA INSPECCION</v>
          </cell>
        </row>
        <row r="507">
          <cell r="B507" t="str">
            <v>TAPA REGISTRO 20X20</v>
          </cell>
        </row>
        <row r="508">
          <cell r="B508" t="str">
            <v>TAPA REGISTRO ALUMINIO</v>
          </cell>
        </row>
        <row r="509">
          <cell r="B509" t="str">
            <v xml:space="preserve">TAPON PRS PVC  .1/2      </v>
          </cell>
        </row>
        <row r="510">
          <cell r="B510" t="str">
            <v>TAPON ROSCAR CPVC 3/4"</v>
          </cell>
        </row>
        <row r="511">
          <cell r="B511" t="str">
            <v>TAPON ROSCAR CPVC 1/2"</v>
          </cell>
        </row>
        <row r="512">
          <cell r="B512" t="str">
            <v>TAPON ROSCAR PVC-P 1/2"</v>
          </cell>
        </row>
        <row r="513">
          <cell r="B513" t="str">
            <v>TAPON ROSCAR PVC-P 1"</v>
          </cell>
        </row>
        <row r="514">
          <cell r="B514" t="str">
            <v>TAPON ROSCAR PVC-P 1.1/4"</v>
          </cell>
        </row>
        <row r="515">
          <cell r="B515" t="str">
            <v>TAPON DE PRUEBA PVC-S 4"</v>
          </cell>
        </row>
        <row r="516">
          <cell r="B516" t="str">
            <v>TEJA ONDULIT #6</v>
          </cell>
        </row>
        <row r="517">
          <cell r="B517" t="str">
            <v>TELA CERRAMIENTO OBRA (VERDE)</v>
          </cell>
        </row>
        <row r="518">
          <cell r="B518" t="str">
            <v>TERMINAL CONDUIT PVC 1/2"</v>
          </cell>
        </row>
        <row r="519">
          <cell r="B519" t="str">
            <v>TERMINAL CONDUIT PVC 3/4"</v>
          </cell>
        </row>
        <row r="520">
          <cell r="B520" t="str">
            <v>TERMINAL CONDUIT PVC 1"</v>
          </cell>
        </row>
        <row r="521">
          <cell r="B521" t="str">
            <v>TERMINAL CONDUIT PVC 1.1/2"</v>
          </cell>
        </row>
        <row r="522">
          <cell r="B522" t="str">
            <v>TERMINAL MET EMT 1/2"</v>
          </cell>
        </row>
        <row r="523">
          <cell r="B523" t="str">
            <v>TERMINAL MET EMT 3/4"</v>
          </cell>
        </row>
        <row r="524">
          <cell r="B524" t="str">
            <v>TERMINAL EMT CONDUIT 1"</v>
          </cell>
        </row>
        <row r="525">
          <cell r="B525" t="str">
            <v>TERMINAL EMT CONDUIT 1.1/2"</v>
          </cell>
        </row>
        <row r="526">
          <cell r="B526" t="str">
            <v>TERMINAL EMT CONDUIT 1.1/4"</v>
          </cell>
        </row>
        <row r="527">
          <cell r="B527" t="str">
            <v>TERMINAL EMT CONDUIT 2"</v>
          </cell>
        </row>
        <row r="528">
          <cell r="B528" t="str">
            <v>TERMINAL GALVANIZADA 2"</v>
          </cell>
        </row>
        <row r="529">
          <cell r="B529" t="str">
            <v>TERMINAL PVC 4"</v>
          </cell>
        </row>
        <row r="530">
          <cell r="B530" t="str">
            <v>THINER</v>
          </cell>
        </row>
        <row r="531">
          <cell r="B531" t="str">
            <v>TIERRA NEGRA</v>
          </cell>
        </row>
        <row r="532">
          <cell r="B532" t="str">
            <v>TOMA 15A-110V POLO A TIERRA</v>
          </cell>
        </row>
        <row r="533">
          <cell r="B533" t="str">
            <v>TOMA 15A-110V POLO A TIERRA GFCI</v>
          </cell>
        </row>
        <row r="534">
          <cell r="B534" t="str">
            <v>TOMA</v>
          </cell>
        </row>
        <row r="535">
          <cell r="B535" t="str">
            <v>TOMA REGULADA</v>
          </cell>
        </row>
        <row r="536">
          <cell r="B536" t="str">
            <v>TOMA REGULADA 15A- DOBLE PT AISLADA</v>
          </cell>
        </row>
        <row r="537">
          <cell r="B537" t="str">
            <v>TOMA 20 AMP</v>
          </cell>
        </row>
        <row r="538">
          <cell r="B538" t="str">
            <v>TOMA BIPOLAR 20 AMP</v>
          </cell>
        </row>
        <row r="539">
          <cell r="B539" t="str">
            <v>TOMA VOZ Y DATOS</v>
          </cell>
        </row>
        <row r="540">
          <cell r="B540" t="str">
            <v>TOMA DOBLE</v>
          </cell>
        </row>
        <row r="541">
          <cell r="B541" t="str">
            <v>TOMA TELEFONICA</v>
          </cell>
        </row>
        <row r="542">
          <cell r="B542" t="str">
            <v>TOMA TRIFÁSICA</v>
          </cell>
        </row>
        <row r="543">
          <cell r="B543" t="str">
            <v>TOMA TV</v>
          </cell>
        </row>
        <row r="544">
          <cell r="B544" t="str">
            <v>TOPES PARQUEADEROS L=50CM</v>
          </cell>
        </row>
        <row r="545">
          <cell r="B545" t="str">
            <v>TOPES DE RESORTE</v>
          </cell>
        </row>
        <row r="546">
          <cell r="B546" t="str">
            <v>TORNILLO TIERRA</v>
          </cell>
        </row>
        <row r="547">
          <cell r="B547" t="str">
            <v>TOXEMENT POLVO</v>
          </cell>
        </row>
        <row r="548">
          <cell r="B548" t="str">
            <v>TRAGANTE EN BRONCE DE 4"X3"</v>
          </cell>
        </row>
        <row r="549">
          <cell r="B549" t="str">
            <v>TRAGANTE EN BRONCE DE 6"X4"</v>
          </cell>
        </row>
        <row r="550">
          <cell r="B550" t="str">
            <v>TRANSCEIVERS</v>
          </cell>
        </row>
        <row r="551">
          <cell r="B551" t="str">
            <v>TRATAMIENTO SANICK GEL</v>
          </cell>
        </row>
        <row r="552">
          <cell r="B552" t="str">
            <v>TUBO AGUAS NEGRAS 2"</v>
          </cell>
        </row>
        <row r="553">
          <cell r="B553" t="str">
            <v>TUBULAR DE ACERO 100MMX50MM CAL 16</v>
          </cell>
        </row>
        <row r="554">
          <cell r="B554" t="str">
            <v>TUB ACERO SCH 40 1/2"</v>
          </cell>
        </row>
        <row r="555">
          <cell r="B555" t="str">
            <v>TUB ACERO SCH 40 3/4"</v>
          </cell>
        </row>
        <row r="556">
          <cell r="B556" t="str">
            <v>TUB ACERO SCH 40 1"</v>
          </cell>
        </row>
        <row r="557">
          <cell r="B557" t="str">
            <v>TUB ACERO SCH 40 1.1/2"</v>
          </cell>
        </row>
        <row r="558">
          <cell r="B558" t="str">
            <v xml:space="preserve">TUB CPVC  RDE-11 3/4" </v>
          </cell>
        </row>
        <row r="559">
          <cell r="B559" t="str">
            <v xml:space="preserve">TUB CPVC  RDE-11 1/2" </v>
          </cell>
        </row>
        <row r="560">
          <cell r="B560" t="str">
            <v xml:space="preserve">TUB PVC  4" SANIT </v>
          </cell>
        </row>
        <row r="561">
          <cell r="B561" t="str">
            <v xml:space="preserve">TUB PVC  3" SANIT </v>
          </cell>
        </row>
        <row r="562">
          <cell r="B562" t="str">
            <v xml:space="preserve">TUB PVC  2" SANIT </v>
          </cell>
        </row>
        <row r="563">
          <cell r="B563" t="str">
            <v xml:space="preserve">TUB PVC  6" SANIT </v>
          </cell>
        </row>
        <row r="564">
          <cell r="B564" t="str">
            <v xml:space="preserve">TUB PVC  4" SANIT </v>
          </cell>
        </row>
        <row r="565">
          <cell r="B565" t="str">
            <v xml:space="preserve">TUB PVC  3" SANIT </v>
          </cell>
        </row>
        <row r="566">
          <cell r="B566" t="str">
            <v xml:space="preserve">TUB PVC  2" SANIT </v>
          </cell>
        </row>
        <row r="567">
          <cell r="B567" t="str">
            <v>TUB PVC  (110mm) 4" SANIT NOVAFORT</v>
          </cell>
        </row>
        <row r="568">
          <cell r="B568" t="str">
            <v xml:space="preserve">TUB PVC  (160mm) 6" SANIT NOVAFORT </v>
          </cell>
        </row>
        <row r="569">
          <cell r="B569" t="str">
            <v xml:space="preserve">TUB PVC  (200mm) 8" SANIT NOVAFORT </v>
          </cell>
        </row>
        <row r="570">
          <cell r="B570" t="str">
            <v>TUB PVC LIVIANA 2"</v>
          </cell>
        </row>
        <row r="571">
          <cell r="B571" t="str">
            <v>TUB PVC LIVIANA 3"</v>
          </cell>
        </row>
        <row r="572">
          <cell r="B572" t="str">
            <v>TUB PVC LIVIANA 4"</v>
          </cell>
        </row>
        <row r="573">
          <cell r="B573" t="str">
            <v>TUBERIA HG DE 3/4"</v>
          </cell>
        </row>
        <row r="574">
          <cell r="B574" t="str">
            <v>TUBERIA HG DE 1.1/2"</v>
          </cell>
        </row>
        <row r="575">
          <cell r="B575" t="str">
            <v>TUBERIA HG DE 2"</v>
          </cell>
        </row>
        <row r="576">
          <cell r="B576" t="str">
            <v>TUBERIA HG DE 2.1/2"</v>
          </cell>
        </row>
        <row r="577">
          <cell r="B577" t="str">
            <v>TUBERIA HG DE 3"</v>
          </cell>
        </row>
        <row r="578">
          <cell r="B578" t="str">
            <v>TUBERIA HG DE 4"</v>
          </cell>
        </row>
        <row r="579">
          <cell r="B579" t="str">
            <v>TUBO CONDUIT GALVANIZADO 1/2"</v>
          </cell>
        </row>
        <row r="580">
          <cell r="B580" t="str">
            <v>TUBO CONDUIT GALVANIZADO 4"</v>
          </cell>
        </row>
        <row r="581">
          <cell r="B581" t="str">
            <v>TUBO CONDUIT PVC 1.1/2"</v>
          </cell>
        </row>
        <row r="582">
          <cell r="B582" t="str">
            <v>TUBO CONDUIT PCV 3/4"</v>
          </cell>
        </row>
        <row r="583">
          <cell r="B583" t="str">
            <v>TUBO CONDUIT PVC 1"</v>
          </cell>
        </row>
        <row r="584">
          <cell r="B584" t="str">
            <v>TUBO CONDUIT PVC 1/2"</v>
          </cell>
        </row>
        <row r="585">
          <cell r="B585" t="str">
            <v>TUBO CONDUIT PVC 4" DB</v>
          </cell>
        </row>
        <row r="586">
          <cell r="B586" t="str">
            <v>TUBO FLUORESCENTE 2X32W</v>
          </cell>
        </row>
        <row r="587">
          <cell r="B587" t="str">
            <v>TUB MET EMT 1/2"</v>
          </cell>
        </row>
        <row r="588">
          <cell r="B588" t="str">
            <v>TUB MET EMT 3/4"</v>
          </cell>
        </row>
        <row r="589">
          <cell r="B589" t="str">
            <v>TUB EMT CONDUIT 1"</v>
          </cell>
        </row>
        <row r="590">
          <cell r="B590" t="str">
            <v>TUB EMT CONDUIT 1.1/4"</v>
          </cell>
        </row>
        <row r="591">
          <cell r="B591" t="str">
            <v>TUB EMT CONDUIT 1.1/2"</v>
          </cell>
        </row>
        <row r="592">
          <cell r="B592" t="str">
            <v>TUB EMT CONDUIT 2"</v>
          </cell>
        </row>
        <row r="593">
          <cell r="B593" t="str">
            <v>TUBERIA FLEXIBLE DE DRENAJE 4"</v>
          </cell>
        </row>
        <row r="594">
          <cell r="B594" t="str">
            <v>TUBERIA PVC 4"</v>
          </cell>
        </row>
        <row r="595">
          <cell r="B595" t="str">
            <v>TUBO GALV. 1" CON ROSCA</v>
          </cell>
        </row>
        <row r="596">
          <cell r="B596" t="str">
            <v>TUBO GALV. 2" CON ROSCA</v>
          </cell>
        </row>
        <row r="597">
          <cell r="B597" t="str">
            <v>TUBO PRS  .1/2    RDE- 9</v>
          </cell>
        </row>
        <row r="598">
          <cell r="B598" t="str">
            <v>TUBO PRS  .1/2    RDE-13.5</v>
          </cell>
        </row>
        <row r="599">
          <cell r="B599" t="str">
            <v>TUBO PRS  .3/4    RDE-11</v>
          </cell>
        </row>
        <row r="600">
          <cell r="B600" t="str">
            <v>TUBO PRS  1       RDE-13.5</v>
          </cell>
        </row>
        <row r="601">
          <cell r="B601" t="str">
            <v>TUBO PRS  1.1/4   RDE-21</v>
          </cell>
        </row>
        <row r="602">
          <cell r="B602" t="str">
            <v>TUBO PRS  1.1/2   RDE-21</v>
          </cell>
        </row>
        <row r="603">
          <cell r="B603" t="str">
            <v>TUBO PRS  2       RDE-21</v>
          </cell>
        </row>
        <row r="604">
          <cell r="B604" t="str">
            <v>TUBO PRS  2.1/2 RDE-21</v>
          </cell>
        </row>
        <row r="605">
          <cell r="B605" t="str">
            <v>TUBO PRS  3       RDE-21</v>
          </cell>
        </row>
        <row r="606">
          <cell r="B606" t="str">
            <v>TUBO PRS  4       RDE-21</v>
          </cell>
        </row>
        <row r="607">
          <cell r="B607" t="str">
            <v>TUBO CUADRADO DE 4 X 1.1/2 CAL 18</v>
          </cell>
        </row>
        <row r="608">
          <cell r="B608" t="str">
            <v>TUBO CUADRADO DE 4 X 1.1/2 CAL 16</v>
          </cell>
        </row>
        <row r="609">
          <cell r="B609" t="str">
            <v>TUBO CUADRADO DE 1.1/2 X 1.1/2 CAL 18</v>
          </cell>
        </row>
        <row r="610">
          <cell r="B610" t="str">
            <v>TUBO RECTANGULAR DE 3 X 1.1/2 CAL 18</v>
          </cell>
        </row>
        <row r="611">
          <cell r="B611" t="str">
            <v>TUBO GALVANIZADO 1"</v>
          </cell>
        </row>
        <row r="612">
          <cell r="B612" t="str">
            <v>UNIDAD SANITARIA PARA CAMPAMENTO</v>
          </cell>
        </row>
        <row r="613">
          <cell r="B613" t="str">
            <v>UNION MET EMT 1/2"</v>
          </cell>
        </row>
        <row r="614">
          <cell r="B614" t="str">
            <v>UNION MET EMT 3/4"</v>
          </cell>
        </row>
        <row r="615">
          <cell r="B615" t="str">
            <v>UNION EMT CONDUIT 1"</v>
          </cell>
        </row>
        <row r="616">
          <cell r="B616" t="str">
            <v>UNION EMT CONDUIT 1.1/2"</v>
          </cell>
        </row>
        <row r="617">
          <cell r="B617" t="str">
            <v>UNION EMT CONDUIT 1.1/4"</v>
          </cell>
        </row>
        <row r="618">
          <cell r="B618" t="str">
            <v>UNION EMT CONDUIT 2"</v>
          </cell>
        </row>
        <row r="619">
          <cell r="B619" t="str">
            <v>UNION FLEXIBLE BORRACHA 2"</v>
          </cell>
        </row>
        <row r="620">
          <cell r="B620" t="str">
            <v>UNION GALVANIZADA 2"</v>
          </cell>
        </row>
        <row r="621">
          <cell r="B621" t="str">
            <v>UNION GALVANIZADA 4"</v>
          </cell>
        </row>
        <row r="622">
          <cell r="B622" t="str">
            <v xml:space="preserve">UNION HG  2  </v>
          </cell>
        </row>
        <row r="623">
          <cell r="B623" t="str">
            <v xml:space="preserve">UNION HG  3  </v>
          </cell>
        </row>
        <row r="624">
          <cell r="B624" t="str">
            <v xml:space="preserve">UNION HG  4  </v>
          </cell>
        </row>
        <row r="625">
          <cell r="B625" t="str">
            <v>UNION DRESSER METALICA DE 2"</v>
          </cell>
        </row>
        <row r="626">
          <cell r="B626" t="str">
            <v>UNION DRESSER METALICA DE 2.1/2"</v>
          </cell>
        </row>
        <row r="627">
          <cell r="B627" t="str">
            <v>UNION NOVAFORT 110mm</v>
          </cell>
        </row>
        <row r="628">
          <cell r="B628" t="str">
            <v>UNION NOVAFORT 160mm</v>
          </cell>
        </row>
        <row r="629">
          <cell r="B629" t="str">
            <v>UNION NOVAFORT 200mm</v>
          </cell>
        </row>
        <row r="630">
          <cell r="B630" t="str">
            <v>UNION SAN PVC 2</v>
          </cell>
        </row>
        <row r="631">
          <cell r="B631" t="str">
            <v>UNION SAN PVC 3</v>
          </cell>
        </row>
        <row r="632">
          <cell r="B632" t="str">
            <v>UNION SAN PVC 4</v>
          </cell>
        </row>
        <row r="633">
          <cell r="B633" t="str">
            <v xml:space="preserve">UNION SAN PVC 6                                             </v>
          </cell>
        </row>
        <row r="634">
          <cell r="B634" t="str">
            <v>UNION PVC-P 3</v>
          </cell>
        </row>
        <row r="635">
          <cell r="B635" t="str">
            <v>UNIVERSAL HG DE 3/4"</v>
          </cell>
        </row>
        <row r="636">
          <cell r="B636" t="str">
            <v>UNIVERSAL HG DE 1.1/2"</v>
          </cell>
        </row>
        <row r="637">
          <cell r="B637" t="str">
            <v>VALVULA ACCIONAMIENTO ANTIVANDALICO ORINAL</v>
          </cell>
        </row>
        <row r="638">
          <cell r="B638" t="str">
            <v>VALVULA ACCIONAMIENTO ANTIVANDALICO SANITARIO</v>
          </cell>
        </row>
        <row r="639">
          <cell r="B639" t="str">
            <v>VAL CHEQ/CORT/HIERR D=1.1/2"</v>
          </cell>
        </row>
        <row r="640">
          <cell r="B640" t="str">
            <v>VALLA DE INFORMACION LICENCIA 2.00 x 1.00</v>
          </cell>
        </row>
        <row r="641">
          <cell r="B641" t="str">
            <v>VALVULA DE PIE DE 2"</v>
          </cell>
        </row>
        <row r="642">
          <cell r="B642" t="str">
            <v>VALVULA DE PIE DE 4"</v>
          </cell>
        </row>
        <row r="643">
          <cell r="B643" t="str">
            <v>VALVULA SOLENOIDE 1.1/2"</v>
          </cell>
        </row>
        <row r="644">
          <cell r="B644" t="str">
            <v>VAR.CUADR.DE 1/2-12MMX6M</v>
          </cell>
        </row>
        <row r="645">
          <cell r="B645" t="str">
            <v>VAR.REDONDA 1/2" 12MMX6M</v>
          </cell>
        </row>
        <row r="646">
          <cell r="B646" t="str">
            <v>VARA DE CLAVO</v>
          </cell>
        </row>
        <row r="647">
          <cell r="B647" t="str">
            <v>VARETA 2"x2"x3M OTOBO</v>
          </cell>
        </row>
        <row r="648">
          <cell r="B648" t="str">
            <v>VARLLLA COBRE 5/8"</v>
          </cell>
        </row>
        <row r="649">
          <cell r="B649" t="str">
            <v>VARILLA LISA 3/8"</v>
          </cell>
        </row>
        <row r="650">
          <cell r="B650" t="str">
            <v>VARILLA LISA 1/2"</v>
          </cell>
        </row>
        <row r="651">
          <cell r="B651" t="str">
            <v>VIA DE CHISPAS</v>
          </cell>
        </row>
        <row r="652">
          <cell r="B652" t="str">
            <v>VIBRADOR A GASOLINA</v>
          </cell>
        </row>
        <row r="653">
          <cell r="B653" t="str">
            <v>VIBRADOR ELECTRICO</v>
          </cell>
        </row>
        <row r="654">
          <cell r="B654" t="str">
            <v>VIBROCOMPACTADOR TIPO RANA GASOLINA</v>
          </cell>
        </row>
        <row r="655">
          <cell r="B655" t="str">
            <v>VIBROCOMPACTADOR TIPO RANA ELECTRICO</v>
          </cell>
        </row>
        <row r="656">
          <cell r="B656" t="str">
            <v>VIDRIO TEMPLADO 4MM Y SANDBLASTING</v>
          </cell>
        </row>
        <row r="657">
          <cell r="B657" t="str">
            <v>VIDRIO TEMPLADO 4MM</v>
          </cell>
        </row>
        <row r="658">
          <cell r="B658" t="str">
            <v>VIDRIO TEMPLADO 6MM</v>
          </cell>
        </row>
        <row r="659">
          <cell r="B659" t="str">
            <v>VIDRIO TEMPLADO 10MM</v>
          </cell>
        </row>
        <row r="660">
          <cell r="B660" t="str">
            <v>VINILTEX</v>
          </cell>
        </row>
        <row r="661">
          <cell r="B661" t="str">
            <v>VOLQUETA 6 M3</v>
          </cell>
        </row>
        <row r="662">
          <cell r="B662" t="str">
            <v>WAIPE</v>
          </cell>
        </row>
        <row r="663">
          <cell r="B663" t="str">
            <v>WIN DE ALUMNIO</v>
          </cell>
        </row>
        <row r="664">
          <cell r="B664" t="str">
            <v>YESO CORRIENTE VENCEDOR</v>
          </cell>
        </row>
        <row r="665">
          <cell r="B665" t="str">
            <v>YEE SAN PVC 2"</v>
          </cell>
        </row>
        <row r="666">
          <cell r="B666" t="str">
            <v>YEE SAN PVC 3"</v>
          </cell>
        </row>
        <row r="667">
          <cell r="B667" t="str">
            <v>YEE SAN PVC 4"</v>
          </cell>
        </row>
        <row r="668">
          <cell r="B668" t="str">
            <v>YEE SAN PVC 6"</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1.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7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82A56-DA5E-4F63-B4D5-167DBCAFB54A}">
  <sheetPr>
    <tabColor rgb="FFFF0000"/>
    <pageSetUpPr fitToPage="1"/>
  </sheetPr>
  <dimension ref="A1:K113"/>
  <sheetViews>
    <sheetView tabSelected="1" view="pageBreakPreview" topLeftCell="A89" zoomScale="109" zoomScaleNormal="85" zoomScaleSheetLayoutView="115" workbookViewId="0">
      <selection activeCell="G93" sqref="G93"/>
    </sheetView>
  </sheetViews>
  <sheetFormatPr baseColWidth="10" defaultColWidth="12.09765625" defaultRowHeight="14"/>
  <cols>
    <col min="1" max="1" width="3.8984375" style="282" customWidth="1"/>
    <col min="2" max="2" width="1.3984375" style="282" customWidth="1"/>
    <col min="3" max="3" width="10" style="282" customWidth="1"/>
    <col min="4" max="4" width="90.296875" style="282" customWidth="1"/>
    <col min="5" max="5" width="8.09765625" style="283" customWidth="1"/>
    <col min="6" max="6" width="19.59765625" style="284" customWidth="1"/>
    <col min="7" max="7" width="25.59765625" style="285" bestFit="1" customWidth="1"/>
    <col min="8" max="8" width="26.796875" style="285" customWidth="1"/>
    <col min="9" max="9" width="2.796875" style="282" customWidth="1"/>
    <col min="10" max="10" width="18.69921875" style="282" bestFit="1" customWidth="1"/>
    <col min="11" max="11" width="16.19921875" style="282" bestFit="1" customWidth="1"/>
    <col min="12" max="16384" width="12.09765625" style="282"/>
  </cols>
  <sheetData>
    <row r="1" spans="1:9" ht="14.5" thickBot="1"/>
    <row r="2" spans="1:9" ht="19">
      <c r="C2" s="966" t="s">
        <v>842</v>
      </c>
      <c r="D2" s="967"/>
      <c r="E2" s="967"/>
      <c r="F2" s="967"/>
      <c r="G2" s="967"/>
      <c r="H2" s="968"/>
    </row>
    <row r="3" spans="1:9" ht="19">
      <c r="C3" s="969" t="s">
        <v>843</v>
      </c>
      <c r="D3" s="970"/>
      <c r="E3" s="970"/>
      <c r="F3" s="970"/>
      <c r="G3" s="970"/>
      <c r="H3" s="971"/>
    </row>
    <row r="4" spans="1:9" ht="19">
      <c r="C4" s="969" t="s">
        <v>844</v>
      </c>
      <c r="D4" s="970"/>
      <c r="E4" s="970"/>
      <c r="F4" s="970"/>
      <c r="G4" s="970"/>
      <c r="H4" s="971"/>
    </row>
    <row r="5" spans="1:9" ht="19.5" thickBot="1">
      <c r="C5" s="972" t="s">
        <v>845</v>
      </c>
      <c r="D5" s="973"/>
      <c r="E5" s="973"/>
      <c r="F5" s="973"/>
      <c r="G5" s="973"/>
      <c r="H5" s="974"/>
    </row>
    <row r="6" spans="1:9" ht="14.5" thickBot="1"/>
    <row r="7" spans="1:9" s="287" customFormat="1" ht="60" customHeight="1" thickBot="1">
      <c r="A7" s="286"/>
      <c r="B7" s="286"/>
      <c r="C7" s="975" t="s">
        <v>1952</v>
      </c>
      <c r="D7" s="976"/>
      <c r="E7" s="976"/>
      <c r="F7" s="976"/>
      <c r="G7" s="976"/>
      <c r="H7" s="977"/>
      <c r="I7" s="286"/>
    </row>
    <row r="8" spans="1:9" s="287" customFormat="1" ht="14.5" thickBot="1">
      <c r="A8" s="286"/>
      <c r="B8" s="286"/>
      <c r="C8" s="965"/>
      <c r="D8" s="965"/>
      <c r="E8" s="965"/>
      <c r="F8" s="965"/>
      <c r="G8" s="965"/>
      <c r="H8" s="965"/>
      <c r="I8" s="286"/>
    </row>
    <row r="9" spans="1:9" s="287" customFormat="1" ht="19.5" thickBot="1">
      <c r="A9" s="286"/>
      <c r="B9" s="286"/>
      <c r="C9" s="980" t="s">
        <v>846</v>
      </c>
      <c r="D9" s="981"/>
      <c r="E9" s="981"/>
      <c r="F9" s="981"/>
      <c r="G9" s="981"/>
      <c r="H9" s="982"/>
      <c r="I9" s="286"/>
    </row>
    <row r="10" spans="1:9" s="287" customFormat="1" ht="14.5" thickBot="1">
      <c r="A10" s="286"/>
      <c r="B10" s="286"/>
      <c r="C10" s="288"/>
      <c r="D10" s="288"/>
      <c r="E10" s="288"/>
      <c r="F10" s="288"/>
      <c r="G10" s="288"/>
      <c r="H10" s="288"/>
      <c r="I10" s="286"/>
    </row>
    <row r="11" spans="1:9" s="287" customFormat="1">
      <c r="A11" s="286"/>
      <c r="B11" s="286"/>
      <c r="C11" s="289" t="s">
        <v>847</v>
      </c>
      <c r="D11" s="290"/>
      <c r="E11" s="983" t="s">
        <v>848</v>
      </c>
      <c r="F11" s="983"/>
      <c r="G11" s="984" t="s">
        <v>849</v>
      </c>
      <c r="H11" s="985"/>
      <c r="I11" s="286"/>
    </row>
    <row r="12" spans="1:9" s="287" customFormat="1" ht="14.5" thickBot="1">
      <c r="A12" s="286"/>
      <c r="B12" s="286"/>
      <c r="C12" s="291" t="s">
        <v>850</v>
      </c>
      <c r="D12" s="292"/>
      <c r="E12" s="986" t="s">
        <v>851</v>
      </c>
      <c r="F12" s="986"/>
      <c r="G12" s="987" t="s">
        <v>852</v>
      </c>
      <c r="H12" s="988"/>
      <c r="I12" s="286"/>
    </row>
    <row r="13" spans="1:9" s="287" customFormat="1" ht="14.5" thickBot="1">
      <c r="A13" s="286"/>
      <c r="B13" s="286"/>
      <c r="C13" s="989"/>
      <c r="D13" s="989"/>
      <c r="E13" s="989"/>
      <c r="F13" s="989"/>
      <c r="G13" s="989"/>
      <c r="H13" s="989"/>
      <c r="I13" s="286"/>
    </row>
    <row r="14" spans="1:9" s="294" customFormat="1">
      <c r="A14" s="293"/>
      <c r="B14" s="293"/>
      <c r="C14" s="990" t="s">
        <v>378</v>
      </c>
      <c r="D14" s="992" t="s">
        <v>853</v>
      </c>
      <c r="E14" s="994" t="s">
        <v>546</v>
      </c>
      <c r="F14" s="994" t="s">
        <v>0</v>
      </c>
      <c r="G14" s="996" t="s">
        <v>548</v>
      </c>
      <c r="H14" s="978" t="s">
        <v>854</v>
      </c>
      <c r="I14" s="293"/>
    </row>
    <row r="15" spans="1:9" ht="14.5" thickBot="1">
      <c r="C15" s="991"/>
      <c r="D15" s="993"/>
      <c r="E15" s="995"/>
      <c r="F15" s="995"/>
      <c r="G15" s="997"/>
      <c r="H15" s="979"/>
    </row>
    <row r="16" spans="1:9" ht="14.5" thickBot="1">
      <c r="C16" s="295"/>
      <c r="D16" s="295"/>
      <c r="E16" s="296"/>
      <c r="F16" s="297"/>
      <c r="G16" s="298"/>
      <c r="H16" s="298"/>
    </row>
    <row r="17" spans="3:11">
      <c r="C17" s="359">
        <v>1</v>
      </c>
      <c r="D17" s="339" t="s">
        <v>866</v>
      </c>
      <c r="E17" s="340"/>
      <c r="F17" s="341"/>
      <c r="G17" s="342"/>
      <c r="H17" s="380">
        <f>SUM(H18:H20)</f>
        <v>723959438.10231936</v>
      </c>
    </row>
    <row r="18" spans="3:11">
      <c r="C18" s="299" t="s">
        <v>5</v>
      </c>
      <c r="D18" s="360" t="s">
        <v>888</v>
      </c>
      <c r="E18" s="361" t="s">
        <v>155</v>
      </c>
      <c r="F18" s="373">
        <f>'MEM CAP 1'!J32</f>
        <v>11803.7</v>
      </c>
      <c r="G18" s="303">
        <f>+'APU C1'!H47</f>
        <v>4293.9427238842973</v>
      </c>
      <c r="H18" s="304">
        <f>F18*G18</f>
        <v>50684411.729913086</v>
      </c>
      <c r="J18" s="306"/>
      <c r="K18" s="306"/>
    </row>
    <row r="19" spans="3:11" ht="28">
      <c r="C19" s="374" t="s">
        <v>11</v>
      </c>
      <c r="D19" s="360" t="s">
        <v>869</v>
      </c>
      <c r="E19" s="361" t="s">
        <v>155</v>
      </c>
      <c r="F19" s="373">
        <f>'MEM CAP 1'!J67</f>
        <v>11803.7</v>
      </c>
      <c r="G19" s="303">
        <f>+'APU C1'!H104</f>
        <v>53972.892805310279</v>
      </c>
      <c r="H19" s="304">
        <f>F19*G19</f>
        <v>637079834.806041</v>
      </c>
      <c r="J19" s="306"/>
      <c r="K19" s="306"/>
    </row>
    <row r="20" spans="3:11">
      <c r="C20" s="374" t="s">
        <v>12</v>
      </c>
      <c r="D20" s="360" t="s">
        <v>892</v>
      </c>
      <c r="E20" s="361" t="s">
        <v>885</v>
      </c>
      <c r="F20" s="373">
        <f>'MEM CAP 1'!J102</f>
        <v>1</v>
      </c>
      <c r="G20" s="303">
        <f>+'APU C1'!H158</f>
        <v>36195191.566365279</v>
      </c>
      <c r="H20" s="304">
        <f>F20*G20</f>
        <v>36195191.566365279</v>
      </c>
      <c r="J20" s="306"/>
      <c r="K20" s="306"/>
    </row>
    <row r="21" spans="3:11">
      <c r="C21" s="307">
        <v>2</v>
      </c>
      <c r="D21" s="308" t="s">
        <v>890</v>
      </c>
      <c r="E21" s="309"/>
      <c r="F21" s="310"/>
      <c r="G21" s="311"/>
      <c r="H21" s="379">
        <f>SUM(H22:H24)</f>
        <v>1809488262.8605008</v>
      </c>
      <c r="J21" s="306"/>
      <c r="K21" s="306"/>
    </row>
    <row r="22" spans="3:11">
      <c r="C22" s="374" t="s">
        <v>14</v>
      </c>
      <c r="D22" s="360" t="s">
        <v>891</v>
      </c>
      <c r="E22" s="301" t="s">
        <v>107</v>
      </c>
      <c r="F22" s="373">
        <f>+'MEM CAP 2'!J32</f>
        <v>2360.6999999999998</v>
      </c>
      <c r="G22" s="303">
        <f>'APU C2'!H52</f>
        <v>83968.319397928135</v>
      </c>
      <c r="H22" s="304">
        <f>F22*G22</f>
        <v>198224011.60268894</v>
      </c>
      <c r="J22" s="306"/>
      <c r="K22" s="306"/>
    </row>
    <row r="23" spans="3:11">
      <c r="C23" s="374" t="s">
        <v>15</v>
      </c>
      <c r="D23" s="360" t="s">
        <v>1570</v>
      </c>
      <c r="E23" s="301" t="s">
        <v>107</v>
      </c>
      <c r="F23" s="373">
        <f>+'MEM CAP 2'!J67</f>
        <v>9231.9</v>
      </c>
      <c r="G23" s="303">
        <f>+'APU C2'!H108</f>
        <v>37491.44810464183</v>
      </c>
      <c r="H23" s="304">
        <f>F23*G23</f>
        <v>346117299.75724292</v>
      </c>
      <c r="J23" s="306"/>
      <c r="K23" s="306"/>
    </row>
    <row r="24" spans="3:11">
      <c r="C24" s="374" t="s">
        <v>44</v>
      </c>
      <c r="D24" s="360" t="s">
        <v>893</v>
      </c>
      <c r="E24" s="301" t="s">
        <v>107</v>
      </c>
      <c r="F24" s="373">
        <f>+'MEM CAP 2'!J102</f>
        <v>6094.6</v>
      </c>
      <c r="G24" s="303">
        <f>+'APU C2'!H160</f>
        <v>207584.90327512368</v>
      </c>
      <c r="H24" s="304">
        <f t="shared" ref="H24:H36" si="0">F24*G24</f>
        <v>1265146951.5005689</v>
      </c>
      <c r="J24" s="306"/>
      <c r="K24" s="306"/>
    </row>
    <row r="25" spans="3:11">
      <c r="C25" s="307">
        <v>3</v>
      </c>
      <c r="D25" s="308" t="s">
        <v>41</v>
      </c>
      <c r="E25" s="309"/>
      <c r="F25" s="310"/>
      <c r="G25" s="311"/>
      <c r="H25" s="379">
        <f>SUM(H26:H29)</f>
        <v>553061713.98099709</v>
      </c>
      <c r="J25" s="306"/>
      <c r="K25" s="306"/>
    </row>
    <row r="26" spans="3:11" ht="56">
      <c r="C26" s="374">
        <v>3.1</v>
      </c>
      <c r="D26" s="375" t="s">
        <v>950</v>
      </c>
      <c r="E26" s="361" t="s">
        <v>886</v>
      </c>
      <c r="F26" s="392">
        <f>+'MEM CAP 3'!$J$32</f>
        <v>504</v>
      </c>
      <c r="G26" s="303">
        <f>'APU C3'!H58</f>
        <v>857883.54886799282</v>
      </c>
      <c r="H26" s="304">
        <f t="shared" ref="H26:H28" si="1">F26*G26</f>
        <v>432373308.62946838</v>
      </c>
      <c r="J26" s="306"/>
      <c r="K26" s="306"/>
    </row>
    <row r="27" spans="3:11" ht="56">
      <c r="C27" s="374">
        <v>3.2</v>
      </c>
      <c r="D27" s="375" t="s">
        <v>951</v>
      </c>
      <c r="E27" s="361" t="s">
        <v>174</v>
      </c>
      <c r="F27" s="392">
        <f>+'MEM CAP 3'!$J$67</f>
        <v>1</v>
      </c>
      <c r="G27" s="303">
        <f>+'APU C3'!H120</f>
        <v>5810035.1414709594</v>
      </c>
      <c r="H27" s="304">
        <f t="shared" si="1"/>
        <v>5810035.1414709594</v>
      </c>
      <c r="J27" s="306"/>
      <c r="K27" s="306"/>
    </row>
    <row r="28" spans="3:11" ht="42">
      <c r="C28" s="374">
        <v>3.3</v>
      </c>
      <c r="D28" s="375" t="s">
        <v>952</v>
      </c>
      <c r="E28" s="361" t="s">
        <v>174</v>
      </c>
      <c r="F28" s="392">
        <f>+'MEM CAP 3'!J102</f>
        <v>1</v>
      </c>
      <c r="G28" s="303">
        <f>+'APU C3'!H186</f>
        <v>2509706.0666478127</v>
      </c>
      <c r="H28" s="304">
        <f t="shared" si="1"/>
        <v>2509706.0666478127</v>
      </c>
      <c r="J28" s="306"/>
      <c r="K28" s="306"/>
    </row>
    <row r="29" spans="3:11" ht="28">
      <c r="C29" s="374">
        <v>3.4</v>
      </c>
      <c r="D29" s="375" t="s">
        <v>900</v>
      </c>
      <c r="E29" s="361" t="s">
        <v>174</v>
      </c>
      <c r="F29" s="373">
        <f>+'MEM ELECTRICOS'!J14</f>
        <v>20</v>
      </c>
      <c r="G29" s="303">
        <f>+'APU C3'!H241</f>
        <v>5618433.2071704939</v>
      </c>
      <c r="H29" s="304">
        <f t="shared" si="0"/>
        <v>112368664.14340988</v>
      </c>
      <c r="J29" s="306"/>
      <c r="K29" s="306"/>
    </row>
    <row r="30" spans="3:11">
      <c r="C30" s="307">
        <v>4</v>
      </c>
      <c r="D30" s="308" t="s">
        <v>889</v>
      </c>
      <c r="E30" s="309"/>
      <c r="F30" s="310"/>
      <c r="G30" s="311"/>
      <c r="H30" s="379">
        <f>SUM(H31:H36)</f>
        <v>1123109637.6478016</v>
      </c>
      <c r="J30" s="306"/>
      <c r="K30" s="306"/>
    </row>
    <row r="31" spans="3:11" ht="42">
      <c r="C31" s="374" t="s">
        <v>21</v>
      </c>
      <c r="D31" s="360" t="s">
        <v>947</v>
      </c>
      <c r="E31" s="361" t="s">
        <v>155</v>
      </c>
      <c r="F31" s="373">
        <f>+'MEM CAP 4'!J32</f>
        <v>4149.3999999999996</v>
      </c>
      <c r="G31" s="303">
        <f>'APU 4.1.'!H48</f>
        <v>208621.21693743154</v>
      </c>
      <c r="H31" s="304">
        <f t="shared" si="0"/>
        <v>865652877.5601784</v>
      </c>
      <c r="J31" s="306"/>
      <c r="K31" s="306"/>
    </row>
    <row r="32" spans="3:11" ht="56">
      <c r="C32" s="374" t="s">
        <v>22</v>
      </c>
      <c r="D32" s="360" t="s">
        <v>944</v>
      </c>
      <c r="E32" s="361" t="s">
        <v>886</v>
      </c>
      <c r="F32" s="373">
        <f>+'MEM CAP 4'!J67</f>
        <v>317.8</v>
      </c>
      <c r="G32" s="303">
        <f>'APU4.2.'!H49</f>
        <v>511254.17449904821</v>
      </c>
      <c r="H32" s="304">
        <f t="shared" si="0"/>
        <v>162476576.65579754</v>
      </c>
      <c r="J32" s="306"/>
      <c r="K32" s="306"/>
    </row>
    <row r="33" spans="3:11" ht="56">
      <c r="C33" s="374" t="s">
        <v>23</v>
      </c>
      <c r="D33" s="360" t="s">
        <v>945</v>
      </c>
      <c r="E33" s="361" t="s">
        <v>886</v>
      </c>
      <c r="F33" s="373">
        <f>+'MEM CAP 4'!J102</f>
        <v>184</v>
      </c>
      <c r="G33" s="303">
        <f>'APU4.3.'!H49</f>
        <v>351502.76492878905</v>
      </c>
      <c r="H33" s="304">
        <f t="shared" si="0"/>
        <v>64676508.746897183</v>
      </c>
      <c r="J33" s="306"/>
      <c r="K33" s="306"/>
    </row>
    <row r="34" spans="3:11" ht="42">
      <c r="C34" s="374" t="s">
        <v>560</v>
      </c>
      <c r="D34" s="360" t="s">
        <v>948</v>
      </c>
      <c r="E34" s="361" t="s">
        <v>174</v>
      </c>
      <c r="F34" s="302">
        <f>+'MEM CAP 4'!J137</f>
        <v>5</v>
      </c>
      <c r="G34" s="303">
        <f>'APU4.4.'!H46</f>
        <v>950354.16390445945</v>
      </c>
      <c r="H34" s="304">
        <f t="shared" si="0"/>
        <v>4751770.819522297</v>
      </c>
      <c r="J34" s="306"/>
      <c r="K34" s="306"/>
    </row>
    <row r="35" spans="3:11" ht="56">
      <c r="C35" s="374" t="s">
        <v>25</v>
      </c>
      <c r="D35" s="360" t="s">
        <v>946</v>
      </c>
      <c r="E35" s="361" t="s">
        <v>174</v>
      </c>
      <c r="F35" s="373">
        <f>+'MEM CAP 4'!J172</f>
        <v>5</v>
      </c>
      <c r="G35" s="303">
        <f>'APU4.5.'!H55</f>
        <v>3603543.8713136674</v>
      </c>
      <c r="H35" s="304">
        <f t="shared" si="0"/>
        <v>18017719.356568336</v>
      </c>
      <c r="J35" s="306"/>
      <c r="K35" s="306"/>
    </row>
    <row r="36" spans="3:11" ht="28">
      <c r="C36" s="374" t="s">
        <v>26</v>
      </c>
      <c r="D36" s="360" t="s">
        <v>943</v>
      </c>
      <c r="E36" s="361" t="s">
        <v>174</v>
      </c>
      <c r="F36" s="373">
        <f>+'MEM CAP 4'!J208</f>
        <v>1</v>
      </c>
      <c r="G36" s="303">
        <f>'APU4.6.'!H54</f>
        <v>7534184.5088378107</v>
      </c>
      <c r="H36" s="304">
        <f t="shared" si="0"/>
        <v>7534184.5088378107</v>
      </c>
      <c r="J36" s="306"/>
      <c r="K36" s="306"/>
    </row>
    <row r="37" spans="3:11">
      <c r="C37" s="307">
        <v>5</v>
      </c>
      <c r="D37" s="308" t="s">
        <v>51</v>
      </c>
      <c r="E37" s="309"/>
      <c r="F37" s="310"/>
      <c r="G37" s="311"/>
      <c r="H37" s="379">
        <f>SUM(H38:H39)</f>
        <v>80172728.713230178</v>
      </c>
      <c r="J37" s="306"/>
      <c r="K37" s="306"/>
    </row>
    <row r="38" spans="3:11" ht="28">
      <c r="C38" s="374" t="s">
        <v>27</v>
      </c>
      <c r="D38" s="377" t="s">
        <v>949</v>
      </c>
      <c r="E38" s="376" t="s">
        <v>886</v>
      </c>
      <c r="F38" s="394">
        <f>+'MEM ELECTRICOS'!J31</f>
        <v>60</v>
      </c>
      <c r="G38" s="303">
        <f>'APU 5.1.'!H52</f>
        <v>277991.73381522379</v>
      </c>
      <c r="H38" s="304">
        <f t="shared" ref="H38:H39" si="2">F38*G38</f>
        <v>16679504.028913427</v>
      </c>
      <c r="I38" s="312"/>
      <c r="J38" s="313"/>
      <c r="K38" s="313"/>
    </row>
    <row r="39" spans="3:11" ht="28">
      <c r="C39" s="374" t="s">
        <v>28</v>
      </c>
      <c r="D39" s="377" t="s">
        <v>1877</v>
      </c>
      <c r="E39" s="376" t="s">
        <v>886</v>
      </c>
      <c r="F39" s="394">
        <f>+'MEM ELECTRICOS'!J48</f>
        <v>144</v>
      </c>
      <c r="G39" s="303">
        <f>'APU 5.2.'!H52</f>
        <v>440925.17141886638</v>
      </c>
      <c r="H39" s="304">
        <f t="shared" si="2"/>
        <v>63493224.684316754</v>
      </c>
      <c r="I39" s="312"/>
      <c r="J39" s="313"/>
      <c r="K39" s="313"/>
    </row>
    <row r="40" spans="3:11">
      <c r="C40" s="307">
        <v>6</v>
      </c>
      <c r="D40" s="308" t="s">
        <v>54</v>
      </c>
      <c r="E40" s="309"/>
      <c r="F40" s="310"/>
      <c r="G40" s="311"/>
      <c r="H40" s="379">
        <f>SUM(H41:H42)</f>
        <v>30337324.33287992</v>
      </c>
      <c r="I40" s="312"/>
      <c r="J40" s="313"/>
      <c r="K40" s="313"/>
    </row>
    <row r="41" spans="3:11" ht="28">
      <c r="C41" s="374" t="s">
        <v>29</v>
      </c>
      <c r="D41" s="377" t="s">
        <v>1878</v>
      </c>
      <c r="E41" s="376" t="s">
        <v>886</v>
      </c>
      <c r="F41" s="394">
        <f>+'MEM ELECTRICOS'!J65</f>
        <v>25</v>
      </c>
      <c r="G41" s="303">
        <f>'APU 6.1.'!H52</f>
        <v>262780.57913930889</v>
      </c>
      <c r="H41" s="304">
        <f>F41*G41</f>
        <v>6569514.4784827223</v>
      </c>
      <c r="I41" s="312"/>
      <c r="J41" s="313"/>
      <c r="K41" s="313"/>
    </row>
    <row r="42" spans="3:11" ht="28">
      <c r="C42" s="374" t="s">
        <v>30</v>
      </c>
      <c r="D42" s="377" t="s">
        <v>1879</v>
      </c>
      <c r="E42" s="376" t="s">
        <v>886</v>
      </c>
      <c r="F42" s="394">
        <f>+'MEM ELECTRICOS'!J82</f>
        <v>115</v>
      </c>
      <c r="G42" s="303">
        <f>'APU 6.2.'!H52</f>
        <v>206676.60742954083</v>
      </c>
      <c r="H42" s="304">
        <f>F42*G42</f>
        <v>23767809.854397196</v>
      </c>
      <c r="I42" s="312"/>
      <c r="J42" s="313"/>
      <c r="K42" s="313"/>
    </row>
    <row r="43" spans="3:11">
      <c r="C43" s="307">
        <v>7</v>
      </c>
      <c r="D43" s="308" t="s">
        <v>56</v>
      </c>
      <c r="E43" s="309"/>
      <c r="F43" s="310"/>
      <c r="G43" s="311"/>
      <c r="H43" s="379">
        <f>SUM(H44:H52)</f>
        <v>25700990.290400304</v>
      </c>
      <c r="I43" s="312"/>
      <c r="J43" s="313"/>
      <c r="K43" s="313"/>
    </row>
    <row r="44" spans="3:11">
      <c r="C44" s="374" t="s">
        <v>32</v>
      </c>
      <c r="D44" s="300" t="s">
        <v>825</v>
      </c>
      <c r="E44" s="301" t="s">
        <v>63</v>
      </c>
      <c r="F44" s="393">
        <f>+'MEM ELECTRICOS'!P91</f>
        <v>260</v>
      </c>
      <c r="G44" s="303">
        <f>'APU 7.1.'!H48</f>
        <v>65791.709126304311</v>
      </c>
      <c r="H44" s="304">
        <f t="shared" ref="H44:H52" si="3">F44*G44</f>
        <v>17105844.372839119</v>
      </c>
      <c r="I44" s="312"/>
      <c r="J44" s="313"/>
      <c r="K44" s="313"/>
    </row>
    <row r="45" spans="3:11">
      <c r="C45" s="374" t="s">
        <v>33</v>
      </c>
      <c r="D45" s="300" t="s">
        <v>227</v>
      </c>
      <c r="E45" s="301" t="s">
        <v>174</v>
      </c>
      <c r="F45" s="393">
        <f>+'MEM ELECTRICOS'!P108</f>
        <v>5</v>
      </c>
      <c r="G45" s="303">
        <f>'APU 7.2.'!H48</f>
        <v>44454.613932299282</v>
      </c>
      <c r="H45" s="304">
        <f t="shared" si="3"/>
        <v>222273.06966149641</v>
      </c>
      <c r="I45" s="312"/>
      <c r="J45" s="313"/>
      <c r="K45" s="313"/>
    </row>
    <row r="46" spans="3:11">
      <c r="C46" s="374" t="s">
        <v>34</v>
      </c>
      <c r="D46" s="300" t="s">
        <v>228</v>
      </c>
      <c r="E46" s="301" t="s">
        <v>174</v>
      </c>
      <c r="F46" s="393">
        <f>+'MEM ELECTRICOS'!P125</f>
        <v>11</v>
      </c>
      <c r="G46" s="303">
        <f>'APU 7.3.'!H48</f>
        <v>44454.613932299282</v>
      </c>
      <c r="H46" s="304">
        <f t="shared" si="3"/>
        <v>489000.75325529207</v>
      </c>
      <c r="I46" s="312"/>
      <c r="J46" s="313"/>
      <c r="K46" s="313"/>
    </row>
    <row r="47" spans="3:11">
      <c r="C47" s="374" t="s">
        <v>35</v>
      </c>
      <c r="D47" s="300" t="s">
        <v>229</v>
      </c>
      <c r="E47" s="301" t="s">
        <v>174</v>
      </c>
      <c r="F47" s="393">
        <f>+'MEM ELECTRICOS'!P142</f>
        <v>5</v>
      </c>
      <c r="G47" s="303">
        <f>'APU 7.4.'!H48</f>
        <v>44454.613932299282</v>
      </c>
      <c r="H47" s="304">
        <f t="shared" si="3"/>
        <v>222273.06966149641</v>
      </c>
      <c r="I47" s="312"/>
      <c r="J47" s="313"/>
      <c r="K47" s="313"/>
    </row>
    <row r="48" spans="3:11">
      <c r="C48" s="374" t="s">
        <v>36</v>
      </c>
      <c r="D48" s="300" t="s">
        <v>230</v>
      </c>
      <c r="E48" s="301" t="s">
        <v>174</v>
      </c>
      <c r="F48" s="393">
        <f>+'MEM ELECTRICOS'!P159</f>
        <v>7</v>
      </c>
      <c r="G48" s="303">
        <f>'APU 7.5.'!H48</f>
        <v>325302.77399151394</v>
      </c>
      <c r="H48" s="304">
        <f t="shared" si="3"/>
        <v>2277119.4179405975</v>
      </c>
      <c r="I48" s="312"/>
      <c r="J48" s="313"/>
      <c r="K48" s="313"/>
    </row>
    <row r="49" spans="3:11">
      <c r="C49" s="374" t="s">
        <v>37</v>
      </c>
      <c r="D49" s="300" t="s">
        <v>896</v>
      </c>
      <c r="E49" s="301" t="s">
        <v>63</v>
      </c>
      <c r="F49" s="393">
        <f>+'MEM ELECTRICOS'!P176</f>
        <v>4</v>
      </c>
      <c r="G49" s="303">
        <f>'APU 7.6.'!H48</f>
        <v>179442.52981485488</v>
      </c>
      <c r="H49" s="304">
        <f t="shared" si="3"/>
        <v>717770.1192594195</v>
      </c>
      <c r="I49" s="312"/>
      <c r="J49" s="313"/>
      <c r="K49" s="313"/>
    </row>
    <row r="50" spans="3:11">
      <c r="C50" s="374" t="s">
        <v>38</v>
      </c>
      <c r="D50" s="300" t="s">
        <v>897</v>
      </c>
      <c r="E50" s="301" t="s">
        <v>174</v>
      </c>
      <c r="F50" s="393">
        <f>+'MEM ELECTRICOS'!P193</f>
        <v>5</v>
      </c>
      <c r="G50" s="303">
        <f>'APU 7.7.'!H48</f>
        <v>213890.16598614113</v>
      </c>
      <c r="H50" s="304">
        <f t="shared" si="3"/>
        <v>1069450.8299307057</v>
      </c>
      <c r="I50" s="312"/>
      <c r="J50" s="313"/>
      <c r="K50" s="313"/>
    </row>
    <row r="51" spans="3:11">
      <c r="C51" s="374" t="s">
        <v>39</v>
      </c>
      <c r="D51" s="300" t="s">
        <v>898</v>
      </c>
      <c r="E51" s="301" t="s">
        <v>63</v>
      </c>
      <c r="F51" s="393">
        <f>+'MEM ELECTRICOS'!P210</f>
        <v>18</v>
      </c>
      <c r="G51" s="303">
        <f>'APU 7.8.'!H48</f>
        <v>190338.75699260863</v>
      </c>
      <c r="H51" s="304">
        <f t="shared" si="3"/>
        <v>3426097.6258669551</v>
      </c>
      <c r="I51" s="312"/>
      <c r="J51" s="313"/>
      <c r="K51" s="313"/>
    </row>
    <row r="52" spans="3:11" ht="28">
      <c r="C52" s="374" t="s">
        <v>49</v>
      </c>
      <c r="D52" s="300" t="s">
        <v>899</v>
      </c>
      <c r="E52" s="301" t="s">
        <v>174</v>
      </c>
      <c r="F52" s="393">
        <f>+'MEM ELECTRICOS'!P227</f>
        <v>2</v>
      </c>
      <c r="G52" s="303">
        <f>'APU 7.9.'!H48</f>
        <v>85580.51599260862</v>
      </c>
      <c r="H52" s="304">
        <f t="shared" si="3"/>
        <v>171161.03198521724</v>
      </c>
      <c r="I52" s="312"/>
      <c r="J52" s="313"/>
      <c r="K52" s="313"/>
    </row>
    <row r="53" spans="3:11">
      <c r="C53" s="307">
        <v>8</v>
      </c>
      <c r="D53" s="308" t="s">
        <v>901</v>
      </c>
      <c r="E53" s="309"/>
      <c r="F53" s="310"/>
      <c r="G53" s="311"/>
      <c r="H53" s="379">
        <f>SUM(H54:H66)</f>
        <v>956805965.70285606</v>
      </c>
      <c r="I53" s="312"/>
      <c r="J53" s="313"/>
      <c r="K53" s="313"/>
    </row>
    <row r="54" spans="3:11" ht="70">
      <c r="C54" s="374" t="s">
        <v>42</v>
      </c>
      <c r="D54" s="300" t="s">
        <v>902</v>
      </c>
      <c r="E54" s="301" t="s">
        <v>174</v>
      </c>
      <c r="F54" s="393">
        <f>+'MEM ELECTRICOS'!P244</f>
        <v>1</v>
      </c>
      <c r="G54" s="303">
        <f>'APU 8.1.'!H49</f>
        <v>448449812.53498596</v>
      </c>
      <c r="H54" s="304">
        <f t="shared" ref="H54:H66" si="4">F54*G54</f>
        <v>448449812.53498596</v>
      </c>
      <c r="I54" s="312"/>
      <c r="J54" s="313"/>
      <c r="K54" s="313"/>
    </row>
    <row r="55" spans="3:11" ht="28">
      <c r="C55" s="374" t="s">
        <v>6</v>
      </c>
      <c r="D55" s="300" t="s">
        <v>903</v>
      </c>
      <c r="E55" s="301" t="s">
        <v>174</v>
      </c>
      <c r="F55" s="393">
        <f>+'MEM ELECTRICOS'!P261</f>
        <v>2</v>
      </c>
      <c r="G55" s="303">
        <f>'APU 8.2.'!H48</f>
        <v>13193962.81853467</v>
      </c>
      <c r="H55" s="304">
        <f t="shared" si="4"/>
        <v>26387925.637069341</v>
      </c>
      <c r="I55" s="312"/>
      <c r="J55" s="313"/>
      <c r="K55" s="313"/>
    </row>
    <row r="56" spans="3:11" ht="168">
      <c r="C56" s="374" t="s">
        <v>778</v>
      </c>
      <c r="D56" s="360" t="s">
        <v>914</v>
      </c>
      <c r="E56" s="301" t="s">
        <v>174</v>
      </c>
      <c r="F56" s="393">
        <v>1</v>
      </c>
      <c r="G56" s="303">
        <f>'APU 8.3.'!H48</f>
        <v>93698925.050278842</v>
      </c>
      <c r="H56" s="304">
        <f t="shared" si="4"/>
        <v>93698925.050278842</v>
      </c>
      <c r="I56" s="312"/>
      <c r="J56" s="313"/>
      <c r="K56" s="313"/>
    </row>
    <row r="57" spans="3:11">
      <c r="C57" s="374" t="s">
        <v>923</v>
      </c>
      <c r="D57" s="300" t="s">
        <v>904</v>
      </c>
      <c r="E57" s="301" t="s">
        <v>63</v>
      </c>
      <c r="F57" s="393">
        <f>+'MEM ELECTRICOS'!P294</f>
        <v>186</v>
      </c>
      <c r="G57" s="303">
        <f>'APU 8.4.'!H48</f>
        <v>993403.79517089645</v>
      </c>
      <c r="H57" s="304">
        <f t="shared" si="4"/>
        <v>184773105.90178674</v>
      </c>
      <c r="I57" s="312"/>
      <c r="J57" s="313"/>
      <c r="K57" s="313"/>
    </row>
    <row r="58" spans="3:11">
      <c r="C58" s="374" t="s">
        <v>924</v>
      </c>
      <c r="D58" s="300" t="s">
        <v>905</v>
      </c>
      <c r="E58" s="301" t="s">
        <v>63</v>
      </c>
      <c r="F58" s="393">
        <f>+'MEM ELECTRICOS'!P311</f>
        <v>126</v>
      </c>
      <c r="G58" s="303">
        <f>'APU 8.5.'!H48</f>
        <v>688479.74517089641</v>
      </c>
      <c r="H58" s="304">
        <f t="shared" si="4"/>
        <v>86748447.891532943</v>
      </c>
      <c r="I58" s="312"/>
      <c r="J58" s="313"/>
      <c r="K58" s="313"/>
    </row>
    <row r="59" spans="3:11">
      <c r="C59" s="374" t="s">
        <v>925</v>
      </c>
      <c r="D59" s="300" t="s">
        <v>906</v>
      </c>
      <c r="E59" s="301" t="s">
        <v>174</v>
      </c>
      <c r="F59" s="393">
        <f>+'MEM ELECTRICOS'!P327</f>
        <v>2</v>
      </c>
      <c r="G59" s="303">
        <f>'APU 8.6.'!H48</f>
        <v>6750661.0257967375</v>
      </c>
      <c r="H59" s="304">
        <f t="shared" si="4"/>
        <v>13501322.051593475</v>
      </c>
      <c r="I59" s="312"/>
      <c r="J59" s="313"/>
      <c r="K59" s="313"/>
    </row>
    <row r="60" spans="3:11">
      <c r="C60" s="374" t="s">
        <v>926</v>
      </c>
      <c r="D60" s="300" t="s">
        <v>907</v>
      </c>
      <c r="E60" s="301" t="s">
        <v>174</v>
      </c>
      <c r="F60" s="393">
        <f>+'MEM ELECTRICOS'!P344</f>
        <v>3</v>
      </c>
      <c r="G60" s="303">
        <f>'APU 8.7.'!H48</f>
        <v>4752312.5757967373</v>
      </c>
      <c r="H60" s="304">
        <f t="shared" si="4"/>
        <v>14256937.727390211</v>
      </c>
      <c r="I60" s="312"/>
      <c r="J60" s="313"/>
      <c r="K60" s="313"/>
    </row>
    <row r="61" spans="3:11" ht="42">
      <c r="C61" s="374" t="s">
        <v>927</v>
      </c>
      <c r="D61" s="300" t="s">
        <v>908</v>
      </c>
      <c r="E61" s="301" t="s">
        <v>174</v>
      </c>
      <c r="F61" s="393">
        <f>+'MEM ELECTRICOS'!P360</f>
        <v>1</v>
      </c>
      <c r="G61" s="303">
        <f>'APU 8.8.'!H48</f>
        <v>8183562.4195149401</v>
      </c>
      <c r="H61" s="304">
        <f t="shared" si="4"/>
        <v>8183562.4195149401</v>
      </c>
      <c r="I61" s="312"/>
      <c r="J61" s="313"/>
      <c r="K61" s="313"/>
    </row>
    <row r="62" spans="3:11" ht="70">
      <c r="C62" s="374" t="s">
        <v>928</v>
      </c>
      <c r="D62" s="300" t="s">
        <v>909</v>
      </c>
      <c r="E62" s="301" t="s">
        <v>174</v>
      </c>
      <c r="F62" s="393">
        <f>+'MEM ELECTRICOS'!P376</f>
        <v>1</v>
      </c>
      <c r="G62" s="303">
        <f>'APU 8.9.'!H48</f>
        <v>21953855.80951494</v>
      </c>
      <c r="H62" s="304">
        <f t="shared" si="4"/>
        <v>21953855.80951494</v>
      </c>
      <c r="I62" s="312"/>
      <c r="J62" s="313"/>
      <c r="K62" s="313"/>
    </row>
    <row r="63" spans="3:11" ht="70">
      <c r="C63" s="374" t="s">
        <v>929</v>
      </c>
      <c r="D63" s="300" t="s">
        <v>910</v>
      </c>
      <c r="E63" s="301" t="s">
        <v>174</v>
      </c>
      <c r="F63" s="393">
        <f>+'MEM ELECTRICOS'!P393</f>
        <v>1</v>
      </c>
      <c r="G63" s="303">
        <f>'APU 8.10.'!H48</f>
        <v>4733562.4195149401</v>
      </c>
      <c r="H63" s="304">
        <f t="shared" si="4"/>
        <v>4733562.4195149401</v>
      </c>
      <c r="I63" s="312"/>
      <c r="J63" s="313"/>
      <c r="K63" s="313"/>
    </row>
    <row r="64" spans="3:11" ht="70">
      <c r="C64" s="374" t="s">
        <v>930</v>
      </c>
      <c r="D64" s="300" t="s">
        <v>911</v>
      </c>
      <c r="E64" s="301" t="s">
        <v>174</v>
      </c>
      <c r="F64" s="393">
        <f>+'MEM ELECTRICOS'!$P$409</f>
        <v>1</v>
      </c>
      <c r="G64" s="303">
        <f>'APU 8.11.'!H48</f>
        <v>5706504.7195149399</v>
      </c>
      <c r="H64" s="304">
        <f t="shared" si="4"/>
        <v>5706504.7195149399</v>
      </c>
      <c r="I64" s="312"/>
      <c r="J64" s="313"/>
      <c r="K64" s="313"/>
    </row>
    <row r="65" spans="3:11" ht="76.150000000000006" customHeight="1">
      <c r="C65" s="374" t="s">
        <v>931</v>
      </c>
      <c r="D65" s="300" t="s">
        <v>912</v>
      </c>
      <c r="E65" s="301" t="s">
        <v>174</v>
      </c>
      <c r="F65" s="393">
        <f>+'MEM ELECTRICOS'!P426</f>
        <v>1</v>
      </c>
      <c r="G65" s="303">
        <f>'APU 8.12.'!H50</f>
        <v>47647352.928184316</v>
      </c>
      <c r="H65" s="304">
        <f t="shared" si="4"/>
        <v>47647352.928184316</v>
      </c>
      <c r="I65" s="312"/>
      <c r="J65" s="313"/>
      <c r="K65" s="313"/>
    </row>
    <row r="66" spans="3:11">
      <c r="C66" s="374" t="s">
        <v>932</v>
      </c>
      <c r="D66" s="300" t="s">
        <v>913</v>
      </c>
      <c r="E66" s="301" t="s">
        <v>174</v>
      </c>
      <c r="F66" s="393">
        <f>+'MEM ELECTRICOS'!P442</f>
        <v>1</v>
      </c>
      <c r="G66" s="303">
        <f>'APU 8.13.'!H48</f>
        <v>764650.61197459209</v>
      </c>
      <c r="H66" s="304">
        <f t="shared" si="4"/>
        <v>764650.61197459209</v>
      </c>
      <c r="I66" s="312"/>
      <c r="J66" s="313"/>
      <c r="K66" s="313"/>
    </row>
    <row r="67" spans="3:11">
      <c r="C67" s="307">
        <v>9</v>
      </c>
      <c r="D67" s="308" t="s">
        <v>75</v>
      </c>
      <c r="E67" s="309"/>
      <c r="F67" s="310"/>
      <c r="G67" s="311"/>
      <c r="H67" s="379">
        <f>SUM(H68:H80)</f>
        <v>2240187469.6717215</v>
      </c>
      <c r="I67" s="312"/>
      <c r="J67" s="313"/>
      <c r="K67" s="313"/>
    </row>
    <row r="68" spans="3:11" ht="28">
      <c r="C68" s="374" t="s">
        <v>57</v>
      </c>
      <c r="D68" s="360" t="s">
        <v>916</v>
      </c>
      <c r="E68" s="361" t="s">
        <v>155</v>
      </c>
      <c r="F68" s="588">
        <f>+'MEM ELECTRICOS'!J461</f>
        <v>4287.3599999999997</v>
      </c>
      <c r="G68" s="303">
        <f>'APU 9.1.'!H49</f>
        <v>9131.6853498008186</v>
      </c>
      <c r="H68" s="304">
        <f t="shared" ref="H68:H80" si="5">F68*G68</f>
        <v>39150822.501322031</v>
      </c>
      <c r="I68" s="312"/>
      <c r="J68" s="313"/>
      <c r="K68" s="313"/>
    </row>
    <row r="69" spans="3:11">
      <c r="C69" s="374" t="s">
        <v>58</v>
      </c>
      <c r="D69" s="360" t="s">
        <v>917</v>
      </c>
      <c r="E69" s="361" t="s">
        <v>107</v>
      </c>
      <c r="F69" s="588">
        <f>+'MEM ELECTRICOS'!J462</f>
        <v>104.54434952983434</v>
      </c>
      <c r="G69" s="303">
        <f>'APU 9.2.'!H48</f>
        <v>1274699.842960113</v>
      </c>
      <c r="H69" s="304">
        <f t="shared" si="5"/>
        <v>133262665.92804699</v>
      </c>
      <c r="I69" s="312"/>
      <c r="J69" s="313"/>
      <c r="K69" s="313"/>
    </row>
    <row r="70" spans="3:11" ht="28">
      <c r="C70" s="374" t="s">
        <v>59</v>
      </c>
      <c r="D70" s="360" t="s">
        <v>918</v>
      </c>
      <c r="E70" s="361" t="s">
        <v>151</v>
      </c>
      <c r="F70" s="588">
        <f>+'MEM ELECTRICOS'!J463</f>
        <v>6501.1900000000005</v>
      </c>
      <c r="G70" s="303">
        <f>+'APU 9.3.'!H49</f>
        <v>45069.921340665482</v>
      </c>
      <c r="H70" s="304">
        <f t="shared" si="5"/>
        <v>293008121.92072105</v>
      </c>
      <c r="I70" s="312"/>
      <c r="J70" s="313"/>
      <c r="K70" s="313"/>
    </row>
    <row r="71" spans="3:11" ht="56">
      <c r="C71" s="374" t="s">
        <v>60</v>
      </c>
      <c r="D71" s="360" t="s">
        <v>915</v>
      </c>
      <c r="E71" s="361" t="s">
        <v>151</v>
      </c>
      <c r="F71" s="588">
        <f>+'MEM ELECTRICOS'!J464</f>
        <v>23919.380000000005</v>
      </c>
      <c r="G71" s="303">
        <f>'APU 9.4.'!H66</f>
        <v>20499.999999999462</v>
      </c>
      <c r="H71" s="304">
        <f t="shared" si="5"/>
        <v>490347289.99998724</v>
      </c>
      <c r="I71" s="312"/>
      <c r="J71" s="313"/>
      <c r="K71" s="313"/>
    </row>
    <row r="72" spans="3:11">
      <c r="C72" s="374" t="s">
        <v>61</v>
      </c>
      <c r="D72" s="300" t="s">
        <v>242</v>
      </c>
      <c r="E72" s="301" t="s">
        <v>63</v>
      </c>
      <c r="F72" s="393">
        <f>+'MEM ELECTRICOS'!P475</f>
        <v>4332</v>
      </c>
      <c r="G72" s="303">
        <f>'APU 9.5.'!H47</f>
        <v>13984.632129804202</v>
      </c>
      <c r="H72" s="304">
        <f t="shared" si="5"/>
        <v>60581426.386311807</v>
      </c>
      <c r="I72" s="312"/>
      <c r="J72" s="313"/>
      <c r="K72" s="313"/>
    </row>
    <row r="73" spans="3:11" ht="28">
      <c r="C73" s="374" t="s">
        <v>62</v>
      </c>
      <c r="D73" s="300" t="s">
        <v>919</v>
      </c>
      <c r="E73" s="361" t="s">
        <v>174</v>
      </c>
      <c r="F73" s="393">
        <f>+'MEM ELECTRICOS'!P490</f>
        <v>1620</v>
      </c>
      <c r="G73" s="303">
        <f>'APU 9.6.'!H41</f>
        <v>611229.52319630433</v>
      </c>
      <c r="H73" s="304">
        <f t="shared" si="5"/>
        <v>990191827.57801306</v>
      </c>
      <c r="I73" s="312"/>
      <c r="J73" s="313"/>
      <c r="K73" s="313"/>
    </row>
    <row r="74" spans="3:11" ht="28">
      <c r="C74" s="374">
        <v>9.6999999999999993</v>
      </c>
      <c r="D74" s="360" t="s">
        <v>1885</v>
      </c>
      <c r="E74" s="361" t="s">
        <v>174</v>
      </c>
      <c r="F74" s="393">
        <f>'MEM ELECTRICOS'!J512</f>
        <v>3</v>
      </c>
      <c r="G74" s="303">
        <f>'APU 9.7.'!H45</f>
        <v>33600159.960968621</v>
      </c>
      <c r="H74" s="304">
        <f t="shared" si="5"/>
        <v>100800479.88290587</v>
      </c>
      <c r="I74" s="312"/>
      <c r="J74" s="313"/>
      <c r="K74" s="313"/>
    </row>
    <row r="75" spans="3:11" ht="42">
      <c r="C75" s="374">
        <v>9.8000000000000007</v>
      </c>
      <c r="D75" s="360" t="s">
        <v>1886</v>
      </c>
      <c r="E75" s="361" t="s">
        <v>174</v>
      </c>
      <c r="F75" s="393">
        <f>'MEM ELECTRICOS'!J527</f>
        <v>1</v>
      </c>
      <c r="G75" s="303">
        <f>'APU 9.8.'!H45</f>
        <v>5414615.4798295107</v>
      </c>
      <c r="H75" s="304">
        <f t="shared" si="5"/>
        <v>5414615.4798295107</v>
      </c>
      <c r="I75" s="312"/>
      <c r="J75" s="313"/>
      <c r="K75" s="313"/>
    </row>
    <row r="76" spans="3:11" ht="28">
      <c r="C76" s="374">
        <v>9.9</v>
      </c>
      <c r="D76" s="300" t="s">
        <v>254</v>
      </c>
      <c r="E76" s="301" t="s">
        <v>174</v>
      </c>
      <c r="F76" s="393">
        <f>+'MEM ELECTRICOS'!P505</f>
        <v>3</v>
      </c>
      <c r="G76" s="303">
        <f>'APU 9.9.'!H48</f>
        <v>5982800.2962663211</v>
      </c>
      <c r="H76" s="304">
        <f t="shared" si="5"/>
        <v>17948400.888798963</v>
      </c>
      <c r="I76" s="312"/>
      <c r="J76" s="313"/>
      <c r="K76" s="313"/>
    </row>
    <row r="77" spans="3:11" ht="42">
      <c r="C77" s="586">
        <v>9.1</v>
      </c>
      <c r="D77" s="300" t="s">
        <v>920</v>
      </c>
      <c r="E77" s="301" t="s">
        <v>63</v>
      </c>
      <c r="F77" s="393">
        <f>+'MEM ELECTRICOS'!P550</f>
        <v>490</v>
      </c>
      <c r="G77" s="303">
        <f>'APU 9.10.'!H48</f>
        <v>33114.154376227511</v>
      </c>
      <c r="H77" s="304">
        <f t="shared" si="5"/>
        <v>16225935.644351481</v>
      </c>
      <c r="I77" s="312"/>
      <c r="J77" s="313"/>
      <c r="K77" s="313"/>
    </row>
    <row r="78" spans="3:11" ht="28">
      <c r="C78" s="374">
        <v>9.11</v>
      </c>
      <c r="D78" s="300" t="s">
        <v>921</v>
      </c>
      <c r="E78" s="301" t="s">
        <v>63</v>
      </c>
      <c r="F78" s="393">
        <f>+'MEM ELECTRICOS'!P565</f>
        <v>356</v>
      </c>
      <c r="G78" s="303">
        <f>'APU 9.11.'!H49</f>
        <v>252031.288772662</v>
      </c>
      <c r="H78" s="304">
        <f t="shared" si="5"/>
        <v>89723138.803067669</v>
      </c>
      <c r="I78" s="312"/>
      <c r="J78" s="313"/>
      <c r="K78" s="313"/>
    </row>
    <row r="79" spans="3:11" ht="28">
      <c r="C79" s="374">
        <v>9.1199999999999992</v>
      </c>
      <c r="D79" s="360" t="s">
        <v>1825</v>
      </c>
      <c r="E79" s="301" t="s">
        <v>63</v>
      </c>
      <c r="F79" s="393">
        <f>+'MEM ELECTRICOS'!P580</f>
        <v>6</v>
      </c>
      <c r="G79" s="303">
        <f>'APU 9.12.'!H49</f>
        <v>350109.28257089644</v>
      </c>
      <c r="H79" s="304">
        <f t="shared" si="5"/>
        <v>2100655.6954253786</v>
      </c>
      <c r="I79" s="312"/>
      <c r="J79" s="313"/>
      <c r="K79" s="313"/>
    </row>
    <row r="80" spans="3:11">
      <c r="C80" s="374">
        <v>9.1300000000000008</v>
      </c>
      <c r="D80" s="300" t="s">
        <v>922</v>
      </c>
      <c r="E80" s="301" t="s">
        <v>63</v>
      </c>
      <c r="F80" s="393">
        <f>+'MEM ELECTRICOS'!P595</f>
        <v>180</v>
      </c>
      <c r="G80" s="303">
        <f>'APU 9.13.'!H45</f>
        <v>7956.0497941125532</v>
      </c>
      <c r="H80" s="304">
        <f t="shared" si="5"/>
        <v>1432088.9629402596</v>
      </c>
      <c r="I80" s="312"/>
      <c r="J80" s="313"/>
      <c r="K80" s="313"/>
    </row>
    <row r="81" spans="3:11">
      <c r="C81" s="307">
        <v>10</v>
      </c>
      <c r="D81" s="308" t="s">
        <v>815</v>
      </c>
      <c r="E81" s="309"/>
      <c r="F81" s="310"/>
      <c r="G81" s="311"/>
      <c r="H81" s="379">
        <f>SUM(H82:H83)</f>
        <v>47584464.687081531</v>
      </c>
      <c r="I81" s="312"/>
      <c r="J81" s="313"/>
      <c r="K81" s="313"/>
    </row>
    <row r="82" spans="3:11">
      <c r="C82" s="374" t="s">
        <v>66</v>
      </c>
      <c r="D82" s="300" t="s">
        <v>816</v>
      </c>
      <c r="E82" s="301" t="s">
        <v>262</v>
      </c>
      <c r="F82" s="393">
        <v>1</v>
      </c>
      <c r="G82" s="303">
        <f>'APU 10.1.'!H45</f>
        <v>11259117.366051503</v>
      </c>
      <c r="H82" s="304">
        <f t="shared" ref="H82" si="6">F82*G82</f>
        <v>11259117.366051503</v>
      </c>
      <c r="I82" s="312"/>
      <c r="J82" s="313"/>
      <c r="K82" s="313"/>
    </row>
    <row r="83" spans="3:11" ht="42.5" thickBot="1">
      <c r="C83" s="378" t="s">
        <v>67</v>
      </c>
      <c r="D83" s="563" t="s">
        <v>1831</v>
      </c>
      <c r="E83" s="314" t="s">
        <v>262</v>
      </c>
      <c r="F83" s="395">
        <v>1</v>
      </c>
      <c r="G83" s="315">
        <f>'APU 10.2.'!H45</f>
        <v>36325347.321030028</v>
      </c>
      <c r="H83" s="316">
        <f t="shared" ref="H83" si="7">F83*G83</f>
        <v>36325347.321030028</v>
      </c>
      <c r="I83" s="312"/>
      <c r="J83" s="313"/>
      <c r="K83" s="313"/>
    </row>
    <row r="84" spans="3:11" ht="14.5" thickBot="1">
      <c r="C84" s="296"/>
      <c r="D84" s="317"/>
      <c r="E84" s="318"/>
      <c r="F84" s="319"/>
      <c r="G84" s="320"/>
      <c r="H84" s="320"/>
    </row>
    <row r="85" spans="3:11" ht="14.5" thickBot="1">
      <c r="C85" s="321" t="s">
        <v>855</v>
      </c>
      <c r="D85" s="322"/>
      <c r="E85" s="322"/>
      <c r="F85" s="322"/>
      <c r="G85" s="323"/>
      <c r="H85" s="324">
        <f>SUM(H17:H83)/2</f>
        <v>7590407995.989789</v>
      </c>
    </row>
    <row r="86" spans="3:11" ht="14.5" thickBot="1">
      <c r="C86" s="325"/>
      <c r="D86" s="325"/>
      <c r="E86" s="325"/>
      <c r="F86" s="325"/>
      <c r="G86" s="325"/>
      <c r="H86" s="326"/>
    </row>
    <row r="87" spans="3:11" s="331" customFormat="1">
      <c r="C87" s="327"/>
      <c r="D87" s="328"/>
      <c r="E87" s="1000" t="s">
        <v>856</v>
      </c>
      <c r="F87" s="1001"/>
      <c r="G87" s="329">
        <v>0.27</v>
      </c>
      <c r="H87" s="330">
        <f>H85*G87</f>
        <v>2049410158.9172432</v>
      </c>
      <c r="J87" s="331">
        <f>+H85*0.27</f>
        <v>2049410158.9172432</v>
      </c>
      <c r="K87" s="331">
        <f>+J87-H87</f>
        <v>0</v>
      </c>
    </row>
    <row r="88" spans="3:11" s="331" customFormat="1">
      <c r="C88" s="332"/>
      <c r="D88" s="333"/>
      <c r="E88" s="1002" t="s">
        <v>857</v>
      </c>
      <c r="F88" s="1003"/>
      <c r="G88" s="334">
        <v>0.02</v>
      </c>
      <c r="H88" s="335">
        <f>H85*G88</f>
        <v>151808159.91979578</v>
      </c>
    </row>
    <row r="89" spans="3:11" s="331" customFormat="1" ht="14.5" thickBot="1">
      <c r="C89" s="332"/>
      <c r="D89" s="333"/>
      <c r="E89" s="1004" t="s">
        <v>294</v>
      </c>
      <c r="F89" s="1005"/>
      <c r="G89" s="336">
        <v>0.04</v>
      </c>
      <c r="H89" s="337">
        <f>H85*G89</f>
        <v>303616319.83959156</v>
      </c>
    </row>
    <row r="90" spans="3:11" s="331" customFormat="1" ht="14.5" thickBot="1">
      <c r="C90" s="321" t="s">
        <v>858</v>
      </c>
      <c r="D90" s="322"/>
      <c r="E90" s="322"/>
      <c r="F90" s="322"/>
      <c r="G90" s="323"/>
      <c r="H90" s="324">
        <f>SUM(H87:H89)</f>
        <v>2504834638.6766305</v>
      </c>
    </row>
    <row r="91" spans="3:11" s="331" customFormat="1" ht="14.5" thickBot="1">
      <c r="C91" s="296"/>
      <c r="D91" s="296"/>
      <c r="E91" s="296"/>
      <c r="F91" s="296"/>
      <c r="G91" s="296"/>
      <c r="H91" s="296"/>
      <c r="I91" s="283"/>
      <c r="J91" s="283"/>
      <c r="K91" s="283"/>
    </row>
    <row r="92" spans="3:11">
      <c r="C92" s="338">
        <v>11</v>
      </c>
      <c r="D92" s="339" t="s">
        <v>859</v>
      </c>
      <c r="E92" s="340"/>
      <c r="F92" s="341"/>
      <c r="G92" s="342"/>
      <c r="H92" s="343"/>
    </row>
    <row r="93" spans="3:11">
      <c r="C93" s="396" t="s">
        <v>52</v>
      </c>
      <c r="D93" s="344" t="s">
        <v>860</v>
      </c>
      <c r="E93" s="345"/>
      <c r="F93" s="346"/>
      <c r="G93" s="347"/>
      <c r="H93" s="348">
        <v>85313763.785693482</v>
      </c>
    </row>
    <row r="94" spans="3:11" ht="14.5" thickBot="1">
      <c r="C94" s="378" t="s">
        <v>820</v>
      </c>
      <c r="D94" s="565" t="s">
        <v>112</v>
      </c>
      <c r="E94" s="349"/>
      <c r="F94" s="350"/>
      <c r="G94" s="351"/>
      <c r="H94" s="316">
        <v>112020000</v>
      </c>
    </row>
    <row r="95" spans="3:11" ht="14.5" thickBot="1">
      <c r="C95" s="296"/>
      <c r="D95" s="317"/>
      <c r="E95" s="318"/>
      <c r="F95" s="319"/>
      <c r="G95" s="320"/>
      <c r="H95" s="320"/>
    </row>
    <row r="96" spans="3:11" ht="14.5" thickBot="1">
      <c r="C96" s="321" t="s">
        <v>861</v>
      </c>
      <c r="D96" s="322"/>
      <c r="E96" s="322"/>
      <c r="F96" s="322"/>
      <c r="G96" s="323"/>
      <c r="H96" s="324">
        <f>SUM(H93:H94)</f>
        <v>197333763.78569347</v>
      </c>
    </row>
    <row r="97" spans="3:11" ht="14.5" thickBot="1">
      <c r="C97" s="295"/>
      <c r="D97" s="295"/>
      <c r="E97" s="295"/>
      <c r="F97" s="295"/>
      <c r="G97" s="352"/>
      <c r="H97" s="353"/>
    </row>
    <row r="98" spans="3:11" s="331" customFormat="1" ht="14.5" thickBot="1">
      <c r="C98" s="1006" t="s">
        <v>862</v>
      </c>
      <c r="D98" s="1007"/>
      <c r="E98" s="1007"/>
      <c r="F98" s="1007"/>
      <c r="G98" s="1008"/>
      <c r="H98" s="354">
        <f>H85+H90+H96</f>
        <v>10292576398.452114</v>
      </c>
    </row>
    <row r="99" spans="3:11" ht="14.5" thickBot="1">
      <c r="C99" s="1006" t="s">
        <v>863</v>
      </c>
      <c r="D99" s="1007"/>
      <c r="E99" s="1007"/>
      <c r="F99" s="1008"/>
      <c r="G99" s="924">
        <v>7.3519844660826658E-2</v>
      </c>
      <c r="H99" s="354">
        <f>+G99*H85</f>
        <v>558045616.77746582</v>
      </c>
      <c r="J99" s="912">
        <f>+G99*H85</f>
        <v>558045616.77746582</v>
      </c>
      <c r="K99" s="305">
        <f>+H99-J99</f>
        <v>0</v>
      </c>
    </row>
    <row r="100" spans="3:11" ht="14.5" thickBot="1">
      <c r="C100" s="1006" t="s">
        <v>867</v>
      </c>
      <c r="D100" s="1007"/>
      <c r="E100" s="1007"/>
      <c r="F100" s="1008"/>
      <c r="G100" s="355">
        <v>0.01</v>
      </c>
      <c r="H100" s="354">
        <f>G100*H85</f>
        <v>75904079.959897891</v>
      </c>
    </row>
    <row r="101" spans="3:11" ht="14.5" thickBot="1">
      <c r="C101" s="295"/>
      <c r="D101" s="295"/>
      <c r="E101" s="295"/>
      <c r="F101" s="295"/>
      <c r="G101" s="352"/>
      <c r="H101" s="356"/>
    </row>
    <row r="102" spans="3:11" ht="16" thickBot="1">
      <c r="C102" s="998" t="s">
        <v>864</v>
      </c>
      <c r="D102" s="999"/>
      <c r="E102" s="999"/>
      <c r="F102" s="999"/>
      <c r="G102" s="999"/>
      <c r="H102" s="357">
        <f>+H99+H98+H100</f>
        <v>10926526095.189478</v>
      </c>
      <c r="J102" s="912">
        <v>10926526095.189478</v>
      </c>
      <c r="K102" s="305">
        <f>+H102-J102</f>
        <v>0</v>
      </c>
    </row>
    <row r="103" spans="3:11">
      <c r="C103" s="295"/>
      <c r="D103" s="295"/>
      <c r="E103" s="296"/>
      <c r="F103" s="297"/>
      <c r="G103" s="298"/>
      <c r="H103" s="910"/>
    </row>
    <row r="104" spans="3:11">
      <c r="C104" s="358"/>
      <c r="D104" s="295"/>
      <c r="E104" s="296"/>
      <c r="F104" s="297"/>
      <c r="G104" s="298"/>
      <c r="H104" s="910"/>
    </row>
    <row r="105" spans="3:11">
      <c r="D105" s="358"/>
      <c r="E105" s="358"/>
      <c r="F105" s="297"/>
      <c r="G105" s="298"/>
      <c r="H105" s="910"/>
    </row>
    <row r="106" spans="3:11">
      <c r="C106" s="295"/>
      <c r="D106" s="296"/>
      <c r="E106" s="296"/>
      <c r="F106" s="297"/>
      <c r="G106" s="298"/>
      <c r="H106" s="911"/>
    </row>
    <row r="107" spans="3:11" ht="24.5" customHeight="1">
      <c r="C107" s="295"/>
      <c r="D107" s="295"/>
      <c r="E107" s="296"/>
      <c r="F107" s="297"/>
      <c r="G107" s="298"/>
      <c r="H107" s="298"/>
    </row>
    <row r="108" spans="3:11" ht="15.5">
      <c r="C108" s="295"/>
      <c r="E108" s="296"/>
      <c r="F108" s="297"/>
      <c r="G108" s="955" t="s">
        <v>1982</v>
      </c>
      <c r="H108" s="298"/>
    </row>
    <row r="109" spans="3:11" ht="15.5">
      <c r="C109" s="295"/>
      <c r="D109" s="295"/>
      <c r="E109" s="296"/>
      <c r="F109" s="297"/>
      <c r="G109" s="958" t="s">
        <v>1983</v>
      </c>
      <c r="H109" s="298"/>
    </row>
    <row r="110" spans="3:11" ht="31">
      <c r="C110" s="295"/>
      <c r="D110" s="295"/>
      <c r="E110" s="296"/>
      <c r="F110" s="297"/>
      <c r="G110" s="958" t="s">
        <v>1984</v>
      </c>
      <c r="H110" s="298"/>
    </row>
    <row r="111" spans="3:11" ht="15.5">
      <c r="C111" s="295"/>
      <c r="D111" s="295"/>
      <c r="E111" s="296"/>
      <c r="F111" s="297"/>
      <c r="G111" s="928" t="s">
        <v>1985</v>
      </c>
      <c r="H111" s="298"/>
    </row>
    <row r="112" spans="3:11" ht="15.5">
      <c r="C112" s="295"/>
      <c r="D112" s="295"/>
      <c r="E112" s="296"/>
      <c r="F112" s="297"/>
      <c r="G112" s="928" t="s">
        <v>1986</v>
      </c>
      <c r="H112" s="298"/>
    </row>
    <row r="113" spans="3:8" ht="15.5">
      <c r="C113" s="295"/>
      <c r="D113" s="295"/>
      <c r="E113" s="296"/>
      <c r="F113" s="297"/>
      <c r="G113" s="928" t="s">
        <v>1987</v>
      </c>
      <c r="H113" s="298"/>
    </row>
  </sheetData>
  <mergeCells count="25">
    <mergeCell ref="C102:G102"/>
    <mergeCell ref="E87:F87"/>
    <mergeCell ref="E88:F88"/>
    <mergeCell ref="E89:F89"/>
    <mergeCell ref="C98:G98"/>
    <mergeCell ref="C99:F99"/>
    <mergeCell ref="C100:F100"/>
    <mergeCell ref="H14:H15"/>
    <mergeCell ref="C9:H9"/>
    <mergeCell ref="E11:F11"/>
    <mergeCell ref="G11:H11"/>
    <mergeCell ref="E12:F12"/>
    <mergeCell ref="G12:H12"/>
    <mergeCell ref="C13:H13"/>
    <mergeCell ref="C14:C15"/>
    <mergeCell ref="D14:D15"/>
    <mergeCell ref="E14:E15"/>
    <mergeCell ref="F14:F15"/>
    <mergeCell ref="G14:G15"/>
    <mergeCell ref="C8:H8"/>
    <mergeCell ref="C2:H2"/>
    <mergeCell ref="C3:H3"/>
    <mergeCell ref="C4:H4"/>
    <mergeCell ref="C5:H5"/>
    <mergeCell ref="C7:H7"/>
  </mergeCells>
  <phoneticPr fontId="83" type="noConversion"/>
  <pageMargins left="0.25" right="0.25" top="0.75" bottom="0.75" header="0.3" footer="0.3"/>
  <pageSetup paperSize="9" scale="58" fitToHeight="0" orientation="portrait" r:id="rId1"/>
  <rowBreaks count="1" manualBreakCount="1">
    <brk id="91" max="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90C4D-7A1C-4D4C-8A08-A3E094F53B7B}">
  <sheetPr>
    <tabColor rgb="FFFFFF00"/>
    <pageSetUpPr fitToPage="1"/>
  </sheetPr>
  <dimension ref="A1:V114"/>
  <sheetViews>
    <sheetView view="pageBreakPreview" topLeftCell="F58" zoomScale="60" zoomScaleNormal="55" workbookViewId="0">
      <selection activeCell="K65" sqref="K65"/>
    </sheetView>
  </sheetViews>
  <sheetFormatPr baseColWidth="10" defaultColWidth="12.09765625" defaultRowHeight="14"/>
  <cols>
    <col min="1" max="1" width="3.8984375" style="282" customWidth="1"/>
    <col min="2" max="2" width="1.3984375" style="282" customWidth="1"/>
    <col min="3" max="3" width="10" style="282" customWidth="1"/>
    <col min="4" max="4" width="118.5" style="282" customWidth="1"/>
    <col min="5" max="5" width="8.09765625" style="283" customWidth="1"/>
    <col min="6" max="6" width="24.296875" style="284" customWidth="1"/>
    <col min="7" max="7" width="25.59765625" style="285" bestFit="1" customWidth="1"/>
    <col min="8" max="8" width="26.796875" style="285" customWidth="1"/>
    <col min="9" max="9" width="30.3984375" style="282" customWidth="1"/>
    <col min="10" max="10" width="22.3984375" style="282" customWidth="1"/>
    <col min="11" max="11" width="38.8984375" style="282" customWidth="1"/>
    <col min="12" max="12" width="31.296875" style="282" customWidth="1"/>
    <col min="13" max="13" width="22.19921875" style="282" customWidth="1"/>
    <col min="14" max="14" width="24.19921875" style="282" customWidth="1"/>
    <col min="15" max="15" width="19" style="282" customWidth="1"/>
    <col min="16" max="17" width="27.09765625" style="282" customWidth="1"/>
    <col min="18" max="18" width="16.59765625" style="282" bestFit="1" customWidth="1"/>
    <col min="19" max="19" width="18.09765625" style="282" bestFit="1" customWidth="1"/>
    <col min="20" max="20" width="16.59765625" style="282" customWidth="1"/>
    <col min="21" max="21" width="16.59765625" style="282" bestFit="1" customWidth="1"/>
    <col min="22" max="22" width="25.09765625" style="282" bestFit="1" customWidth="1"/>
    <col min="23" max="16384" width="12.09765625" style="282"/>
  </cols>
  <sheetData>
    <row r="1" spans="1:22" ht="14.5" thickBot="1"/>
    <row r="2" spans="1:22" ht="19">
      <c r="C2" s="966" t="s">
        <v>842</v>
      </c>
      <c r="D2" s="967"/>
      <c r="E2" s="967"/>
      <c r="F2" s="967"/>
      <c r="G2" s="967"/>
      <c r="H2" s="968"/>
    </row>
    <row r="3" spans="1:22" ht="19">
      <c r="C3" s="969" t="s">
        <v>843</v>
      </c>
      <c r="D3" s="970"/>
      <c r="E3" s="970"/>
      <c r="F3" s="970"/>
      <c r="G3" s="970"/>
      <c r="H3" s="971"/>
    </row>
    <row r="4" spans="1:22" ht="19">
      <c r="C4" s="969" t="s">
        <v>844</v>
      </c>
      <c r="D4" s="970"/>
      <c r="E4" s="970"/>
      <c r="F4" s="970"/>
      <c r="G4" s="970"/>
      <c r="H4" s="971"/>
    </row>
    <row r="5" spans="1:22" ht="19.5" thickBot="1">
      <c r="C5" s="972" t="s">
        <v>845</v>
      </c>
      <c r="D5" s="973"/>
      <c r="E5" s="973"/>
      <c r="F5" s="973"/>
      <c r="G5" s="973"/>
      <c r="H5" s="974"/>
    </row>
    <row r="6" spans="1:22" ht="14.5" thickBot="1"/>
    <row r="7" spans="1:22" s="287" customFormat="1" ht="60" customHeight="1" thickBot="1">
      <c r="A7" s="286"/>
      <c r="B7" s="286"/>
      <c r="C7" s="1009" t="s">
        <v>868</v>
      </c>
      <c r="D7" s="1010"/>
      <c r="E7" s="1010"/>
      <c r="F7" s="1010"/>
      <c r="G7" s="1010"/>
      <c r="H7" s="1011"/>
      <c r="I7" s="286"/>
    </row>
    <row r="8" spans="1:22" s="287" customFormat="1" ht="14.5" thickBot="1">
      <c r="A8" s="286"/>
      <c r="B8" s="286"/>
      <c r="C8" s="965"/>
      <c r="D8" s="965"/>
      <c r="E8" s="965"/>
      <c r="F8" s="965"/>
      <c r="G8" s="965"/>
      <c r="H8" s="965"/>
      <c r="I8" s="286"/>
    </row>
    <row r="9" spans="1:22" s="287" customFormat="1" ht="19.5" thickBot="1">
      <c r="A9" s="286"/>
      <c r="B9" s="286"/>
      <c r="C9" s="980" t="s">
        <v>846</v>
      </c>
      <c r="D9" s="981"/>
      <c r="E9" s="981"/>
      <c r="F9" s="981"/>
      <c r="G9" s="981"/>
      <c r="H9" s="982"/>
      <c r="I9" s="286"/>
    </row>
    <row r="10" spans="1:22" s="287" customFormat="1" ht="14.5" thickBot="1">
      <c r="A10" s="286"/>
      <c r="B10" s="286"/>
      <c r="C10" s="288"/>
      <c r="D10" s="288"/>
      <c r="E10" s="288"/>
      <c r="F10" s="288"/>
      <c r="G10" s="288"/>
      <c r="H10" s="288"/>
      <c r="I10" s="286"/>
    </row>
    <row r="11" spans="1:22" s="287" customFormat="1">
      <c r="A11" s="286"/>
      <c r="B11" s="286"/>
      <c r="C11" s="289" t="s">
        <v>847</v>
      </c>
      <c r="D11" s="290"/>
      <c r="E11" s="983" t="s">
        <v>848</v>
      </c>
      <c r="F11" s="983"/>
      <c r="G11" s="984" t="s">
        <v>849</v>
      </c>
      <c r="H11" s="985"/>
      <c r="I11" s="286"/>
    </row>
    <row r="12" spans="1:22" s="287" customFormat="1" ht="14.5" thickBot="1">
      <c r="A12" s="286"/>
      <c r="B12" s="286"/>
      <c r="C12" s="291" t="s">
        <v>850</v>
      </c>
      <c r="D12" s="292"/>
      <c r="E12" s="986" t="s">
        <v>851</v>
      </c>
      <c r="F12" s="986"/>
      <c r="G12" s="987" t="s">
        <v>852</v>
      </c>
      <c r="H12" s="988"/>
      <c r="I12" s="286"/>
    </row>
    <row r="13" spans="1:22" s="287" customFormat="1" ht="14.5" thickBot="1">
      <c r="A13" s="286"/>
      <c r="B13" s="286"/>
      <c r="C13" s="989"/>
      <c r="D13" s="989"/>
      <c r="E13" s="989"/>
      <c r="F13" s="989"/>
      <c r="G13" s="989"/>
      <c r="H13" s="989"/>
      <c r="I13" s="286"/>
    </row>
    <row r="14" spans="1:22" s="294" customFormat="1" ht="14" customHeight="1">
      <c r="A14" s="293"/>
      <c r="B14" s="293"/>
      <c r="C14" s="990" t="s">
        <v>378</v>
      </c>
      <c r="D14" s="992" t="s">
        <v>853</v>
      </c>
      <c r="E14" s="994" t="s">
        <v>546</v>
      </c>
      <c r="F14" s="1012" t="s">
        <v>0</v>
      </c>
      <c r="G14" s="1014" t="s">
        <v>1</v>
      </c>
      <c r="H14" s="1016" t="s">
        <v>1896</v>
      </c>
      <c r="I14" s="1014" t="s">
        <v>550</v>
      </c>
      <c r="J14" s="1016" t="s">
        <v>3</v>
      </c>
      <c r="K14" s="1016" t="s">
        <v>941</v>
      </c>
      <c r="L14" s="1014" t="s">
        <v>1</v>
      </c>
      <c r="M14" s="1016" t="s">
        <v>1896</v>
      </c>
      <c r="N14" s="1014" t="s">
        <v>550</v>
      </c>
      <c r="O14" s="1016" t="s">
        <v>3</v>
      </c>
      <c r="P14" s="1016" t="s">
        <v>942</v>
      </c>
      <c r="Q14" s="913"/>
    </row>
    <row r="15" spans="1:22" ht="14.5" customHeight="1" thickBot="1">
      <c r="C15" s="991"/>
      <c r="D15" s="993"/>
      <c r="E15" s="995"/>
      <c r="F15" s="1013"/>
      <c r="G15" s="1015"/>
      <c r="H15" s="1017"/>
      <c r="I15" s="1015"/>
      <c r="J15" s="1017"/>
      <c r="K15" s="1017"/>
      <c r="L15" s="1015"/>
      <c r="M15" s="1017"/>
      <c r="N15" s="1015"/>
      <c r="O15" s="1017"/>
      <c r="P15" s="1017"/>
      <c r="Q15" s="913"/>
    </row>
    <row r="16" spans="1:22" ht="14.5" thickBot="1">
      <c r="C16" s="295"/>
      <c r="D16" s="295"/>
      <c r="E16" s="296"/>
      <c r="F16" s="297"/>
      <c r="G16" s="298"/>
      <c r="H16" s="298"/>
      <c r="R16" s="283" t="s">
        <v>1953</v>
      </c>
      <c r="S16" s="283" t="s">
        <v>1954</v>
      </c>
      <c r="T16" s="283" t="s">
        <v>972</v>
      </c>
      <c r="U16" s="283" t="s">
        <v>992</v>
      </c>
      <c r="V16" s="283" t="s">
        <v>876</v>
      </c>
    </row>
    <row r="17" spans="3:22">
      <c r="C17" s="359">
        <v>1</v>
      </c>
      <c r="D17" s="339" t="s">
        <v>866</v>
      </c>
      <c r="E17" s="340"/>
      <c r="F17" s="341"/>
      <c r="G17" s="342"/>
      <c r="H17" s="342"/>
      <c r="I17" s="342"/>
      <c r="J17" s="342"/>
      <c r="K17" s="342"/>
      <c r="L17" s="342"/>
      <c r="M17" s="342"/>
      <c r="N17" s="342"/>
      <c r="O17" s="342"/>
      <c r="P17" s="380">
        <f>SUM(P18:P20)</f>
        <v>723959438.10231936</v>
      </c>
      <c r="Q17" s="914">
        <f>+P17*1.33</f>
        <v>962866052.67608476</v>
      </c>
      <c r="R17" s="589">
        <f>+SUM(O18:O20)*1.33</f>
        <v>62110570.172633141</v>
      </c>
      <c r="S17" s="589">
        <f>+SUM(L18:L20)*1.33</f>
        <v>82047745.730749503</v>
      </c>
      <c r="T17" s="589">
        <f>+SUM(M18:M20)*1.33</f>
        <v>679357613.55361283</v>
      </c>
      <c r="U17" s="589">
        <f>+SUM(N18:N20)*1.33</f>
        <v>139350123.21908924</v>
      </c>
      <c r="V17" s="920">
        <f>SUM(R17:U17)</f>
        <v>962866052.67608476</v>
      </c>
    </row>
    <row r="18" spans="3:22">
      <c r="C18" s="299" t="s">
        <v>5</v>
      </c>
      <c r="D18" s="360" t="s">
        <v>888</v>
      </c>
      <c r="E18" s="361" t="s">
        <v>155</v>
      </c>
      <c r="F18" s="373">
        <f>'MEM CAP 1'!J32</f>
        <v>11803.7</v>
      </c>
      <c r="G18" s="303">
        <f>+'APU C1'!H23</f>
        <v>1576.0636069136165</v>
      </c>
      <c r="H18" s="303">
        <f>+'APU C1'!H32</f>
        <v>1065.8488541249999</v>
      </c>
      <c r="I18" s="303">
        <f>+'APU C1'!H39</f>
        <v>78.803180345680829</v>
      </c>
      <c r="J18" s="303">
        <f>+'APU C1'!H45</f>
        <v>1573.2270824999998</v>
      </c>
      <c r="K18" s="303">
        <f>+'APU C1'!H47</f>
        <v>4293.9427238842973</v>
      </c>
      <c r="L18" s="590">
        <f>+$F$18*G18</f>
        <v>18603381.996926256</v>
      </c>
      <c r="M18" s="590">
        <f t="shared" ref="M18:O18" si="0">+$F$18*H18</f>
        <v>12580960.119435262</v>
      </c>
      <c r="N18" s="590">
        <f t="shared" si="0"/>
        <v>930169.09984631289</v>
      </c>
      <c r="O18" s="590">
        <f t="shared" si="0"/>
        <v>18569900.51370525</v>
      </c>
      <c r="P18" s="304">
        <f>F18*K18</f>
        <v>50684411.729913086</v>
      </c>
      <c r="Q18" s="320"/>
      <c r="S18" s="589"/>
    </row>
    <row r="19" spans="3:22">
      <c r="C19" s="374" t="s">
        <v>11</v>
      </c>
      <c r="D19" s="360" t="s">
        <v>869</v>
      </c>
      <c r="E19" s="361" t="s">
        <v>155</v>
      </c>
      <c r="F19" s="373">
        <f>'MEM CAP 1'!J67</f>
        <v>11803.7</v>
      </c>
      <c r="G19" s="303">
        <f>+'APU C1'!H75</f>
        <v>1928.1255661229882</v>
      </c>
      <c r="H19" s="303">
        <f>+'APU C1'!H85</f>
        <v>41752.551640913684</v>
      </c>
      <c r="I19" s="303">
        <f>+'APU C1'!H94</f>
        <v>8625.3967800000009</v>
      </c>
      <c r="J19" s="303">
        <f>+'APU C1'!H102</f>
        <v>1666.8188182736046</v>
      </c>
      <c r="K19" s="303">
        <f>+'APU C1'!H104</f>
        <v>53972.892805310279</v>
      </c>
      <c r="L19" s="590">
        <f>+$F$19*G19</f>
        <v>22759015.744845916</v>
      </c>
      <c r="M19" s="590">
        <f t="shared" ref="M19:O19" si="1">+$F$19*H19</f>
        <v>492834593.80385286</v>
      </c>
      <c r="N19" s="590">
        <f t="shared" si="1"/>
        <v>101811595.97208601</v>
      </c>
      <c r="O19" s="590">
        <f t="shared" si="1"/>
        <v>19674629.285256147</v>
      </c>
      <c r="P19" s="304">
        <f>F19*K19</f>
        <v>637079834.806041</v>
      </c>
      <c r="Q19" s="320"/>
    </row>
    <row r="20" spans="3:22">
      <c r="C20" s="374" t="s">
        <v>12</v>
      </c>
      <c r="D20" s="360" t="s">
        <v>892</v>
      </c>
      <c r="E20" s="361" t="s">
        <v>885</v>
      </c>
      <c r="F20" s="373">
        <f>'MEM CAP 1'!J102</f>
        <v>1</v>
      </c>
      <c r="G20" s="303">
        <f>+'APU C1'!H132</f>
        <v>20327636.642250001</v>
      </c>
      <c r="H20" s="303">
        <f>+'APU C1'!H141</f>
        <v>5379644.2373230038</v>
      </c>
      <c r="I20" s="303">
        <f>+'APU C1'!H148</f>
        <v>2032763.6642250002</v>
      </c>
      <c r="J20" s="303">
        <f>+'APU C1'!H156</f>
        <v>8455147.022567274</v>
      </c>
      <c r="K20" s="303">
        <f>+'APU C1'!H158</f>
        <v>36195191.566365279</v>
      </c>
      <c r="L20" s="590">
        <f>+$F$20*G20</f>
        <v>20327636.642250001</v>
      </c>
      <c r="M20" s="590">
        <f t="shared" ref="M20:O20" si="2">+$F$20*H20</f>
        <v>5379644.2373230038</v>
      </c>
      <c r="N20" s="590">
        <f t="shared" si="2"/>
        <v>2032763.6642250002</v>
      </c>
      <c r="O20" s="590">
        <f t="shared" si="2"/>
        <v>8455147.022567274</v>
      </c>
      <c r="P20" s="304">
        <f>F20*K20</f>
        <v>36195191.566365279</v>
      </c>
      <c r="Q20" s="320"/>
    </row>
    <row r="21" spans="3:22">
      <c r="C21" s="307">
        <v>2</v>
      </c>
      <c r="D21" s="308" t="s">
        <v>890</v>
      </c>
      <c r="E21" s="309"/>
      <c r="F21" s="310"/>
      <c r="G21" s="310"/>
      <c r="H21" s="310"/>
      <c r="I21" s="310"/>
      <c r="J21" s="310"/>
      <c r="K21" s="310"/>
      <c r="L21" s="310"/>
      <c r="M21" s="310"/>
      <c r="N21" s="310"/>
      <c r="O21" s="310"/>
      <c r="P21" s="379">
        <f>SUM(P22:P24)</f>
        <v>1809488262.8605008</v>
      </c>
      <c r="Q21" s="914">
        <f>+P21*1.33</f>
        <v>2406619389.6044664</v>
      </c>
      <c r="R21" s="589">
        <f>+SUM(O22:O24)*1.33</f>
        <v>106764855.77692123</v>
      </c>
      <c r="S21" s="589">
        <f>+SUM(L22:L24)*1.33</f>
        <v>627984496.78503144</v>
      </c>
      <c r="T21" s="589">
        <f>+SUM(M22:M24)*1.33</f>
        <v>805538099.84342515</v>
      </c>
      <c r="U21" s="589">
        <f>+SUM(N22:N24)*1.33</f>
        <v>866331937.19908845</v>
      </c>
      <c r="V21" s="920">
        <f>SUM(R21:U21)</f>
        <v>2406619389.6044664</v>
      </c>
    </row>
    <row r="22" spans="3:22">
      <c r="C22" s="374" t="s">
        <v>14</v>
      </c>
      <c r="D22" s="360" t="s">
        <v>891</v>
      </c>
      <c r="E22" s="301" t="s">
        <v>107</v>
      </c>
      <c r="F22" s="373">
        <f>+'MEM CAP 2'!J32</f>
        <v>2360.6999999999998</v>
      </c>
      <c r="G22" s="303">
        <f>+'APU C2'!H23</f>
        <v>8764.2071187408546</v>
      </c>
      <c r="H22" s="303">
        <f>+'APU C2'!H33</f>
        <v>34330.944460913684</v>
      </c>
      <c r="I22" s="303">
        <f>+'APU C2'!H42</f>
        <v>39206.348999999995</v>
      </c>
      <c r="J22" s="303">
        <f>+'APU C2'!H50</f>
        <v>1666.8188182736046</v>
      </c>
      <c r="K22" s="303">
        <f>'APU C2'!H52</f>
        <v>83968.319397928135</v>
      </c>
      <c r="L22" s="590">
        <f>+$F$22*G22</f>
        <v>20689663.745211534</v>
      </c>
      <c r="M22" s="590">
        <f t="shared" ref="M22:O22" si="3">+$F$22*H22</f>
        <v>81045060.58887893</v>
      </c>
      <c r="N22" s="590">
        <f t="shared" si="3"/>
        <v>92554428.084299982</v>
      </c>
      <c r="O22" s="590">
        <f t="shared" si="3"/>
        <v>3934859.1842984981</v>
      </c>
      <c r="P22" s="304">
        <f>F22*K22</f>
        <v>198224011.60268894</v>
      </c>
      <c r="Q22" s="320"/>
    </row>
    <row r="23" spans="3:22">
      <c r="C23" s="374" t="s">
        <v>15</v>
      </c>
      <c r="D23" s="360" t="s">
        <v>1570</v>
      </c>
      <c r="E23" s="301" t="s">
        <v>107</v>
      </c>
      <c r="F23" s="373">
        <f>+'MEM CAP 2'!J67</f>
        <v>9231.9</v>
      </c>
      <c r="G23" s="303">
        <f>+'APU C2'!H79</f>
        <v>0</v>
      </c>
      <c r="H23" s="303">
        <f>+'APU C2'!H89</f>
        <v>31717.297486368225</v>
      </c>
      <c r="I23" s="303">
        <f>+'APU C2'!H98</f>
        <v>4107.3317999999999</v>
      </c>
      <c r="J23" s="303">
        <f>+'APU C2'!H106</f>
        <v>1666.8188182736046</v>
      </c>
      <c r="K23" s="303">
        <f>+'APU C2'!H108</f>
        <v>37491.44810464183</v>
      </c>
      <c r="L23" s="590">
        <f>+$F$23*G23</f>
        <v>0</v>
      </c>
      <c r="M23" s="590">
        <f t="shared" ref="M23:O23" si="4">+$F$23*H23</f>
        <v>292810918.66440278</v>
      </c>
      <c r="N23" s="590">
        <f t="shared" si="4"/>
        <v>37918476.444419995</v>
      </c>
      <c r="O23" s="590">
        <f t="shared" si="4"/>
        <v>15387904.64842009</v>
      </c>
      <c r="P23" s="304">
        <f>F23*K23</f>
        <v>346117299.75724292</v>
      </c>
      <c r="Q23" s="320"/>
    </row>
    <row r="24" spans="3:22">
      <c r="C24" s="374" t="s">
        <v>44</v>
      </c>
      <c r="D24" s="360" t="s">
        <v>893</v>
      </c>
      <c r="E24" s="301" t="s">
        <v>107</v>
      </c>
      <c r="F24" s="373">
        <f>+'MEM CAP 2'!J102</f>
        <v>6094.6</v>
      </c>
      <c r="G24" s="303">
        <f>+'APU C2'!H134</f>
        <v>74078.55</v>
      </c>
      <c r="H24" s="303">
        <f>+'APU C2'!H143</f>
        <v>38035.59954548208</v>
      </c>
      <c r="I24" s="303">
        <f>+'APU C2'!H150</f>
        <v>85469.840819999998</v>
      </c>
      <c r="J24" s="303">
        <f>+'APU C2'!H158</f>
        <v>10000.912909641629</v>
      </c>
      <c r="K24" s="303">
        <f>+'APU C2'!H160</f>
        <v>207584.90327512368</v>
      </c>
      <c r="L24" s="590">
        <f>+$F$24*G24</f>
        <v>451479130.83000004</v>
      </c>
      <c r="M24" s="590">
        <f t="shared" ref="M24:O24" si="5">+$F$24*H24</f>
        <v>231811764.98989511</v>
      </c>
      <c r="N24" s="590">
        <f t="shared" si="5"/>
        <v>520904491.86157203</v>
      </c>
      <c r="O24" s="590">
        <f t="shared" si="5"/>
        <v>60951563.819101878</v>
      </c>
      <c r="P24" s="304">
        <f>F24*K24</f>
        <v>1265146951.5005689</v>
      </c>
      <c r="Q24" s="320"/>
    </row>
    <row r="25" spans="3:22">
      <c r="C25" s="307">
        <v>3</v>
      </c>
      <c r="D25" s="308" t="s">
        <v>41</v>
      </c>
      <c r="E25" s="309"/>
      <c r="F25" s="310"/>
      <c r="G25" s="310"/>
      <c r="H25" s="310"/>
      <c r="I25" s="310"/>
      <c r="J25" s="310"/>
      <c r="K25" s="310"/>
      <c r="L25" s="310"/>
      <c r="M25" s="310"/>
      <c r="N25" s="310"/>
      <c r="O25" s="310"/>
      <c r="P25" s="379">
        <f>SUM(P26:P29)</f>
        <v>553061713.98099709</v>
      </c>
      <c r="Q25" s="914">
        <f>+P25*1.33</f>
        <v>735572079.5947262</v>
      </c>
      <c r="R25" s="589">
        <f>+SUM(O26:O29)*1.33</f>
        <v>260662703.04824436</v>
      </c>
      <c r="S25" s="589">
        <f>+SUM(L26:L29)*1.33</f>
        <v>417234435.58403516</v>
      </c>
      <c r="T25" s="589">
        <f>+SUM(M26:M29)*1.33</f>
        <v>36813219.183244735</v>
      </c>
      <c r="U25" s="589">
        <f>+SUM(N26:N29)*1.33</f>
        <v>20861721.779201761</v>
      </c>
      <c r="V25" s="920">
        <f>SUM(R25:U25)</f>
        <v>735572079.59472597</v>
      </c>
    </row>
    <row r="26" spans="3:22" ht="42">
      <c r="C26" s="374">
        <v>3.1</v>
      </c>
      <c r="D26" s="375" t="s">
        <v>950</v>
      </c>
      <c r="E26" s="361" t="s">
        <v>886</v>
      </c>
      <c r="F26" s="392">
        <f>+'MEM CAP 3'!$J$32</f>
        <v>504</v>
      </c>
      <c r="G26" s="303">
        <f>+'APU C3'!H29</f>
        <v>421392.68344205461</v>
      </c>
      <c r="H26" s="303">
        <f>+'APU C3'!H40</f>
        <v>47212.611622219534</v>
      </c>
      <c r="I26" s="303">
        <f>+'APU C3'!H47</f>
        <v>21069.634172102731</v>
      </c>
      <c r="J26" s="303">
        <f>+'APU C3'!H56</f>
        <v>368208.61963161587</v>
      </c>
      <c r="K26" s="303">
        <f>'APU C3'!H58</f>
        <v>857883.54886799282</v>
      </c>
      <c r="L26" s="590">
        <f>+$F$26*G26</f>
        <v>212381912.45479551</v>
      </c>
      <c r="M26" s="590">
        <f t="shared" ref="M26:O26" si="6">+$F$26*H26</f>
        <v>23795156.257598646</v>
      </c>
      <c r="N26" s="590">
        <f t="shared" si="6"/>
        <v>10619095.622739777</v>
      </c>
      <c r="O26" s="590">
        <f t="shared" si="6"/>
        <v>185577144.29433441</v>
      </c>
      <c r="P26" s="304">
        <f>F26*K26</f>
        <v>432373308.62946838</v>
      </c>
      <c r="Q26" s="320"/>
    </row>
    <row r="27" spans="3:22" ht="42">
      <c r="C27" s="374">
        <v>3.2</v>
      </c>
      <c r="D27" s="375" t="s">
        <v>951</v>
      </c>
      <c r="E27" s="361" t="s">
        <v>174</v>
      </c>
      <c r="F27" s="392">
        <f>+'MEM CAP 3'!$J$67</f>
        <v>1</v>
      </c>
      <c r="G27" s="303">
        <f>+'APU C3'!H91</f>
        <v>4644625.1515669702</v>
      </c>
      <c r="H27" s="303">
        <f>+'APU C3'!H102</f>
        <v>296770.6221588254</v>
      </c>
      <c r="I27" s="303">
        <f>+'APU C3'!H109</f>
        <v>232231.25757834851</v>
      </c>
      <c r="J27" s="303">
        <f>+'APU C3'!H118</f>
        <v>636408.11016681546</v>
      </c>
      <c r="K27" s="303">
        <f>+'APU C3'!H120</f>
        <v>5810035.1414709594</v>
      </c>
      <c r="L27" s="590">
        <f>+$F$27*G27</f>
        <v>4644625.1515669702</v>
      </c>
      <c r="M27" s="590">
        <f t="shared" ref="M27:O27" si="7">+$F$27*H27</f>
        <v>296770.6221588254</v>
      </c>
      <c r="N27" s="590">
        <f t="shared" si="7"/>
        <v>232231.25757834851</v>
      </c>
      <c r="O27" s="590">
        <f t="shared" si="7"/>
        <v>636408.11016681546</v>
      </c>
      <c r="P27" s="304">
        <f>F27*K27</f>
        <v>5810035.1414709594</v>
      </c>
      <c r="Q27" s="320"/>
    </row>
    <row r="28" spans="3:22" ht="28">
      <c r="C28" s="374">
        <v>3.3</v>
      </c>
      <c r="D28" s="375" t="s">
        <v>952</v>
      </c>
      <c r="E28" s="361" t="s">
        <v>174</v>
      </c>
      <c r="F28" s="392">
        <f>+'MEM CAP 3'!J102</f>
        <v>1</v>
      </c>
      <c r="G28" s="303">
        <f>+'APU C3'!H157</f>
        <v>1984890.6374420545</v>
      </c>
      <c r="H28" s="303">
        <f>+'APU C3'!H168</f>
        <v>107366.84225024792</v>
      </c>
      <c r="I28" s="303">
        <f>+'APU C3'!H175</f>
        <v>99244.531872102729</v>
      </c>
      <c r="J28" s="303">
        <f>+'APU C3'!H184</f>
        <v>318204.05508340773</v>
      </c>
      <c r="K28" s="303">
        <f>+'APU C3'!H186</f>
        <v>2509706.0666478127</v>
      </c>
      <c r="L28" s="590">
        <f>+$F$28*G28</f>
        <v>1984890.6374420545</v>
      </c>
      <c r="M28" s="590">
        <f t="shared" ref="M28:O28" si="8">+$F$28*H28</f>
        <v>107366.84225024792</v>
      </c>
      <c r="N28" s="590">
        <f t="shared" si="8"/>
        <v>99244.531872102729</v>
      </c>
      <c r="O28" s="590">
        <f t="shared" si="8"/>
        <v>318204.05508340773</v>
      </c>
      <c r="P28" s="304">
        <f>F28*K28</f>
        <v>2509706.0666478127</v>
      </c>
      <c r="Q28" s="320"/>
    </row>
    <row r="29" spans="3:22" ht="28">
      <c r="C29" s="374">
        <v>3.4</v>
      </c>
      <c r="D29" s="375" t="s">
        <v>900</v>
      </c>
      <c r="E29" s="361" t="s">
        <v>174</v>
      </c>
      <c r="F29" s="373">
        <f>+'MEM ELECTRICOS'!J14</f>
        <v>20</v>
      </c>
      <c r="G29" s="303">
        <f>+'APU C3'!H215</f>
        <v>4734933.6849539513</v>
      </c>
      <c r="H29" s="303">
        <f>+'APU C3'!H226</f>
        <v>173990.92229227332</v>
      </c>
      <c r="I29" s="303">
        <f>+'APU C3'!H232</f>
        <v>236746.68424769759</v>
      </c>
      <c r="J29" s="303">
        <f>+'APU C3'!H239</f>
        <v>472761.91567657189</v>
      </c>
      <c r="K29" s="303">
        <f>+'APU C3'!H241</f>
        <v>5618433.2071704939</v>
      </c>
      <c r="L29" s="590">
        <f>+$F$29*G29</f>
        <v>94698673.699079022</v>
      </c>
      <c r="M29" s="590">
        <f t="shared" ref="M29:O29" si="9">+$F$29*H29</f>
        <v>3479818.4458454661</v>
      </c>
      <c r="N29" s="590">
        <f t="shared" si="9"/>
        <v>4734933.6849539522</v>
      </c>
      <c r="O29" s="590">
        <f t="shared" si="9"/>
        <v>9455238.3135314379</v>
      </c>
      <c r="P29" s="304">
        <f>F29*K29</f>
        <v>112368664.14340988</v>
      </c>
      <c r="Q29" s="320"/>
    </row>
    <row r="30" spans="3:22">
      <c r="C30" s="307">
        <v>4</v>
      </c>
      <c r="D30" s="308" t="s">
        <v>889</v>
      </c>
      <c r="E30" s="309"/>
      <c r="F30" s="310"/>
      <c r="G30" s="310"/>
      <c r="H30" s="310"/>
      <c r="I30" s="310"/>
      <c r="J30" s="310"/>
      <c r="K30" s="310"/>
      <c r="L30" s="310"/>
      <c r="M30" s="310"/>
      <c r="N30" s="310"/>
      <c r="O30" s="310"/>
      <c r="P30" s="379">
        <f>SUM(P31:P36)</f>
        <v>1123109637.6478016</v>
      </c>
      <c r="Q30" s="914">
        <f>+P30*1.33</f>
        <v>1493735818.0715764</v>
      </c>
      <c r="R30" s="589">
        <f>+SUM(O31:O36)*1.33</f>
        <v>338051507.57740188</v>
      </c>
      <c r="S30" s="589">
        <f>+SUM(L31:L36)*1.33</f>
        <v>214562406.62436438</v>
      </c>
      <c r="T30" s="589">
        <f>+SUM(M31:M36)*1.33</f>
        <v>778217696.63368881</v>
      </c>
      <c r="U30" s="589">
        <f>+SUM(N31:N36)*1.33</f>
        <v>162904207.23612088</v>
      </c>
      <c r="V30" s="920">
        <f>SUM(R30:U30)</f>
        <v>1493735818.0715759</v>
      </c>
    </row>
    <row r="31" spans="3:22" ht="42">
      <c r="C31" s="374" t="s">
        <v>21</v>
      </c>
      <c r="D31" s="360" t="s">
        <v>947</v>
      </c>
      <c r="E31" s="361" t="s">
        <v>155</v>
      </c>
      <c r="F31" s="373">
        <f>+'MEM CAP 4'!J32</f>
        <v>4149.3999999999996</v>
      </c>
      <c r="G31" s="303">
        <f>+'APU 4.1.'!H22</f>
        <v>21535.877135622253</v>
      </c>
      <c r="H31" s="303">
        <f>+'APU 4.1.'!H31</f>
        <v>133787.27536370521</v>
      </c>
      <c r="I31" s="303">
        <f>+'APU 4.1.'!H38</f>
        <v>28295.782163999997</v>
      </c>
      <c r="J31" s="303">
        <f>+'APU 4.1.'!H46</f>
        <v>25002.282274104069</v>
      </c>
      <c r="K31" s="303">
        <f>'APU 4.1.'!H48</f>
        <v>208621.21693743154</v>
      </c>
      <c r="L31" s="590">
        <f>+$F$31*G31</f>
        <v>89360968.586550966</v>
      </c>
      <c r="M31" s="590">
        <f t="shared" ref="M31:O31" si="10">+$F$31*H31</f>
        <v>555136920.39415836</v>
      </c>
      <c r="N31" s="590">
        <f t="shared" si="10"/>
        <v>117410518.51130158</v>
      </c>
      <c r="O31" s="590">
        <f t="shared" si="10"/>
        <v>103744470.06816742</v>
      </c>
      <c r="P31" s="304">
        <f t="shared" ref="P31:P36" si="11">F31*K31</f>
        <v>865652877.5601784</v>
      </c>
      <c r="Q31" s="320"/>
    </row>
    <row r="32" spans="3:22" ht="42">
      <c r="C32" s="374" t="s">
        <v>22</v>
      </c>
      <c r="D32" s="360" t="s">
        <v>944</v>
      </c>
      <c r="E32" s="361" t="s">
        <v>886</v>
      </c>
      <c r="F32" s="373">
        <f>+'MEM CAP 4'!J67</f>
        <v>317.8</v>
      </c>
      <c r="G32" s="303">
        <f>+'APU4.2.'!H23</f>
        <v>102409.35636363637</v>
      </c>
      <c r="H32" s="303">
        <f>+'APU4.2.'!H33</f>
        <v>40059.897634153807</v>
      </c>
      <c r="I32" s="303">
        <f>+'APU4.2.'!H40</f>
        <v>5120.467818181819</v>
      </c>
      <c r="J32" s="303">
        <f>+'APU4.2.'!H47</f>
        <v>363664.45268307615</v>
      </c>
      <c r="K32" s="303">
        <f>'APU4.2.'!H49</f>
        <v>511254.17449904821</v>
      </c>
      <c r="L32" s="590">
        <f>+$F$32*G32</f>
        <v>32545693.45236364</v>
      </c>
      <c r="M32" s="590">
        <f t="shared" ref="M32:O32" si="12">+$F$32*H32</f>
        <v>12731035.468134081</v>
      </c>
      <c r="N32" s="590">
        <f t="shared" si="12"/>
        <v>1627284.6726181821</v>
      </c>
      <c r="O32" s="590">
        <f t="shared" si="12"/>
        <v>115572563.0626816</v>
      </c>
      <c r="P32" s="304">
        <f t="shared" si="11"/>
        <v>162476576.65579754</v>
      </c>
      <c r="Q32" s="320"/>
    </row>
    <row r="33" spans="3:22" ht="42">
      <c r="C33" s="374" t="s">
        <v>23</v>
      </c>
      <c r="D33" s="360" t="s">
        <v>945</v>
      </c>
      <c r="E33" s="361" t="s">
        <v>886</v>
      </c>
      <c r="F33" s="373">
        <f>+'MEM CAP 4'!J102</f>
        <v>184</v>
      </c>
      <c r="G33" s="303">
        <f>+'APU4.3.'!H23</f>
        <v>95653.852500000008</v>
      </c>
      <c r="H33" s="303">
        <f>+'APU4.3.'!H31</f>
        <v>83944.407627085195</v>
      </c>
      <c r="I33" s="303">
        <f>+'APU4.3.'!H38</f>
        <v>12802.47726</v>
      </c>
      <c r="J33" s="303">
        <f>+'APU4.3.'!H47</f>
        <v>159102.02754170386</v>
      </c>
      <c r="K33" s="303">
        <f>'APU4.3.'!H49</f>
        <v>351502.76492878905</v>
      </c>
      <c r="L33" s="590">
        <f>+$F$33*G33</f>
        <v>17600308.860000003</v>
      </c>
      <c r="M33" s="590">
        <f t="shared" ref="M33:O33" si="13">+$F$33*H33</f>
        <v>15445771.003383676</v>
      </c>
      <c r="N33" s="590">
        <f t="shared" si="13"/>
        <v>2355655.8158399998</v>
      </c>
      <c r="O33" s="590">
        <f t="shared" si="13"/>
        <v>29274773.067673512</v>
      </c>
      <c r="P33" s="304">
        <f t="shared" si="11"/>
        <v>64676508.746897183</v>
      </c>
      <c r="Q33" s="320"/>
    </row>
    <row r="34" spans="3:22" ht="42">
      <c r="C34" s="374" t="s">
        <v>560</v>
      </c>
      <c r="D34" s="360" t="s">
        <v>948</v>
      </c>
      <c r="E34" s="361" t="s">
        <v>174</v>
      </c>
      <c r="F34" s="302">
        <f>+'MEM CAP 4'!J137</f>
        <v>5</v>
      </c>
      <c r="G34" s="303">
        <f>+'APU4.4.'!H24</f>
        <v>648875.9019607848</v>
      </c>
      <c r="H34" s="303">
        <f>+'APU4.4.'!H32</f>
        <v>69016.208652802801</v>
      </c>
      <c r="I34" s="303">
        <f>+'APU4.4.'!H38</f>
        <v>32443.795098039242</v>
      </c>
      <c r="J34" s="303">
        <f>+'APU4.4.'!H44</f>
        <v>200018.25819283255</v>
      </c>
      <c r="K34" s="303">
        <f>'APU4.4.'!H46</f>
        <v>950354.16390445945</v>
      </c>
      <c r="L34" s="590">
        <f>+$F$34*G34</f>
        <v>3244379.5098039238</v>
      </c>
      <c r="M34" s="590">
        <f t="shared" ref="M34:O34" si="14">+$F$34*H34</f>
        <v>345081.04326401401</v>
      </c>
      <c r="N34" s="590">
        <f t="shared" si="14"/>
        <v>162218.9754901962</v>
      </c>
      <c r="O34" s="590">
        <f t="shared" si="14"/>
        <v>1000091.2909641628</v>
      </c>
      <c r="P34" s="304">
        <f t="shared" si="11"/>
        <v>4751770.819522297</v>
      </c>
      <c r="Q34" s="320"/>
    </row>
    <row r="35" spans="3:22" ht="42">
      <c r="C35" s="374" t="s">
        <v>25</v>
      </c>
      <c r="D35" s="360" t="s">
        <v>946</v>
      </c>
      <c r="E35" s="361" t="s">
        <v>174</v>
      </c>
      <c r="F35" s="373">
        <f>+'MEM CAP 4'!J172</f>
        <v>5</v>
      </c>
      <c r="G35" s="303">
        <f>+'APU4.5.'!H29</f>
        <v>2405889.1432766193</v>
      </c>
      <c r="H35" s="303">
        <f>+'APU4.5.'!H41</f>
        <v>240933.90251356908</v>
      </c>
      <c r="I35" s="303">
        <f>+'APU4.5.'!H47</f>
        <v>120294.45716383097</v>
      </c>
      <c r="J35" s="303">
        <f>+'APU4.5.'!H53</f>
        <v>836426.36835964804</v>
      </c>
      <c r="K35" s="303">
        <f>'APU4.5.'!H55</f>
        <v>3603543.8713136674</v>
      </c>
      <c r="L35" s="590">
        <f>+$F$35*G35</f>
        <v>12029445.716383096</v>
      </c>
      <c r="M35" s="590">
        <f t="shared" ref="M35:O35" si="15">+$F$35*H35</f>
        <v>1204669.5125678454</v>
      </c>
      <c r="N35" s="590">
        <f t="shared" si="15"/>
        <v>601472.28581915481</v>
      </c>
      <c r="O35" s="590">
        <f t="shared" si="15"/>
        <v>4182131.8417982403</v>
      </c>
      <c r="P35" s="304">
        <f t="shared" si="11"/>
        <v>18017719.356568336</v>
      </c>
      <c r="Q35" s="320"/>
    </row>
    <row r="36" spans="3:22" ht="28">
      <c r="C36" s="374" t="s">
        <v>26</v>
      </c>
      <c r="D36" s="360" t="s">
        <v>943</v>
      </c>
      <c r="E36" s="361" t="s">
        <v>174</v>
      </c>
      <c r="F36" s="373">
        <f>+'MEM CAP 4'!J208</f>
        <v>1</v>
      </c>
      <c r="G36" s="303">
        <f>+'APU4.6.'!H24</f>
        <v>6544321.6375783486</v>
      </c>
      <c r="H36" s="303">
        <f>+'APU4.6.'!H36</f>
        <v>262610.27299487917</v>
      </c>
      <c r="I36" s="303">
        <f>+'APU4.6.'!H43</f>
        <v>327216.08187891747</v>
      </c>
      <c r="J36" s="303">
        <f>+'APU4.6.'!H52</f>
        <v>400036.51638566511</v>
      </c>
      <c r="K36" s="303">
        <f>'APU4.6.'!H54</f>
        <v>7534184.5088378107</v>
      </c>
      <c r="L36" s="590">
        <f>+$F$36*G36</f>
        <v>6544321.6375783486</v>
      </c>
      <c r="M36" s="590">
        <f t="shared" ref="M36:O36" si="16">+$F$36*H36</f>
        <v>262610.27299487917</v>
      </c>
      <c r="N36" s="590">
        <f t="shared" si="16"/>
        <v>327216.08187891747</v>
      </c>
      <c r="O36" s="590">
        <f t="shared" si="16"/>
        <v>400036.51638566511</v>
      </c>
      <c r="P36" s="304">
        <f t="shared" si="11"/>
        <v>7534184.5088378107</v>
      </c>
      <c r="Q36" s="320"/>
    </row>
    <row r="37" spans="3:22">
      <c r="C37" s="307">
        <v>5</v>
      </c>
      <c r="D37" s="308" t="s">
        <v>51</v>
      </c>
      <c r="E37" s="309"/>
      <c r="F37" s="310"/>
      <c r="G37" s="310"/>
      <c r="H37" s="310"/>
      <c r="I37" s="310"/>
      <c r="J37" s="310"/>
      <c r="K37" s="310"/>
      <c r="L37" s="310"/>
      <c r="M37" s="310"/>
      <c r="N37" s="310"/>
      <c r="O37" s="310"/>
      <c r="P37" s="379">
        <f>SUM(P38:P39)</f>
        <v>80172728.713230178</v>
      </c>
      <c r="Q37" s="914">
        <f>+P37*1.33</f>
        <v>106629729.18859614</v>
      </c>
      <c r="R37" s="589">
        <f>+SUM(O38:O40)*1.33</f>
        <v>25849739.944349591</v>
      </c>
      <c r="S37" s="589">
        <f>+SUM(L38:L40)*1.33</f>
        <v>63137434.48802229</v>
      </c>
      <c r="T37" s="589">
        <f>+SUM(M38:M40)*1.33</f>
        <v>8556408.4802174792</v>
      </c>
      <c r="U37" s="589">
        <f>+SUM(N38:N40)*1.33</f>
        <v>9086146.2760067862</v>
      </c>
      <c r="V37" s="920">
        <f>SUM(R37:U37)</f>
        <v>106629729.18859616</v>
      </c>
    </row>
    <row r="38" spans="3:22" ht="28">
      <c r="C38" s="374" t="s">
        <v>27</v>
      </c>
      <c r="D38" s="377" t="s">
        <v>949</v>
      </c>
      <c r="E38" s="376" t="s">
        <v>886</v>
      </c>
      <c r="F38" s="394">
        <f>+'MEM ELECTRICOS'!J31</f>
        <v>60</v>
      </c>
      <c r="G38" s="303">
        <f>+'APU 5.1.'!H26</f>
        <v>149802.32464654083</v>
      </c>
      <c r="H38" s="303">
        <f>+'APU 5.1.'!H35</f>
        <v>30204.588373575119</v>
      </c>
      <c r="I38" s="303">
        <f>+'APU 5.1.'!H42</f>
        <v>29343.553323605494</v>
      </c>
      <c r="J38" s="303">
        <f>+'APU 5.1.'!H50</f>
        <v>68641.26747150236</v>
      </c>
      <c r="K38" s="303">
        <f>'APU 5.1.'!H52</f>
        <v>277991.73381522379</v>
      </c>
      <c r="L38" s="590">
        <f>+$F$38*G38</f>
        <v>8988139.4787924495</v>
      </c>
      <c r="M38" s="590">
        <f t="shared" ref="M38:O38" si="17">+$F$38*H38</f>
        <v>1812275.3024145071</v>
      </c>
      <c r="N38" s="590">
        <f t="shared" si="17"/>
        <v>1760613.1994163296</v>
      </c>
      <c r="O38" s="590">
        <f t="shared" si="17"/>
        <v>4118476.0482901419</v>
      </c>
      <c r="P38" s="304">
        <f>F38*K38</f>
        <v>16679504.028913427</v>
      </c>
      <c r="Q38" s="320"/>
    </row>
    <row r="39" spans="3:22" ht="28">
      <c r="C39" s="374" t="s">
        <v>28</v>
      </c>
      <c r="D39" s="377" t="s">
        <v>1877</v>
      </c>
      <c r="E39" s="376" t="s">
        <v>886</v>
      </c>
      <c r="F39" s="394">
        <f>+'MEM ELECTRICOS'!J48</f>
        <v>144</v>
      </c>
      <c r="G39" s="303">
        <f>+'APU 5.2.'!H26</f>
        <v>267247.33177333086</v>
      </c>
      <c r="H39" s="303">
        <f>+'APU 5.2.'!H35</f>
        <v>32091.073141218592</v>
      </c>
      <c r="I39" s="303">
        <f>+'APU 5.2.'!H42</f>
        <v>35215.803679944998</v>
      </c>
      <c r="J39" s="303">
        <f>+'APU 5.2.'!H50</f>
        <v>106370.96282437188</v>
      </c>
      <c r="K39" s="303">
        <f>'APU 5.2.'!H52</f>
        <v>440925.17141886638</v>
      </c>
      <c r="L39" s="590">
        <f>+$F$39*G39</f>
        <v>38483615.775359645</v>
      </c>
      <c r="M39" s="590">
        <f t="shared" ref="M39:O39" si="18">+$F$39*H39</f>
        <v>4621114.5323354769</v>
      </c>
      <c r="N39" s="590">
        <f t="shared" si="18"/>
        <v>5071075.7299120799</v>
      </c>
      <c r="O39" s="590">
        <f t="shared" si="18"/>
        <v>15317418.64670955</v>
      </c>
      <c r="P39" s="304">
        <f>F39*K39</f>
        <v>63493224.684316754</v>
      </c>
      <c r="Q39" s="320"/>
    </row>
    <row r="40" spans="3:22">
      <c r="C40" s="307">
        <v>6</v>
      </c>
      <c r="D40" s="308" t="s">
        <v>54</v>
      </c>
      <c r="E40" s="309"/>
      <c r="F40" s="310"/>
      <c r="G40" s="310"/>
      <c r="H40" s="310"/>
      <c r="I40" s="310"/>
      <c r="J40" s="310"/>
      <c r="K40" s="310"/>
      <c r="L40" s="310"/>
      <c r="M40" s="310"/>
      <c r="N40" s="310"/>
      <c r="O40" s="310"/>
      <c r="P40" s="379">
        <f>SUM(P41:P42)</f>
        <v>30337324.33287992</v>
      </c>
      <c r="Q40" s="914">
        <f>+P40*1.33</f>
        <v>40348641.362730294</v>
      </c>
      <c r="R40" s="589">
        <f>+SUM(O41:O43)*1.33</f>
        <v>15719271.425266065</v>
      </c>
      <c r="S40" s="589">
        <f>+SUM(L41:L43)*1.33</f>
        <v>14971948.503494784</v>
      </c>
      <c r="T40" s="589">
        <f>+SUM(M41:M43)*1.33</f>
        <v>5039251.7012633029</v>
      </c>
      <c r="U40" s="589">
        <f>+SUM(N41:N43)*1.33</f>
        <v>4618169.7327061426</v>
      </c>
      <c r="V40" s="920">
        <f>SUM(R40:U40)</f>
        <v>40348641.362730294</v>
      </c>
    </row>
    <row r="41" spans="3:22" ht="28">
      <c r="C41" s="374" t="s">
        <v>29</v>
      </c>
      <c r="D41" s="377" t="s">
        <v>1878</v>
      </c>
      <c r="E41" s="376" t="s">
        <v>886</v>
      </c>
      <c r="F41" s="394">
        <f>+'MEM ELECTRICOS'!J65</f>
        <v>25</v>
      </c>
      <c r="G41" s="303">
        <f>+'APU 6.1.'!H26</f>
        <v>109198.19214455236</v>
      </c>
      <c r="H41" s="303">
        <f>+'APU 6.1.'!H35</f>
        <v>25444.793975961293</v>
      </c>
      <c r="I41" s="303">
        <f>+'APU 6.1.'!H42</f>
        <v>21312.213499569378</v>
      </c>
      <c r="J41" s="303">
        <f>+'APU 6.1.'!H50</f>
        <v>106825.37951922587</v>
      </c>
      <c r="K41" s="303">
        <f>'APU 6.1.'!H52</f>
        <v>262780.57913930889</v>
      </c>
      <c r="L41" s="590">
        <f>+$F$41*G41</f>
        <v>2729954.8036138089</v>
      </c>
      <c r="M41" s="590">
        <f t="shared" ref="M41:O41" si="19">+$F$41*H41</f>
        <v>636119.8493990323</v>
      </c>
      <c r="N41" s="590">
        <f t="shared" si="19"/>
        <v>532805.3374892344</v>
      </c>
      <c r="O41" s="590">
        <f t="shared" si="19"/>
        <v>2670634.4879806465</v>
      </c>
      <c r="P41" s="304">
        <f>F41*K41</f>
        <v>6569514.4784827223</v>
      </c>
      <c r="Q41" s="320"/>
    </row>
    <row r="42" spans="3:22" ht="28">
      <c r="C42" s="374" t="s">
        <v>30</v>
      </c>
      <c r="D42" s="377" t="s">
        <v>1879</v>
      </c>
      <c r="E42" s="376" t="s">
        <v>886</v>
      </c>
      <c r="F42" s="394">
        <f>+'MEM ELECTRICOS'!J82</f>
        <v>115</v>
      </c>
      <c r="G42" s="303">
        <f>+'APU 6.2.'!H26</f>
        <v>74149.124646540833</v>
      </c>
      <c r="H42" s="303">
        <f>+'APU 6.2.'!H35</f>
        <v>27415.575688542594</v>
      </c>
      <c r="I42" s="303">
        <f>+'APU 6.2.'!H42</f>
        <v>25560.893323605495</v>
      </c>
      <c r="J42" s="303">
        <f>+'APU 6.2.'!H50</f>
        <v>79551.013770851932</v>
      </c>
      <c r="K42" s="303">
        <f>'APU 6.2.'!H52</f>
        <v>206676.60742954083</v>
      </c>
      <c r="L42" s="590">
        <f>+$F$42*G42</f>
        <v>8527149.3343521953</v>
      </c>
      <c r="M42" s="590">
        <f t="shared" ref="M42:O42" si="20">+$F$42*H42</f>
        <v>3152791.2041823985</v>
      </c>
      <c r="N42" s="590">
        <f t="shared" si="20"/>
        <v>2939502.732214632</v>
      </c>
      <c r="O42" s="590">
        <f t="shared" si="20"/>
        <v>9148366.583647972</v>
      </c>
      <c r="P42" s="304">
        <f>F42*K42</f>
        <v>23767809.854397196</v>
      </c>
      <c r="Q42" s="320"/>
    </row>
    <row r="43" spans="3:22">
      <c r="C43" s="307">
        <v>7</v>
      </c>
      <c r="D43" s="308" t="s">
        <v>56</v>
      </c>
      <c r="E43" s="309"/>
      <c r="F43" s="310"/>
      <c r="G43" s="310"/>
      <c r="H43" s="310"/>
      <c r="I43" s="310"/>
      <c r="J43" s="310"/>
      <c r="K43" s="310"/>
      <c r="L43" s="310"/>
      <c r="M43" s="310"/>
      <c r="N43" s="310"/>
      <c r="O43" s="310"/>
      <c r="P43" s="379">
        <f>SUM(P44:P52)</f>
        <v>25700990.290400304</v>
      </c>
      <c r="Q43" s="914">
        <f>+P43*1.33</f>
        <v>34182317.086232409</v>
      </c>
      <c r="R43" s="589">
        <f>+SUM(O44:O52)*1.33</f>
        <v>10367135.002317267</v>
      </c>
      <c r="S43" s="589">
        <f>+SUM(L44:L52)*1.33</f>
        <v>22124543.249363337</v>
      </c>
      <c r="T43" s="589">
        <f>+SUM(M44:M52)*1.33</f>
        <v>1100249.5933333335</v>
      </c>
      <c r="U43" s="589">
        <f>+SUM(N44:N52)*1.33</f>
        <v>590389.24121846666</v>
      </c>
      <c r="V43" s="920">
        <f>SUM(R43:U43)</f>
        <v>34182317.086232409</v>
      </c>
    </row>
    <row r="44" spans="3:22">
      <c r="C44" s="374" t="s">
        <v>32</v>
      </c>
      <c r="D44" s="300" t="s">
        <v>825</v>
      </c>
      <c r="E44" s="301" t="s">
        <v>63</v>
      </c>
      <c r="F44" s="393">
        <f>+'MEM ELECTRICOS'!P91</f>
        <v>260</v>
      </c>
      <c r="G44" s="303">
        <f>+'APU 7.1.'!H22</f>
        <v>41011.830999999998</v>
      </c>
      <c r="H44" s="303">
        <f>+'APU 7.1.'!H30</f>
        <v>1610</v>
      </c>
      <c r="I44" s="303">
        <f>+'APU 7.1.'!H38</f>
        <v>1230.35493</v>
      </c>
      <c r="J44" s="303">
        <f>+'APU 7.1.'!H46</f>
        <v>21939.523196304308</v>
      </c>
      <c r="K44" s="303">
        <f>'APU 7.1.'!H48</f>
        <v>65791.709126304311</v>
      </c>
      <c r="L44" s="590">
        <f>+$F$44*G44</f>
        <v>10663076.059999999</v>
      </c>
      <c r="M44" s="590">
        <f t="shared" ref="M44:O44" si="21">+$F$44*H44</f>
        <v>418600</v>
      </c>
      <c r="N44" s="590">
        <f t="shared" si="21"/>
        <v>319892.2818</v>
      </c>
      <c r="O44" s="590">
        <f t="shared" si="21"/>
        <v>5704276.0310391197</v>
      </c>
      <c r="P44" s="304">
        <f t="shared" ref="P44:P52" si="22">F44*K44</f>
        <v>17105844.372839119</v>
      </c>
      <c r="Q44" s="320"/>
    </row>
    <row r="45" spans="3:22">
      <c r="C45" s="374" t="s">
        <v>33</v>
      </c>
      <c r="D45" s="300" t="s">
        <v>227</v>
      </c>
      <c r="E45" s="301" t="s">
        <v>174</v>
      </c>
      <c r="F45" s="393">
        <f>+'MEM ELECTRICOS'!P108</f>
        <v>5</v>
      </c>
      <c r="G45" s="303">
        <f>+'APU 7.2.'!H22</f>
        <v>26392.975000000002</v>
      </c>
      <c r="H45" s="303">
        <f>+'APU 7.2.'!H30</f>
        <v>5741.2857142857138</v>
      </c>
      <c r="I45" s="303">
        <f>+'APU 7.2.'!H38</f>
        <v>527.85950000000003</v>
      </c>
      <c r="J45" s="303">
        <f>+'APU 7.2.'!H46</f>
        <v>11792.493718013564</v>
      </c>
      <c r="K45" s="303">
        <f>'APU 7.2.'!H48</f>
        <v>44454.613932299282</v>
      </c>
      <c r="L45" s="590">
        <f>+$F$45*G45</f>
        <v>131964.875</v>
      </c>
      <c r="M45" s="590">
        <f t="shared" ref="M45:O45" si="23">+$F$45*H45</f>
        <v>28706.428571428569</v>
      </c>
      <c r="N45" s="590">
        <f t="shared" si="23"/>
        <v>2639.2975000000001</v>
      </c>
      <c r="O45" s="590">
        <f t="shared" si="23"/>
        <v>58962.468590067816</v>
      </c>
      <c r="P45" s="304">
        <f t="shared" si="22"/>
        <v>222273.06966149641</v>
      </c>
      <c r="Q45" s="320"/>
    </row>
    <row r="46" spans="3:22">
      <c r="C46" s="374" t="s">
        <v>34</v>
      </c>
      <c r="D46" s="300" t="s">
        <v>228</v>
      </c>
      <c r="E46" s="301" t="s">
        <v>174</v>
      </c>
      <c r="F46" s="393">
        <f>+'MEM ELECTRICOS'!P125</f>
        <v>11</v>
      </c>
      <c r="G46" s="303">
        <f>+'APU 7.3.'!H22</f>
        <v>26392.975000000002</v>
      </c>
      <c r="H46" s="303">
        <f>+'APU 7.3.'!H30</f>
        <v>5741.2857142857138</v>
      </c>
      <c r="I46" s="303">
        <f>+'APU 7.3.'!H38</f>
        <v>527.85950000000003</v>
      </c>
      <c r="J46" s="303">
        <f>+'APU 7.3.'!H46</f>
        <v>11792.493718013564</v>
      </c>
      <c r="K46" s="303">
        <f>'APU 7.3.'!H48</f>
        <v>44454.613932299282</v>
      </c>
      <c r="L46" s="590">
        <f>+$F$46*G46</f>
        <v>290322.72500000003</v>
      </c>
      <c r="M46" s="590">
        <f t="shared" ref="M46:O46" si="24">+$F$46*H46</f>
        <v>63154.142857142855</v>
      </c>
      <c r="N46" s="590">
        <f t="shared" si="24"/>
        <v>5806.4544999999998</v>
      </c>
      <c r="O46" s="590">
        <f t="shared" si="24"/>
        <v>129717.43089814921</v>
      </c>
      <c r="P46" s="304">
        <f t="shared" si="22"/>
        <v>489000.75325529207</v>
      </c>
      <c r="Q46" s="320"/>
    </row>
    <row r="47" spans="3:22">
      <c r="C47" s="374" t="s">
        <v>35</v>
      </c>
      <c r="D47" s="300" t="s">
        <v>229</v>
      </c>
      <c r="E47" s="301" t="s">
        <v>174</v>
      </c>
      <c r="F47" s="393">
        <f>+'MEM ELECTRICOS'!P142</f>
        <v>5</v>
      </c>
      <c r="G47" s="303">
        <f>+'APU 7.4.'!H22</f>
        <v>26392.975000000002</v>
      </c>
      <c r="H47" s="303">
        <f>+'APU 7.4.'!H30</f>
        <v>5741.2857142857138</v>
      </c>
      <c r="I47" s="303">
        <f>+'APU 7.4.'!H38</f>
        <v>527.85950000000003</v>
      </c>
      <c r="J47" s="303">
        <f>+'APU 7.4.'!H46</f>
        <v>11792.493718013564</v>
      </c>
      <c r="K47" s="303">
        <f>'APU 7.4.'!H48</f>
        <v>44454.613932299282</v>
      </c>
      <c r="L47" s="590">
        <f>+$F$47*G47</f>
        <v>131964.875</v>
      </c>
      <c r="M47" s="590">
        <f t="shared" ref="M47:O47" si="25">+$F$47*H47</f>
        <v>28706.428571428569</v>
      </c>
      <c r="N47" s="590">
        <f t="shared" si="25"/>
        <v>2639.2975000000001</v>
      </c>
      <c r="O47" s="590">
        <f t="shared" si="25"/>
        <v>58962.468590067816</v>
      </c>
      <c r="P47" s="304">
        <f t="shared" si="22"/>
        <v>222273.06966149641</v>
      </c>
      <c r="Q47" s="320"/>
    </row>
    <row r="48" spans="3:22">
      <c r="C48" s="374" t="s">
        <v>36</v>
      </c>
      <c r="D48" s="300" t="s">
        <v>230</v>
      </c>
      <c r="E48" s="301" t="s">
        <v>174</v>
      </c>
      <c r="F48" s="393">
        <f>+'MEM ELECTRICOS'!P159</f>
        <v>7</v>
      </c>
      <c r="G48" s="303">
        <f>+'APU 7.5.'!H22</f>
        <v>300105.788</v>
      </c>
      <c r="H48" s="303">
        <f>+'APU 7.5.'!H30</f>
        <v>5741.2857142857138</v>
      </c>
      <c r="I48" s="303">
        <f>+'APU 7.5.'!H38</f>
        <v>3001.0578799999998</v>
      </c>
      <c r="J48" s="303">
        <f>+'APU 7.5.'!H46</f>
        <v>16454.642397228228</v>
      </c>
      <c r="K48" s="303">
        <f>'APU 7.5.'!H48</f>
        <v>325302.77399151394</v>
      </c>
      <c r="L48" s="590">
        <f>+$F$48*G48</f>
        <v>2100740.5159999998</v>
      </c>
      <c r="M48" s="590">
        <f t="shared" ref="M48:O48" si="26">+$F$48*H48</f>
        <v>40189</v>
      </c>
      <c r="N48" s="590">
        <f t="shared" si="26"/>
        <v>21007.405159999998</v>
      </c>
      <c r="O48" s="590">
        <f t="shared" si="26"/>
        <v>115182.4967805976</v>
      </c>
      <c r="P48" s="304">
        <f t="shared" si="22"/>
        <v>2277119.4179405975</v>
      </c>
      <c r="Q48" s="320"/>
    </row>
    <row r="49" spans="3:22">
      <c r="C49" s="374" t="s">
        <v>37</v>
      </c>
      <c r="D49" s="300" t="s">
        <v>896</v>
      </c>
      <c r="E49" s="301" t="s">
        <v>63</v>
      </c>
      <c r="F49" s="393">
        <f>+'MEM ELECTRICOS'!P176</f>
        <v>4</v>
      </c>
      <c r="G49" s="303">
        <f>+'APU 7.6.'!H22</f>
        <v>60300.076666666668</v>
      </c>
      <c r="H49" s="303">
        <f>+'APU 7.6.'!H30</f>
        <v>6429.833333333333</v>
      </c>
      <c r="I49" s="303">
        <f>+'APU 7.6.'!H38</f>
        <v>3015.0038333333337</v>
      </c>
      <c r="J49" s="303">
        <f>+'APU 7.6.'!H46</f>
        <v>109697.61598152154</v>
      </c>
      <c r="K49" s="303">
        <f>'APU 7.6.'!H48</f>
        <v>179442.52981485488</v>
      </c>
      <c r="L49" s="590">
        <f>+$F$49*G49</f>
        <v>241200.30666666667</v>
      </c>
      <c r="M49" s="590">
        <f t="shared" ref="M49:O49" si="27">+$F$49*H49</f>
        <v>25719.333333333332</v>
      </c>
      <c r="N49" s="590">
        <f t="shared" si="27"/>
        <v>12060.015333333335</v>
      </c>
      <c r="O49" s="590">
        <f t="shared" si="27"/>
        <v>438790.46392608614</v>
      </c>
      <c r="P49" s="304">
        <f t="shared" si="22"/>
        <v>717770.1192594195</v>
      </c>
      <c r="Q49" s="320"/>
    </row>
    <row r="50" spans="3:22">
      <c r="C50" s="374" t="s">
        <v>38</v>
      </c>
      <c r="D50" s="300" t="s">
        <v>897</v>
      </c>
      <c r="E50" s="301" t="s">
        <v>174</v>
      </c>
      <c r="F50" s="393">
        <f>+'MEM ELECTRICOS'!P193</f>
        <v>5</v>
      </c>
      <c r="G50" s="303">
        <f>+'APU 7.7.'!H22</f>
        <v>122282.81333333332</v>
      </c>
      <c r="H50" s="303">
        <f>+'APU 7.7.'!H30</f>
        <v>3220</v>
      </c>
      <c r="I50" s="303">
        <f>+'APU 7.7.'!H38</f>
        <v>6114.1406666666662</v>
      </c>
      <c r="J50" s="303">
        <f>+'APU 7.7.'!H46</f>
        <v>82273.211986141148</v>
      </c>
      <c r="K50" s="303">
        <f>'APU 7.7.'!H48</f>
        <v>213890.16598614113</v>
      </c>
      <c r="L50" s="590">
        <f>+$F$50*G50</f>
        <v>611414.06666666665</v>
      </c>
      <c r="M50" s="590">
        <f t="shared" ref="M50:O50" si="28">+$F$50*H50</f>
        <v>16100</v>
      </c>
      <c r="N50" s="590">
        <f t="shared" si="28"/>
        <v>30570.703333333331</v>
      </c>
      <c r="O50" s="590">
        <f t="shared" si="28"/>
        <v>411366.05993070576</v>
      </c>
      <c r="P50" s="304">
        <f t="shared" si="22"/>
        <v>1069450.8299307057</v>
      </c>
      <c r="Q50" s="320"/>
    </row>
    <row r="51" spans="3:22">
      <c r="C51" s="374" t="s">
        <v>39</v>
      </c>
      <c r="D51" s="300" t="s">
        <v>898</v>
      </c>
      <c r="E51" s="301" t="s">
        <v>63</v>
      </c>
      <c r="F51" s="393">
        <f>+'MEM ELECTRICOS'!P210</f>
        <v>18</v>
      </c>
      <c r="G51" s="303">
        <f>+'APU 7.8.'!H22</f>
        <v>134117.36333333334</v>
      </c>
      <c r="H51" s="303">
        <f>+'APU 7.8.'!H30</f>
        <v>9660</v>
      </c>
      <c r="I51" s="303">
        <f>+'APU 7.8.'!H38</f>
        <v>2682.3472666666671</v>
      </c>
      <c r="J51" s="303">
        <f>+'APU 7.8.'!H46</f>
        <v>43879.046392608616</v>
      </c>
      <c r="K51" s="303">
        <f>'APU 7.8.'!H48</f>
        <v>190338.75699260863</v>
      </c>
      <c r="L51" s="590">
        <f>+$F$51*G51</f>
        <v>2414112.54</v>
      </c>
      <c r="M51" s="590">
        <f t="shared" ref="M51:O51" si="29">+$F$51*H51</f>
        <v>173880</v>
      </c>
      <c r="N51" s="590">
        <f t="shared" si="29"/>
        <v>48282.250800000009</v>
      </c>
      <c r="O51" s="590">
        <f t="shared" si="29"/>
        <v>789822.83506695507</v>
      </c>
      <c r="P51" s="304">
        <f t="shared" si="22"/>
        <v>3426097.6258669551</v>
      </c>
      <c r="Q51" s="320"/>
    </row>
    <row r="52" spans="3:22">
      <c r="C52" s="374" t="s">
        <v>49</v>
      </c>
      <c r="D52" s="300" t="s">
        <v>899</v>
      </c>
      <c r="E52" s="301" t="s">
        <v>174</v>
      </c>
      <c r="F52" s="393">
        <f>+'MEM ELECTRICOS'!P227</f>
        <v>2</v>
      </c>
      <c r="G52" s="303">
        <f>+'APU 7.9.'!H22</f>
        <v>25099.48</v>
      </c>
      <c r="H52" s="303">
        <f>+'APU 7.9.'!H30</f>
        <v>16100</v>
      </c>
      <c r="I52" s="303">
        <f>+'APU 7.9.'!H38</f>
        <v>501.9896</v>
      </c>
      <c r="J52" s="303">
        <f>+'APU 7.9.'!H46</f>
        <v>43879.046392608616</v>
      </c>
      <c r="K52" s="303">
        <f>'APU 7.9.'!H48</f>
        <v>85580.51599260862</v>
      </c>
      <c r="L52" s="590">
        <f>+$F$52*G52</f>
        <v>50198.96</v>
      </c>
      <c r="M52" s="590">
        <f t="shared" ref="M52:O52" si="30">+$F$52*H52</f>
        <v>32200</v>
      </c>
      <c r="N52" s="590">
        <f t="shared" si="30"/>
        <v>1003.9792</v>
      </c>
      <c r="O52" s="590">
        <f t="shared" si="30"/>
        <v>87758.092785217232</v>
      </c>
      <c r="P52" s="304">
        <f t="shared" si="22"/>
        <v>171161.03198521724</v>
      </c>
      <c r="Q52" s="320"/>
    </row>
    <row r="53" spans="3:22">
      <c r="C53" s="307">
        <v>8</v>
      </c>
      <c r="D53" s="308" t="s">
        <v>901</v>
      </c>
      <c r="E53" s="309"/>
      <c r="F53" s="310"/>
      <c r="G53" s="310"/>
      <c r="H53" s="310"/>
      <c r="I53" s="310"/>
      <c r="J53" s="310"/>
      <c r="K53" s="310"/>
      <c r="L53" s="310"/>
      <c r="M53" s="310"/>
      <c r="N53" s="310"/>
      <c r="O53" s="310"/>
      <c r="P53" s="379">
        <f>SUM(P54:P66)</f>
        <v>956805965.70285606</v>
      </c>
      <c r="Q53" s="914">
        <f>+P53*1.33</f>
        <v>1272551934.3847985</v>
      </c>
      <c r="R53" s="589">
        <f>+SUM(O54:O66)*1.33</f>
        <v>183570182.82981813</v>
      </c>
      <c r="S53" s="589">
        <f>+SUM(L54:L66)*1.33</f>
        <v>1052116977.4088401</v>
      </c>
      <c r="T53" s="589">
        <f>+SUM(M54:M66)*1.33</f>
        <v>19668763.483252216</v>
      </c>
      <c r="U53" s="589">
        <f>+SUM(N54:N66)*1.33</f>
        <v>17196010.662888404</v>
      </c>
      <c r="V53" s="920">
        <f>SUM(R53:U53)</f>
        <v>1272551934.3847988</v>
      </c>
    </row>
    <row r="54" spans="3:22" ht="56">
      <c r="C54" s="374" t="s">
        <v>42</v>
      </c>
      <c r="D54" s="300" t="s">
        <v>902</v>
      </c>
      <c r="E54" s="301" t="s">
        <v>174</v>
      </c>
      <c r="F54" s="393">
        <f>+'MEM ELECTRICOS'!P244</f>
        <v>1</v>
      </c>
      <c r="G54" s="303">
        <f>+'APU 8.1.'!H23</f>
        <v>408679800</v>
      </c>
      <c r="H54" s="303">
        <f>+'APU 8.1.'!H31</f>
        <v>1504591.2635707599</v>
      </c>
      <c r="I54" s="303">
        <f>+'APU 8.1.'!H39</f>
        <v>8173596</v>
      </c>
      <c r="J54" s="303">
        <f>+'APU 8.1.'!H47</f>
        <v>30091825.271415196</v>
      </c>
      <c r="K54" s="303">
        <f>'APU 8.1.'!H49</f>
        <v>448449812.53498596</v>
      </c>
      <c r="L54" s="590">
        <f>+$F$54*G54</f>
        <v>408679800</v>
      </c>
      <c r="M54" s="590">
        <f t="shared" ref="M54:O54" si="31">+$F$54*H54</f>
        <v>1504591.2635707599</v>
      </c>
      <c r="N54" s="590">
        <f t="shared" si="31"/>
        <v>8173596</v>
      </c>
      <c r="O54" s="590">
        <f t="shared" si="31"/>
        <v>30091825.271415196</v>
      </c>
      <c r="P54" s="304">
        <f t="shared" ref="P54:P66" si="32">F54*K54</f>
        <v>448449812.53498596</v>
      </c>
      <c r="Q54" s="320"/>
    </row>
    <row r="55" spans="3:22" ht="28">
      <c r="C55" s="374" t="s">
        <v>6</v>
      </c>
      <c r="D55" s="300" t="s">
        <v>903</v>
      </c>
      <c r="E55" s="301" t="s">
        <v>174</v>
      </c>
      <c r="F55" s="393">
        <f>+'MEM ELECTRICOS'!P261</f>
        <v>2</v>
      </c>
      <c r="G55" s="303">
        <f>+'APU 8.2.'!H22</f>
        <v>11437722.274000002</v>
      </c>
      <c r="H55" s="303">
        <f>+'APU 8.2.'!H30</f>
        <v>273643.88696577807</v>
      </c>
      <c r="I55" s="303">
        <f>+'APU 8.2.'!H38</f>
        <v>114377.22274000003</v>
      </c>
      <c r="J55" s="303">
        <f>+'APU 8.2.'!H46</f>
        <v>1368219.4348288903</v>
      </c>
      <c r="K55" s="303">
        <f>'APU 8.2.'!H48</f>
        <v>13193962.81853467</v>
      </c>
      <c r="L55" s="590">
        <f>+$F$55*G55</f>
        <v>22875444.548000004</v>
      </c>
      <c r="M55" s="590">
        <f t="shared" ref="M55:O55" si="33">+$F$55*H55</f>
        <v>547287.77393155615</v>
      </c>
      <c r="N55" s="590">
        <f t="shared" si="33"/>
        <v>228754.44548000005</v>
      </c>
      <c r="O55" s="590">
        <f t="shared" si="33"/>
        <v>2736438.8696577805</v>
      </c>
      <c r="P55" s="304">
        <f t="shared" si="32"/>
        <v>26387925.637069341</v>
      </c>
      <c r="Q55" s="320"/>
    </row>
    <row r="56" spans="3:22" ht="126">
      <c r="C56" s="374" t="s">
        <v>778</v>
      </c>
      <c r="D56" s="360" t="s">
        <v>914</v>
      </c>
      <c r="E56" s="301" t="s">
        <v>174</v>
      </c>
      <c r="F56" s="393">
        <v>1</v>
      </c>
      <c r="G56" s="303">
        <f>+'APU 8.3.'!H22</f>
        <v>67008260</v>
      </c>
      <c r="H56" s="303">
        <f>+'APU 8.3.'!H30</f>
        <v>6308019.9879463864</v>
      </c>
      <c r="I56" s="303">
        <f>+'APU 8.3.'!H38</f>
        <v>670082.6</v>
      </c>
      <c r="J56" s="303">
        <f>+'APU 8.3.'!H46</f>
        <v>19712562.462332457</v>
      </c>
      <c r="K56" s="303">
        <f>'APU 8.3.'!H48</f>
        <v>93698925.050278842</v>
      </c>
      <c r="L56" s="590">
        <f>+$F$56*G56</f>
        <v>67008260</v>
      </c>
      <c r="M56" s="590">
        <f t="shared" ref="M56:O56" si="34">+$F$56*H56</f>
        <v>6308019.9879463864</v>
      </c>
      <c r="N56" s="590">
        <f t="shared" si="34"/>
        <v>670082.6</v>
      </c>
      <c r="O56" s="590">
        <f t="shared" si="34"/>
        <v>19712562.462332457</v>
      </c>
      <c r="P56" s="304">
        <f t="shared" si="32"/>
        <v>93698925.050278842</v>
      </c>
      <c r="Q56" s="320"/>
    </row>
    <row r="57" spans="3:22">
      <c r="C57" s="374" t="s">
        <v>923</v>
      </c>
      <c r="D57" s="300" t="s">
        <v>904</v>
      </c>
      <c r="E57" s="301" t="s">
        <v>63</v>
      </c>
      <c r="F57" s="393">
        <f>+'MEM ELECTRICOS'!P294</f>
        <v>186</v>
      </c>
      <c r="G57" s="303">
        <f>+'APU 8.4.'!H22</f>
        <v>812505</v>
      </c>
      <c r="H57" s="303">
        <f>+'APU 8.4.'!H30</f>
        <v>8227.3211986141159</v>
      </c>
      <c r="I57" s="303">
        <f>+'APU 8.4.'!H38</f>
        <v>8125.05</v>
      </c>
      <c r="J57" s="303">
        <f>+'APU 8.4.'!H46</f>
        <v>164546.4239722823</v>
      </c>
      <c r="K57" s="303">
        <f>'APU 8.4.'!H48</f>
        <v>993403.79517089645</v>
      </c>
      <c r="L57" s="590">
        <f>+$F$57*G57</f>
        <v>151125930</v>
      </c>
      <c r="M57" s="590">
        <f t="shared" ref="M57:O57" si="35">+$F$57*H57</f>
        <v>1530281.7429422257</v>
      </c>
      <c r="N57" s="590">
        <f t="shared" si="35"/>
        <v>1511259.3</v>
      </c>
      <c r="O57" s="590">
        <f t="shared" si="35"/>
        <v>30605634.858844507</v>
      </c>
      <c r="P57" s="304">
        <f t="shared" si="32"/>
        <v>184773105.90178674</v>
      </c>
      <c r="Q57" s="320"/>
    </row>
    <row r="58" spans="3:22">
      <c r="C58" s="374" t="s">
        <v>924</v>
      </c>
      <c r="D58" s="300" t="s">
        <v>905</v>
      </c>
      <c r="E58" s="301" t="s">
        <v>63</v>
      </c>
      <c r="F58" s="393">
        <f>+'MEM ELECTRICOS'!P311</f>
        <v>126</v>
      </c>
      <c r="G58" s="303">
        <f>+'APU 8.5.'!H22</f>
        <v>510600</v>
      </c>
      <c r="H58" s="303">
        <f>+'APU 8.5.'!H30</f>
        <v>8227.3211986141159</v>
      </c>
      <c r="I58" s="303">
        <f>+'APU 8.5.'!H38</f>
        <v>5106</v>
      </c>
      <c r="J58" s="303">
        <f>+'APU 8.5.'!H46</f>
        <v>164546.4239722823</v>
      </c>
      <c r="K58" s="303">
        <f>'APU 8.5.'!H48</f>
        <v>688479.74517089641</v>
      </c>
      <c r="L58" s="590">
        <f>+$F$58*G58</f>
        <v>64335600</v>
      </c>
      <c r="M58" s="590">
        <f t="shared" ref="M58:O58" si="36">+$F$58*H58</f>
        <v>1036642.4710253786</v>
      </c>
      <c r="N58" s="590">
        <f t="shared" si="36"/>
        <v>643356</v>
      </c>
      <c r="O58" s="590">
        <f t="shared" si="36"/>
        <v>20732849.420507569</v>
      </c>
      <c r="P58" s="304">
        <f t="shared" si="32"/>
        <v>86748447.891532943</v>
      </c>
      <c r="Q58" s="320"/>
    </row>
    <row r="59" spans="3:22">
      <c r="C59" s="374" t="s">
        <v>925</v>
      </c>
      <c r="D59" s="300" t="s">
        <v>906</v>
      </c>
      <c r="E59" s="301" t="s">
        <v>174</v>
      </c>
      <c r="F59" s="393">
        <f>+'MEM ELECTRICOS'!P327</f>
        <v>2</v>
      </c>
      <c r="G59" s="303">
        <f>+'APU 8.6.'!H22</f>
        <v>4822845</v>
      </c>
      <c r="H59" s="303">
        <f>+'APU 8.6.'!H30</f>
        <v>589697.61598152155</v>
      </c>
      <c r="I59" s="303">
        <f>+'APU 8.6.'!H38</f>
        <v>241142.25</v>
      </c>
      <c r="J59" s="303">
        <f>+'APU 8.6.'!H46</f>
        <v>1096976.1598152155</v>
      </c>
      <c r="K59" s="303">
        <f>'APU 8.6.'!H48</f>
        <v>6750661.0257967375</v>
      </c>
      <c r="L59" s="590">
        <f>+$F$59*G59</f>
        <v>9645690</v>
      </c>
      <c r="M59" s="590">
        <f t="shared" ref="M59:O59" si="37">+$F$59*H59</f>
        <v>1179395.2319630431</v>
      </c>
      <c r="N59" s="590">
        <f t="shared" si="37"/>
        <v>482284.5</v>
      </c>
      <c r="O59" s="590">
        <f t="shared" si="37"/>
        <v>2193952.319630431</v>
      </c>
      <c r="P59" s="304">
        <f t="shared" si="32"/>
        <v>13501322.051593475</v>
      </c>
      <c r="Q59" s="320"/>
    </row>
    <row r="60" spans="3:22">
      <c r="C60" s="374" t="s">
        <v>926</v>
      </c>
      <c r="D60" s="300" t="s">
        <v>907</v>
      </c>
      <c r="E60" s="301" t="s">
        <v>174</v>
      </c>
      <c r="F60" s="393">
        <f>+'MEM ELECTRICOS'!P344</f>
        <v>3</v>
      </c>
      <c r="G60" s="303">
        <f>+'APU 8.7.'!H22</f>
        <v>2919656</v>
      </c>
      <c r="H60" s="303">
        <f>+'APU 8.7.'!H30</f>
        <v>589697.61598152155</v>
      </c>
      <c r="I60" s="303">
        <f>+'APU 8.7.'!H38</f>
        <v>145982.80000000002</v>
      </c>
      <c r="J60" s="303">
        <f>+'APU 8.7.'!H46</f>
        <v>1096976.1598152155</v>
      </c>
      <c r="K60" s="303">
        <f>'APU 8.7.'!H48</f>
        <v>4752312.5757967373</v>
      </c>
      <c r="L60" s="590">
        <f>+$F$60*G60</f>
        <v>8758968</v>
      </c>
      <c r="M60" s="590">
        <f t="shared" ref="M60:O60" si="38">+$F$60*H60</f>
        <v>1769092.8479445647</v>
      </c>
      <c r="N60" s="590">
        <f t="shared" si="38"/>
        <v>437948.4</v>
      </c>
      <c r="O60" s="590">
        <f t="shared" si="38"/>
        <v>3290928.4794456465</v>
      </c>
      <c r="P60" s="304">
        <f t="shared" si="32"/>
        <v>14256937.727390211</v>
      </c>
      <c r="Q60" s="320"/>
    </row>
    <row r="61" spans="3:22" ht="28">
      <c r="C61" s="374" t="s">
        <v>927</v>
      </c>
      <c r="D61" s="300" t="s">
        <v>908</v>
      </c>
      <c r="E61" s="301" t="s">
        <v>174</v>
      </c>
      <c r="F61" s="393">
        <f>+'MEM ELECTRICOS'!P360</f>
        <v>1</v>
      </c>
      <c r="G61" s="303">
        <f>+'APU 8.8.'!H22</f>
        <v>5200000</v>
      </c>
      <c r="H61" s="303">
        <f>+'APU 8.8.'!H30</f>
        <v>137122.01997690191</v>
      </c>
      <c r="I61" s="303">
        <f>+'APU 8.8.'!H38</f>
        <v>104000</v>
      </c>
      <c r="J61" s="303">
        <f>+'APU 8.8.'!H46</f>
        <v>2742440.3995380383</v>
      </c>
      <c r="K61" s="303">
        <f>'APU 8.8.'!H48</f>
        <v>8183562.4195149401</v>
      </c>
      <c r="L61" s="590">
        <f>+$F$61*G61</f>
        <v>5200000</v>
      </c>
      <c r="M61" s="590">
        <f t="shared" ref="M61:O61" si="39">+$F$61*H61</f>
        <v>137122.01997690191</v>
      </c>
      <c r="N61" s="590">
        <f t="shared" si="39"/>
        <v>104000</v>
      </c>
      <c r="O61" s="590">
        <f t="shared" si="39"/>
        <v>2742440.3995380383</v>
      </c>
      <c r="P61" s="304">
        <f t="shared" si="32"/>
        <v>8183562.4195149401</v>
      </c>
      <c r="Q61" s="320"/>
    </row>
    <row r="62" spans="3:22" ht="56">
      <c r="C62" s="374" t="s">
        <v>928</v>
      </c>
      <c r="D62" s="300" t="s">
        <v>909</v>
      </c>
      <c r="E62" s="301" t="s">
        <v>174</v>
      </c>
      <c r="F62" s="393">
        <f>+'MEM ELECTRICOS'!P376</f>
        <v>1</v>
      </c>
      <c r="G62" s="303">
        <f>+'APU 8.9.'!H22</f>
        <v>18885439</v>
      </c>
      <c r="H62" s="303">
        <f>+'APU 8.9.'!H30</f>
        <v>137122.01997690191</v>
      </c>
      <c r="I62" s="303">
        <f>+'APU 8.9.'!H38</f>
        <v>188854.39</v>
      </c>
      <c r="J62" s="303">
        <f>+'APU 8.9.'!H46</f>
        <v>2742440.3995380383</v>
      </c>
      <c r="K62" s="303">
        <f>'APU 8.9.'!H48</f>
        <v>21953855.80951494</v>
      </c>
      <c r="L62" s="590">
        <f>+$F$62*G62</f>
        <v>18885439</v>
      </c>
      <c r="M62" s="590">
        <f t="shared" ref="M62:O62" si="40">+$F$62*H62</f>
        <v>137122.01997690191</v>
      </c>
      <c r="N62" s="590">
        <f t="shared" si="40"/>
        <v>188854.39</v>
      </c>
      <c r="O62" s="590">
        <f t="shared" si="40"/>
        <v>2742440.3995380383</v>
      </c>
      <c r="P62" s="304">
        <f t="shared" si="32"/>
        <v>21953855.80951494</v>
      </c>
      <c r="Q62" s="320"/>
    </row>
    <row r="63" spans="3:22" ht="56">
      <c r="C63" s="374" t="s">
        <v>929</v>
      </c>
      <c r="D63" s="300" t="s">
        <v>910</v>
      </c>
      <c r="E63" s="301" t="s">
        <v>174</v>
      </c>
      <c r="F63" s="393">
        <f>+'MEM ELECTRICOS'!P393</f>
        <v>1</v>
      </c>
      <c r="G63" s="303">
        <f>+'APU 8.10.'!H22</f>
        <v>1800000</v>
      </c>
      <c r="H63" s="303">
        <f>+'APU 8.10.'!H30</f>
        <v>137122.01997690191</v>
      </c>
      <c r="I63" s="303">
        <f>+'APU 8.10.'!H38</f>
        <v>54000</v>
      </c>
      <c r="J63" s="303">
        <f>+'APU 8.10.'!H46</f>
        <v>2742440.3995380383</v>
      </c>
      <c r="K63" s="303">
        <f>'APU 8.10.'!H48</f>
        <v>4733562.4195149401</v>
      </c>
      <c r="L63" s="590">
        <f>+$F$63*G63</f>
        <v>1800000</v>
      </c>
      <c r="M63" s="590">
        <f t="shared" ref="M63:O63" si="41">+$F$63*H63</f>
        <v>137122.01997690191</v>
      </c>
      <c r="N63" s="590">
        <f t="shared" si="41"/>
        <v>54000</v>
      </c>
      <c r="O63" s="590">
        <f t="shared" si="41"/>
        <v>2742440.3995380383</v>
      </c>
      <c r="P63" s="304">
        <f t="shared" si="32"/>
        <v>4733562.4195149401</v>
      </c>
      <c r="Q63" s="320"/>
    </row>
    <row r="64" spans="3:22" ht="56">
      <c r="C64" s="374" t="s">
        <v>930</v>
      </c>
      <c r="D64" s="300" t="s">
        <v>911</v>
      </c>
      <c r="E64" s="301" t="s">
        <v>174</v>
      </c>
      <c r="F64" s="393">
        <f>+'MEM ELECTRICOS'!$P$409</f>
        <v>1</v>
      </c>
      <c r="G64" s="303">
        <f>+'APU 8.11.'!H22</f>
        <v>2692326</v>
      </c>
      <c r="H64" s="303">
        <f>+'APU 8.11.'!H30</f>
        <v>137122.01997690191</v>
      </c>
      <c r="I64" s="303">
        <f>+'APU 8.11.'!H38</f>
        <v>134616.30000000002</v>
      </c>
      <c r="J64" s="303">
        <f>+'APU 8.11.'!H46</f>
        <v>2742440.3995380383</v>
      </c>
      <c r="K64" s="303">
        <f>'APU 8.11.'!H48</f>
        <v>5706504.7195149399</v>
      </c>
      <c r="L64" s="590">
        <f>+$F$64*G64</f>
        <v>2692326</v>
      </c>
      <c r="M64" s="590">
        <f t="shared" ref="M64:O64" si="42">+$F$64*H64</f>
        <v>137122.01997690191</v>
      </c>
      <c r="N64" s="590">
        <f t="shared" si="42"/>
        <v>134616.30000000002</v>
      </c>
      <c r="O64" s="590">
        <f t="shared" si="42"/>
        <v>2742440.3995380383</v>
      </c>
      <c r="P64" s="304">
        <f t="shared" si="32"/>
        <v>5706504.7195149399</v>
      </c>
      <c r="Q64" s="320"/>
    </row>
    <row r="65" spans="3:22" ht="57" customHeight="1">
      <c r="C65" s="374" t="s">
        <v>931</v>
      </c>
      <c r="D65" s="300" t="s">
        <v>912</v>
      </c>
      <c r="E65" s="301" t="s">
        <v>174</v>
      </c>
      <c r="F65" s="393">
        <f>+'MEM ELECTRICOS'!P426</f>
        <v>1</v>
      </c>
      <c r="G65" s="303">
        <f>+'APU 8.12.'!H24</f>
        <v>29450200</v>
      </c>
      <c r="H65" s="303">
        <f>+'APU 8.12.'!H32</f>
        <v>351032.37114086899</v>
      </c>
      <c r="I65" s="303">
        <f>+'APU 8.12.'!H40</f>
        <v>294502</v>
      </c>
      <c r="J65" s="303">
        <f>+'APU 8.12.'!H48</f>
        <v>17551618.557043448</v>
      </c>
      <c r="K65" s="303">
        <f>'APU 8.12.'!H50</f>
        <v>47647352.928184316</v>
      </c>
      <c r="L65" s="590">
        <f>+$F$65*G65</f>
        <v>29450200</v>
      </c>
      <c r="M65" s="590">
        <f t="shared" ref="M65:O65" si="43">+$F$65*H65</f>
        <v>351032.37114086899</v>
      </c>
      <c r="N65" s="590">
        <f t="shared" si="43"/>
        <v>294502</v>
      </c>
      <c r="O65" s="590">
        <f t="shared" si="43"/>
        <v>17551618.557043448</v>
      </c>
      <c r="P65" s="304">
        <f t="shared" si="32"/>
        <v>47647352.928184316</v>
      </c>
      <c r="Q65" s="320"/>
    </row>
    <row r="66" spans="3:22">
      <c r="C66" s="374" t="s">
        <v>932</v>
      </c>
      <c r="D66" s="300" t="s">
        <v>913</v>
      </c>
      <c r="E66" s="301" t="s">
        <v>174</v>
      </c>
      <c r="F66" s="393">
        <f>+'MEM ELECTRICOS'!P442</f>
        <v>1</v>
      </c>
      <c r="G66" s="303">
        <f>+'APU 8.13.'!H22</f>
        <v>607739</v>
      </c>
      <c r="H66" s="303">
        <f>+'APU 8.13.'!H30</f>
        <v>13712.201997690194</v>
      </c>
      <c r="I66" s="303">
        <f>+'APU 8.13.'!H38</f>
        <v>6077.39</v>
      </c>
      <c r="J66" s="303">
        <f>+'APU 8.13.'!H46</f>
        <v>137122.01997690194</v>
      </c>
      <c r="K66" s="303">
        <f>'APU 8.13.'!H48</f>
        <v>764650.61197459209</v>
      </c>
      <c r="L66" s="590">
        <f>+$F$66*G66</f>
        <v>607739</v>
      </c>
      <c r="M66" s="590">
        <f t="shared" ref="M66:O66" si="44">+$F$66*H66</f>
        <v>13712.201997690194</v>
      </c>
      <c r="N66" s="590">
        <f t="shared" si="44"/>
        <v>6077.39</v>
      </c>
      <c r="O66" s="590">
        <f t="shared" si="44"/>
        <v>137122.01997690194</v>
      </c>
      <c r="P66" s="304">
        <f t="shared" si="32"/>
        <v>764650.61197459209</v>
      </c>
      <c r="Q66" s="320"/>
    </row>
    <row r="67" spans="3:22">
      <c r="C67" s="307">
        <v>9</v>
      </c>
      <c r="D67" s="308" t="s">
        <v>75</v>
      </c>
      <c r="E67" s="309"/>
      <c r="F67" s="310"/>
      <c r="G67" s="310"/>
      <c r="H67" s="310"/>
      <c r="I67" s="310"/>
      <c r="J67" s="310"/>
      <c r="K67" s="310"/>
      <c r="L67" s="310"/>
      <c r="M67" s="310"/>
      <c r="N67" s="310"/>
      <c r="O67" s="310"/>
      <c r="P67" s="379">
        <f>SUM(P68:P80)</f>
        <v>2240187469.6717215</v>
      </c>
      <c r="Q67" s="914">
        <f>+P67*1.33</f>
        <v>2979449334.6633897</v>
      </c>
      <c r="R67" s="589">
        <f>+SUM(O68:O80)*1.33</f>
        <v>291949637.87391067</v>
      </c>
      <c r="S67" s="589">
        <f>+SUM(L68:L80)*1.33</f>
        <v>2394188174.5232244</v>
      </c>
      <c r="T67" s="589">
        <f>+SUM(M68:M80)*1.33</f>
        <v>205018950.85617453</v>
      </c>
      <c r="U67" s="589">
        <f>+SUM(N68:N80)*1.33</f>
        <v>88292571.410079777</v>
      </c>
      <c r="V67" s="920">
        <f>SUM(R67:U67)</f>
        <v>2979449334.6633892</v>
      </c>
    </row>
    <row r="68" spans="3:22">
      <c r="C68" s="374" t="s">
        <v>57</v>
      </c>
      <c r="D68" s="360" t="s">
        <v>916</v>
      </c>
      <c r="E68" s="361" t="s">
        <v>155</v>
      </c>
      <c r="F68" s="588">
        <f>+'MEM ELECTRICOS'!J461</f>
        <v>4287.3599999999997</v>
      </c>
      <c r="G68" s="303">
        <f>+'APU 9.1.'!H23</f>
        <v>1576.0636069136165</v>
      </c>
      <c r="H68" s="303">
        <f>+'APU 9.1.'!H32</f>
        <v>2236.3961220257866</v>
      </c>
      <c r="I68" s="303">
        <f>+'APU 9.1.'!H39</f>
        <v>78.803180345680829</v>
      </c>
      <c r="J68" s="303">
        <f>+'APU 9.1.'!H47</f>
        <v>5240.4224405157356</v>
      </c>
      <c r="K68" s="303">
        <f>'APU 9.1.'!H49</f>
        <v>9131.6853498008186</v>
      </c>
      <c r="L68" s="590">
        <f>+$F$68*G68</f>
        <v>6757152.0657371618</v>
      </c>
      <c r="M68" s="590">
        <f t="shared" ref="M68:O68" si="45">+$F$68*H68</f>
        <v>9588235.2777284756</v>
      </c>
      <c r="N68" s="590">
        <f t="shared" si="45"/>
        <v>337857.60328685812</v>
      </c>
      <c r="O68" s="590">
        <f t="shared" si="45"/>
        <v>22467577.554569542</v>
      </c>
      <c r="P68" s="304">
        <f t="shared" ref="P68:P80" si="46">F68*K68</f>
        <v>39150822.501322031</v>
      </c>
      <c r="Q68" s="320"/>
    </row>
    <row r="69" spans="3:22">
      <c r="C69" s="374" t="s">
        <v>58</v>
      </c>
      <c r="D69" s="360" t="s">
        <v>917</v>
      </c>
      <c r="E69" s="361" t="s">
        <v>107</v>
      </c>
      <c r="F69" s="588">
        <f>+'MEM ELECTRICOS'!J462</f>
        <v>104.54434952983434</v>
      </c>
      <c r="G69" s="303">
        <f>+'APU 9.2.'!H22</f>
        <v>759395.99426576472</v>
      </c>
      <c r="H69" s="303">
        <f>+'APU 9.2.'!H31</f>
        <v>227311.22624001934</v>
      </c>
      <c r="I69" s="303">
        <f>+'APU 9.2.'!H38</f>
        <v>37969.799713288237</v>
      </c>
      <c r="J69" s="303">
        <f>+'APU 9.2.'!H46</f>
        <v>250022.8227410407</v>
      </c>
      <c r="K69" s="303">
        <f>'APU 9.2.'!H48</f>
        <v>1274699.842960113</v>
      </c>
      <c r="L69" s="590">
        <f>+$F$69*G69</f>
        <v>79390560.256076172</v>
      </c>
      <c r="M69" s="590">
        <f t="shared" ref="M69:O69" si="47">+$F$69*H69</f>
        <v>23764104.288091831</v>
      </c>
      <c r="N69" s="590">
        <f t="shared" si="47"/>
        <v>3969528.0128038088</v>
      </c>
      <c r="O69" s="590">
        <f t="shared" si="47"/>
        <v>26138473.371075172</v>
      </c>
      <c r="P69" s="304">
        <f t="shared" si="46"/>
        <v>133262665.92804699</v>
      </c>
      <c r="Q69" s="320"/>
    </row>
    <row r="70" spans="3:22">
      <c r="C70" s="374" t="s">
        <v>59</v>
      </c>
      <c r="D70" s="360" t="s">
        <v>918</v>
      </c>
      <c r="E70" s="361" t="s">
        <v>151</v>
      </c>
      <c r="F70" s="588">
        <f>+'MEM ELECTRICOS'!J463</f>
        <v>6501.1900000000005</v>
      </c>
      <c r="G70" s="303">
        <f>+'APU 9.3.'!H23</f>
        <v>37582.150725</v>
      </c>
      <c r="H70" s="303">
        <f>+'APU 9.3.'!H31</f>
        <v>3323.5148254014075</v>
      </c>
      <c r="I70" s="303">
        <f>+'APU 9.3.'!H39</f>
        <v>1879.1075362500001</v>
      </c>
      <c r="J70" s="303">
        <f>+'APU 9.3.'!H47</f>
        <v>2285.148254014076</v>
      </c>
      <c r="K70" s="303">
        <f>+'APU 9.3.'!H49</f>
        <v>45069.921340665482</v>
      </c>
      <c r="L70" s="590">
        <f>+$F$70*G70</f>
        <v>244328702.47186276</v>
      </c>
      <c r="M70" s="590">
        <f t="shared" ref="M70:O70" si="48">+$F$70*H70</f>
        <v>21606801.347751379</v>
      </c>
      <c r="N70" s="590">
        <f t="shared" si="48"/>
        <v>12216435.123593139</v>
      </c>
      <c r="O70" s="590">
        <f t="shared" si="48"/>
        <v>14856182.977513772</v>
      </c>
      <c r="P70" s="304">
        <f t="shared" si="46"/>
        <v>293008121.92072105</v>
      </c>
      <c r="Q70" s="320"/>
    </row>
    <row r="71" spans="3:22" ht="42">
      <c r="C71" s="374" t="s">
        <v>60</v>
      </c>
      <c r="D71" s="360" t="s">
        <v>915</v>
      </c>
      <c r="E71" s="361" t="s">
        <v>151</v>
      </c>
      <c r="F71" s="588">
        <f>+'MEM ELECTRICOS'!J464</f>
        <v>23919.380000000005</v>
      </c>
      <c r="G71" s="303">
        <f>+'APU 9.4.'!H40</f>
        <v>13808.952804319559</v>
      </c>
      <c r="H71" s="303">
        <f>+'APU 9.4.'!H48</f>
        <v>3517.9585834087011</v>
      </c>
      <c r="I71" s="303">
        <f>+'APU 9.4.'!H56</f>
        <v>690.44764021597803</v>
      </c>
      <c r="J71" s="303">
        <f>+'APU 9.4.'!H64</f>
        <v>2482.6409720552242</v>
      </c>
      <c r="K71" s="303">
        <f>'APU 9.4.'!H66</f>
        <v>20499.999999999462</v>
      </c>
      <c r="L71" s="590">
        <f>+$F$71*G71</f>
        <v>330301589.52858526</v>
      </c>
      <c r="M71" s="590">
        <f t="shared" ref="M71:O71" si="49">+$F$71*H71</f>
        <v>84147388.18081443</v>
      </c>
      <c r="N71" s="590">
        <f t="shared" si="49"/>
        <v>16515079.476429263</v>
      </c>
      <c r="O71" s="590">
        <f t="shared" si="49"/>
        <v>59383232.814158298</v>
      </c>
      <c r="P71" s="304">
        <f t="shared" si="46"/>
        <v>490347289.99998724</v>
      </c>
      <c r="Q71" s="320"/>
    </row>
    <row r="72" spans="3:22">
      <c r="C72" s="374" t="s">
        <v>61</v>
      </c>
      <c r="D72" s="300" t="s">
        <v>242</v>
      </c>
      <c r="E72" s="301" t="s">
        <v>63</v>
      </c>
      <c r="F72" s="393">
        <f>+'MEM ELECTRICOS'!P475</f>
        <v>4332</v>
      </c>
      <c r="G72" s="303">
        <f>+'APU 9.5.'!H22</f>
        <v>6446.0550000000003</v>
      </c>
      <c r="H72" s="303">
        <f>+'APU 9.5.'!H30</f>
        <v>1610</v>
      </c>
      <c r="I72" s="303">
        <f>+'APU 9.5.'!H37</f>
        <v>443.69633072812371</v>
      </c>
      <c r="J72" s="303">
        <f>+'APU 9.5.'!H45</f>
        <v>5484.880799076077</v>
      </c>
      <c r="K72" s="303">
        <f>'APU 9.5.'!H47</f>
        <v>13984.632129804202</v>
      </c>
      <c r="L72" s="590">
        <f>+$F$72*G72</f>
        <v>27924310.260000002</v>
      </c>
      <c r="M72" s="590">
        <f t="shared" ref="M72:O72" si="50">+$F$72*H72</f>
        <v>6974520</v>
      </c>
      <c r="N72" s="590">
        <f t="shared" si="50"/>
        <v>1922092.5047142319</v>
      </c>
      <c r="O72" s="590">
        <f t="shared" si="50"/>
        <v>23760503.621597566</v>
      </c>
      <c r="P72" s="304">
        <f t="shared" si="46"/>
        <v>60581426.386311807</v>
      </c>
      <c r="Q72" s="320"/>
    </row>
    <row r="73" spans="3:22">
      <c r="C73" s="374" t="s">
        <v>62</v>
      </c>
      <c r="D73" s="300" t="s">
        <v>919</v>
      </c>
      <c r="E73" s="361" t="s">
        <v>174</v>
      </c>
      <c r="F73" s="393">
        <f>+'MEM ELECTRICOS'!P490</f>
        <v>1620</v>
      </c>
      <c r="G73" s="303">
        <f>+'APU 9.6.'!H20</f>
        <v>569000</v>
      </c>
      <c r="H73" s="303">
        <f>+'APU 9.6.'!H26</f>
        <v>3220</v>
      </c>
      <c r="I73" s="303">
        <f>+'APU 9.6.'!H32</f>
        <v>17070</v>
      </c>
      <c r="J73" s="303">
        <f>+'APU 9.6.'!H39</f>
        <v>21939.523196304308</v>
      </c>
      <c r="K73" s="303">
        <f>'APU 9.6.'!H41</f>
        <v>611229.52319630433</v>
      </c>
      <c r="L73" s="590">
        <f>+$F$73*G73</f>
        <v>921780000</v>
      </c>
      <c r="M73" s="590">
        <f t="shared" ref="M73:O73" si="51">+$F$73*H73</f>
        <v>5216400</v>
      </c>
      <c r="N73" s="590">
        <f t="shared" si="51"/>
        <v>27653400</v>
      </c>
      <c r="O73" s="590">
        <f t="shared" si="51"/>
        <v>35542027.578012981</v>
      </c>
      <c r="P73" s="304">
        <f t="shared" si="46"/>
        <v>990191827.57801306</v>
      </c>
      <c r="Q73" s="320"/>
    </row>
    <row r="74" spans="3:22">
      <c r="C74" s="374">
        <v>9.6999999999999993</v>
      </c>
      <c r="D74" s="360" t="s">
        <v>1885</v>
      </c>
      <c r="E74" s="361" t="s">
        <v>174</v>
      </c>
      <c r="F74" s="393">
        <f>'MEM ELECTRICOS'!J512</f>
        <v>3</v>
      </c>
      <c r="G74" s="303">
        <f>+'APU 9.7.'!H21</f>
        <v>30384961.189666666</v>
      </c>
      <c r="H74" s="303">
        <f>+'APU 9.7.'!H28</f>
        <v>109697.61598152155</v>
      </c>
      <c r="I74" s="303">
        <f>+'APU 9.7.'!H35</f>
        <v>911548.83568999998</v>
      </c>
      <c r="J74" s="303">
        <f>+'APU 9.7.'!H43</f>
        <v>2193952.319630431</v>
      </c>
      <c r="K74" s="303">
        <f>'APU 9.7.'!H45</f>
        <v>33600159.960968621</v>
      </c>
      <c r="L74" s="590">
        <f>+$F$74*G74</f>
        <v>91154883.569000006</v>
      </c>
      <c r="M74" s="590">
        <f t="shared" ref="M74:O74" si="52">+$F$74*H74</f>
        <v>329092.84794456465</v>
      </c>
      <c r="N74" s="590">
        <f t="shared" si="52"/>
        <v>2734646.5070699998</v>
      </c>
      <c r="O74" s="590">
        <f t="shared" si="52"/>
        <v>6581856.958891293</v>
      </c>
      <c r="P74" s="304">
        <f t="shared" si="46"/>
        <v>100800479.88290587</v>
      </c>
      <c r="Q74" s="320"/>
    </row>
    <row r="75" spans="3:22" ht="28">
      <c r="C75" s="374">
        <v>9.8000000000000007</v>
      </c>
      <c r="D75" s="360" t="s">
        <v>1886</v>
      </c>
      <c r="E75" s="361" t="s">
        <v>174</v>
      </c>
      <c r="F75" s="393">
        <f>'MEM ELECTRICOS'!J527</f>
        <v>1</v>
      </c>
      <c r="G75" s="303">
        <f>+'APU 9.8.'!H21</f>
        <v>5130994.523</v>
      </c>
      <c r="H75" s="303">
        <f>+'APU 9.8.'!H28</f>
        <v>16454.642397228232</v>
      </c>
      <c r="I75" s="303">
        <f>+'APU 9.8.'!H35</f>
        <v>102619.89046000001</v>
      </c>
      <c r="J75" s="303">
        <f>+'APU 9.8.'!H43</f>
        <v>164546.4239722823</v>
      </c>
      <c r="K75" s="303">
        <f>'APU 9.8.'!H45</f>
        <v>5414615.4798295107</v>
      </c>
      <c r="L75" s="590">
        <f>+$F$75*G75</f>
        <v>5130994.523</v>
      </c>
      <c r="M75" s="590">
        <f t="shared" ref="M75:O75" si="53">+$F$75*H75</f>
        <v>16454.642397228232</v>
      </c>
      <c r="N75" s="590">
        <f t="shared" si="53"/>
        <v>102619.89046000001</v>
      </c>
      <c r="O75" s="590">
        <f t="shared" si="53"/>
        <v>164546.4239722823</v>
      </c>
      <c r="P75" s="304">
        <f t="shared" si="46"/>
        <v>5414615.4798295107</v>
      </c>
      <c r="Q75" s="320"/>
    </row>
    <row r="76" spans="3:22">
      <c r="C76" s="374">
        <v>9.9</v>
      </c>
      <c r="D76" s="300" t="s">
        <v>254</v>
      </c>
      <c r="E76" s="301" t="s">
        <v>174</v>
      </c>
      <c r="F76" s="393">
        <f>+'MEM ELECTRICOS'!P505</f>
        <v>3</v>
      </c>
      <c r="G76" s="303">
        <f>+'APU 9.9.'!H22</f>
        <v>5353354.2696666662</v>
      </c>
      <c r="H76" s="303">
        <f>+'APU 9.9.'!H30</f>
        <v>27424.403995380388</v>
      </c>
      <c r="I76" s="303">
        <f>+'APU 9.9.'!H38</f>
        <v>53533.542696666664</v>
      </c>
      <c r="J76" s="303">
        <f>+'APU 9.9.'!H46</f>
        <v>548488.07990760775</v>
      </c>
      <c r="K76" s="303">
        <f>'APU 9.9.'!H48</f>
        <v>5982800.2962663211</v>
      </c>
      <c r="L76" s="590">
        <f>+$F$76*G76</f>
        <v>16060062.808999998</v>
      </c>
      <c r="M76" s="590">
        <f t="shared" ref="M76:O76" si="54">+$F$76*H76</f>
        <v>82273.211986141163</v>
      </c>
      <c r="N76" s="590">
        <f t="shared" si="54"/>
        <v>160600.62808999998</v>
      </c>
      <c r="O76" s="590">
        <f t="shared" si="54"/>
        <v>1645464.2397228233</v>
      </c>
      <c r="P76" s="304">
        <f t="shared" si="46"/>
        <v>17948400.888798963</v>
      </c>
      <c r="Q76" s="320"/>
    </row>
    <row r="77" spans="3:22" ht="28">
      <c r="C77" s="586">
        <v>9.1</v>
      </c>
      <c r="D77" s="300" t="s">
        <v>920</v>
      </c>
      <c r="E77" s="301" t="s">
        <v>63</v>
      </c>
      <c r="F77" s="393">
        <f>+'MEM ELECTRICOS'!P550</f>
        <v>490</v>
      </c>
      <c r="G77" s="303">
        <f>+'APU 9.10.'!H22</f>
        <v>18449.573333333334</v>
      </c>
      <c r="H77" s="303">
        <f>+'APU 9.10.'!H30</f>
        <v>2413.3475515934742</v>
      </c>
      <c r="I77" s="303">
        <f>+'APU 9.10.'!H38</f>
        <v>184.49573333333333</v>
      </c>
      <c r="J77" s="303">
        <f>+'APU 9.10.'!H46</f>
        <v>12066.73775796737</v>
      </c>
      <c r="K77" s="303">
        <f>'APU 9.10.'!H48</f>
        <v>33114.154376227511</v>
      </c>
      <c r="L77" s="590">
        <f>+$F$77*G77</f>
        <v>9040290.9333333336</v>
      </c>
      <c r="M77" s="590">
        <f t="shared" ref="M77:O77" si="55">+$F$77*H77</f>
        <v>1182540.3002808024</v>
      </c>
      <c r="N77" s="590">
        <f t="shared" si="55"/>
        <v>90402.909333333329</v>
      </c>
      <c r="O77" s="590">
        <f t="shared" si="55"/>
        <v>5912701.5014040116</v>
      </c>
      <c r="P77" s="304">
        <f t="shared" si="46"/>
        <v>16225935.644351481</v>
      </c>
      <c r="Q77" s="320"/>
    </row>
    <row r="78" spans="3:22" ht="28">
      <c r="C78" s="374">
        <v>9.11</v>
      </c>
      <c r="D78" s="300" t="s">
        <v>921</v>
      </c>
      <c r="E78" s="301" t="s">
        <v>63</v>
      </c>
      <c r="F78" s="393">
        <f>+'MEM ELECTRICOS'!P565</f>
        <v>356</v>
      </c>
      <c r="G78" s="303">
        <f>+'APU 9.11.'!H26</f>
        <v>186812.78766666664</v>
      </c>
      <c r="H78" s="303">
        <f>+'APU 9.11.'!H33</f>
        <v>3016.6844394918426</v>
      </c>
      <c r="I78" s="303">
        <f>+'APU 9.11.'!H40</f>
        <v>1868.1278766666665</v>
      </c>
      <c r="J78" s="303">
        <f>+'APU 9.11.'!H47</f>
        <v>60333.688789836851</v>
      </c>
      <c r="K78" s="303">
        <f>'APU 9.11.'!H49</f>
        <v>252031.288772662</v>
      </c>
      <c r="L78" s="590">
        <f>+$F$78*G78</f>
        <v>66505352.409333326</v>
      </c>
      <c r="M78" s="590">
        <f t="shared" ref="M78:O78" si="56">+$F$78*H78</f>
        <v>1073939.6604590958</v>
      </c>
      <c r="N78" s="590">
        <f t="shared" si="56"/>
        <v>665053.52409333328</v>
      </c>
      <c r="O78" s="590">
        <f t="shared" si="56"/>
        <v>21478793.20918192</v>
      </c>
      <c r="P78" s="304">
        <f t="shared" si="46"/>
        <v>89723138.803067669</v>
      </c>
      <c r="Q78" s="320"/>
    </row>
    <row r="79" spans="3:22" ht="28">
      <c r="C79" s="374">
        <v>9.1199999999999992</v>
      </c>
      <c r="D79" s="360" t="s">
        <v>1825</v>
      </c>
      <c r="E79" s="301" t="s">
        <v>63</v>
      </c>
      <c r="F79" s="393">
        <f>+'MEM ELECTRICOS'!P580</f>
        <v>6</v>
      </c>
      <c r="G79" s="303">
        <f>+'APU 9.12.'!H26</f>
        <v>175579.74</v>
      </c>
      <c r="H79" s="303">
        <f>+'APU 9.12.'!H33</f>
        <v>8227.3211986141159</v>
      </c>
      <c r="I79" s="303">
        <f>+'APU 9.12.'!H40</f>
        <v>1755.7973999999999</v>
      </c>
      <c r="J79" s="303">
        <f>+'APU 9.12.'!H47</f>
        <v>164546.4239722823</v>
      </c>
      <c r="K79" s="303">
        <f>'APU 9.12.'!H49</f>
        <v>350109.28257089644</v>
      </c>
      <c r="L79" s="590">
        <f>+$F$79*G79</f>
        <v>1053478.44</v>
      </c>
      <c r="M79" s="590">
        <f t="shared" ref="M79:O79" si="57">+$F$79*H79</f>
        <v>49363.927191684692</v>
      </c>
      <c r="N79" s="590">
        <f t="shared" si="57"/>
        <v>10534.7844</v>
      </c>
      <c r="O79" s="590">
        <f t="shared" si="57"/>
        <v>987278.54383369372</v>
      </c>
      <c r="P79" s="304">
        <f t="shared" si="46"/>
        <v>2100655.6954253786</v>
      </c>
      <c r="Q79" s="320"/>
    </row>
    <row r="80" spans="3:22">
      <c r="C80" s="374">
        <v>9.1300000000000008</v>
      </c>
      <c r="D80" s="300" t="s">
        <v>922</v>
      </c>
      <c r="E80" s="301" t="s">
        <v>63</v>
      </c>
      <c r="F80" s="393">
        <f>+'MEM ELECTRICOS'!P595</f>
        <v>180</v>
      </c>
      <c r="G80" s="303">
        <f>+'APU 9.13.'!H22</f>
        <v>3967.2629888888887</v>
      </c>
      <c r="H80" s="303">
        <f>+'APU 9.13.'!H29</f>
        <v>658.18569588912931</v>
      </c>
      <c r="I80" s="303">
        <f>+'APU 9.13.'!H36</f>
        <v>39.672629888888885</v>
      </c>
      <c r="J80" s="303">
        <f>+'APU 9.13.'!H43</f>
        <v>3290.9284794456462</v>
      </c>
      <c r="K80" s="303">
        <f>'APU 9.13.'!H45</f>
        <v>7956.0497941125532</v>
      </c>
      <c r="L80" s="590">
        <f>+$F$80*G80</f>
        <v>714107.33799999999</v>
      </c>
      <c r="M80" s="590">
        <f t="shared" ref="M80:O80" si="58">+$F$80*H80</f>
        <v>118473.42526004328</v>
      </c>
      <c r="N80" s="590">
        <f t="shared" si="58"/>
        <v>7141.0733799999989</v>
      </c>
      <c r="O80" s="590">
        <f t="shared" si="58"/>
        <v>592367.1263002163</v>
      </c>
      <c r="P80" s="304">
        <f t="shared" si="46"/>
        <v>1432088.9629402596</v>
      </c>
      <c r="Q80" s="320"/>
    </row>
    <row r="81" spans="3:22">
      <c r="C81" s="307">
        <v>10</v>
      </c>
      <c r="D81" s="308" t="s">
        <v>815</v>
      </c>
      <c r="E81" s="309"/>
      <c r="F81" s="310"/>
      <c r="G81" s="310"/>
      <c r="H81" s="310"/>
      <c r="I81" s="310"/>
      <c r="J81" s="310"/>
      <c r="K81" s="310"/>
      <c r="L81" s="310"/>
      <c r="M81" s="310"/>
      <c r="N81" s="310"/>
      <c r="O81" s="310"/>
      <c r="P81" s="379">
        <f>SUM(P82:P83)</f>
        <v>47584464.687081531</v>
      </c>
      <c r="Q81" s="914">
        <f>+P81*1.33</f>
        <v>63287338.033818439</v>
      </c>
      <c r="R81" s="589">
        <f>+SUM(O82:O84)*1.33</f>
        <v>9076139.0338184331</v>
      </c>
      <c r="S81" s="589">
        <f>+SUM(L82:L84)*1.33</f>
        <v>41466740</v>
      </c>
      <c r="T81" s="589">
        <f>+SUM(M82:M84)*1.33</f>
        <v>12744459</v>
      </c>
      <c r="U81" s="589">
        <f>+SUM(N82:N84)*1.31</f>
        <v>0</v>
      </c>
      <c r="V81" s="920">
        <f>SUM(R81:U81)</f>
        <v>63287338.033818431</v>
      </c>
    </row>
    <row r="82" spans="3:22">
      <c r="C82" s="374" t="s">
        <v>66</v>
      </c>
      <c r="D82" s="300" t="s">
        <v>816</v>
      </c>
      <c r="E82" s="301" t="s">
        <v>262</v>
      </c>
      <c r="F82" s="393">
        <v>1</v>
      </c>
      <c r="G82" s="303">
        <f>+'APU 10.1.'!H22</f>
        <v>8330000</v>
      </c>
      <c r="H82" s="303">
        <f>+'APU 10.1.'!H29</f>
        <v>2211300</v>
      </c>
      <c r="I82" s="303">
        <f>+'APU 10.1.'!H36</f>
        <v>0</v>
      </c>
      <c r="J82" s="303">
        <f>+'APU 10.1.'!H43</f>
        <v>717817.36605150136</v>
      </c>
      <c r="K82" s="303">
        <f>'APU 10.1.'!H45</f>
        <v>11259117.366051503</v>
      </c>
      <c r="L82" s="590">
        <f>+$F$82*G82</f>
        <v>8330000</v>
      </c>
      <c r="M82" s="590">
        <f t="shared" ref="M82:O82" si="59">+$F$82*H82</f>
        <v>2211300</v>
      </c>
      <c r="N82" s="590">
        <f t="shared" si="59"/>
        <v>0</v>
      </c>
      <c r="O82" s="590">
        <f t="shared" si="59"/>
        <v>717817.36605150136</v>
      </c>
      <c r="P82" s="304">
        <f>F82*K82</f>
        <v>11259117.366051503</v>
      </c>
      <c r="Q82" s="320"/>
    </row>
    <row r="83" spans="3:22" ht="42.5" thickBot="1">
      <c r="C83" s="378" t="s">
        <v>67</v>
      </c>
      <c r="D83" s="563" t="s">
        <v>1831</v>
      </c>
      <c r="E83" s="314" t="s">
        <v>262</v>
      </c>
      <c r="F83" s="395">
        <v>1</v>
      </c>
      <c r="G83" s="315">
        <f>+'APU 10.2.'!H22</f>
        <v>22848000</v>
      </c>
      <c r="H83" s="315">
        <f>+'APU 10.2.'!H29</f>
        <v>7371000</v>
      </c>
      <c r="I83" s="315">
        <f>+'APU 10.2.'!H36</f>
        <v>0</v>
      </c>
      <c r="J83" s="315">
        <f>+'APU 10.2.'!H43</f>
        <v>6106347.3210300263</v>
      </c>
      <c r="K83" s="315">
        <f>'APU 10.2.'!H45</f>
        <v>36325347.321030028</v>
      </c>
      <c r="L83" s="590">
        <f>+$F$83*G83</f>
        <v>22848000</v>
      </c>
      <c r="M83" s="590">
        <f t="shared" ref="M83:O83" si="60">+$F$83*H83</f>
        <v>7371000</v>
      </c>
      <c r="N83" s="590">
        <f t="shared" si="60"/>
        <v>0</v>
      </c>
      <c r="O83" s="590">
        <f t="shared" si="60"/>
        <v>6106347.3210300263</v>
      </c>
      <c r="P83" s="316">
        <f>F83*K83</f>
        <v>36325347.321030028</v>
      </c>
      <c r="Q83" s="320"/>
    </row>
    <row r="84" spans="3:22" ht="14.5" thickBot="1">
      <c r="C84" s="296"/>
      <c r="D84" s="317"/>
      <c r="E84" s="318"/>
      <c r="F84" s="319"/>
      <c r="G84" s="320"/>
      <c r="H84" s="320"/>
      <c r="J84" s="589"/>
    </row>
    <row r="85" spans="3:22" ht="14.5" thickBot="1">
      <c r="C85" s="321" t="s">
        <v>855</v>
      </c>
      <c r="D85" s="322"/>
      <c r="E85" s="322"/>
      <c r="F85" s="322"/>
      <c r="G85" s="323"/>
      <c r="H85" s="323"/>
      <c r="I85" s="323"/>
      <c r="J85" s="323"/>
      <c r="K85" s="323"/>
      <c r="L85" s="323"/>
      <c r="M85" s="323"/>
      <c r="N85" s="323"/>
      <c r="O85" s="323"/>
      <c r="P85" s="324">
        <f>SUM(P17:P83)/2</f>
        <v>7590407995.989789</v>
      </c>
      <c r="Q85" s="915"/>
      <c r="S85" s="589"/>
    </row>
    <row r="86" spans="3:22" ht="14.5" thickBot="1">
      <c r="C86" s="325"/>
      <c r="D86" s="325"/>
      <c r="E86" s="325"/>
      <c r="F86" s="325"/>
      <c r="G86" s="325"/>
      <c r="P86" s="326"/>
      <c r="Q86" s="356"/>
    </row>
    <row r="87" spans="3:22" s="331" customFormat="1" ht="14.5" thickBot="1">
      <c r="C87" s="327"/>
      <c r="D87" s="328"/>
      <c r="E87" s="328"/>
      <c r="F87" s="328"/>
      <c r="G87" s="328"/>
      <c r="H87" s="328"/>
      <c r="I87" s="328"/>
      <c r="J87" s="328"/>
      <c r="K87" s="328"/>
      <c r="L87" s="328"/>
      <c r="M87" s="1000" t="s">
        <v>856</v>
      </c>
      <c r="N87" s="1001"/>
      <c r="O87" s="329">
        <f>+'PPTO RESUMEN'!G87</f>
        <v>0.27</v>
      </c>
      <c r="P87" s="330">
        <f>P85*O87</f>
        <v>2049410158.9172432</v>
      </c>
      <c r="Q87" s="916"/>
    </row>
    <row r="88" spans="3:22" s="331" customFormat="1" ht="14.5" thickBot="1">
      <c r="C88" s="332"/>
      <c r="D88" s="333"/>
      <c r="M88" s="1002" t="s">
        <v>857</v>
      </c>
      <c r="N88" s="1003"/>
      <c r="O88" s="329">
        <f>+'PPTO RESUMEN'!G88</f>
        <v>0.02</v>
      </c>
      <c r="P88" s="335">
        <f>P85*O88</f>
        <v>151808159.91979578</v>
      </c>
      <c r="Q88" s="916"/>
    </row>
    <row r="89" spans="3:22" s="331" customFormat="1" ht="14.5" thickBot="1">
      <c r="C89" s="332"/>
      <c r="D89" s="333"/>
      <c r="M89" s="1004" t="s">
        <v>294</v>
      </c>
      <c r="N89" s="1005"/>
      <c r="O89" s="329">
        <f>+'PPTO RESUMEN'!G89</f>
        <v>0.04</v>
      </c>
      <c r="P89" s="337">
        <f>P85*O89</f>
        <v>303616319.83959156</v>
      </c>
      <c r="Q89" s="916"/>
    </row>
    <row r="90" spans="3:22" s="331" customFormat="1" ht="14.5" thickBot="1">
      <c r="C90" s="321" t="s">
        <v>858</v>
      </c>
      <c r="D90" s="322"/>
      <c r="E90" s="322"/>
      <c r="F90" s="322"/>
      <c r="G90" s="323"/>
      <c r="H90" s="323"/>
      <c r="I90" s="323"/>
      <c r="J90" s="323"/>
      <c r="K90" s="323"/>
      <c r="L90" s="323"/>
      <c r="M90" s="323"/>
      <c r="N90" s="323"/>
      <c r="O90" s="323"/>
      <c r="P90" s="324">
        <f>SUM(P87:P89)</f>
        <v>2504834638.6766305</v>
      </c>
      <c r="Q90" s="915"/>
    </row>
    <row r="91" spans="3:22" s="331" customFormat="1" ht="14.5" thickBot="1">
      <c r="C91" s="296"/>
      <c r="D91" s="296"/>
      <c r="E91" s="296"/>
      <c r="F91" s="296"/>
      <c r="G91" s="296"/>
      <c r="I91" s="283"/>
      <c r="J91" s="283"/>
      <c r="K91" s="283"/>
      <c r="L91" s="283"/>
      <c r="M91" s="283"/>
      <c r="N91" s="283"/>
      <c r="O91" s="283"/>
      <c r="P91" s="296"/>
      <c r="Q91" s="296"/>
    </row>
    <row r="92" spans="3:22">
      <c r="C92" s="338">
        <v>11</v>
      </c>
      <c r="D92" s="339" t="s">
        <v>859</v>
      </c>
      <c r="E92" s="340"/>
      <c r="F92" s="341"/>
      <c r="G92" s="342"/>
      <c r="H92" s="342"/>
      <c r="I92" s="342"/>
      <c r="J92" s="342"/>
      <c r="K92" s="342"/>
      <c r="L92" s="342"/>
      <c r="M92" s="342"/>
      <c r="N92" s="342"/>
      <c r="O92" s="342"/>
      <c r="P92" s="343"/>
      <c r="Q92" s="917"/>
    </row>
    <row r="93" spans="3:22">
      <c r="C93" s="396" t="s">
        <v>52</v>
      </c>
      <c r="D93" s="344" t="s">
        <v>860</v>
      </c>
      <c r="E93" s="345"/>
      <c r="F93" s="346"/>
      <c r="G93" s="347"/>
      <c r="H93" s="347"/>
      <c r="I93" s="347"/>
      <c r="J93" s="347"/>
      <c r="K93" s="347"/>
      <c r="L93" s="347"/>
      <c r="M93" s="347"/>
      <c r="N93" s="347"/>
      <c r="O93" s="347"/>
      <c r="P93" s="348">
        <f>+'PPTO RESUMEN'!H93</f>
        <v>85313763.785693482</v>
      </c>
      <c r="Q93" s="320">
        <f>+P93</f>
        <v>85313763.785693482</v>
      </c>
      <c r="R93" s="921">
        <f>+P93*0.23</f>
        <v>19622165.670709502</v>
      </c>
      <c r="S93" s="922">
        <f>+P93*0.58</f>
        <v>49481982.995702215</v>
      </c>
      <c r="T93" s="921">
        <f>+P93*0.19</f>
        <v>16209615.119281761</v>
      </c>
      <c r="U93" s="921"/>
      <c r="V93" s="923">
        <f>SUM(R93:U93)</f>
        <v>85313763.785693467</v>
      </c>
    </row>
    <row r="94" spans="3:22" ht="14.5" thickBot="1">
      <c r="C94" s="378" t="s">
        <v>820</v>
      </c>
      <c r="D94" s="565" t="s">
        <v>112</v>
      </c>
      <c r="E94" s="349"/>
      <c r="F94" s="350"/>
      <c r="G94" s="351"/>
      <c r="H94" s="351"/>
      <c r="I94" s="351"/>
      <c r="J94" s="351"/>
      <c r="K94" s="351"/>
      <c r="L94" s="351"/>
      <c r="M94" s="351"/>
      <c r="N94" s="351"/>
      <c r="O94" s="351"/>
      <c r="P94" s="348">
        <f>+'PPTO RESUMEN'!H94</f>
        <v>112020000</v>
      </c>
      <c r="Q94" s="320">
        <f>+P94</f>
        <v>112020000</v>
      </c>
      <c r="R94" s="921">
        <f>+P94*0.4</f>
        <v>44808000</v>
      </c>
      <c r="S94" s="922">
        <f>+P94*0.6</f>
        <v>67212000</v>
      </c>
      <c r="T94" s="921"/>
      <c r="U94" s="921"/>
      <c r="V94" s="923">
        <f>SUM(R94:U94)</f>
        <v>112020000</v>
      </c>
    </row>
    <row r="95" spans="3:22" ht="14.5" thickBot="1">
      <c r="C95" s="296"/>
      <c r="D95" s="317"/>
      <c r="E95" s="318"/>
      <c r="F95" s="319"/>
      <c r="G95" s="320"/>
      <c r="P95" s="320"/>
      <c r="Q95" s="320"/>
    </row>
    <row r="96" spans="3:22" ht="14.5" thickBot="1">
      <c r="C96" s="321" t="s">
        <v>861</v>
      </c>
      <c r="D96" s="322"/>
      <c r="E96" s="322"/>
      <c r="F96" s="322"/>
      <c r="G96" s="323"/>
      <c r="H96" s="323"/>
      <c r="I96" s="323"/>
      <c r="J96" s="323"/>
      <c r="K96" s="323"/>
      <c r="L96" s="323"/>
      <c r="M96" s="323"/>
      <c r="N96" s="323"/>
      <c r="O96" s="323"/>
      <c r="P96" s="324">
        <f>SUM(P93:P94)</f>
        <v>197333763.78569347</v>
      </c>
      <c r="Q96" s="915"/>
    </row>
    <row r="97" spans="3:22" ht="14.5" thickBot="1">
      <c r="C97" s="295"/>
      <c r="D97" s="295"/>
      <c r="E97" s="295"/>
      <c r="F97" s="295"/>
      <c r="G97" s="352"/>
      <c r="P97" s="353"/>
      <c r="Q97" s="356"/>
    </row>
    <row r="98" spans="3:22" s="331" customFormat="1" ht="14.5" thickBot="1">
      <c r="C98" s="1027" t="s">
        <v>862</v>
      </c>
      <c r="D98" s="1028"/>
      <c r="E98" s="1028"/>
      <c r="F98" s="1028"/>
      <c r="G98" s="1028"/>
      <c r="H98" s="1028"/>
      <c r="I98" s="1028"/>
      <c r="J98" s="1028"/>
      <c r="K98" s="1028"/>
      <c r="L98" s="1028"/>
      <c r="M98" s="1028"/>
      <c r="N98" s="1028"/>
      <c r="O98" s="1029"/>
      <c r="P98" s="591">
        <f>P85+P90+P96</f>
        <v>10292576398.452114</v>
      </c>
      <c r="Q98" s="918"/>
    </row>
    <row r="99" spans="3:22" ht="14.5" thickBot="1">
      <c r="C99" s="1024" t="s">
        <v>863</v>
      </c>
      <c r="D99" s="1025"/>
      <c r="E99" s="1025"/>
      <c r="F99" s="1025"/>
      <c r="G99" s="1025"/>
      <c r="H99" s="1025"/>
      <c r="I99" s="1025"/>
      <c r="J99" s="1025"/>
      <c r="K99" s="1025"/>
      <c r="L99" s="1025"/>
      <c r="M99" s="1025"/>
      <c r="N99" s="1025"/>
      <c r="O99" s="1026"/>
      <c r="P99" s="591">
        <f>+'PPTO RESUMEN'!H99</f>
        <v>558045616.77746582</v>
      </c>
      <c r="Q99" s="918">
        <f>+P99</f>
        <v>558045616.77746582</v>
      </c>
      <c r="R99" s="921">
        <f>+P99*0.73</f>
        <v>407373300.24755001</v>
      </c>
      <c r="S99" s="922">
        <f>+P99*0.08</f>
        <v>44643649.342197269</v>
      </c>
      <c r="T99" s="921">
        <f>+P99*0.07</f>
        <v>39063193.174422614</v>
      </c>
      <c r="U99" s="921">
        <f>+P99*0.12</f>
        <v>66965474.013295896</v>
      </c>
      <c r="V99" s="923">
        <f>SUM(R99:U99)</f>
        <v>558045616.77746582</v>
      </c>
    </row>
    <row r="100" spans="3:22" ht="14.5" thickBot="1">
      <c r="C100" s="1021" t="s">
        <v>867</v>
      </c>
      <c r="D100" s="1022"/>
      <c r="E100" s="1022"/>
      <c r="F100" s="1022"/>
      <c r="G100" s="1022"/>
      <c r="H100" s="1022"/>
      <c r="I100" s="1022"/>
      <c r="J100" s="1022"/>
      <c r="K100" s="1022"/>
      <c r="L100" s="1022"/>
      <c r="M100" s="1022"/>
      <c r="N100" s="1022"/>
      <c r="O100" s="1023"/>
      <c r="P100" s="591">
        <f>+'PPTO RESUMEN'!H100</f>
        <v>75904079.959897891</v>
      </c>
      <c r="Q100" s="918">
        <f>+P100</f>
        <v>75904079.959897891</v>
      </c>
      <c r="R100" s="921">
        <f>+P100</f>
        <v>75904079.959897891</v>
      </c>
      <c r="S100" s="922">
        <f>+SUM(M100)*1.28</f>
        <v>0</v>
      </c>
      <c r="T100" s="921">
        <f>+SUM(L100)*(1+O105+0.06)</f>
        <v>0</v>
      </c>
      <c r="U100" s="921">
        <f>+SUM(N100)*(1+O105+0.06)</f>
        <v>0</v>
      </c>
      <c r="V100" s="923">
        <f>SUM(R100:U100)</f>
        <v>75904079.959897891</v>
      </c>
    </row>
    <row r="101" spans="3:22" ht="14.5" thickBot="1">
      <c r="C101" s="295"/>
      <c r="D101" s="295"/>
      <c r="E101" s="295"/>
      <c r="F101" s="295"/>
      <c r="G101" s="352"/>
      <c r="P101" s="356"/>
      <c r="Q101" s="356"/>
      <c r="R101" s="921"/>
      <c r="S101" s="922"/>
      <c r="T101" s="921"/>
      <c r="U101" s="921"/>
      <c r="V101" s="923">
        <f>SUM(R101:U101)</f>
        <v>0</v>
      </c>
    </row>
    <row r="102" spans="3:22" ht="16.5" customHeight="1" thickBot="1">
      <c r="C102" s="1018" t="s">
        <v>864</v>
      </c>
      <c r="D102" s="1019"/>
      <c r="E102" s="1019"/>
      <c r="F102" s="1019"/>
      <c r="G102" s="1019"/>
      <c r="H102" s="1019"/>
      <c r="I102" s="1019"/>
      <c r="J102" s="1019"/>
      <c r="K102" s="1019"/>
      <c r="L102" s="1019"/>
      <c r="M102" s="1019"/>
      <c r="N102" s="1019"/>
      <c r="O102" s="1020"/>
      <c r="P102" s="357">
        <f>+P99+P98+P100</f>
        <v>10926526095.189478</v>
      </c>
      <c r="Q102" s="919">
        <f>SUM(Q17:Q101)</f>
        <v>10926526095.189476</v>
      </c>
      <c r="V102" s="919">
        <f>SUM(V17:V101)</f>
        <v>10926526095.189476</v>
      </c>
    </row>
    <row r="103" spans="3:22">
      <c r="C103" s="295"/>
      <c r="D103" s="295"/>
      <c r="E103" s="296"/>
      <c r="F103" s="297"/>
      <c r="G103" s="298"/>
      <c r="H103" s="298"/>
      <c r="J103" s="305"/>
    </row>
    <row r="104" spans="3:22">
      <c r="C104" s="358"/>
      <c r="D104" s="295"/>
      <c r="E104" s="296"/>
      <c r="F104" s="297"/>
      <c r="G104" s="298"/>
      <c r="H104" s="298"/>
      <c r="J104" s="305"/>
      <c r="K104" s="305"/>
    </row>
    <row r="105" spans="3:22">
      <c r="D105" s="358"/>
      <c r="E105" s="358"/>
      <c r="F105" s="297"/>
      <c r="G105" s="298"/>
      <c r="H105" s="298"/>
      <c r="K105" s="305"/>
    </row>
    <row r="106" spans="3:22">
      <c r="C106" s="295"/>
      <c r="D106" s="296"/>
      <c r="E106" s="296"/>
      <c r="F106" s="297"/>
      <c r="G106" s="298"/>
      <c r="H106" s="298"/>
    </row>
    <row r="107" spans="3:22">
      <c r="C107" s="295"/>
      <c r="D107" s="295"/>
      <c r="E107" s="296"/>
      <c r="F107" s="297"/>
      <c r="G107" s="298"/>
      <c r="H107" s="298"/>
    </row>
    <row r="108" spans="3:22">
      <c r="C108" s="295"/>
      <c r="E108" s="296"/>
      <c r="F108" s="297"/>
      <c r="G108" s="298"/>
      <c r="H108" s="298"/>
    </row>
    <row r="109" spans="3:22" ht="15.5">
      <c r="C109" s="295"/>
      <c r="D109" s="295"/>
      <c r="E109" s="296"/>
      <c r="F109" s="297"/>
      <c r="G109" s="298"/>
      <c r="H109" s="298"/>
      <c r="K109" s="955" t="s">
        <v>1982</v>
      </c>
    </row>
    <row r="110" spans="3:22" ht="15.5">
      <c r="C110" s="295"/>
      <c r="D110" s="295"/>
      <c r="E110" s="296"/>
      <c r="F110" s="297"/>
      <c r="G110" s="298"/>
      <c r="H110" s="298"/>
      <c r="K110" s="958" t="s">
        <v>1983</v>
      </c>
    </row>
    <row r="111" spans="3:22" ht="31">
      <c r="C111" s="295"/>
      <c r="D111" s="295"/>
      <c r="E111" s="296"/>
      <c r="F111" s="297"/>
      <c r="G111" s="298"/>
      <c r="H111" s="298"/>
      <c r="K111" s="958" t="s">
        <v>1984</v>
      </c>
    </row>
    <row r="112" spans="3:22" ht="15.5">
      <c r="C112" s="295"/>
      <c r="D112" s="295"/>
      <c r="E112" s="296"/>
      <c r="F112" s="297"/>
      <c r="G112" s="298"/>
      <c r="H112" s="298"/>
      <c r="K112" s="928" t="s">
        <v>1985</v>
      </c>
    </row>
    <row r="113" spans="3:11" ht="15.5">
      <c r="C113" s="295"/>
      <c r="D113" s="295"/>
      <c r="E113" s="296"/>
      <c r="F113" s="297"/>
      <c r="G113" s="298"/>
      <c r="H113" s="298"/>
      <c r="K113" s="928" t="s">
        <v>1986</v>
      </c>
    </row>
    <row r="114" spans="3:11" ht="15.5">
      <c r="K114" s="928" t="s">
        <v>1987</v>
      </c>
    </row>
  </sheetData>
  <mergeCells count="33">
    <mergeCell ref="N14:N15"/>
    <mergeCell ref="O14:O15"/>
    <mergeCell ref="P14:P15"/>
    <mergeCell ref="C102:O102"/>
    <mergeCell ref="C100:O100"/>
    <mergeCell ref="C99:O99"/>
    <mergeCell ref="C98:O98"/>
    <mergeCell ref="I14:I15"/>
    <mergeCell ref="J14:J15"/>
    <mergeCell ref="K14:K15"/>
    <mergeCell ref="L14:L15"/>
    <mergeCell ref="M14:M15"/>
    <mergeCell ref="M87:N87"/>
    <mergeCell ref="M88:N88"/>
    <mergeCell ref="M89:N89"/>
    <mergeCell ref="C14:C15"/>
    <mergeCell ref="D14:D15"/>
    <mergeCell ref="E14:E15"/>
    <mergeCell ref="F14:F15"/>
    <mergeCell ref="G14:G15"/>
    <mergeCell ref="H14:H15"/>
    <mergeCell ref="C13:H13"/>
    <mergeCell ref="C2:H2"/>
    <mergeCell ref="C3:H3"/>
    <mergeCell ref="C4:H4"/>
    <mergeCell ref="C5:H5"/>
    <mergeCell ref="C7:H7"/>
    <mergeCell ref="C8:H8"/>
    <mergeCell ref="C9:H9"/>
    <mergeCell ref="E11:F11"/>
    <mergeCell ref="G11:H11"/>
    <mergeCell ref="E12:F12"/>
    <mergeCell ref="G12:H12"/>
  </mergeCells>
  <pageMargins left="0.25" right="0.25" top="0.75" bottom="0.75" header="0.3" footer="0.3"/>
  <pageSetup paperSize="9" scale="36" fitToHeight="0" orientation="landscape" r:id="rId1"/>
  <colBreaks count="1" manualBreakCount="1">
    <brk id="9" max="113"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S13"/>
  <sheetViews>
    <sheetView view="pageBreakPreview" zoomScale="60" zoomScaleNormal="54" workbookViewId="0">
      <selection activeCell="O34" sqref="O34"/>
    </sheetView>
  </sheetViews>
  <sheetFormatPr baseColWidth="10" defaultColWidth="9.3984375" defaultRowHeight="15.5"/>
  <cols>
    <col min="1" max="1" width="12" style="888" customWidth="1"/>
    <col min="2" max="2" width="74" style="888" customWidth="1"/>
    <col min="3" max="3" width="25.3984375" style="888" customWidth="1"/>
    <col min="4" max="4" width="18.8984375" style="888" customWidth="1"/>
    <col min="5" max="14" width="9" style="888" customWidth="1"/>
    <col min="15" max="15" width="10.3984375" style="888" customWidth="1"/>
    <col min="16" max="16" width="19.3984375" style="888" customWidth="1"/>
    <col min="17" max="17" width="19" style="888" customWidth="1"/>
    <col min="18" max="18" width="30.3984375" style="888" customWidth="1"/>
    <col min="19" max="19" width="26.09765625" style="888" customWidth="1"/>
    <col min="20" max="16384" width="9.3984375" style="888"/>
  </cols>
  <sheetData>
    <row r="1" spans="1:19" ht="63" customHeight="1">
      <c r="A1" s="1030" t="s">
        <v>1949</v>
      </c>
      <c r="B1" s="1030"/>
      <c r="C1" s="1030"/>
      <c r="D1" s="1030"/>
      <c r="E1" s="1030"/>
      <c r="F1" s="1030"/>
      <c r="G1" s="1030"/>
      <c r="H1" s="1030"/>
      <c r="I1" s="1030"/>
      <c r="J1" s="1030"/>
      <c r="K1" s="1030"/>
      <c r="L1" s="1030"/>
      <c r="M1" s="1030"/>
      <c r="N1" s="1030"/>
      <c r="O1" s="1030"/>
      <c r="P1" s="1030"/>
      <c r="Q1" s="1030"/>
      <c r="R1" s="1030"/>
    </row>
    <row r="2" spans="1:19">
      <c r="A2" s="1048">
        <v>1</v>
      </c>
      <c r="B2" s="1031"/>
      <c r="C2" s="1032"/>
      <c r="D2" s="1032"/>
      <c r="E2" s="1032"/>
      <c r="F2" s="1032"/>
      <c r="G2" s="1032"/>
      <c r="H2" s="1032"/>
      <c r="I2" s="1032"/>
      <c r="J2" s="1032"/>
      <c r="K2" s="1032"/>
      <c r="L2" s="1032"/>
      <c r="M2" s="1032"/>
      <c r="N2" s="1032"/>
      <c r="O2" s="1032"/>
      <c r="P2" s="1032"/>
      <c r="Q2" s="1032"/>
      <c r="R2" s="1033"/>
    </row>
    <row r="3" spans="1:19" ht="25.5" customHeight="1">
      <c r="A3" s="1049"/>
      <c r="B3" s="889" t="s">
        <v>333</v>
      </c>
      <c r="C3" s="1034">
        <v>11</v>
      </c>
      <c r="D3" s="1035"/>
      <c r="E3" s="1036" t="s">
        <v>334</v>
      </c>
      <c r="F3" s="1037"/>
      <c r="G3" s="1037"/>
      <c r="H3" s="1037"/>
      <c r="I3" s="1037"/>
      <c r="J3" s="1037"/>
      <c r="K3" s="1037"/>
      <c r="L3" s="1037"/>
      <c r="M3" s="1037"/>
      <c r="N3" s="1037"/>
      <c r="O3" s="1037"/>
      <c r="P3" s="1037"/>
      <c r="Q3" s="1037"/>
      <c r="R3" s="1038"/>
    </row>
    <row r="4" spans="1:19" s="892" customFormat="1" ht="62">
      <c r="A4" s="1049"/>
      <c r="B4" s="890" t="s">
        <v>335</v>
      </c>
      <c r="C4" s="891" t="s">
        <v>336</v>
      </c>
      <c r="D4" s="890" t="s">
        <v>337</v>
      </c>
      <c r="E4" s="890" t="s">
        <v>338</v>
      </c>
      <c r="F4" s="890" t="s">
        <v>339</v>
      </c>
      <c r="G4" s="890" t="s">
        <v>340</v>
      </c>
      <c r="H4" s="890" t="s">
        <v>341</v>
      </c>
      <c r="I4" s="890" t="s">
        <v>342</v>
      </c>
      <c r="J4" s="890" t="s">
        <v>343</v>
      </c>
      <c r="K4" s="890" t="s">
        <v>344</v>
      </c>
      <c r="L4" s="890" t="s">
        <v>345</v>
      </c>
      <c r="M4" s="890" t="s">
        <v>346</v>
      </c>
      <c r="N4" s="890" t="s">
        <v>347</v>
      </c>
      <c r="O4" s="890" t="s">
        <v>1948</v>
      </c>
      <c r="P4" s="891" t="s">
        <v>348</v>
      </c>
      <c r="Q4" s="890" t="s">
        <v>349</v>
      </c>
      <c r="R4" s="890" t="s">
        <v>350</v>
      </c>
    </row>
    <row r="5" spans="1:19">
      <c r="A5" s="1050"/>
      <c r="B5" s="893" t="s">
        <v>351</v>
      </c>
      <c r="C5" s="894">
        <v>1</v>
      </c>
      <c r="D5" s="898">
        <f>'PPTO RESUMEN'!H100/C3</f>
        <v>6900370.9054452628</v>
      </c>
      <c r="E5" s="895">
        <v>1</v>
      </c>
      <c r="F5" s="895">
        <v>1</v>
      </c>
      <c r="G5" s="895">
        <v>1</v>
      </c>
      <c r="H5" s="895">
        <v>1</v>
      </c>
      <c r="I5" s="895">
        <v>1</v>
      </c>
      <c r="J5" s="895">
        <v>1</v>
      </c>
      <c r="K5" s="895">
        <v>1</v>
      </c>
      <c r="L5" s="895">
        <v>1</v>
      </c>
      <c r="M5" s="895">
        <v>1</v>
      </c>
      <c r="N5" s="895">
        <v>1</v>
      </c>
      <c r="O5" s="895">
        <v>1</v>
      </c>
      <c r="P5" s="899">
        <f>C3</f>
        <v>11</v>
      </c>
      <c r="Q5" s="900">
        <v>1</v>
      </c>
      <c r="R5" s="901">
        <f>P5*D5</f>
        <v>75904079.959897891</v>
      </c>
      <c r="S5" s="902">
        <f>R5-'PPTO RESUMEN'!H100</f>
        <v>0</v>
      </c>
    </row>
    <row r="6" spans="1:19">
      <c r="A6" s="1039" t="s">
        <v>352</v>
      </c>
      <c r="B6" s="1040"/>
      <c r="C6" s="1040"/>
      <c r="D6" s="1040"/>
      <c r="E6" s="1040"/>
      <c r="F6" s="1040"/>
      <c r="G6" s="1040"/>
      <c r="H6" s="1040"/>
      <c r="I6" s="1040"/>
      <c r="J6" s="1040"/>
      <c r="K6" s="1040"/>
      <c r="L6" s="1040"/>
      <c r="M6" s="1040"/>
      <c r="N6" s="1040"/>
      <c r="O6" s="1040"/>
      <c r="P6" s="1041"/>
    </row>
    <row r="7" spans="1:19">
      <c r="A7" s="1042" t="s">
        <v>353</v>
      </c>
      <c r="B7" s="1043"/>
      <c r="C7" s="1043"/>
      <c r="D7" s="1043"/>
      <c r="E7" s="1043"/>
      <c r="F7" s="1043"/>
      <c r="G7" s="1043"/>
      <c r="H7" s="1043"/>
      <c r="I7" s="1043"/>
      <c r="J7" s="1043"/>
      <c r="K7" s="1043"/>
      <c r="L7" s="1043"/>
      <c r="M7" s="1043"/>
      <c r="N7" s="1043"/>
      <c r="O7" s="1043"/>
      <c r="P7" s="1044"/>
    </row>
    <row r="8" spans="1:19" ht="26.25" customHeight="1">
      <c r="A8" s="1042" t="s">
        <v>354</v>
      </c>
      <c r="B8" s="1043"/>
      <c r="C8" s="1043"/>
      <c r="D8" s="1043"/>
      <c r="E8" s="1043"/>
      <c r="F8" s="1043"/>
      <c r="G8" s="1043"/>
      <c r="H8" s="1043"/>
      <c r="I8" s="1043"/>
      <c r="J8" s="1043"/>
      <c r="K8" s="1043"/>
      <c r="L8" s="1043"/>
      <c r="M8" s="1043"/>
      <c r="N8" s="1043"/>
      <c r="O8" s="1043"/>
      <c r="P8" s="1044"/>
    </row>
    <row r="9" spans="1:19">
      <c r="A9" s="1039" t="s">
        <v>355</v>
      </c>
      <c r="B9" s="1040"/>
      <c r="C9" s="1040"/>
      <c r="D9" s="1040"/>
      <c r="E9" s="1040"/>
      <c r="F9" s="1040"/>
      <c r="G9" s="1040"/>
      <c r="H9" s="1040"/>
      <c r="I9" s="1040"/>
      <c r="J9" s="1040"/>
      <c r="K9" s="1040"/>
      <c r="L9" s="1040"/>
      <c r="M9" s="1040"/>
      <c r="N9" s="1040"/>
      <c r="O9" s="1040"/>
      <c r="P9" s="1041"/>
    </row>
    <row r="10" spans="1:19" ht="33" customHeight="1">
      <c r="A10" s="1045" t="s">
        <v>356</v>
      </c>
      <c r="B10" s="1046"/>
      <c r="C10" s="1046"/>
      <c r="D10" s="1046"/>
      <c r="E10" s="1046"/>
      <c r="F10" s="1046"/>
      <c r="G10" s="1046"/>
      <c r="H10" s="1046"/>
      <c r="I10" s="1046"/>
      <c r="J10" s="1046"/>
      <c r="K10" s="1046"/>
      <c r="L10" s="1046"/>
      <c r="M10" s="1046"/>
      <c r="N10" s="1046"/>
      <c r="O10" s="1046"/>
      <c r="P10" s="1047"/>
    </row>
    <row r="11" spans="1:19">
      <c r="A11" s="896"/>
      <c r="B11" s="896"/>
      <c r="C11" s="896"/>
      <c r="D11" s="896"/>
      <c r="E11" s="896"/>
      <c r="F11" s="896"/>
      <c r="G11" s="896"/>
      <c r="H11" s="896"/>
      <c r="I11" s="896"/>
      <c r="J11" s="896"/>
      <c r="K11" s="896"/>
      <c r="L11" s="896"/>
      <c r="M11" s="896"/>
      <c r="N11" s="896"/>
      <c r="O11" s="896"/>
      <c r="P11" s="896"/>
      <c r="Q11" s="896"/>
      <c r="R11" s="896"/>
      <c r="S11" s="896"/>
    </row>
    <row r="12" spans="1:19">
      <c r="A12" s="896"/>
      <c r="B12" s="896"/>
      <c r="C12" s="897"/>
      <c r="D12" s="896"/>
      <c r="E12" s="896"/>
      <c r="F12" s="896"/>
      <c r="G12" s="896"/>
      <c r="H12" s="896"/>
      <c r="I12" s="896"/>
      <c r="J12" s="896"/>
      <c r="K12" s="896"/>
      <c r="L12" s="896"/>
      <c r="M12" s="896"/>
      <c r="N12" s="896"/>
      <c r="O12" s="896"/>
      <c r="P12" s="896"/>
      <c r="Q12" s="896"/>
      <c r="R12" s="896"/>
      <c r="S12" s="896"/>
    </row>
    <row r="13" spans="1:19">
      <c r="A13" s="896"/>
      <c r="B13" s="896"/>
      <c r="C13" s="897"/>
      <c r="D13" s="896"/>
      <c r="E13" s="896"/>
      <c r="F13" s="896"/>
      <c r="G13" s="896"/>
      <c r="H13" s="896"/>
      <c r="I13" s="896"/>
      <c r="J13" s="896"/>
      <c r="K13" s="896"/>
      <c r="L13" s="896"/>
      <c r="M13" s="896"/>
      <c r="N13" s="896"/>
      <c r="O13" s="896"/>
      <c r="P13" s="896"/>
      <c r="Q13" s="896"/>
      <c r="R13" s="896"/>
      <c r="S13" s="896"/>
    </row>
  </sheetData>
  <mergeCells count="10">
    <mergeCell ref="A7:P7"/>
    <mergeCell ref="A8:P8"/>
    <mergeCell ref="A9:P9"/>
    <mergeCell ref="A10:P10"/>
    <mergeCell ref="A2:A5"/>
    <mergeCell ref="A1:R1"/>
    <mergeCell ref="B2:R2"/>
    <mergeCell ref="C3:D3"/>
    <mergeCell ref="E3:R3"/>
    <mergeCell ref="A6:P6"/>
  </mergeCells>
  <phoneticPr fontId="83" type="noConversion"/>
  <pageMargins left="0.25" right="0.25" top="0.75" bottom="0.75" header="0.3" footer="0.3"/>
  <pageSetup paperSize="9" scale="53"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9E6E6-D308-4010-8338-998AD44554E4}">
  <sheetPr>
    <pageSetUpPr fitToPage="1"/>
  </sheetPr>
  <dimension ref="B1:U83"/>
  <sheetViews>
    <sheetView view="pageBreakPreview" topLeftCell="A17" zoomScale="80" zoomScaleNormal="49" zoomScaleSheetLayoutView="80" workbookViewId="0">
      <selection activeCell="D25" sqref="D25:D28"/>
    </sheetView>
  </sheetViews>
  <sheetFormatPr baseColWidth="10" defaultColWidth="11.3984375" defaultRowHeight="14"/>
  <cols>
    <col min="1" max="1" width="1.796875" style="592" customWidth="1"/>
    <col min="2" max="2" width="8.59765625" style="593" customWidth="1"/>
    <col min="3" max="3" width="60.59765625" style="592" customWidth="1"/>
    <col min="4" max="4" width="20.59765625" style="592" customWidth="1"/>
    <col min="5" max="5" width="8.59765625" style="592" customWidth="1"/>
    <col min="6" max="6" width="20.59765625" style="592" customWidth="1"/>
    <col min="7" max="7" width="10.59765625" style="592" customWidth="1"/>
    <col min="8" max="8" width="15.59765625" style="592" customWidth="1"/>
    <col min="9" max="9" width="20.59765625" style="592" customWidth="1"/>
    <col min="10" max="10" width="10.59765625" style="592" bestFit="1" customWidth="1"/>
    <col min="11" max="11" width="23" style="592" bestFit="1" customWidth="1"/>
    <col min="12" max="12" width="16.59765625" style="592" customWidth="1"/>
    <col min="13" max="13" width="1.796875" style="592" customWidth="1"/>
    <col min="14" max="14" width="22.19921875" style="592" bestFit="1" customWidth="1"/>
    <col min="15" max="17" width="0" style="592" hidden="1" customWidth="1"/>
    <col min="18" max="18" width="24.19921875" style="592" hidden="1" customWidth="1"/>
    <col min="19" max="19" width="20.09765625" style="592" hidden="1" customWidth="1"/>
    <col min="20" max="20" width="22.19921875" style="592" bestFit="1" customWidth="1"/>
    <col min="21" max="21" width="19" style="592" bestFit="1" customWidth="1"/>
    <col min="22" max="16384" width="11.3984375" style="592"/>
  </cols>
  <sheetData>
    <row r="1" spans="2:12" ht="14.5" thickBot="1"/>
    <row r="2" spans="2:12" s="657" customFormat="1" ht="20" customHeight="1">
      <c r="B2" s="1059" t="s">
        <v>842</v>
      </c>
      <c r="C2" s="1060"/>
      <c r="D2" s="1060"/>
      <c r="E2" s="1060"/>
      <c r="F2" s="1060"/>
      <c r="G2" s="1060"/>
      <c r="H2" s="1060"/>
      <c r="I2" s="1060"/>
      <c r="J2" s="1060"/>
      <c r="K2" s="1060"/>
      <c r="L2" s="1061"/>
    </row>
    <row r="3" spans="2:12" s="657" customFormat="1" ht="20" customHeight="1">
      <c r="B3" s="1062" t="s">
        <v>843</v>
      </c>
      <c r="C3" s="1063"/>
      <c r="D3" s="1063"/>
      <c r="E3" s="1063"/>
      <c r="F3" s="1063"/>
      <c r="G3" s="1063"/>
      <c r="H3" s="1063"/>
      <c r="I3" s="1063"/>
      <c r="J3" s="1063"/>
      <c r="K3" s="1063"/>
      <c r="L3" s="1064"/>
    </row>
    <row r="4" spans="2:12" s="657" customFormat="1" ht="20" customHeight="1">
      <c r="B4" s="1062" t="s">
        <v>844</v>
      </c>
      <c r="C4" s="1063"/>
      <c r="D4" s="1063"/>
      <c r="E4" s="1063"/>
      <c r="F4" s="1063"/>
      <c r="G4" s="1063"/>
      <c r="H4" s="1063"/>
      <c r="I4" s="1063"/>
      <c r="J4" s="1063"/>
      <c r="K4" s="1063"/>
      <c r="L4" s="1064"/>
    </row>
    <row r="5" spans="2:12" s="657" customFormat="1" ht="20" customHeight="1" thickBot="1">
      <c r="B5" s="1065" t="s">
        <v>845</v>
      </c>
      <c r="C5" s="1066"/>
      <c r="D5" s="1066"/>
      <c r="E5" s="1066"/>
      <c r="F5" s="1066"/>
      <c r="G5" s="1066"/>
      <c r="H5" s="1066"/>
      <c r="I5" s="1066"/>
      <c r="J5" s="1066"/>
      <c r="K5" s="1066"/>
      <c r="L5" s="1067"/>
    </row>
    <row r="6" spans="2:12" ht="14.5" customHeight="1" thickBot="1">
      <c r="B6" s="604"/>
      <c r="C6" s="604"/>
      <c r="D6" s="604"/>
      <c r="E6" s="656"/>
      <c r="F6" s="656"/>
      <c r="G6" s="656"/>
      <c r="H6" s="656"/>
      <c r="I6" s="656"/>
      <c r="J6" s="656"/>
      <c r="K6" s="655"/>
      <c r="L6" s="654"/>
    </row>
    <row r="7" spans="2:12" ht="66.400000000000006" customHeight="1" thickBot="1">
      <c r="B7" s="1068" t="s">
        <v>868</v>
      </c>
      <c r="C7" s="1069"/>
      <c r="D7" s="1069"/>
      <c r="E7" s="1069"/>
      <c r="F7" s="1069"/>
      <c r="G7" s="1069"/>
      <c r="H7" s="1069"/>
      <c r="I7" s="1069"/>
      <c r="J7" s="1069"/>
      <c r="K7" s="1069"/>
      <c r="L7" s="1070"/>
    </row>
    <row r="8" spans="2:12" ht="14.5" customHeight="1" thickBot="1">
      <c r="B8" s="647"/>
      <c r="C8" s="647"/>
      <c r="D8" s="647"/>
      <c r="E8" s="653"/>
      <c r="F8" s="653"/>
      <c r="G8" s="653"/>
      <c r="H8" s="653"/>
      <c r="I8" s="653"/>
      <c r="J8" s="653"/>
      <c r="K8" s="652"/>
      <c r="L8" s="651"/>
    </row>
    <row r="9" spans="2:12" ht="20" customHeight="1" thickBot="1">
      <c r="B9" s="1051" t="s">
        <v>1924</v>
      </c>
      <c r="C9" s="1052"/>
      <c r="D9" s="1052"/>
      <c r="E9" s="1052"/>
      <c r="F9" s="1052"/>
      <c r="G9" s="1052"/>
      <c r="H9" s="1052"/>
      <c r="I9" s="1052"/>
      <c r="J9" s="1052"/>
      <c r="K9" s="1052"/>
      <c r="L9" s="1053"/>
    </row>
    <row r="10" spans="2:12" s="599" customFormat="1" ht="15" customHeight="1" thickBot="1">
      <c r="B10" s="650"/>
      <c r="C10" s="649"/>
      <c r="D10" s="648"/>
      <c r="E10" s="647"/>
      <c r="F10" s="647"/>
      <c r="G10" s="647"/>
      <c r="H10" s="647"/>
      <c r="I10" s="647"/>
      <c r="J10" s="647"/>
      <c r="K10" s="646"/>
      <c r="L10" s="645"/>
    </row>
    <row r="11" spans="2:12" s="595" customFormat="1" ht="20" customHeight="1" thickBot="1">
      <c r="B11" s="644" t="s">
        <v>1923</v>
      </c>
      <c r="C11" s="643"/>
      <c r="D11" s="642"/>
      <c r="E11" s="642"/>
      <c r="F11" s="642"/>
      <c r="G11" s="642"/>
      <c r="H11" s="642"/>
      <c r="I11" s="642"/>
      <c r="J11" s="642"/>
      <c r="K11" s="1054">
        <f>'PPTO RESUMEN'!H85</f>
        <v>7590407995.989789</v>
      </c>
      <c r="L11" s="1055"/>
    </row>
    <row r="12" spans="2:12" s="595" customFormat="1" ht="15" customHeight="1" thickBot="1">
      <c r="B12" s="604"/>
      <c r="C12" s="599"/>
      <c r="D12" s="598"/>
      <c r="E12" s="598"/>
      <c r="F12" s="598"/>
      <c r="G12" s="598"/>
      <c r="H12" s="598"/>
      <c r="K12" s="1056"/>
      <c r="L12" s="1056"/>
    </row>
    <row r="13" spans="2:12" s="595" customFormat="1" ht="40" customHeight="1" thickBot="1">
      <c r="B13" s="641" t="s">
        <v>360</v>
      </c>
      <c r="C13" s="640" t="s">
        <v>933</v>
      </c>
      <c r="D13" s="639" t="s">
        <v>1937</v>
      </c>
      <c r="E13" s="639" t="s">
        <v>277</v>
      </c>
      <c r="F13" s="639" t="s">
        <v>1938</v>
      </c>
      <c r="G13" s="639" t="s">
        <v>289</v>
      </c>
      <c r="H13" s="639" t="s">
        <v>364</v>
      </c>
      <c r="I13" s="639" t="s">
        <v>1939</v>
      </c>
      <c r="J13" s="639" t="s">
        <v>1940</v>
      </c>
      <c r="K13" s="639" t="s">
        <v>785</v>
      </c>
      <c r="L13" s="638" t="s">
        <v>1941</v>
      </c>
    </row>
    <row r="14" spans="2:12" s="595" customFormat="1" ht="20" customHeight="1">
      <c r="B14" s="637" t="s">
        <v>1943</v>
      </c>
      <c r="C14" s="636"/>
      <c r="D14" s="635"/>
      <c r="E14" s="635"/>
      <c r="F14" s="635"/>
      <c r="G14" s="635"/>
      <c r="H14" s="635"/>
      <c r="I14" s="635"/>
      <c r="J14" s="635"/>
      <c r="K14" s="634"/>
      <c r="L14" s="633"/>
    </row>
    <row r="15" spans="2:12" s="595" customFormat="1" ht="20" customHeight="1">
      <c r="B15" s="626">
        <v>1</v>
      </c>
      <c r="C15" s="625" t="s">
        <v>1922</v>
      </c>
      <c r="D15" s="624"/>
      <c r="E15" s="624"/>
      <c r="F15" s="624"/>
      <c r="G15" s="624"/>
      <c r="H15" s="624"/>
      <c r="I15" s="624"/>
      <c r="J15" s="624"/>
      <c r="K15" s="632"/>
      <c r="L15" s="623"/>
    </row>
    <row r="16" spans="2:12" s="595" customFormat="1" ht="20" customHeight="1">
      <c r="B16" s="600"/>
      <c r="C16" s="631" t="s">
        <v>278</v>
      </c>
      <c r="D16" s="598"/>
      <c r="E16" s="598"/>
      <c r="F16" s="598"/>
      <c r="G16" s="598"/>
      <c r="H16" s="598"/>
      <c r="I16" s="598"/>
      <c r="J16" s="598"/>
      <c r="K16" s="605"/>
      <c r="L16" s="620"/>
    </row>
    <row r="17" spans="2:12" s="595" customFormat="1" ht="20" customHeight="1">
      <c r="B17" s="600"/>
      <c r="C17" s="630" t="s">
        <v>279</v>
      </c>
      <c r="D17" s="662">
        <v>4500000</v>
      </c>
      <c r="E17" s="629">
        <f>'F.P MANO DE OBRA'!N26</f>
        <v>1.5595999999999997</v>
      </c>
      <c r="F17" s="662">
        <f>D17*E17</f>
        <v>7018199.9999999981</v>
      </c>
      <c r="G17" s="628">
        <v>1</v>
      </c>
      <c r="H17" s="627">
        <v>0.5</v>
      </c>
      <c r="I17" s="663">
        <f>F17*G17*H17</f>
        <v>3509099.9999999991</v>
      </c>
      <c r="J17" s="628">
        <v>10</v>
      </c>
      <c r="K17" s="666">
        <f>I17*J17</f>
        <v>35090999.999999993</v>
      </c>
      <c r="L17" s="621">
        <f>K17/$K$11</f>
        <v>4.6230716476030652E-3</v>
      </c>
    </row>
    <row r="18" spans="2:12" s="595" customFormat="1" ht="20" customHeight="1">
      <c r="B18" s="600"/>
      <c r="C18" s="630" t="s">
        <v>280</v>
      </c>
      <c r="D18" s="662">
        <v>2600000</v>
      </c>
      <c r="E18" s="629">
        <f>E21</f>
        <v>1.7500999999999998</v>
      </c>
      <c r="F18" s="662">
        <f>D18*E18</f>
        <v>4550259.9999999991</v>
      </c>
      <c r="G18" s="628">
        <v>1</v>
      </c>
      <c r="H18" s="627">
        <v>1</v>
      </c>
      <c r="I18" s="663">
        <f>F18*G18*H18</f>
        <v>4550259.9999999991</v>
      </c>
      <c r="J18" s="628">
        <v>10</v>
      </c>
      <c r="K18" s="666">
        <f>I18*J18</f>
        <v>45502599.999999993</v>
      </c>
      <c r="L18" s="621">
        <f>K18/$K$11</f>
        <v>5.9947502194928398E-3</v>
      </c>
    </row>
    <row r="19" spans="2:12" s="595" customFormat="1" ht="20" customHeight="1">
      <c r="B19" s="600"/>
      <c r="C19" s="630" t="s">
        <v>814</v>
      </c>
      <c r="D19" s="662">
        <v>2600000</v>
      </c>
      <c r="E19" s="629">
        <f>E18</f>
        <v>1.7500999999999998</v>
      </c>
      <c r="F19" s="662">
        <f>D19*E19</f>
        <v>4550259.9999999991</v>
      </c>
      <c r="G19" s="628">
        <v>1</v>
      </c>
      <c r="H19" s="627">
        <v>1</v>
      </c>
      <c r="I19" s="663">
        <f>F19*G19*H19</f>
        <v>4550259.9999999991</v>
      </c>
      <c r="J19" s="628">
        <v>10</v>
      </c>
      <c r="K19" s="666">
        <f>I19*J19</f>
        <v>45502599.999999993</v>
      </c>
      <c r="L19" s="621">
        <f>K19/$K$11</f>
        <v>5.9947502194928398E-3</v>
      </c>
    </row>
    <row r="20" spans="2:12" s="595" customFormat="1" ht="20" customHeight="1">
      <c r="B20" s="600"/>
      <c r="C20" s="631" t="s">
        <v>1921</v>
      </c>
      <c r="D20" s="663"/>
      <c r="E20" s="598"/>
      <c r="F20" s="664"/>
      <c r="G20" s="628"/>
      <c r="H20" s="598"/>
      <c r="I20" s="664"/>
      <c r="J20" s="598"/>
      <c r="K20" s="666"/>
      <c r="L20" s="620"/>
    </row>
    <row r="21" spans="2:12" s="595" customFormat="1" ht="20" customHeight="1">
      <c r="B21" s="600"/>
      <c r="C21" s="630" t="s">
        <v>281</v>
      </c>
      <c r="D21" s="662">
        <v>2000000</v>
      </c>
      <c r="E21" s="629">
        <f>'F.P MANO DE OBRA'!G26</f>
        <v>1.7500999999999998</v>
      </c>
      <c r="F21" s="662">
        <f>D21*E21</f>
        <v>3500199.9999999995</v>
      </c>
      <c r="G21" s="628">
        <v>1</v>
      </c>
      <c r="H21" s="627">
        <v>0.5</v>
      </c>
      <c r="I21" s="663">
        <f>F21*G21*H21</f>
        <v>1750099.9999999998</v>
      </c>
      <c r="J21" s="628">
        <v>10</v>
      </c>
      <c r="K21" s="666">
        <f>I21*J21</f>
        <v>17500999.999999996</v>
      </c>
      <c r="L21" s="621">
        <f>K21/$K$11</f>
        <v>2.3056731613433998E-3</v>
      </c>
    </row>
    <row r="22" spans="2:12" s="595" customFormat="1" ht="20" customHeight="1">
      <c r="B22" s="600"/>
      <c r="C22" s="630" t="s">
        <v>282</v>
      </c>
      <c r="D22" s="662">
        <v>2000000</v>
      </c>
      <c r="E22" s="629">
        <f>E21</f>
        <v>1.7500999999999998</v>
      </c>
      <c r="F22" s="662">
        <f>D22*E22</f>
        <v>3500199.9999999995</v>
      </c>
      <c r="G22" s="628">
        <v>1</v>
      </c>
      <c r="H22" s="627">
        <v>1</v>
      </c>
      <c r="I22" s="663">
        <f>F22*G22*H22</f>
        <v>3500199.9999999995</v>
      </c>
      <c r="J22" s="628">
        <v>10</v>
      </c>
      <c r="K22" s="666">
        <f>I22*J22</f>
        <v>35001999.999999993</v>
      </c>
      <c r="L22" s="621">
        <f>K22/$K$11</f>
        <v>4.6113463226867997E-3</v>
      </c>
    </row>
    <row r="23" spans="2:12" s="595" customFormat="1" ht="15" customHeight="1">
      <c r="B23" s="600"/>
      <c r="C23" s="599"/>
      <c r="D23" s="598"/>
      <c r="E23" s="598"/>
      <c r="F23" s="664"/>
      <c r="G23" s="598"/>
      <c r="H23" s="598"/>
      <c r="I23" s="664"/>
      <c r="J23" s="598"/>
      <c r="K23" s="666"/>
      <c r="L23" s="620"/>
    </row>
    <row r="24" spans="2:12" s="595" customFormat="1" ht="20" customHeight="1">
      <c r="B24" s="626">
        <v>2</v>
      </c>
      <c r="C24" s="625" t="s">
        <v>1920</v>
      </c>
      <c r="D24" s="624"/>
      <c r="E24" s="624"/>
      <c r="F24" s="665"/>
      <c r="G24" s="624"/>
      <c r="H24" s="624"/>
      <c r="I24" s="624"/>
      <c r="J24" s="624"/>
      <c r="K24" s="667"/>
      <c r="L24" s="623"/>
    </row>
    <row r="25" spans="2:12" s="595" customFormat="1" ht="20" customHeight="1">
      <c r="B25" s="600"/>
      <c r="C25" s="599" t="s">
        <v>1919</v>
      </c>
      <c r="D25" s="681" t="s">
        <v>301</v>
      </c>
      <c r="F25" s="662">
        <v>2500000</v>
      </c>
      <c r="G25" s="628">
        <v>1</v>
      </c>
      <c r="H25" s="627">
        <v>1</v>
      </c>
      <c r="I25" s="598"/>
      <c r="J25" s="598"/>
      <c r="K25" s="668">
        <f>F25*G25*H25</f>
        <v>2500000</v>
      </c>
      <c r="L25" s="621">
        <f t="shared" ref="L25:L28" si="0">K25/$K$11</f>
        <v>3.2936305944566031E-4</v>
      </c>
    </row>
    <row r="26" spans="2:12" s="595" customFormat="1" ht="20" customHeight="1">
      <c r="B26" s="600"/>
      <c r="C26" s="599" t="s">
        <v>285</v>
      </c>
      <c r="D26" s="681" t="s">
        <v>301</v>
      </c>
      <c r="E26" s="598"/>
      <c r="F26" s="662">
        <v>3000000</v>
      </c>
      <c r="G26" s="628">
        <v>1</v>
      </c>
      <c r="H26" s="627">
        <v>1</v>
      </c>
      <c r="I26" s="598"/>
      <c r="J26" s="598"/>
      <c r="K26" s="668">
        <f>F26*G26*H26</f>
        <v>3000000</v>
      </c>
      <c r="L26" s="621">
        <f t="shared" si="0"/>
        <v>3.9523567133479236E-4</v>
      </c>
    </row>
    <row r="27" spans="2:12" s="595" customFormat="1" ht="20" customHeight="1">
      <c r="B27" s="600"/>
      <c r="C27" s="599" t="s">
        <v>1918</v>
      </c>
      <c r="D27" s="681" t="s">
        <v>283</v>
      </c>
      <c r="E27" s="598"/>
      <c r="F27" s="662">
        <v>1500000</v>
      </c>
      <c r="G27" s="628">
        <v>1</v>
      </c>
      <c r="H27" s="627">
        <v>0.5</v>
      </c>
      <c r="I27" s="598"/>
      <c r="J27" s="628">
        <v>10</v>
      </c>
      <c r="K27" s="669">
        <f>F27*G27*H27*J27</f>
        <v>7500000</v>
      </c>
      <c r="L27" s="621">
        <f t="shared" si="0"/>
        <v>9.8808917833698075E-4</v>
      </c>
    </row>
    <row r="28" spans="2:12" s="595" customFormat="1" ht="20" customHeight="1">
      <c r="B28" s="600"/>
      <c r="C28" s="599" t="s">
        <v>286</v>
      </c>
      <c r="D28" s="681" t="s">
        <v>301</v>
      </c>
      <c r="E28" s="598"/>
      <c r="F28" s="662"/>
      <c r="G28" s="628">
        <v>1</v>
      </c>
      <c r="H28" s="627">
        <v>1</v>
      </c>
      <c r="I28" s="598"/>
      <c r="J28" s="598"/>
      <c r="K28" s="668">
        <f>F28*G28*H28</f>
        <v>0</v>
      </c>
      <c r="L28" s="621">
        <f t="shared" si="0"/>
        <v>0</v>
      </c>
    </row>
    <row r="29" spans="2:12" s="595" customFormat="1" ht="15" customHeight="1">
      <c r="B29" s="600"/>
      <c r="C29" s="599"/>
      <c r="D29" s="598"/>
      <c r="E29" s="598"/>
      <c r="F29" s="664"/>
      <c r="G29" s="598"/>
      <c r="H29" s="598"/>
      <c r="I29" s="598"/>
      <c r="J29" s="598"/>
      <c r="K29" s="666"/>
      <c r="L29" s="620"/>
    </row>
    <row r="30" spans="2:12" s="595" customFormat="1" ht="20" customHeight="1">
      <c r="B30" s="626">
        <v>3</v>
      </c>
      <c r="C30" s="625" t="s">
        <v>1917</v>
      </c>
      <c r="D30" s="624"/>
      <c r="E30" s="624"/>
      <c r="F30" s="665"/>
      <c r="G30" s="624"/>
      <c r="H30" s="624"/>
      <c r="I30" s="624"/>
      <c r="J30" s="624"/>
      <c r="K30" s="667"/>
      <c r="L30" s="623"/>
    </row>
    <row r="31" spans="2:12" s="595" customFormat="1" ht="20" customHeight="1">
      <c r="B31" s="600"/>
      <c r="C31" s="599" t="s">
        <v>1916</v>
      </c>
      <c r="D31" s="681" t="s">
        <v>283</v>
      </c>
      <c r="E31" s="598"/>
      <c r="F31" s="662">
        <v>1489049.1953882785</v>
      </c>
      <c r="G31" s="628">
        <v>1</v>
      </c>
      <c r="H31" s="627">
        <v>1</v>
      </c>
      <c r="I31" s="598"/>
      <c r="J31" s="628">
        <v>10</v>
      </c>
      <c r="K31" s="669">
        <f>F31*G31*H31*J31</f>
        <v>14890491.953882784</v>
      </c>
      <c r="L31" s="621">
        <f t="shared" ref="L31:L42" si="1">K31/$K$11</f>
        <v>1.9617511946327286E-3</v>
      </c>
    </row>
    <row r="32" spans="2:12" s="595" customFormat="1" ht="20" customHeight="1">
      <c r="B32" s="600"/>
      <c r="C32" s="599" t="s">
        <v>1915</v>
      </c>
      <c r="D32" s="681" t="s">
        <v>301</v>
      </c>
      <c r="E32" s="598"/>
      <c r="F32" s="662">
        <v>3000000</v>
      </c>
      <c r="G32" s="628">
        <v>1</v>
      </c>
      <c r="H32" s="627">
        <v>1</v>
      </c>
      <c r="I32" s="598"/>
      <c r="J32" s="598"/>
      <c r="K32" s="668">
        <f>F32*G32*H32</f>
        <v>3000000</v>
      </c>
      <c r="L32" s="621">
        <f t="shared" si="1"/>
        <v>3.9523567133479236E-4</v>
      </c>
    </row>
    <row r="33" spans="2:20" s="595" customFormat="1" ht="20" customHeight="1">
      <c r="B33" s="600"/>
      <c r="C33" s="599" t="s">
        <v>1955</v>
      </c>
      <c r="D33" s="681" t="s">
        <v>283</v>
      </c>
      <c r="E33" s="598"/>
      <c r="F33" s="662">
        <v>10277122.39879691</v>
      </c>
      <c r="G33" s="628">
        <v>1</v>
      </c>
      <c r="H33" s="627">
        <v>1</v>
      </c>
      <c r="I33" s="598"/>
      <c r="J33" s="598">
        <v>10</v>
      </c>
      <c r="K33" s="669">
        <f>F33*G33*H33*J33</f>
        <v>102771223.9879691</v>
      </c>
      <c r="L33" s="621">
        <f t="shared" ref="L33" si="2">K33/$K$11</f>
        <v>1.3539617902261094E-2</v>
      </c>
    </row>
    <row r="34" spans="2:20" s="595" customFormat="1" ht="20" customHeight="1">
      <c r="B34" s="600"/>
      <c r="C34" s="599" t="s">
        <v>1914</v>
      </c>
      <c r="D34" s="681" t="s">
        <v>283</v>
      </c>
      <c r="E34" s="598"/>
      <c r="F34" s="662">
        <v>275948.38576376438</v>
      </c>
      <c r="G34" s="628">
        <v>1</v>
      </c>
      <c r="H34" s="627">
        <v>1</v>
      </c>
      <c r="I34" s="598"/>
      <c r="J34" s="628">
        <v>10</v>
      </c>
      <c r="K34" s="669">
        <f>F34*G34*H34*J34</f>
        <v>2759483.8576376438</v>
      </c>
      <c r="L34" s="621">
        <f t="shared" si="1"/>
        <v>3.6354881833697891E-4</v>
      </c>
    </row>
    <row r="35" spans="2:20" s="595" customFormat="1" ht="20" customHeight="1">
      <c r="B35" s="600"/>
      <c r="C35" s="599" t="s">
        <v>1913</v>
      </c>
      <c r="D35" s="681" t="s">
        <v>301</v>
      </c>
      <c r="E35" s="598"/>
      <c r="F35" s="662">
        <v>2500000</v>
      </c>
      <c r="G35" s="628">
        <v>1</v>
      </c>
      <c r="H35" s="627">
        <v>1</v>
      </c>
      <c r="I35" s="598"/>
      <c r="J35" s="598"/>
      <c r="K35" s="668">
        <f>F35*G35*H35</f>
        <v>2500000</v>
      </c>
      <c r="L35" s="621">
        <f t="shared" si="1"/>
        <v>3.2936305944566031E-4</v>
      </c>
    </row>
    <row r="36" spans="2:20" s="595" customFormat="1" ht="20" customHeight="1">
      <c r="B36" s="600"/>
      <c r="C36" s="599" t="s">
        <v>284</v>
      </c>
      <c r="D36" s="681" t="s">
        <v>283</v>
      </c>
      <c r="E36" s="598"/>
      <c r="F36" s="662">
        <v>500000</v>
      </c>
      <c r="G36" s="628">
        <v>1</v>
      </c>
      <c r="H36" s="627">
        <v>1</v>
      </c>
      <c r="I36" s="598"/>
      <c r="J36" s="628">
        <v>10</v>
      </c>
      <c r="K36" s="669">
        <f>F36*G36*H36*J36</f>
        <v>5000000</v>
      </c>
      <c r="L36" s="621">
        <f t="shared" si="1"/>
        <v>6.5872611889132061E-4</v>
      </c>
    </row>
    <row r="37" spans="2:20" s="595" customFormat="1" ht="20" customHeight="1">
      <c r="B37" s="600"/>
      <c r="C37" s="599" t="s">
        <v>1912</v>
      </c>
      <c r="D37" s="681" t="s">
        <v>301</v>
      </c>
      <c r="E37" s="598"/>
      <c r="F37" s="662">
        <v>3000000</v>
      </c>
      <c r="G37" s="628">
        <v>1</v>
      </c>
      <c r="H37" s="627">
        <v>1</v>
      </c>
      <c r="I37" s="598"/>
      <c r="J37" s="598"/>
      <c r="K37" s="668">
        <f>F37*G37*H37</f>
        <v>3000000</v>
      </c>
      <c r="L37" s="621">
        <f t="shared" si="1"/>
        <v>3.9523567133479236E-4</v>
      </c>
    </row>
    <row r="38" spans="2:20" s="595" customFormat="1" ht="20" customHeight="1">
      <c r="B38" s="600"/>
      <c r="C38" s="599" t="s">
        <v>1945</v>
      </c>
      <c r="D38" s="681" t="s">
        <v>301</v>
      </c>
      <c r="E38" s="598"/>
      <c r="F38" s="662">
        <f>ROUNDUP(K11*0.1%/1000000,0)*1000000</f>
        <v>8000000</v>
      </c>
      <c r="G38" s="628">
        <v>1</v>
      </c>
      <c r="H38" s="627">
        <v>1</v>
      </c>
      <c r="I38" s="598"/>
      <c r="J38" s="598"/>
      <c r="K38" s="668">
        <f>F38*G38*H38</f>
        <v>8000000</v>
      </c>
      <c r="L38" s="621">
        <f t="shared" si="1"/>
        <v>1.0539617902261128E-3</v>
      </c>
    </row>
    <row r="39" spans="2:20" s="595" customFormat="1" ht="20" customHeight="1">
      <c r="B39" s="600"/>
      <c r="C39" s="599" t="s">
        <v>1911</v>
      </c>
      <c r="D39" s="681" t="s">
        <v>283</v>
      </c>
      <c r="E39" s="598"/>
      <c r="F39" s="662">
        <v>3500000</v>
      </c>
      <c r="G39" s="628">
        <v>1</v>
      </c>
      <c r="H39" s="627">
        <v>0.5</v>
      </c>
      <c r="I39" s="598"/>
      <c r="J39" s="628">
        <v>10</v>
      </c>
      <c r="K39" s="669">
        <f>F39*G39*H39*J39</f>
        <v>17500000</v>
      </c>
      <c r="L39" s="621">
        <f t="shared" si="1"/>
        <v>2.3055414161196218E-3</v>
      </c>
    </row>
    <row r="40" spans="2:20" s="595" customFormat="1" ht="20" customHeight="1">
      <c r="B40" s="600"/>
      <c r="C40" s="599" t="s">
        <v>1910</v>
      </c>
      <c r="D40" s="681" t="s">
        <v>283</v>
      </c>
      <c r="E40" s="598"/>
      <c r="F40" s="662">
        <v>3500000</v>
      </c>
      <c r="G40" s="628">
        <v>1</v>
      </c>
      <c r="H40" s="627">
        <v>0.5</v>
      </c>
      <c r="I40" s="598"/>
      <c r="J40" s="628">
        <v>10</v>
      </c>
      <c r="K40" s="669">
        <f>F40*G40*H40*J40</f>
        <v>17500000</v>
      </c>
      <c r="L40" s="621">
        <f t="shared" si="1"/>
        <v>2.3055414161196218E-3</v>
      </c>
    </row>
    <row r="41" spans="2:20" s="595" customFormat="1" ht="20" customHeight="1">
      <c r="B41" s="600"/>
      <c r="C41" s="599" t="s">
        <v>1909</v>
      </c>
      <c r="D41" s="681" t="s">
        <v>283</v>
      </c>
      <c r="E41" s="598"/>
      <c r="F41" s="662">
        <v>2200000</v>
      </c>
      <c r="G41" s="628">
        <v>1</v>
      </c>
      <c r="H41" s="627">
        <v>0.5</v>
      </c>
      <c r="I41" s="598"/>
      <c r="J41" s="628">
        <v>10</v>
      </c>
      <c r="K41" s="669">
        <f>F41*G41*H41*J41</f>
        <v>11000000</v>
      </c>
      <c r="L41" s="621">
        <f t="shared" si="1"/>
        <v>1.4491974615609053E-3</v>
      </c>
    </row>
    <row r="42" spans="2:20" s="595" customFormat="1" ht="20" customHeight="1">
      <c r="B42" s="600"/>
      <c r="C42" s="599" t="s">
        <v>1908</v>
      </c>
      <c r="D42" s="681"/>
      <c r="E42" s="598"/>
      <c r="F42" s="662"/>
      <c r="G42" s="628">
        <v>1</v>
      </c>
      <c r="H42" s="627">
        <v>1</v>
      </c>
      <c r="I42" s="598"/>
      <c r="J42" s="598"/>
      <c r="K42" s="668">
        <f>F42*G42*H42</f>
        <v>0</v>
      </c>
      <c r="L42" s="621">
        <f t="shared" si="1"/>
        <v>0</v>
      </c>
    </row>
    <row r="43" spans="2:20" s="595" customFormat="1" ht="15" customHeight="1">
      <c r="B43" s="600"/>
      <c r="C43" s="599"/>
      <c r="D43" s="598"/>
      <c r="E43" s="598"/>
      <c r="F43" s="664"/>
      <c r="G43" s="598"/>
      <c r="H43" s="598"/>
      <c r="I43" s="598"/>
      <c r="J43" s="598"/>
      <c r="K43" s="666"/>
      <c r="L43" s="620"/>
    </row>
    <row r="44" spans="2:20" s="595" customFormat="1" ht="20" customHeight="1">
      <c r="B44" s="626">
        <v>4</v>
      </c>
      <c r="C44" s="625" t="s">
        <v>292</v>
      </c>
      <c r="D44" s="624"/>
      <c r="E44" s="624"/>
      <c r="F44" s="624"/>
      <c r="G44" s="624"/>
      <c r="H44" s="624"/>
      <c r="I44" s="624"/>
      <c r="J44" s="624"/>
      <c r="K44" s="667"/>
      <c r="L44" s="623"/>
    </row>
    <row r="45" spans="2:20" s="595" customFormat="1" ht="20" customHeight="1">
      <c r="B45" s="600"/>
      <c r="C45" s="599" t="s">
        <v>1907</v>
      </c>
      <c r="D45" s="598"/>
      <c r="E45" s="598"/>
      <c r="F45" s="598"/>
      <c r="G45" s="598"/>
      <c r="H45" s="622">
        <v>5.0000000000000001E-3</v>
      </c>
      <c r="I45" s="598"/>
      <c r="J45" s="598"/>
      <c r="K45" s="666">
        <f>ROUNDUP(H45*$K$11,)*0</f>
        <v>0</v>
      </c>
      <c r="L45" s="621">
        <f>K45/$K$11</f>
        <v>0</v>
      </c>
    </row>
    <row r="46" spans="2:20" s="595" customFormat="1" ht="20" customHeight="1">
      <c r="B46" s="600"/>
      <c r="C46" s="599" t="s">
        <v>1906</v>
      </c>
      <c r="D46" s="598"/>
      <c r="E46" s="598"/>
      <c r="F46" s="598"/>
      <c r="G46" s="598"/>
      <c r="H46" s="622">
        <v>1E-3</v>
      </c>
      <c r="I46" s="598"/>
      <c r="J46" s="598"/>
      <c r="K46" s="666">
        <f>ROUNDUP(H46*$K$11,)*0</f>
        <v>0</v>
      </c>
      <c r="L46" s="621">
        <f>K46/$K$11</f>
        <v>0</v>
      </c>
    </row>
    <row r="47" spans="2:20" s="595" customFormat="1" ht="20" customHeight="1" thickBot="1">
      <c r="B47" s="600"/>
      <c r="C47" s="599"/>
      <c r="D47" s="598"/>
      <c r="E47" s="598"/>
      <c r="F47" s="598"/>
      <c r="G47" s="598"/>
      <c r="H47" s="598"/>
      <c r="I47" s="598"/>
      <c r="J47" s="598"/>
      <c r="K47" s="666"/>
      <c r="L47" s="620"/>
    </row>
    <row r="48" spans="2:20" s="595" customFormat="1" ht="20" customHeight="1" thickBot="1">
      <c r="B48" s="619" t="s">
        <v>1942</v>
      </c>
      <c r="C48" s="608"/>
      <c r="D48" s="607"/>
      <c r="E48" s="607"/>
      <c r="F48" s="607"/>
      <c r="G48" s="607"/>
      <c r="H48" s="607"/>
      <c r="I48" s="607"/>
      <c r="J48" s="607"/>
      <c r="K48" s="670">
        <f>SUM(K15:K47)</f>
        <v>379520399.7994895</v>
      </c>
      <c r="L48" s="618">
        <f>+K48/K11</f>
        <v>5.000000000000001E-2</v>
      </c>
      <c r="N48" s="908">
        <f>+'PPTO RESUMEN'!H85*0.05</f>
        <v>379520399.7994895</v>
      </c>
      <c r="T48" s="909">
        <f>+K48-N48</f>
        <v>0</v>
      </c>
    </row>
    <row r="49" spans="2:15" s="595" customFormat="1" ht="23" customHeight="1" thickBot="1">
      <c r="B49" s="604"/>
      <c r="C49" s="599"/>
      <c r="D49" s="598"/>
      <c r="E49" s="598"/>
      <c r="F49" s="598"/>
      <c r="G49" s="598"/>
      <c r="H49" s="598"/>
      <c r="I49" s="598"/>
      <c r="J49" s="598"/>
      <c r="K49" s="666"/>
      <c r="L49" s="604"/>
    </row>
    <row r="50" spans="2:15" s="595" customFormat="1" ht="20" customHeight="1" thickBot="1">
      <c r="B50" s="609" t="s">
        <v>293</v>
      </c>
      <c r="C50" s="608"/>
      <c r="D50" s="607"/>
      <c r="E50" s="607"/>
      <c r="F50" s="607"/>
      <c r="G50" s="607"/>
      <c r="H50" s="617"/>
      <c r="I50" s="607"/>
      <c r="J50" s="607"/>
      <c r="K50" s="671">
        <f>L50*$K$11</f>
        <v>151808159.91979578</v>
      </c>
      <c r="L50" s="606">
        <v>0.02</v>
      </c>
      <c r="N50" s="909">
        <f>+K48+K73</f>
        <v>2049410158.917243</v>
      </c>
    </row>
    <row r="51" spans="2:15" s="595" customFormat="1" ht="20" customHeight="1">
      <c r="B51" s="616"/>
      <c r="C51" s="1057" t="s">
        <v>1905</v>
      </c>
      <c r="D51" s="1057"/>
      <c r="E51" s="1057"/>
      <c r="F51" s="1057"/>
      <c r="G51" s="1057"/>
      <c r="H51" s="1057"/>
      <c r="I51" s="1057"/>
      <c r="J51" s="1057"/>
      <c r="K51" s="672"/>
      <c r="L51" s="615"/>
    </row>
    <row r="52" spans="2:15" s="595" customFormat="1" ht="20" customHeight="1" thickBot="1">
      <c r="B52" s="614"/>
      <c r="C52" s="1058"/>
      <c r="D52" s="1058"/>
      <c r="E52" s="1058"/>
      <c r="F52" s="1058"/>
      <c r="G52" s="1058"/>
      <c r="H52" s="1058"/>
      <c r="I52" s="1058"/>
      <c r="J52" s="1058"/>
      <c r="K52" s="673"/>
      <c r="L52" s="613"/>
    </row>
    <row r="53" spans="2:15" s="595" customFormat="1" ht="15" customHeight="1" thickBot="1">
      <c r="B53" s="612"/>
      <c r="C53" s="599"/>
      <c r="D53" s="598"/>
      <c r="E53" s="598"/>
      <c r="F53" s="598"/>
      <c r="G53" s="598"/>
      <c r="H53" s="611"/>
      <c r="I53" s="598"/>
      <c r="J53" s="598"/>
      <c r="K53" s="674"/>
      <c r="L53" s="610"/>
    </row>
    <row r="54" spans="2:15" s="595" customFormat="1" ht="20" customHeight="1" thickBot="1">
      <c r="B54" s="609" t="s">
        <v>294</v>
      </c>
      <c r="C54" s="608"/>
      <c r="D54" s="607"/>
      <c r="E54" s="607"/>
      <c r="F54" s="607"/>
      <c r="G54" s="607"/>
      <c r="H54" s="607"/>
      <c r="I54" s="607"/>
      <c r="J54" s="607"/>
      <c r="K54" s="671">
        <f>L54*$K$11</f>
        <v>303616319.83959156</v>
      </c>
      <c r="L54" s="606">
        <v>0.04</v>
      </c>
    </row>
    <row r="55" spans="2:15" s="595" customFormat="1" ht="15" customHeight="1" thickBot="1">
      <c r="B55" s="604"/>
      <c r="C55" s="599"/>
      <c r="D55" s="598"/>
      <c r="E55" s="598"/>
      <c r="F55" s="598"/>
      <c r="G55" s="598"/>
      <c r="H55" s="598"/>
      <c r="I55" s="598"/>
      <c r="J55" s="598"/>
      <c r="K55" s="605"/>
      <c r="L55" s="604"/>
    </row>
    <row r="56" spans="2:15" ht="20" customHeight="1" thickBot="1">
      <c r="B56" s="1051" t="s">
        <v>1904</v>
      </c>
      <c r="C56" s="1052"/>
      <c r="D56" s="1052"/>
      <c r="E56" s="1052"/>
      <c r="F56" s="1052"/>
      <c r="G56" s="1052"/>
      <c r="H56" s="1052"/>
      <c r="I56" s="1052"/>
      <c r="J56" s="1052"/>
      <c r="K56" s="1052"/>
      <c r="L56" s="1053"/>
    </row>
    <row r="57" spans="2:15" s="595" customFormat="1" ht="15" customHeight="1" thickBot="1">
      <c r="B57" s="604"/>
      <c r="C57" s="599"/>
      <c r="D57" s="598"/>
      <c r="E57" s="598"/>
      <c r="F57" s="598"/>
      <c r="G57" s="598"/>
      <c r="H57" s="598"/>
      <c r="I57" s="598"/>
      <c r="J57" s="598"/>
      <c r="K57" s="605"/>
      <c r="L57" s="604"/>
    </row>
    <row r="58" spans="2:15" s="595" customFormat="1" ht="20" customHeight="1" thickBot="1">
      <c r="B58" s="684"/>
      <c r="C58" s="685" t="s">
        <v>1944</v>
      </c>
      <c r="D58" s="642"/>
      <c r="E58" s="642"/>
      <c r="F58" s="642"/>
      <c r="G58" s="642"/>
      <c r="H58" s="642"/>
      <c r="I58" s="642"/>
      <c r="J58" s="642"/>
      <c r="K58" s="686"/>
      <c r="L58" s="687"/>
    </row>
    <row r="59" spans="2:15" s="595" customFormat="1" ht="20" customHeight="1" thickBot="1">
      <c r="B59" s="603" t="s">
        <v>360</v>
      </c>
      <c r="C59" s="602" t="s">
        <v>933</v>
      </c>
      <c r="D59" s="660"/>
      <c r="E59" s="690"/>
      <c r="F59" s="690"/>
      <c r="G59" s="690"/>
      <c r="H59" s="660"/>
      <c r="I59" s="691" t="s">
        <v>1903</v>
      </c>
      <c r="J59" s="601" t="s">
        <v>291</v>
      </c>
      <c r="K59" s="1071" t="s">
        <v>1902</v>
      </c>
      <c r="L59" s="1072"/>
    </row>
    <row r="60" spans="2:15" s="595" customFormat="1" ht="20" customHeight="1">
      <c r="B60" s="677">
        <v>1</v>
      </c>
      <c r="C60" s="680" t="s">
        <v>1901</v>
      </c>
      <c r="D60" s="676"/>
      <c r="E60" s="675"/>
      <c r="F60" s="675"/>
      <c r="G60" s="675"/>
      <c r="H60" s="676"/>
      <c r="I60" s="597" t="s">
        <v>1928</v>
      </c>
      <c r="J60" s="596">
        <v>0.02</v>
      </c>
      <c r="K60" s="1073">
        <f t="shared" ref="K60:K67" si="3">IF(I60="SI",J60*$K$11,0)</f>
        <v>0</v>
      </c>
      <c r="L60" s="1074"/>
      <c r="O60" s="683">
        <f>K60/$K$11</f>
        <v>0</v>
      </c>
    </row>
    <row r="61" spans="2:15" s="595" customFormat="1" ht="20" customHeight="1">
      <c r="B61" s="678">
        <v>2</v>
      </c>
      <c r="C61" s="680" t="s">
        <v>1900</v>
      </c>
      <c r="D61" s="676"/>
      <c r="E61" s="675"/>
      <c r="F61" s="675"/>
      <c r="G61" s="675"/>
      <c r="H61" s="676"/>
      <c r="I61" s="597" t="s">
        <v>1928</v>
      </c>
      <c r="J61" s="596">
        <v>0.02</v>
      </c>
      <c r="K61" s="1073">
        <f t="shared" si="3"/>
        <v>0</v>
      </c>
      <c r="L61" s="1074"/>
      <c r="O61" s="683">
        <f t="shared" ref="O61:O72" si="4">K61/$K$11</f>
        <v>0</v>
      </c>
    </row>
    <row r="62" spans="2:15" s="595" customFormat="1" ht="20" customHeight="1">
      <c r="B62" s="678">
        <v>3</v>
      </c>
      <c r="C62" s="680" t="s">
        <v>1929</v>
      </c>
      <c r="D62" s="676"/>
      <c r="E62" s="675"/>
      <c r="F62" s="692"/>
      <c r="G62" s="675"/>
      <c r="H62" s="676"/>
      <c r="I62" s="597" t="s">
        <v>1928</v>
      </c>
      <c r="J62" s="596">
        <v>0.01</v>
      </c>
      <c r="K62" s="1073">
        <f t="shared" si="3"/>
        <v>0</v>
      </c>
      <c r="L62" s="1074"/>
      <c r="O62" s="683">
        <f t="shared" si="4"/>
        <v>0</v>
      </c>
    </row>
    <row r="63" spans="2:15" s="595" customFormat="1" ht="20" customHeight="1">
      <c r="B63" s="678">
        <v>4</v>
      </c>
      <c r="C63" s="680" t="s">
        <v>1930</v>
      </c>
      <c r="D63" s="676"/>
      <c r="E63" s="675"/>
      <c r="F63" s="675"/>
      <c r="G63" s="675"/>
      <c r="H63" s="676"/>
      <c r="I63" s="597" t="s">
        <v>1928</v>
      </c>
      <c r="J63" s="596">
        <v>1.5E-3</v>
      </c>
      <c r="K63" s="1073">
        <f t="shared" si="3"/>
        <v>0</v>
      </c>
      <c r="L63" s="1074"/>
      <c r="O63" s="683">
        <f t="shared" si="4"/>
        <v>0</v>
      </c>
    </row>
    <row r="64" spans="2:15" s="595" customFormat="1" ht="20" customHeight="1">
      <c r="B64" s="678">
        <v>5</v>
      </c>
      <c r="C64" s="680" t="s">
        <v>1931</v>
      </c>
      <c r="D64" s="676"/>
      <c r="E64" s="675"/>
      <c r="F64" s="675"/>
      <c r="G64" s="675"/>
      <c r="H64" s="676"/>
      <c r="I64" s="597" t="s">
        <v>1897</v>
      </c>
      <c r="J64" s="596">
        <v>0.01</v>
      </c>
      <c r="K64" s="1073">
        <f t="shared" si="3"/>
        <v>75904079.959897891</v>
      </c>
      <c r="L64" s="1074"/>
      <c r="N64" s="963"/>
      <c r="O64" s="683">
        <f t="shared" si="4"/>
        <v>0.01</v>
      </c>
    </row>
    <row r="65" spans="2:21" s="595" customFormat="1" ht="20" customHeight="1">
      <c r="B65" s="678">
        <v>6</v>
      </c>
      <c r="C65" s="680" t="s">
        <v>1932</v>
      </c>
      <c r="D65" s="676"/>
      <c r="E65" s="675"/>
      <c r="F65" s="675"/>
      <c r="G65" s="675"/>
      <c r="H65" s="676"/>
      <c r="I65" s="597" t="s">
        <v>1897</v>
      </c>
      <c r="J65" s="596">
        <v>0.02</v>
      </c>
      <c r="K65" s="1073">
        <f t="shared" si="3"/>
        <v>151808159.91979578</v>
      </c>
      <c r="L65" s="1074"/>
      <c r="O65" s="683">
        <f t="shared" si="4"/>
        <v>0.02</v>
      </c>
    </row>
    <row r="66" spans="2:21" s="595" customFormat="1" ht="20" customHeight="1">
      <c r="B66" s="678">
        <v>7</v>
      </c>
      <c r="C66" s="680" t="s">
        <v>1933</v>
      </c>
      <c r="D66" s="676"/>
      <c r="E66" s="675"/>
      <c r="F66" s="675"/>
      <c r="G66" s="675"/>
      <c r="H66" s="676"/>
      <c r="I66" s="597" t="s">
        <v>1897</v>
      </c>
      <c r="J66" s="596">
        <v>0.05</v>
      </c>
      <c r="K66" s="1073">
        <f t="shared" si="3"/>
        <v>379520399.7994895</v>
      </c>
      <c r="L66" s="1074"/>
      <c r="O66" s="683">
        <f t="shared" si="4"/>
        <v>5.000000000000001E-2</v>
      </c>
    </row>
    <row r="67" spans="2:21" s="595" customFormat="1" ht="20" customHeight="1">
      <c r="B67" s="678">
        <v>8</v>
      </c>
      <c r="C67" s="680" t="s">
        <v>1899</v>
      </c>
      <c r="D67" s="676"/>
      <c r="E67" s="675"/>
      <c r="F67" s="675"/>
      <c r="G67" s="675"/>
      <c r="H67" s="676"/>
      <c r="I67" s="597" t="s">
        <v>1897</v>
      </c>
      <c r="J67" s="596">
        <v>0.04</v>
      </c>
      <c r="K67" s="1073">
        <f t="shared" si="3"/>
        <v>303616319.83959156</v>
      </c>
      <c r="L67" s="1074"/>
      <c r="O67" s="683">
        <f t="shared" si="4"/>
        <v>0.04</v>
      </c>
    </row>
    <row r="68" spans="2:21" s="595" customFormat="1" ht="20" customHeight="1">
      <c r="B68" s="678">
        <v>9</v>
      </c>
      <c r="C68" s="680" t="s">
        <v>1934</v>
      </c>
      <c r="D68" s="676"/>
      <c r="E68" s="675"/>
      <c r="F68" s="675"/>
      <c r="G68" s="675"/>
      <c r="H68" s="676"/>
      <c r="I68" s="597" t="s">
        <v>1897</v>
      </c>
      <c r="J68" s="596">
        <v>0.02</v>
      </c>
      <c r="K68" s="1073">
        <f t="shared" ref="K68:K69" si="5">IF(I68="SI",J68*$K$11,0)</f>
        <v>151808159.91979578</v>
      </c>
      <c r="L68" s="1074"/>
      <c r="O68" s="683">
        <f t="shared" si="4"/>
        <v>0.02</v>
      </c>
    </row>
    <row r="69" spans="2:21" s="595" customFormat="1" ht="20" customHeight="1">
      <c r="B69" s="678">
        <v>10</v>
      </c>
      <c r="C69" s="680" t="s">
        <v>1935</v>
      </c>
      <c r="D69" s="676"/>
      <c r="E69" s="675"/>
      <c r="F69" s="675"/>
      <c r="G69" s="675"/>
      <c r="H69" s="676"/>
      <c r="I69" s="597" t="s">
        <v>1897</v>
      </c>
      <c r="J69" s="596">
        <v>0.02</v>
      </c>
      <c r="K69" s="1073">
        <f t="shared" si="5"/>
        <v>151808159.91979578</v>
      </c>
      <c r="L69" s="1074"/>
      <c r="O69" s="683">
        <f t="shared" si="4"/>
        <v>0.02</v>
      </c>
    </row>
    <row r="70" spans="2:21" s="595" customFormat="1" ht="20" customHeight="1">
      <c r="B70" s="678">
        <v>11</v>
      </c>
      <c r="C70" s="680" t="s">
        <v>1898</v>
      </c>
      <c r="D70" s="676"/>
      <c r="E70" s="675"/>
      <c r="F70" s="675"/>
      <c r="G70" s="675"/>
      <c r="H70" s="676"/>
      <c r="I70" s="597" t="s">
        <v>1897</v>
      </c>
      <c r="J70" s="596">
        <v>0.02</v>
      </c>
      <c r="K70" s="1073">
        <f>IF(I70="SI",J70*$K$11,0)</f>
        <v>151808159.91979578</v>
      </c>
      <c r="L70" s="1074"/>
      <c r="O70" s="683">
        <f t="shared" si="4"/>
        <v>0.02</v>
      </c>
    </row>
    <row r="71" spans="2:21" s="595" customFormat="1" ht="20" customHeight="1">
      <c r="B71" s="678">
        <v>12</v>
      </c>
      <c r="C71" s="680" t="s">
        <v>1936</v>
      </c>
      <c r="D71" s="676"/>
      <c r="E71" s="675"/>
      <c r="F71" s="675"/>
      <c r="G71" s="675"/>
      <c r="H71" s="676"/>
      <c r="I71" s="597" t="s">
        <v>1897</v>
      </c>
      <c r="J71" s="596">
        <v>0.02</v>
      </c>
      <c r="K71" s="1073">
        <f>IF(I71="SI",J71*$K$11,0)</f>
        <v>151808159.91979578</v>
      </c>
      <c r="L71" s="1074"/>
      <c r="O71" s="683">
        <f t="shared" si="4"/>
        <v>0.02</v>
      </c>
    </row>
    <row r="72" spans="2:21" s="595" customFormat="1" ht="20" customHeight="1" thickBot="1">
      <c r="B72" s="679">
        <v>13</v>
      </c>
      <c r="C72" s="680" t="s">
        <v>1950</v>
      </c>
      <c r="D72" s="676"/>
      <c r="E72" s="675"/>
      <c r="F72" s="675"/>
      <c r="G72" s="675"/>
      <c r="H72" s="676"/>
      <c r="I72" s="597" t="s">
        <v>1897</v>
      </c>
      <c r="J72" s="596">
        <v>0.02</v>
      </c>
      <c r="K72" s="1073">
        <f>IF(I72="SI",J72*$K$11,0)</f>
        <v>151808159.91979578</v>
      </c>
      <c r="L72" s="1074"/>
      <c r="N72" s="963">
        <f>+K73+K54+K50+K48</f>
        <v>2504834638.67663</v>
      </c>
      <c r="O72" s="683">
        <f t="shared" si="4"/>
        <v>0.02</v>
      </c>
      <c r="T72" s="908">
        <f>+'PPTO RESUMEN'!H90</f>
        <v>2504834638.6766305</v>
      </c>
      <c r="U72" s="909">
        <f>+N72-T72</f>
        <v>0</v>
      </c>
    </row>
    <row r="73" spans="2:21" ht="20" customHeight="1" thickBot="1">
      <c r="B73" s="682" t="s">
        <v>876</v>
      </c>
      <c r="C73" s="690"/>
      <c r="D73" s="690"/>
      <c r="E73" s="690"/>
      <c r="F73" s="690"/>
      <c r="G73" s="690"/>
      <c r="H73" s="660"/>
      <c r="I73" s="594"/>
      <c r="J73" s="964">
        <f>K73/$K$11</f>
        <v>0.22</v>
      </c>
      <c r="K73" s="1075">
        <f>SUM(K60:L72)</f>
        <v>1669889759.1177535</v>
      </c>
      <c r="L73" s="1072"/>
      <c r="N73" s="661">
        <f>+J73+L48+L50+L54</f>
        <v>0.33</v>
      </c>
      <c r="O73" s="683">
        <f>SUM(J60:J72)</f>
        <v>0.27150000000000002</v>
      </c>
      <c r="P73" s="661">
        <f>J73+L48+L50+L54</f>
        <v>0.33</v>
      </c>
      <c r="R73" s="689">
        <f>25%*K11</f>
        <v>1897601998.9974473</v>
      </c>
      <c r="S73" s="689">
        <f>(K48+K73)-R73</f>
        <v>151808159.91979575</v>
      </c>
      <c r="T73" s="661">
        <f>+N73</f>
        <v>0.33</v>
      </c>
    </row>
    <row r="74" spans="2:21">
      <c r="O74" s="688">
        <f>SUM(O60:O72)</f>
        <v>0.21999999999999997</v>
      </c>
      <c r="P74" s="661">
        <f>25%-J73</f>
        <v>0.03</v>
      </c>
      <c r="R74" s="689">
        <f>P74*K11</f>
        <v>227712239.87969366</v>
      </c>
    </row>
    <row r="77" spans="2:21" ht="31.5" customHeight="1"/>
    <row r="78" spans="2:21">
      <c r="I78" s="960" t="s">
        <v>1982</v>
      </c>
    </row>
    <row r="79" spans="2:21">
      <c r="I79" s="961" t="s">
        <v>1983</v>
      </c>
    </row>
    <row r="80" spans="2:21" ht="20">
      <c r="I80" s="961" t="s">
        <v>1984</v>
      </c>
    </row>
    <row r="81" spans="9:9" ht="20">
      <c r="I81" s="962" t="s">
        <v>1985</v>
      </c>
    </row>
    <row r="82" spans="9:9">
      <c r="I82" s="962" t="s">
        <v>1986</v>
      </c>
    </row>
    <row r="83" spans="9:9">
      <c r="I83" s="962" t="s">
        <v>1987</v>
      </c>
    </row>
  </sheetData>
  <mergeCells count="25">
    <mergeCell ref="K63:L63"/>
    <mergeCell ref="K64:L64"/>
    <mergeCell ref="K65:L65"/>
    <mergeCell ref="K73:L73"/>
    <mergeCell ref="K66:L66"/>
    <mergeCell ref="K67:L67"/>
    <mergeCell ref="K70:L70"/>
    <mergeCell ref="K71:L71"/>
    <mergeCell ref="K72:L72"/>
    <mergeCell ref="K68:L68"/>
    <mergeCell ref="K69:L69"/>
    <mergeCell ref="B56:L56"/>
    <mergeCell ref="K59:L59"/>
    <mergeCell ref="K60:L60"/>
    <mergeCell ref="K61:L61"/>
    <mergeCell ref="K62:L62"/>
    <mergeCell ref="B9:L9"/>
    <mergeCell ref="K11:L11"/>
    <mergeCell ref="K12:L12"/>
    <mergeCell ref="C51:J52"/>
    <mergeCell ref="B2:L2"/>
    <mergeCell ref="B3:L3"/>
    <mergeCell ref="B4:L4"/>
    <mergeCell ref="B5:L5"/>
    <mergeCell ref="B7:L7"/>
  </mergeCells>
  <printOptions horizontalCentered="1"/>
  <pageMargins left="0.23622047244094491" right="0.23622047244094491" top="0.74803149606299213" bottom="0.74803149606299213" header="0.31496062992125984" footer="0.31496062992125984"/>
  <pageSetup paperSize="9" scale="4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1:X58"/>
  <sheetViews>
    <sheetView view="pageBreakPreview" topLeftCell="A22" zoomScale="62" zoomScaleNormal="63" zoomScaleSheetLayoutView="62" workbookViewId="0">
      <selection activeCell="E6" sqref="E6:E10"/>
    </sheetView>
  </sheetViews>
  <sheetFormatPr baseColWidth="10" defaultColWidth="11" defaultRowHeight="12.5"/>
  <cols>
    <col min="1" max="1" width="2.09765625" style="100" customWidth="1"/>
    <col min="2" max="2" width="9.59765625" style="100" customWidth="1"/>
    <col min="3" max="3" width="52.8984375" style="750" customWidth="1"/>
    <col min="4" max="4" width="17.8984375" style="100" customWidth="1"/>
    <col min="5" max="5" width="19.3984375" style="100" customWidth="1"/>
    <col min="6" max="6" width="7.3984375" style="100" customWidth="1"/>
    <col min="7" max="7" width="25.3984375" style="100" customWidth="1"/>
    <col min="8" max="17" width="6.8984375" style="100" customWidth="1"/>
    <col min="18" max="18" width="12" style="100"/>
    <col min="19" max="19" width="32.3984375" style="100" customWidth="1"/>
    <col min="20" max="20" width="1.3984375" style="100" customWidth="1"/>
    <col min="21" max="21" width="29.3984375" style="100" customWidth="1"/>
    <col min="22" max="22" width="19" style="100" customWidth="1"/>
    <col min="23" max="23" width="27.59765625" style="100" customWidth="1"/>
    <col min="24" max="24" width="20.09765625" style="100" customWidth="1"/>
    <col min="25" max="249" width="12" style="100"/>
    <col min="250" max="250" width="2.09765625" style="100" customWidth="1"/>
    <col min="251" max="251" width="9.59765625" style="100" customWidth="1"/>
    <col min="252" max="252" width="49.8984375" style="100" customWidth="1"/>
    <col min="253" max="253" width="11" style="100" customWidth="1"/>
    <col min="254" max="254" width="13.59765625" style="100" customWidth="1"/>
    <col min="255" max="255" width="19.3984375" style="100" customWidth="1"/>
    <col min="256" max="256" width="7.3984375" style="100" customWidth="1"/>
    <col min="257" max="257" width="20.09765625" style="100" customWidth="1"/>
    <col min="258" max="272" width="7" style="100" customWidth="1"/>
    <col min="273" max="273" width="9" style="100" customWidth="1"/>
    <col min="274" max="274" width="32.3984375" style="100" customWidth="1"/>
    <col min="275" max="275" width="1.3984375" style="100" customWidth="1"/>
    <col min="276" max="276" width="12" style="100"/>
    <col min="277" max="277" width="30" style="100" customWidth="1"/>
    <col min="278" max="505" width="12" style="100"/>
    <col min="506" max="506" width="2.09765625" style="100" customWidth="1"/>
    <col min="507" max="507" width="9.59765625" style="100" customWidth="1"/>
    <col min="508" max="508" width="49.8984375" style="100" customWidth="1"/>
    <col min="509" max="509" width="11" style="100" customWidth="1"/>
    <col min="510" max="510" width="13.59765625" style="100" customWidth="1"/>
    <col min="511" max="511" width="19.3984375" style="100" customWidth="1"/>
    <col min="512" max="512" width="7.3984375" style="100" customWidth="1"/>
    <col min="513" max="513" width="20.09765625" style="100" customWidth="1"/>
    <col min="514" max="528" width="7" style="100" customWidth="1"/>
    <col min="529" max="529" width="9" style="100" customWidth="1"/>
    <col min="530" max="530" width="32.3984375" style="100" customWidth="1"/>
    <col min="531" max="531" width="1.3984375" style="100" customWidth="1"/>
    <col min="532" max="532" width="12" style="100"/>
    <col min="533" max="533" width="30" style="100" customWidth="1"/>
    <col min="534" max="761" width="12" style="100"/>
    <col min="762" max="762" width="2.09765625" style="100" customWidth="1"/>
    <col min="763" max="763" width="9.59765625" style="100" customWidth="1"/>
    <col min="764" max="764" width="49.8984375" style="100" customWidth="1"/>
    <col min="765" max="765" width="11" style="100" customWidth="1"/>
    <col min="766" max="766" width="13.59765625" style="100" customWidth="1"/>
    <col min="767" max="767" width="19.3984375" style="100" customWidth="1"/>
    <col min="768" max="768" width="7.3984375" style="100" customWidth="1"/>
    <col min="769" max="769" width="20.09765625" style="100" customWidth="1"/>
    <col min="770" max="784" width="7" style="100" customWidth="1"/>
    <col min="785" max="785" width="9" style="100" customWidth="1"/>
    <col min="786" max="786" width="32.3984375" style="100" customWidth="1"/>
    <col min="787" max="787" width="1.3984375" style="100" customWidth="1"/>
    <col min="788" max="788" width="12" style="100"/>
    <col min="789" max="789" width="30" style="100" customWidth="1"/>
    <col min="790" max="1017" width="12" style="100"/>
    <col min="1018" max="1018" width="2.09765625" style="100" customWidth="1"/>
    <col min="1019" max="1019" width="9.59765625" style="100" customWidth="1"/>
    <col min="1020" max="1020" width="49.8984375" style="100" customWidth="1"/>
    <col min="1021" max="1021" width="11" style="100" customWidth="1"/>
    <col min="1022" max="1022" width="13.59765625" style="100" customWidth="1"/>
    <col min="1023" max="1023" width="19.3984375" style="100" customWidth="1"/>
    <col min="1024" max="1024" width="7.3984375" style="100" customWidth="1"/>
    <col min="1025" max="1025" width="20.09765625" style="100" customWidth="1"/>
    <col min="1026" max="1040" width="7" style="100" customWidth="1"/>
    <col min="1041" max="1041" width="9" style="100" customWidth="1"/>
    <col min="1042" max="1042" width="32.3984375" style="100" customWidth="1"/>
    <col min="1043" max="1043" width="1.3984375" style="100" customWidth="1"/>
    <col min="1044" max="1044" width="12" style="100"/>
    <col min="1045" max="1045" width="30" style="100" customWidth="1"/>
    <col min="1046" max="1273" width="12" style="100"/>
    <col min="1274" max="1274" width="2.09765625" style="100" customWidth="1"/>
    <col min="1275" max="1275" width="9.59765625" style="100" customWidth="1"/>
    <col min="1276" max="1276" width="49.8984375" style="100" customWidth="1"/>
    <col min="1277" max="1277" width="11" style="100" customWidth="1"/>
    <col min="1278" max="1278" width="13.59765625" style="100" customWidth="1"/>
    <col min="1279" max="1279" width="19.3984375" style="100" customWidth="1"/>
    <col min="1280" max="1280" width="7.3984375" style="100" customWidth="1"/>
    <col min="1281" max="1281" width="20.09765625" style="100" customWidth="1"/>
    <col min="1282" max="1296" width="7" style="100" customWidth="1"/>
    <col min="1297" max="1297" width="9" style="100" customWidth="1"/>
    <col min="1298" max="1298" width="32.3984375" style="100" customWidth="1"/>
    <col min="1299" max="1299" width="1.3984375" style="100" customWidth="1"/>
    <col min="1300" max="1300" width="12" style="100"/>
    <col min="1301" max="1301" width="30" style="100" customWidth="1"/>
    <col min="1302" max="1529" width="12" style="100"/>
    <col min="1530" max="1530" width="2.09765625" style="100" customWidth="1"/>
    <col min="1531" max="1531" width="9.59765625" style="100" customWidth="1"/>
    <col min="1532" max="1532" width="49.8984375" style="100" customWidth="1"/>
    <col min="1533" max="1533" width="11" style="100" customWidth="1"/>
    <col min="1534" max="1534" width="13.59765625" style="100" customWidth="1"/>
    <col min="1535" max="1535" width="19.3984375" style="100" customWidth="1"/>
    <col min="1536" max="1536" width="7.3984375" style="100" customWidth="1"/>
    <col min="1537" max="1537" width="20.09765625" style="100" customWidth="1"/>
    <col min="1538" max="1552" width="7" style="100" customWidth="1"/>
    <col min="1553" max="1553" width="9" style="100" customWidth="1"/>
    <col min="1554" max="1554" width="32.3984375" style="100" customWidth="1"/>
    <col min="1555" max="1555" width="1.3984375" style="100" customWidth="1"/>
    <col min="1556" max="1556" width="12" style="100"/>
    <col min="1557" max="1557" width="30" style="100" customWidth="1"/>
    <col min="1558" max="1785" width="12" style="100"/>
    <col min="1786" max="1786" width="2.09765625" style="100" customWidth="1"/>
    <col min="1787" max="1787" width="9.59765625" style="100" customWidth="1"/>
    <col min="1788" max="1788" width="49.8984375" style="100" customWidth="1"/>
    <col min="1789" max="1789" width="11" style="100" customWidth="1"/>
    <col min="1790" max="1790" width="13.59765625" style="100" customWidth="1"/>
    <col min="1791" max="1791" width="19.3984375" style="100" customWidth="1"/>
    <col min="1792" max="1792" width="7.3984375" style="100" customWidth="1"/>
    <col min="1793" max="1793" width="20.09765625" style="100" customWidth="1"/>
    <col min="1794" max="1808" width="7" style="100" customWidth="1"/>
    <col min="1809" max="1809" width="9" style="100" customWidth="1"/>
    <col min="1810" max="1810" width="32.3984375" style="100" customWidth="1"/>
    <col min="1811" max="1811" width="1.3984375" style="100" customWidth="1"/>
    <col min="1812" max="1812" width="12" style="100"/>
    <col min="1813" max="1813" width="30" style="100" customWidth="1"/>
    <col min="1814" max="2041" width="12" style="100"/>
    <col min="2042" max="2042" width="2.09765625" style="100" customWidth="1"/>
    <col min="2043" max="2043" width="9.59765625" style="100" customWidth="1"/>
    <col min="2044" max="2044" width="49.8984375" style="100" customWidth="1"/>
    <col min="2045" max="2045" width="11" style="100" customWidth="1"/>
    <col min="2046" max="2046" width="13.59765625" style="100" customWidth="1"/>
    <col min="2047" max="2047" width="19.3984375" style="100" customWidth="1"/>
    <col min="2048" max="2048" width="7.3984375" style="100" customWidth="1"/>
    <col min="2049" max="2049" width="20.09765625" style="100" customWidth="1"/>
    <col min="2050" max="2064" width="7" style="100" customWidth="1"/>
    <col min="2065" max="2065" width="9" style="100" customWidth="1"/>
    <col min="2066" max="2066" width="32.3984375" style="100" customWidth="1"/>
    <col min="2067" max="2067" width="1.3984375" style="100" customWidth="1"/>
    <col min="2068" max="2068" width="12" style="100"/>
    <col min="2069" max="2069" width="30" style="100" customWidth="1"/>
    <col min="2070" max="2297" width="12" style="100"/>
    <col min="2298" max="2298" width="2.09765625" style="100" customWidth="1"/>
    <col min="2299" max="2299" width="9.59765625" style="100" customWidth="1"/>
    <col min="2300" max="2300" width="49.8984375" style="100" customWidth="1"/>
    <col min="2301" max="2301" width="11" style="100" customWidth="1"/>
    <col min="2302" max="2302" width="13.59765625" style="100" customWidth="1"/>
    <col min="2303" max="2303" width="19.3984375" style="100" customWidth="1"/>
    <col min="2304" max="2304" width="7.3984375" style="100" customWidth="1"/>
    <col min="2305" max="2305" width="20.09765625" style="100" customWidth="1"/>
    <col min="2306" max="2320" width="7" style="100" customWidth="1"/>
    <col min="2321" max="2321" width="9" style="100" customWidth="1"/>
    <col min="2322" max="2322" width="32.3984375" style="100" customWidth="1"/>
    <col min="2323" max="2323" width="1.3984375" style="100" customWidth="1"/>
    <col min="2324" max="2324" width="12" style="100"/>
    <col min="2325" max="2325" width="30" style="100" customWidth="1"/>
    <col min="2326" max="2553" width="12" style="100"/>
    <col min="2554" max="2554" width="2.09765625" style="100" customWidth="1"/>
    <col min="2555" max="2555" width="9.59765625" style="100" customWidth="1"/>
    <col min="2556" max="2556" width="49.8984375" style="100" customWidth="1"/>
    <col min="2557" max="2557" width="11" style="100" customWidth="1"/>
    <col min="2558" max="2558" width="13.59765625" style="100" customWidth="1"/>
    <col min="2559" max="2559" width="19.3984375" style="100" customWidth="1"/>
    <col min="2560" max="2560" width="7.3984375" style="100" customWidth="1"/>
    <col min="2561" max="2561" width="20.09765625" style="100" customWidth="1"/>
    <col min="2562" max="2576" width="7" style="100" customWidth="1"/>
    <col min="2577" max="2577" width="9" style="100" customWidth="1"/>
    <col min="2578" max="2578" width="32.3984375" style="100" customWidth="1"/>
    <col min="2579" max="2579" width="1.3984375" style="100" customWidth="1"/>
    <col min="2580" max="2580" width="12" style="100"/>
    <col min="2581" max="2581" width="30" style="100" customWidth="1"/>
    <col min="2582" max="2809" width="12" style="100"/>
    <col min="2810" max="2810" width="2.09765625" style="100" customWidth="1"/>
    <col min="2811" max="2811" width="9.59765625" style="100" customWidth="1"/>
    <col min="2812" max="2812" width="49.8984375" style="100" customWidth="1"/>
    <col min="2813" max="2813" width="11" style="100" customWidth="1"/>
    <col min="2814" max="2814" width="13.59765625" style="100" customWidth="1"/>
    <col min="2815" max="2815" width="19.3984375" style="100" customWidth="1"/>
    <col min="2816" max="2816" width="7.3984375" style="100" customWidth="1"/>
    <col min="2817" max="2817" width="20.09765625" style="100" customWidth="1"/>
    <col min="2818" max="2832" width="7" style="100" customWidth="1"/>
    <col min="2833" max="2833" width="9" style="100" customWidth="1"/>
    <col min="2834" max="2834" width="32.3984375" style="100" customWidth="1"/>
    <col min="2835" max="2835" width="1.3984375" style="100" customWidth="1"/>
    <col min="2836" max="2836" width="12" style="100"/>
    <col min="2837" max="2837" width="30" style="100" customWidth="1"/>
    <col min="2838" max="3065" width="12" style="100"/>
    <col min="3066" max="3066" width="2.09765625" style="100" customWidth="1"/>
    <col min="3067" max="3067" width="9.59765625" style="100" customWidth="1"/>
    <col min="3068" max="3068" width="49.8984375" style="100" customWidth="1"/>
    <col min="3069" max="3069" width="11" style="100" customWidth="1"/>
    <col min="3070" max="3070" width="13.59765625" style="100" customWidth="1"/>
    <col min="3071" max="3071" width="19.3984375" style="100" customWidth="1"/>
    <col min="3072" max="3072" width="7.3984375" style="100" customWidth="1"/>
    <col min="3073" max="3073" width="20.09765625" style="100" customWidth="1"/>
    <col min="3074" max="3088" width="7" style="100" customWidth="1"/>
    <col min="3089" max="3089" width="9" style="100" customWidth="1"/>
    <col min="3090" max="3090" width="32.3984375" style="100" customWidth="1"/>
    <col min="3091" max="3091" width="1.3984375" style="100" customWidth="1"/>
    <col min="3092" max="3092" width="12" style="100"/>
    <col min="3093" max="3093" width="30" style="100" customWidth="1"/>
    <col min="3094" max="3321" width="12" style="100"/>
    <col min="3322" max="3322" width="2.09765625" style="100" customWidth="1"/>
    <col min="3323" max="3323" width="9.59765625" style="100" customWidth="1"/>
    <col min="3324" max="3324" width="49.8984375" style="100" customWidth="1"/>
    <col min="3325" max="3325" width="11" style="100" customWidth="1"/>
    <col min="3326" max="3326" width="13.59765625" style="100" customWidth="1"/>
    <col min="3327" max="3327" width="19.3984375" style="100" customWidth="1"/>
    <col min="3328" max="3328" width="7.3984375" style="100" customWidth="1"/>
    <col min="3329" max="3329" width="20.09765625" style="100" customWidth="1"/>
    <col min="3330" max="3344" width="7" style="100" customWidth="1"/>
    <col min="3345" max="3345" width="9" style="100" customWidth="1"/>
    <col min="3346" max="3346" width="32.3984375" style="100" customWidth="1"/>
    <col min="3347" max="3347" width="1.3984375" style="100" customWidth="1"/>
    <col min="3348" max="3348" width="12" style="100"/>
    <col min="3349" max="3349" width="30" style="100" customWidth="1"/>
    <col min="3350" max="3577" width="12" style="100"/>
    <col min="3578" max="3578" width="2.09765625" style="100" customWidth="1"/>
    <col min="3579" max="3579" width="9.59765625" style="100" customWidth="1"/>
    <col min="3580" max="3580" width="49.8984375" style="100" customWidth="1"/>
    <col min="3581" max="3581" width="11" style="100" customWidth="1"/>
    <col min="3582" max="3582" width="13.59765625" style="100" customWidth="1"/>
    <col min="3583" max="3583" width="19.3984375" style="100" customWidth="1"/>
    <col min="3584" max="3584" width="7.3984375" style="100" customWidth="1"/>
    <col min="3585" max="3585" width="20.09765625" style="100" customWidth="1"/>
    <col min="3586" max="3600" width="7" style="100" customWidth="1"/>
    <col min="3601" max="3601" width="9" style="100" customWidth="1"/>
    <col min="3602" max="3602" width="32.3984375" style="100" customWidth="1"/>
    <col min="3603" max="3603" width="1.3984375" style="100" customWidth="1"/>
    <col min="3604" max="3604" width="12" style="100"/>
    <col min="3605" max="3605" width="30" style="100" customWidth="1"/>
    <col min="3606" max="3833" width="12" style="100"/>
    <col min="3834" max="3834" width="2.09765625" style="100" customWidth="1"/>
    <col min="3835" max="3835" width="9.59765625" style="100" customWidth="1"/>
    <col min="3836" max="3836" width="49.8984375" style="100" customWidth="1"/>
    <col min="3837" max="3837" width="11" style="100" customWidth="1"/>
    <col min="3838" max="3838" width="13.59765625" style="100" customWidth="1"/>
    <col min="3839" max="3839" width="19.3984375" style="100" customWidth="1"/>
    <col min="3840" max="3840" width="7.3984375" style="100" customWidth="1"/>
    <col min="3841" max="3841" width="20.09765625" style="100" customWidth="1"/>
    <col min="3842" max="3856" width="7" style="100" customWidth="1"/>
    <col min="3857" max="3857" width="9" style="100" customWidth="1"/>
    <col min="3858" max="3858" width="32.3984375" style="100" customWidth="1"/>
    <col min="3859" max="3859" width="1.3984375" style="100" customWidth="1"/>
    <col min="3860" max="3860" width="12" style="100"/>
    <col min="3861" max="3861" width="30" style="100" customWidth="1"/>
    <col min="3862" max="4089" width="12" style="100"/>
    <col min="4090" max="4090" width="2.09765625" style="100" customWidth="1"/>
    <col min="4091" max="4091" width="9.59765625" style="100" customWidth="1"/>
    <col min="4092" max="4092" width="49.8984375" style="100" customWidth="1"/>
    <col min="4093" max="4093" width="11" style="100" customWidth="1"/>
    <col min="4094" max="4094" width="13.59765625" style="100" customWidth="1"/>
    <col min="4095" max="4095" width="19.3984375" style="100" customWidth="1"/>
    <col min="4096" max="4096" width="7.3984375" style="100" customWidth="1"/>
    <col min="4097" max="4097" width="20.09765625" style="100" customWidth="1"/>
    <col min="4098" max="4112" width="7" style="100" customWidth="1"/>
    <col min="4113" max="4113" width="9" style="100" customWidth="1"/>
    <col min="4114" max="4114" width="32.3984375" style="100" customWidth="1"/>
    <col min="4115" max="4115" width="1.3984375" style="100" customWidth="1"/>
    <col min="4116" max="4116" width="12" style="100"/>
    <col min="4117" max="4117" width="30" style="100" customWidth="1"/>
    <col min="4118" max="4345" width="12" style="100"/>
    <col min="4346" max="4346" width="2.09765625" style="100" customWidth="1"/>
    <col min="4347" max="4347" width="9.59765625" style="100" customWidth="1"/>
    <col min="4348" max="4348" width="49.8984375" style="100" customWidth="1"/>
    <col min="4349" max="4349" width="11" style="100" customWidth="1"/>
    <col min="4350" max="4350" width="13.59765625" style="100" customWidth="1"/>
    <col min="4351" max="4351" width="19.3984375" style="100" customWidth="1"/>
    <col min="4352" max="4352" width="7.3984375" style="100" customWidth="1"/>
    <col min="4353" max="4353" width="20.09765625" style="100" customWidth="1"/>
    <col min="4354" max="4368" width="7" style="100" customWidth="1"/>
    <col min="4369" max="4369" width="9" style="100" customWidth="1"/>
    <col min="4370" max="4370" width="32.3984375" style="100" customWidth="1"/>
    <col min="4371" max="4371" width="1.3984375" style="100" customWidth="1"/>
    <col min="4372" max="4372" width="12" style="100"/>
    <col min="4373" max="4373" width="30" style="100" customWidth="1"/>
    <col min="4374" max="4601" width="12" style="100"/>
    <col min="4602" max="4602" width="2.09765625" style="100" customWidth="1"/>
    <col min="4603" max="4603" width="9.59765625" style="100" customWidth="1"/>
    <col min="4604" max="4604" width="49.8984375" style="100" customWidth="1"/>
    <col min="4605" max="4605" width="11" style="100" customWidth="1"/>
    <col min="4606" max="4606" width="13.59765625" style="100" customWidth="1"/>
    <col min="4607" max="4607" width="19.3984375" style="100" customWidth="1"/>
    <col min="4608" max="4608" width="7.3984375" style="100" customWidth="1"/>
    <col min="4609" max="4609" width="20.09765625" style="100" customWidth="1"/>
    <col min="4610" max="4624" width="7" style="100" customWidth="1"/>
    <col min="4625" max="4625" width="9" style="100" customWidth="1"/>
    <col min="4626" max="4626" width="32.3984375" style="100" customWidth="1"/>
    <col min="4627" max="4627" width="1.3984375" style="100" customWidth="1"/>
    <col min="4628" max="4628" width="12" style="100"/>
    <col min="4629" max="4629" width="30" style="100" customWidth="1"/>
    <col min="4630" max="4857" width="12" style="100"/>
    <col min="4858" max="4858" width="2.09765625" style="100" customWidth="1"/>
    <col min="4859" max="4859" width="9.59765625" style="100" customWidth="1"/>
    <col min="4860" max="4860" width="49.8984375" style="100" customWidth="1"/>
    <col min="4861" max="4861" width="11" style="100" customWidth="1"/>
    <col min="4862" max="4862" width="13.59765625" style="100" customWidth="1"/>
    <col min="4863" max="4863" width="19.3984375" style="100" customWidth="1"/>
    <col min="4864" max="4864" width="7.3984375" style="100" customWidth="1"/>
    <col min="4865" max="4865" width="20.09765625" style="100" customWidth="1"/>
    <col min="4866" max="4880" width="7" style="100" customWidth="1"/>
    <col min="4881" max="4881" width="9" style="100" customWidth="1"/>
    <col min="4882" max="4882" width="32.3984375" style="100" customWidth="1"/>
    <col min="4883" max="4883" width="1.3984375" style="100" customWidth="1"/>
    <col min="4884" max="4884" width="12" style="100"/>
    <col min="4885" max="4885" width="30" style="100" customWidth="1"/>
    <col min="4886" max="5113" width="12" style="100"/>
    <col min="5114" max="5114" width="2.09765625" style="100" customWidth="1"/>
    <col min="5115" max="5115" width="9.59765625" style="100" customWidth="1"/>
    <col min="5116" max="5116" width="49.8984375" style="100" customWidth="1"/>
    <col min="5117" max="5117" width="11" style="100" customWidth="1"/>
    <col min="5118" max="5118" width="13.59765625" style="100" customWidth="1"/>
    <col min="5119" max="5119" width="19.3984375" style="100" customWidth="1"/>
    <col min="5120" max="5120" width="7.3984375" style="100" customWidth="1"/>
    <col min="5121" max="5121" width="20.09765625" style="100" customWidth="1"/>
    <col min="5122" max="5136" width="7" style="100" customWidth="1"/>
    <col min="5137" max="5137" width="9" style="100" customWidth="1"/>
    <col min="5138" max="5138" width="32.3984375" style="100" customWidth="1"/>
    <col min="5139" max="5139" width="1.3984375" style="100" customWidth="1"/>
    <col min="5140" max="5140" width="12" style="100"/>
    <col min="5141" max="5141" width="30" style="100" customWidth="1"/>
    <col min="5142" max="5369" width="12" style="100"/>
    <col min="5370" max="5370" width="2.09765625" style="100" customWidth="1"/>
    <col min="5371" max="5371" width="9.59765625" style="100" customWidth="1"/>
    <col min="5372" max="5372" width="49.8984375" style="100" customWidth="1"/>
    <col min="5373" max="5373" width="11" style="100" customWidth="1"/>
    <col min="5374" max="5374" width="13.59765625" style="100" customWidth="1"/>
    <col min="5375" max="5375" width="19.3984375" style="100" customWidth="1"/>
    <col min="5376" max="5376" width="7.3984375" style="100" customWidth="1"/>
    <col min="5377" max="5377" width="20.09765625" style="100" customWidth="1"/>
    <col min="5378" max="5392" width="7" style="100" customWidth="1"/>
    <col min="5393" max="5393" width="9" style="100" customWidth="1"/>
    <col min="5394" max="5394" width="32.3984375" style="100" customWidth="1"/>
    <col min="5395" max="5395" width="1.3984375" style="100" customWidth="1"/>
    <col min="5396" max="5396" width="12" style="100"/>
    <col min="5397" max="5397" width="30" style="100" customWidth="1"/>
    <col min="5398" max="5625" width="12" style="100"/>
    <col min="5626" max="5626" width="2.09765625" style="100" customWidth="1"/>
    <col min="5627" max="5627" width="9.59765625" style="100" customWidth="1"/>
    <col min="5628" max="5628" width="49.8984375" style="100" customWidth="1"/>
    <col min="5629" max="5629" width="11" style="100" customWidth="1"/>
    <col min="5630" max="5630" width="13.59765625" style="100" customWidth="1"/>
    <col min="5631" max="5631" width="19.3984375" style="100" customWidth="1"/>
    <col min="5632" max="5632" width="7.3984375" style="100" customWidth="1"/>
    <col min="5633" max="5633" width="20.09765625" style="100" customWidth="1"/>
    <col min="5634" max="5648" width="7" style="100" customWidth="1"/>
    <col min="5649" max="5649" width="9" style="100" customWidth="1"/>
    <col min="5650" max="5650" width="32.3984375" style="100" customWidth="1"/>
    <col min="5651" max="5651" width="1.3984375" style="100" customWidth="1"/>
    <col min="5652" max="5652" width="12" style="100"/>
    <col min="5653" max="5653" width="30" style="100" customWidth="1"/>
    <col min="5654" max="5881" width="12" style="100"/>
    <col min="5882" max="5882" width="2.09765625" style="100" customWidth="1"/>
    <col min="5883" max="5883" width="9.59765625" style="100" customWidth="1"/>
    <col min="5884" max="5884" width="49.8984375" style="100" customWidth="1"/>
    <col min="5885" max="5885" width="11" style="100" customWidth="1"/>
    <col min="5886" max="5886" width="13.59765625" style="100" customWidth="1"/>
    <col min="5887" max="5887" width="19.3984375" style="100" customWidth="1"/>
    <col min="5888" max="5888" width="7.3984375" style="100" customWidth="1"/>
    <col min="5889" max="5889" width="20.09765625" style="100" customWidth="1"/>
    <col min="5890" max="5904" width="7" style="100" customWidth="1"/>
    <col min="5905" max="5905" width="9" style="100" customWidth="1"/>
    <col min="5906" max="5906" width="32.3984375" style="100" customWidth="1"/>
    <col min="5907" max="5907" width="1.3984375" style="100" customWidth="1"/>
    <col min="5908" max="5908" width="12" style="100"/>
    <col min="5909" max="5909" width="30" style="100" customWidth="1"/>
    <col min="5910" max="6137" width="12" style="100"/>
    <col min="6138" max="6138" width="2.09765625" style="100" customWidth="1"/>
    <col min="6139" max="6139" width="9.59765625" style="100" customWidth="1"/>
    <col min="6140" max="6140" width="49.8984375" style="100" customWidth="1"/>
    <col min="6141" max="6141" width="11" style="100" customWidth="1"/>
    <col min="6142" max="6142" width="13.59765625" style="100" customWidth="1"/>
    <col min="6143" max="6143" width="19.3984375" style="100" customWidth="1"/>
    <col min="6144" max="6144" width="7.3984375" style="100" customWidth="1"/>
    <col min="6145" max="6145" width="20.09765625" style="100" customWidth="1"/>
    <col min="6146" max="6160" width="7" style="100" customWidth="1"/>
    <col min="6161" max="6161" width="9" style="100" customWidth="1"/>
    <col min="6162" max="6162" width="32.3984375" style="100" customWidth="1"/>
    <col min="6163" max="6163" width="1.3984375" style="100" customWidth="1"/>
    <col min="6164" max="6164" width="12" style="100"/>
    <col min="6165" max="6165" width="30" style="100" customWidth="1"/>
    <col min="6166" max="6393" width="12" style="100"/>
    <col min="6394" max="6394" width="2.09765625" style="100" customWidth="1"/>
    <col min="6395" max="6395" width="9.59765625" style="100" customWidth="1"/>
    <col min="6396" max="6396" width="49.8984375" style="100" customWidth="1"/>
    <col min="6397" max="6397" width="11" style="100" customWidth="1"/>
    <col min="6398" max="6398" width="13.59765625" style="100" customWidth="1"/>
    <col min="6399" max="6399" width="19.3984375" style="100" customWidth="1"/>
    <col min="6400" max="6400" width="7.3984375" style="100" customWidth="1"/>
    <col min="6401" max="6401" width="20.09765625" style="100" customWidth="1"/>
    <col min="6402" max="6416" width="7" style="100" customWidth="1"/>
    <col min="6417" max="6417" width="9" style="100" customWidth="1"/>
    <col min="6418" max="6418" width="32.3984375" style="100" customWidth="1"/>
    <col min="6419" max="6419" width="1.3984375" style="100" customWidth="1"/>
    <col min="6420" max="6420" width="12" style="100"/>
    <col min="6421" max="6421" width="30" style="100" customWidth="1"/>
    <col min="6422" max="6649" width="12" style="100"/>
    <col min="6650" max="6650" width="2.09765625" style="100" customWidth="1"/>
    <col min="6651" max="6651" width="9.59765625" style="100" customWidth="1"/>
    <col min="6652" max="6652" width="49.8984375" style="100" customWidth="1"/>
    <col min="6653" max="6653" width="11" style="100" customWidth="1"/>
    <col min="6654" max="6654" width="13.59765625" style="100" customWidth="1"/>
    <col min="6655" max="6655" width="19.3984375" style="100" customWidth="1"/>
    <col min="6656" max="6656" width="7.3984375" style="100" customWidth="1"/>
    <col min="6657" max="6657" width="20.09765625" style="100" customWidth="1"/>
    <col min="6658" max="6672" width="7" style="100" customWidth="1"/>
    <col min="6673" max="6673" width="9" style="100" customWidth="1"/>
    <col min="6674" max="6674" width="32.3984375" style="100" customWidth="1"/>
    <col min="6675" max="6675" width="1.3984375" style="100" customWidth="1"/>
    <col min="6676" max="6676" width="12" style="100"/>
    <col min="6677" max="6677" width="30" style="100" customWidth="1"/>
    <col min="6678" max="6905" width="12" style="100"/>
    <col min="6906" max="6906" width="2.09765625" style="100" customWidth="1"/>
    <col min="6907" max="6907" width="9.59765625" style="100" customWidth="1"/>
    <col min="6908" max="6908" width="49.8984375" style="100" customWidth="1"/>
    <col min="6909" max="6909" width="11" style="100" customWidth="1"/>
    <col min="6910" max="6910" width="13.59765625" style="100" customWidth="1"/>
    <col min="6911" max="6911" width="19.3984375" style="100" customWidth="1"/>
    <col min="6912" max="6912" width="7.3984375" style="100" customWidth="1"/>
    <col min="6913" max="6913" width="20.09765625" style="100" customWidth="1"/>
    <col min="6914" max="6928" width="7" style="100" customWidth="1"/>
    <col min="6929" max="6929" width="9" style="100" customWidth="1"/>
    <col min="6930" max="6930" width="32.3984375" style="100" customWidth="1"/>
    <col min="6931" max="6931" width="1.3984375" style="100" customWidth="1"/>
    <col min="6932" max="6932" width="12" style="100"/>
    <col min="6933" max="6933" width="30" style="100" customWidth="1"/>
    <col min="6934" max="7161" width="12" style="100"/>
    <col min="7162" max="7162" width="2.09765625" style="100" customWidth="1"/>
    <col min="7163" max="7163" width="9.59765625" style="100" customWidth="1"/>
    <col min="7164" max="7164" width="49.8984375" style="100" customWidth="1"/>
    <col min="7165" max="7165" width="11" style="100" customWidth="1"/>
    <col min="7166" max="7166" width="13.59765625" style="100" customWidth="1"/>
    <col min="7167" max="7167" width="19.3984375" style="100" customWidth="1"/>
    <col min="7168" max="7168" width="7.3984375" style="100" customWidth="1"/>
    <col min="7169" max="7169" width="20.09765625" style="100" customWidth="1"/>
    <col min="7170" max="7184" width="7" style="100" customWidth="1"/>
    <col min="7185" max="7185" width="9" style="100" customWidth="1"/>
    <col min="7186" max="7186" width="32.3984375" style="100" customWidth="1"/>
    <col min="7187" max="7187" width="1.3984375" style="100" customWidth="1"/>
    <col min="7188" max="7188" width="12" style="100"/>
    <col min="7189" max="7189" width="30" style="100" customWidth="1"/>
    <col min="7190" max="7417" width="12" style="100"/>
    <col min="7418" max="7418" width="2.09765625" style="100" customWidth="1"/>
    <col min="7419" max="7419" width="9.59765625" style="100" customWidth="1"/>
    <col min="7420" max="7420" width="49.8984375" style="100" customWidth="1"/>
    <col min="7421" max="7421" width="11" style="100" customWidth="1"/>
    <col min="7422" max="7422" width="13.59765625" style="100" customWidth="1"/>
    <col min="7423" max="7423" width="19.3984375" style="100" customWidth="1"/>
    <col min="7424" max="7424" width="7.3984375" style="100" customWidth="1"/>
    <col min="7425" max="7425" width="20.09765625" style="100" customWidth="1"/>
    <col min="7426" max="7440" width="7" style="100" customWidth="1"/>
    <col min="7441" max="7441" width="9" style="100" customWidth="1"/>
    <col min="7442" max="7442" width="32.3984375" style="100" customWidth="1"/>
    <col min="7443" max="7443" width="1.3984375" style="100" customWidth="1"/>
    <col min="7444" max="7444" width="12" style="100"/>
    <col min="7445" max="7445" width="30" style="100" customWidth="1"/>
    <col min="7446" max="7673" width="12" style="100"/>
    <col min="7674" max="7674" width="2.09765625" style="100" customWidth="1"/>
    <col min="7675" max="7675" width="9.59765625" style="100" customWidth="1"/>
    <col min="7676" max="7676" width="49.8984375" style="100" customWidth="1"/>
    <col min="7677" max="7677" width="11" style="100" customWidth="1"/>
    <col min="7678" max="7678" width="13.59765625" style="100" customWidth="1"/>
    <col min="7679" max="7679" width="19.3984375" style="100" customWidth="1"/>
    <col min="7680" max="7680" width="7.3984375" style="100" customWidth="1"/>
    <col min="7681" max="7681" width="20.09765625" style="100" customWidth="1"/>
    <col min="7682" max="7696" width="7" style="100" customWidth="1"/>
    <col min="7697" max="7697" width="9" style="100" customWidth="1"/>
    <col min="7698" max="7698" width="32.3984375" style="100" customWidth="1"/>
    <col min="7699" max="7699" width="1.3984375" style="100" customWidth="1"/>
    <col min="7700" max="7700" width="12" style="100"/>
    <col min="7701" max="7701" width="30" style="100" customWidth="1"/>
    <col min="7702" max="7929" width="12" style="100"/>
    <col min="7930" max="7930" width="2.09765625" style="100" customWidth="1"/>
    <col min="7931" max="7931" width="9.59765625" style="100" customWidth="1"/>
    <col min="7932" max="7932" width="49.8984375" style="100" customWidth="1"/>
    <col min="7933" max="7933" width="11" style="100" customWidth="1"/>
    <col min="7934" max="7934" width="13.59765625" style="100" customWidth="1"/>
    <col min="7935" max="7935" width="19.3984375" style="100" customWidth="1"/>
    <col min="7936" max="7936" width="7.3984375" style="100" customWidth="1"/>
    <col min="7937" max="7937" width="20.09765625" style="100" customWidth="1"/>
    <col min="7938" max="7952" width="7" style="100" customWidth="1"/>
    <col min="7953" max="7953" width="9" style="100" customWidth="1"/>
    <col min="7954" max="7954" width="32.3984375" style="100" customWidth="1"/>
    <col min="7955" max="7955" width="1.3984375" style="100" customWidth="1"/>
    <col min="7956" max="7956" width="12" style="100"/>
    <col min="7957" max="7957" width="30" style="100" customWidth="1"/>
    <col min="7958" max="8185" width="12" style="100"/>
    <col min="8186" max="8186" width="2.09765625" style="100" customWidth="1"/>
    <col min="8187" max="8187" width="9.59765625" style="100" customWidth="1"/>
    <col min="8188" max="8188" width="49.8984375" style="100" customWidth="1"/>
    <col min="8189" max="8189" width="11" style="100" customWidth="1"/>
    <col min="8190" max="8190" width="13.59765625" style="100" customWidth="1"/>
    <col min="8191" max="8191" width="19.3984375" style="100" customWidth="1"/>
    <col min="8192" max="8192" width="7.3984375" style="100" customWidth="1"/>
    <col min="8193" max="8193" width="20.09765625" style="100" customWidth="1"/>
    <col min="8194" max="8208" width="7" style="100" customWidth="1"/>
    <col min="8209" max="8209" width="9" style="100" customWidth="1"/>
    <col min="8210" max="8210" width="32.3984375" style="100" customWidth="1"/>
    <col min="8211" max="8211" width="1.3984375" style="100" customWidth="1"/>
    <col min="8212" max="8212" width="12" style="100"/>
    <col min="8213" max="8213" width="30" style="100" customWidth="1"/>
    <col min="8214" max="8441" width="12" style="100"/>
    <col min="8442" max="8442" width="2.09765625" style="100" customWidth="1"/>
    <col min="8443" max="8443" width="9.59765625" style="100" customWidth="1"/>
    <col min="8444" max="8444" width="49.8984375" style="100" customWidth="1"/>
    <col min="8445" max="8445" width="11" style="100" customWidth="1"/>
    <col min="8446" max="8446" width="13.59765625" style="100" customWidth="1"/>
    <col min="8447" max="8447" width="19.3984375" style="100" customWidth="1"/>
    <col min="8448" max="8448" width="7.3984375" style="100" customWidth="1"/>
    <col min="8449" max="8449" width="20.09765625" style="100" customWidth="1"/>
    <col min="8450" max="8464" width="7" style="100" customWidth="1"/>
    <col min="8465" max="8465" width="9" style="100" customWidth="1"/>
    <col min="8466" max="8466" width="32.3984375" style="100" customWidth="1"/>
    <col min="8467" max="8467" width="1.3984375" style="100" customWidth="1"/>
    <col min="8468" max="8468" width="12" style="100"/>
    <col min="8469" max="8469" width="30" style="100" customWidth="1"/>
    <col min="8470" max="8697" width="12" style="100"/>
    <col min="8698" max="8698" width="2.09765625" style="100" customWidth="1"/>
    <col min="8699" max="8699" width="9.59765625" style="100" customWidth="1"/>
    <col min="8700" max="8700" width="49.8984375" style="100" customWidth="1"/>
    <col min="8701" max="8701" width="11" style="100" customWidth="1"/>
    <col min="8702" max="8702" width="13.59765625" style="100" customWidth="1"/>
    <col min="8703" max="8703" width="19.3984375" style="100" customWidth="1"/>
    <col min="8704" max="8704" width="7.3984375" style="100" customWidth="1"/>
    <col min="8705" max="8705" width="20.09765625" style="100" customWidth="1"/>
    <col min="8706" max="8720" width="7" style="100" customWidth="1"/>
    <col min="8721" max="8721" width="9" style="100" customWidth="1"/>
    <col min="8722" max="8722" width="32.3984375" style="100" customWidth="1"/>
    <col min="8723" max="8723" width="1.3984375" style="100" customWidth="1"/>
    <col min="8724" max="8724" width="12" style="100"/>
    <col min="8725" max="8725" width="30" style="100" customWidth="1"/>
    <col min="8726" max="8953" width="12" style="100"/>
    <col min="8954" max="8954" width="2.09765625" style="100" customWidth="1"/>
    <col min="8955" max="8955" width="9.59765625" style="100" customWidth="1"/>
    <col min="8956" max="8956" width="49.8984375" style="100" customWidth="1"/>
    <col min="8957" max="8957" width="11" style="100" customWidth="1"/>
    <col min="8958" max="8958" width="13.59765625" style="100" customWidth="1"/>
    <col min="8959" max="8959" width="19.3984375" style="100" customWidth="1"/>
    <col min="8960" max="8960" width="7.3984375" style="100" customWidth="1"/>
    <col min="8961" max="8961" width="20.09765625" style="100" customWidth="1"/>
    <col min="8962" max="8976" width="7" style="100" customWidth="1"/>
    <col min="8977" max="8977" width="9" style="100" customWidth="1"/>
    <col min="8978" max="8978" width="32.3984375" style="100" customWidth="1"/>
    <col min="8979" max="8979" width="1.3984375" style="100" customWidth="1"/>
    <col min="8980" max="8980" width="12" style="100"/>
    <col min="8981" max="8981" width="30" style="100" customWidth="1"/>
    <col min="8982" max="9209" width="12" style="100"/>
    <col min="9210" max="9210" width="2.09765625" style="100" customWidth="1"/>
    <col min="9211" max="9211" width="9.59765625" style="100" customWidth="1"/>
    <col min="9212" max="9212" width="49.8984375" style="100" customWidth="1"/>
    <col min="9213" max="9213" width="11" style="100" customWidth="1"/>
    <col min="9214" max="9214" width="13.59765625" style="100" customWidth="1"/>
    <col min="9215" max="9215" width="19.3984375" style="100" customWidth="1"/>
    <col min="9216" max="9216" width="7.3984375" style="100" customWidth="1"/>
    <col min="9217" max="9217" width="20.09765625" style="100" customWidth="1"/>
    <col min="9218" max="9232" width="7" style="100" customWidth="1"/>
    <col min="9233" max="9233" width="9" style="100" customWidth="1"/>
    <col min="9234" max="9234" width="32.3984375" style="100" customWidth="1"/>
    <col min="9235" max="9235" width="1.3984375" style="100" customWidth="1"/>
    <col min="9236" max="9236" width="12" style="100"/>
    <col min="9237" max="9237" width="30" style="100" customWidth="1"/>
    <col min="9238" max="9465" width="12" style="100"/>
    <col min="9466" max="9466" width="2.09765625" style="100" customWidth="1"/>
    <col min="9467" max="9467" width="9.59765625" style="100" customWidth="1"/>
    <col min="9468" max="9468" width="49.8984375" style="100" customWidth="1"/>
    <col min="9469" max="9469" width="11" style="100" customWidth="1"/>
    <col min="9470" max="9470" width="13.59765625" style="100" customWidth="1"/>
    <col min="9471" max="9471" width="19.3984375" style="100" customWidth="1"/>
    <col min="9472" max="9472" width="7.3984375" style="100" customWidth="1"/>
    <col min="9473" max="9473" width="20.09765625" style="100" customWidth="1"/>
    <col min="9474" max="9488" width="7" style="100" customWidth="1"/>
    <col min="9489" max="9489" width="9" style="100" customWidth="1"/>
    <col min="9490" max="9490" width="32.3984375" style="100" customWidth="1"/>
    <col min="9491" max="9491" width="1.3984375" style="100" customWidth="1"/>
    <col min="9492" max="9492" width="12" style="100"/>
    <col min="9493" max="9493" width="30" style="100" customWidth="1"/>
    <col min="9494" max="9721" width="12" style="100"/>
    <col min="9722" max="9722" width="2.09765625" style="100" customWidth="1"/>
    <col min="9723" max="9723" width="9.59765625" style="100" customWidth="1"/>
    <col min="9724" max="9724" width="49.8984375" style="100" customWidth="1"/>
    <col min="9725" max="9725" width="11" style="100" customWidth="1"/>
    <col min="9726" max="9726" width="13.59765625" style="100" customWidth="1"/>
    <col min="9727" max="9727" width="19.3984375" style="100" customWidth="1"/>
    <col min="9728" max="9728" width="7.3984375" style="100" customWidth="1"/>
    <col min="9729" max="9729" width="20.09765625" style="100" customWidth="1"/>
    <col min="9730" max="9744" width="7" style="100" customWidth="1"/>
    <col min="9745" max="9745" width="9" style="100" customWidth="1"/>
    <col min="9746" max="9746" width="32.3984375" style="100" customWidth="1"/>
    <col min="9747" max="9747" width="1.3984375" style="100" customWidth="1"/>
    <col min="9748" max="9748" width="12" style="100"/>
    <col min="9749" max="9749" width="30" style="100" customWidth="1"/>
    <col min="9750" max="9977" width="12" style="100"/>
    <col min="9978" max="9978" width="2.09765625" style="100" customWidth="1"/>
    <col min="9979" max="9979" width="9.59765625" style="100" customWidth="1"/>
    <col min="9980" max="9980" width="49.8984375" style="100" customWidth="1"/>
    <col min="9981" max="9981" width="11" style="100" customWidth="1"/>
    <col min="9982" max="9982" width="13.59765625" style="100" customWidth="1"/>
    <col min="9983" max="9983" width="19.3984375" style="100" customWidth="1"/>
    <col min="9984" max="9984" width="7.3984375" style="100" customWidth="1"/>
    <col min="9985" max="9985" width="20.09765625" style="100" customWidth="1"/>
    <col min="9986" max="10000" width="7" style="100" customWidth="1"/>
    <col min="10001" max="10001" width="9" style="100" customWidth="1"/>
    <col min="10002" max="10002" width="32.3984375" style="100" customWidth="1"/>
    <col min="10003" max="10003" width="1.3984375" style="100" customWidth="1"/>
    <col min="10004" max="10004" width="12" style="100"/>
    <col min="10005" max="10005" width="30" style="100" customWidth="1"/>
    <col min="10006" max="10233" width="12" style="100"/>
    <col min="10234" max="10234" width="2.09765625" style="100" customWidth="1"/>
    <col min="10235" max="10235" width="9.59765625" style="100" customWidth="1"/>
    <col min="10236" max="10236" width="49.8984375" style="100" customWidth="1"/>
    <col min="10237" max="10237" width="11" style="100" customWidth="1"/>
    <col min="10238" max="10238" width="13.59765625" style="100" customWidth="1"/>
    <col min="10239" max="10239" width="19.3984375" style="100" customWidth="1"/>
    <col min="10240" max="10240" width="7.3984375" style="100" customWidth="1"/>
    <col min="10241" max="10241" width="20.09765625" style="100" customWidth="1"/>
    <col min="10242" max="10256" width="7" style="100" customWidth="1"/>
    <col min="10257" max="10257" width="9" style="100" customWidth="1"/>
    <col min="10258" max="10258" width="32.3984375" style="100" customWidth="1"/>
    <col min="10259" max="10259" width="1.3984375" style="100" customWidth="1"/>
    <col min="10260" max="10260" width="12" style="100"/>
    <col min="10261" max="10261" width="30" style="100" customWidth="1"/>
    <col min="10262" max="10489" width="12" style="100"/>
    <col min="10490" max="10490" width="2.09765625" style="100" customWidth="1"/>
    <col min="10491" max="10491" width="9.59765625" style="100" customWidth="1"/>
    <col min="10492" max="10492" width="49.8984375" style="100" customWidth="1"/>
    <col min="10493" max="10493" width="11" style="100" customWidth="1"/>
    <col min="10494" max="10494" width="13.59765625" style="100" customWidth="1"/>
    <col min="10495" max="10495" width="19.3984375" style="100" customWidth="1"/>
    <col min="10496" max="10496" width="7.3984375" style="100" customWidth="1"/>
    <col min="10497" max="10497" width="20.09765625" style="100" customWidth="1"/>
    <col min="10498" max="10512" width="7" style="100" customWidth="1"/>
    <col min="10513" max="10513" width="9" style="100" customWidth="1"/>
    <col min="10514" max="10514" width="32.3984375" style="100" customWidth="1"/>
    <col min="10515" max="10515" width="1.3984375" style="100" customWidth="1"/>
    <col min="10516" max="10516" width="12" style="100"/>
    <col min="10517" max="10517" width="30" style="100" customWidth="1"/>
    <col min="10518" max="10745" width="12" style="100"/>
    <col min="10746" max="10746" width="2.09765625" style="100" customWidth="1"/>
    <col min="10747" max="10747" width="9.59765625" style="100" customWidth="1"/>
    <col min="10748" max="10748" width="49.8984375" style="100" customWidth="1"/>
    <col min="10749" max="10749" width="11" style="100" customWidth="1"/>
    <col min="10750" max="10750" width="13.59765625" style="100" customWidth="1"/>
    <col min="10751" max="10751" width="19.3984375" style="100" customWidth="1"/>
    <col min="10752" max="10752" width="7.3984375" style="100" customWidth="1"/>
    <col min="10753" max="10753" width="20.09765625" style="100" customWidth="1"/>
    <col min="10754" max="10768" width="7" style="100" customWidth="1"/>
    <col min="10769" max="10769" width="9" style="100" customWidth="1"/>
    <col min="10770" max="10770" width="32.3984375" style="100" customWidth="1"/>
    <col min="10771" max="10771" width="1.3984375" style="100" customWidth="1"/>
    <col min="10772" max="10772" width="12" style="100"/>
    <col min="10773" max="10773" width="30" style="100" customWidth="1"/>
    <col min="10774" max="11001" width="12" style="100"/>
    <col min="11002" max="11002" width="2.09765625" style="100" customWidth="1"/>
    <col min="11003" max="11003" width="9.59765625" style="100" customWidth="1"/>
    <col min="11004" max="11004" width="49.8984375" style="100" customWidth="1"/>
    <col min="11005" max="11005" width="11" style="100" customWidth="1"/>
    <col min="11006" max="11006" width="13.59765625" style="100" customWidth="1"/>
    <col min="11007" max="11007" width="19.3984375" style="100" customWidth="1"/>
    <col min="11008" max="11008" width="7.3984375" style="100" customWidth="1"/>
    <col min="11009" max="11009" width="20.09765625" style="100" customWidth="1"/>
    <col min="11010" max="11024" width="7" style="100" customWidth="1"/>
    <col min="11025" max="11025" width="9" style="100" customWidth="1"/>
    <col min="11026" max="11026" width="32.3984375" style="100" customWidth="1"/>
    <col min="11027" max="11027" width="1.3984375" style="100" customWidth="1"/>
    <col min="11028" max="11028" width="12" style="100"/>
    <col min="11029" max="11029" width="30" style="100" customWidth="1"/>
    <col min="11030" max="11257" width="12" style="100"/>
    <col min="11258" max="11258" width="2.09765625" style="100" customWidth="1"/>
    <col min="11259" max="11259" width="9.59765625" style="100" customWidth="1"/>
    <col min="11260" max="11260" width="49.8984375" style="100" customWidth="1"/>
    <col min="11261" max="11261" width="11" style="100" customWidth="1"/>
    <col min="11262" max="11262" width="13.59765625" style="100" customWidth="1"/>
    <col min="11263" max="11263" width="19.3984375" style="100" customWidth="1"/>
    <col min="11264" max="11264" width="7.3984375" style="100" customWidth="1"/>
    <col min="11265" max="11265" width="20.09765625" style="100" customWidth="1"/>
    <col min="11266" max="11280" width="7" style="100" customWidth="1"/>
    <col min="11281" max="11281" width="9" style="100" customWidth="1"/>
    <col min="11282" max="11282" width="32.3984375" style="100" customWidth="1"/>
    <col min="11283" max="11283" width="1.3984375" style="100" customWidth="1"/>
    <col min="11284" max="11284" width="12" style="100"/>
    <col min="11285" max="11285" width="30" style="100" customWidth="1"/>
    <col min="11286" max="11513" width="12" style="100"/>
    <col min="11514" max="11514" width="2.09765625" style="100" customWidth="1"/>
    <col min="11515" max="11515" width="9.59765625" style="100" customWidth="1"/>
    <col min="11516" max="11516" width="49.8984375" style="100" customWidth="1"/>
    <col min="11517" max="11517" width="11" style="100" customWidth="1"/>
    <col min="11518" max="11518" width="13.59765625" style="100" customWidth="1"/>
    <col min="11519" max="11519" width="19.3984375" style="100" customWidth="1"/>
    <col min="11520" max="11520" width="7.3984375" style="100" customWidth="1"/>
    <col min="11521" max="11521" width="20.09765625" style="100" customWidth="1"/>
    <col min="11522" max="11536" width="7" style="100" customWidth="1"/>
    <col min="11537" max="11537" width="9" style="100" customWidth="1"/>
    <col min="11538" max="11538" width="32.3984375" style="100" customWidth="1"/>
    <col min="11539" max="11539" width="1.3984375" style="100" customWidth="1"/>
    <col min="11540" max="11540" width="12" style="100"/>
    <col min="11541" max="11541" width="30" style="100" customWidth="1"/>
    <col min="11542" max="11769" width="12" style="100"/>
    <col min="11770" max="11770" width="2.09765625" style="100" customWidth="1"/>
    <col min="11771" max="11771" width="9.59765625" style="100" customWidth="1"/>
    <col min="11772" max="11772" width="49.8984375" style="100" customWidth="1"/>
    <col min="11773" max="11773" width="11" style="100" customWidth="1"/>
    <col min="11774" max="11774" width="13.59765625" style="100" customWidth="1"/>
    <col min="11775" max="11775" width="19.3984375" style="100" customWidth="1"/>
    <col min="11776" max="11776" width="7.3984375" style="100" customWidth="1"/>
    <col min="11777" max="11777" width="20.09765625" style="100" customWidth="1"/>
    <col min="11778" max="11792" width="7" style="100" customWidth="1"/>
    <col min="11793" max="11793" width="9" style="100" customWidth="1"/>
    <col min="11794" max="11794" width="32.3984375" style="100" customWidth="1"/>
    <col min="11795" max="11795" width="1.3984375" style="100" customWidth="1"/>
    <col min="11796" max="11796" width="12" style="100"/>
    <col min="11797" max="11797" width="30" style="100" customWidth="1"/>
    <col min="11798" max="12025" width="12" style="100"/>
    <col min="12026" max="12026" width="2.09765625" style="100" customWidth="1"/>
    <col min="12027" max="12027" width="9.59765625" style="100" customWidth="1"/>
    <col min="12028" max="12028" width="49.8984375" style="100" customWidth="1"/>
    <col min="12029" max="12029" width="11" style="100" customWidth="1"/>
    <col min="12030" max="12030" width="13.59765625" style="100" customWidth="1"/>
    <col min="12031" max="12031" width="19.3984375" style="100" customWidth="1"/>
    <col min="12032" max="12032" width="7.3984375" style="100" customWidth="1"/>
    <col min="12033" max="12033" width="20.09765625" style="100" customWidth="1"/>
    <col min="12034" max="12048" width="7" style="100" customWidth="1"/>
    <col min="12049" max="12049" width="9" style="100" customWidth="1"/>
    <col min="12050" max="12050" width="32.3984375" style="100" customWidth="1"/>
    <col min="12051" max="12051" width="1.3984375" style="100" customWidth="1"/>
    <col min="12052" max="12052" width="12" style="100"/>
    <col min="12053" max="12053" width="30" style="100" customWidth="1"/>
    <col min="12054" max="12281" width="12" style="100"/>
    <col min="12282" max="12282" width="2.09765625" style="100" customWidth="1"/>
    <col min="12283" max="12283" width="9.59765625" style="100" customWidth="1"/>
    <col min="12284" max="12284" width="49.8984375" style="100" customWidth="1"/>
    <col min="12285" max="12285" width="11" style="100" customWidth="1"/>
    <col min="12286" max="12286" width="13.59765625" style="100" customWidth="1"/>
    <col min="12287" max="12287" width="19.3984375" style="100" customWidth="1"/>
    <col min="12288" max="12288" width="7.3984375" style="100" customWidth="1"/>
    <col min="12289" max="12289" width="20.09765625" style="100" customWidth="1"/>
    <col min="12290" max="12304" width="7" style="100" customWidth="1"/>
    <col min="12305" max="12305" width="9" style="100" customWidth="1"/>
    <col min="12306" max="12306" width="32.3984375" style="100" customWidth="1"/>
    <col min="12307" max="12307" width="1.3984375" style="100" customWidth="1"/>
    <col min="12308" max="12308" width="12" style="100"/>
    <col min="12309" max="12309" width="30" style="100" customWidth="1"/>
    <col min="12310" max="12537" width="12" style="100"/>
    <col min="12538" max="12538" width="2.09765625" style="100" customWidth="1"/>
    <col min="12539" max="12539" width="9.59765625" style="100" customWidth="1"/>
    <col min="12540" max="12540" width="49.8984375" style="100" customWidth="1"/>
    <col min="12541" max="12541" width="11" style="100" customWidth="1"/>
    <col min="12542" max="12542" width="13.59765625" style="100" customWidth="1"/>
    <col min="12543" max="12543" width="19.3984375" style="100" customWidth="1"/>
    <col min="12544" max="12544" width="7.3984375" style="100" customWidth="1"/>
    <col min="12545" max="12545" width="20.09765625" style="100" customWidth="1"/>
    <col min="12546" max="12560" width="7" style="100" customWidth="1"/>
    <col min="12561" max="12561" width="9" style="100" customWidth="1"/>
    <col min="12562" max="12562" width="32.3984375" style="100" customWidth="1"/>
    <col min="12563" max="12563" width="1.3984375" style="100" customWidth="1"/>
    <col min="12564" max="12564" width="12" style="100"/>
    <col min="12565" max="12565" width="30" style="100" customWidth="1"/>
    <col min="12566" max="12793" width="12" style="100"/>
    <col min="12794" max="12794" width="2.09765625" style="100" customWidth="1"/>
    <col min="12795" max="12795" width="9.59765625" style="100" customWidth="1"/>
    <col min="12796" max="12796" width="49.8984375" style="100" customWidth="1"/>
    <col min="12797" max="12797" width="11" style="100" customWidth="1"/>
    <col min="12798" max="12798" width="13.59765625" style="100" customWidth="1"/>
    <col min="12799" max="12799" width="19.3984375" style="100" customWidth="1"/>
    <col min="12800" max="12800" width="7.3984375" style="100" customWidth="1"/>
    <col min="12801" max="12801" width="20.09765625" style="100" customWidth="1"/>
    <col min="12802" max="12816" width="7" style="100" customWidth="1"/>
    <col min="12817" max="12817" width="9" style="100" customWidth="1"/>
    <col min="12818" max="12818" width="32.3984375" style="100" customWidth="1"/>
    <col min="12819" max="12819" width="1.3984375" style="100" customWidth="1"/>
    <col min="12820" max="12820" width="12" style="100"/>
    <col min="12821" max="12821" width="30" style="100" customWidth="1"/>
    <col min="12822" max="13049" width="12" style="100"/>
    <col min="13050" max="13050" width="2.09765625" style="100" customWidth="1"/>
    <col min="13051" max="13051" width="9.59765625" style="100" customWidth="1"/>
    <col min="13052" max="13052" width="49.8984375" style="100" customWidth="1"/>
    <col min="13053" max="13053" width="11" style="100" customWidth="1"/>
    <col min="13054" max="13054" width="13.59765625" style="100" customWidth="1"/>
    <col min="13055" max="13055" width="19.3984375" style="100" customWidth="1"/>
    <col min="13056" max="13056" width="7.3984375" style="100" customWidth="1"/>
    <col min="13057" max="13057" width="20.09765625" style="100" customWidth="1"/>
    <col min="13058" max="13072" width="7" style="100" customWidth="1"/>
    <col min="13073" max="13073" width="9" style="100" customWidth="1"/>
    <col min="13074" max="13074" width="32.3984375" style="100" customWidth="1"/>
    <col min="13075" max="13075" width="1.3984375" style="100" customWidth="1"/>
    <col min="13076" max="13076" width="12" style="100"/>
    <col min="13077" max="13077" width="30" style="100" customWidth="1"/>
    <col min="13078" max="13305" width="12" style="100"/>
    <col min="13306" max="13306" width="2.09765625" style="100" customWidth="1"/>
    <col min="13307" max="13307" width="9.59765625" style="100" customWidth="1"/>
    <col min="13308" max="13308" width="49.8984375" style="100" customWidth="1"/>
    <col min="13309" max="13309" width="11" style="100" customWidth="1"/>
    <col min="13310" max="13310" width="13.59765625" style="100" customWidth="1"/>
    <col min="13311" max="13311" width="19.3984375" style="100" customWidth="1"/>
    <col min="13312" max="13312" width="7.3984375" style="100" customWidth="1"/>
    <col min="13313" max="13313" width="20.09765625" style="100" customWidth="1"/>
    <col min="13314" max="13328" width="7" style="100" customWidth="1"/>
    <col min="13329" max="13329" width="9" style="100" customWidth="1"/>
    <col min="13330" max="13330" width="32.3984375" style="100" customWidth="1"/>
    <col min="13331" max="13331" width="1.3984375" style="100" customWidth="1"/>
    <col min="13332" max="13332" width="12" style="100"/>
    <col min="13333" max="13333" width="30" style="100" customWidth="1"/>
    <col min="13334" max="13561" width="12" style="100"/>
    <col min="13562" max="13562" width="2.09765625" style="100" customWidth="1"/>
    <col min="13563" max="13563" width="9.59765625" style="100" customWidth="1"/>
    <col min="13564" max="13564" width="49.8984375" style="100" customWidth="1"/>
    <col min="13565" max="13565" width="11" style="100" customWidth="1"/>
    <col min="13566" max="13566" width="13.59765625" style="100" customWidth="1"/>
    <col min="13567" max="13567" width="19.3984375" style="100" customWidth="1"/>
    <col min="13568" max="13568" width="7.3984375" style="100" customWidth="1"/>
    <col min="13569" max="13569" width="20.09765625" style="100" customWidth="1"/>
    <col min="13570" max="13584" width="7" style="100" customWidth="1"/>
    <col min="13585" max="13585" width="9" style="100" customWidth="1"/>
    <col min="13586" max="13586" width="32.3984375" style="100" customWidth="1"/>
    <col min="13587" max="13587" width="1.3984375" style="100" customWidth="1"/>
    <col min="13588" max="13588" width="12" style="100"/>
    <col min="13589" max="13589" width="30" style="100" customWidth="1"/>
    <col min="13590" max="13817" width="12" style="100"/>
    <col min="13818" max="13818" width="2.09765625" style="100" customWidth="1"/>
    <col min="13819" max="13819" width="9.59765625" style="100" customWidth="1"/>
    <col min="13820" max="13820" width="49.8984375" style="100" customWidth="1"/>
    <col min="13821" max="13821" width="11" style="100" customWidth="1"/>
    <col min="13822" max="13822" width="13.59765625" style="100" customWidth="1"/>
    <col min="13823" max="13823" width="19.3984375" style="100" customWidth="1"/>
    <col min="13824" max="13824" width="7.3984375" style="100" customWidth="1"/>
    <col min="13825" max="13825" width="20.09765625" style="100" customWidth="1"/>
    <col min="13826" max="13840" width="7" style="100" customWidth="1"/>
    <col min="13841" max="13841" width="9" style="100" customWidth="1"/>
    <col min="13842" max="13842" width="32.3984375" style="100" customWidth="1"/>
    <col min="13843" max="13843" width="1.3984375" style="100" customWidth="1"/>
    <col min="13844" max="13844" width="12" style="100"/>
    <col min="13845" max="13845" width="30" style="100" customWidth="1"/>
    <col min="13846" max="14073" width="12" style="100"/>
    <col min="14074" max="14074" width="2.09765625" style="100" customWidth="1"/>
    <col min="14075" max="14075" width="9.59765625" style="100" customWidth="1"/>
    <col min="14076" max="14076" width="49.8984375" style="100" customWidth="1"/>
    <col min="14077" max="14077" width="11" style="100" customWidth="1"/>
    <col min="14078" max="14078" width="13.59765625" style="100" customWidth="1"/>
    <col min="14079" max="14079" width="19.3984375" style="100" customWidth="1"/>
    <col min="14080" max="14080" width="7.3984375" style="100" customWidth="1"/>
    <col min="14081" max="14081" width="20.09765625" style="100" customWidth="1"/>
    <col min="14082" max="14096" width="7" style="100" customWidth="1"/>
    <col min="14097" max="14097" width="9" style="100" customWidth="1"/>
    <col min="14098" max="14098" width="32.3984375" style="100" customWidth="1"/>
    <col min="14099" max="14099" width="1.3984375" style="100" customWidth="1"/>
    <col min="14100" max="14100" width="12" style="100"/>
    <col min="14101" max="14101" width="30" style="100" customWidth="1"/>
    <col min="14102" max="14329" width="12" style="100"/>
    <col min="14330" max="14330" width="2.09765625" style="100" customWidth="1"/>
    <col min="14331" max="14331" width="9.59765625" style="100" customWidth="1"/>
    <col min="14332" max="14332" width="49.8984375" style="100" customWidth="1"/>
    <col min="14333" max="14333" width="11" style="100" customWidth="1"/>
    <col min="14334" max="14334" width="13.59765625" style="100" customWidth="1"/>
    <col min="14335" max="14335" width="19.3984375" style="100" customWidth="1"/>
    <col min="14336" max="14336" width="7.3984375" style="100" customWidth="1"/>
    <col min="14337" max="14337" width="20.09765625" style="100" customWidth="1"/>
    <col min="14338" max="14352" width="7" style="100" customWidth="1"/>
    <col min="14353" max="14353" width="9" style="100" customWidth="1"/>
    <col min="14354" max="14354" width="32.3984375" style="100" customWidth="1"/>
    <col min="14355" max="14355" width="1.3984375" style="100" customWidth="1"/>
    <col min="14356" max="14356" width="12" style="100"/>
    <col min="14357" max="14357" width="30" style="100" customWidth="1"/>
    <col min="14358" max="14585" width="12" style="100"/>
    <col min="14586" max="14586" width="2.09765625" style="100" customWidth="1"/>
    <col min="14587" max="14587" width="9.59765625" style="100" customWidth="1"/>
    <col min="14588" max="14588" width="49.8984375" style="100" customWidth="1"/>
    <col min="14589" max="14589" width="11" style="100" customWidth="1"/>
    <col min="14590" max="14590" width="13.59765625" style="100" customWidth="1"/>
    <col min="14591" max="14591" width="19.3984375" style="100" customWidth="1"/>
    <col min="14592" max="14592" width="7.3984375" style="100" customWidth="1"/>
    <col min="14593" max="14593" width="20.09765625" style="100" customWidth="1"/>
    <col min="14594" max="14608" width="7" style="100" customWidth="1"/>
    <col min="14609" max="14609" width="9" style="100" customWidth="1"/>
    <col min="14610" max="14610" width="32.3984375" style="100" customWidth="1"/>
    <col min="14611" max="14611" width="1.3984375" style="100" customWidth="1"/>
    <col min="14612" max="14612" width="12" style="100"/>
    <col min="14613" max="14613" width="30" style="100" customWidth="1"/>
    <col min="14614" max="14841" width="12" style="100"/>
    <col min="14842" max="14842" width="2.09765625" style="100" customWidth="1"/>
    <col min="14843" max="14843" width="9.59765625" style="100" customWidth="1"/>
    <col min="14844" max="14844" width="49.8984375" style="100" customWidth="1"/>
    <col min="14845" max="14845" width="11" style="100" customWidth="1"/>
    <col min="14846" max="14846" width="13.59765625" style="100" customWidth="1"/>
    <col min="14847" max="14847" width="19.3984375" style="100" customWidth="1"/>
    <col min="14848" max="14848" width="7.3984375" style="100" customWidth="1"/>
    <col min="14849" max="14849" width="20.09765625" style="100" customWidth="1"/>
    <col min="14850" max="14864" width="7" style="100" customWidth="1"/>
    <col min="14865" max="14865" width="9" style="100" customWidth="1"/>
    <col min="14866" max="14866" width="32.3984375" style="100" customWidth="1"/>
    <col min="14867" max="14867" width="1.3984375" style="100" customWidth="1"/>
    <col min="14868" max="14868" width="12" style="100"/>
    <col min="14869" max="14869" width="30" style="100" customWidth="1"/>
    <col min="14870" max="15097" width="12" style="100"/>
    <col min="15098" max="15098" width="2.09765625" style="100" customWidth="1"/>
    <col min="15099" max="15099" width="9.59765625" style="100" customWidth="1"/>
    <col min="15100" max="15100" width="49.8984375" style="100" customWidth="1"/>
    <col min="15101" max="15101" width="11" style="100" customWidth="1"/>
    <col min="15102" max="15102" width="13.59765625" style="100" customWidth="1"/>
    <col min="15103" max="15103" width="19.3984375" style="100" customWidth="1"/>
    <col min="15104" max="15104" width="7.3984375" style="100" customWidth="1"/>
    <col min="15105" max="15105" width="20.09765625" style="100" customWidth="1"/>
    <col min="15106" max="15120" width="7" style="100" customWidth="1"/>
    <col min="15121" max="15121" width="9" style="100" customWidth="1"/>
    <col min="15122" max="15122" width="32.3984375" style="100" customWidth="1"/>
    <col min="15123" max="15123" width="1.3984375" style="100" customWidth="1"/>
    <col min="15124" max="15124" width="12" style="100"/>
    <col min="15125" max="15125" width="30" style="100" customWidth="1"/>
    <col min="15126" max="15353" width="12" style="100"/>
    <col min="15354" max="15354" width="2.09765625" style="100" customWidth="1"/>
    <col min="15355" max="15355" width="9.59765625" style="100" customWidth="1"/>
    <col min="15356" max="15356" width="49.8984375" style="100" customWidth="1"/>
    <col min="15357" max="15357" width="11" style="100" customWidth="1"/>
    <col min="15358" max="15358" width="13.59765625" style="100" customWidth="1"/>
    <col min="15359" max="15359" width="19.3984375" style="100" customWidth="1"/>
    <col min="15360" max="15360" width="7.3984375" style="100" customWidth="1"/>
    <col min="15361" max="15361" width="20.09765625" style="100" customWidth="1"/>
    <col min="15362" max="15376" width="7" style="100" customWidth="1"/>
    <col min="15377" max="15377" width="9" style="100" customWidth="1"/>
    <col min="15378" max="15378" width="32.3984375" style="100" customWidth="1"/>
    <col min="15379" max="15379" width="1.3984375" style="100" customWidth="1"/>
    <col min="15380" max="15380" width="12" style="100"/>
    <col min="15381" max="15381" width="30" style="100" customWidth="1"/>
    <col min="15382" max="15609" width="12" style="100"/>
    <col min="15610" max="15610" width="2.09765625" style="100" customWidth="1"/>
    <col min="15611" max="15611" width="9.59765625" style="100" customWidth="1"/>
    <col min="15612" max="15612" width="49.8984375" style="100" customWidth="1"/>
    <col min="15613" max="15613" width="11" style="100" customWidth="1"/>
    <col min="15614" max="15614" width="13.59765625" style="100" customWidth="1"/>
    <col min="15615" max="15615" width="19.3984375" style="100" customWidth="1"/>
    <col min="15616" max="15616" width="7.3984375" style="100" customWidth="1"/>
    <col min="15617" max="15617" width="20.09765625" style="100" customWidth="1"/>
    <col min="15618" max="15632" width="7" style="100" customWidth="1"/>
    <col min="15633" max="15633" width="9" style="100" customWidth="1"/>
    <col min="15634" max="15634" width="32.3984375" style="100" customWidth="1"/>
    <col min="15635" max="15635" width="1.3984375" style="100" customWidth="1"/>
    <col min="15636" max="15636" width="12" style="100"/>
    <col min="15637" max="15637" width="30" style="100" customWidth="1"/>
    <col min="15638" max="15865" width="12" style="100"/>
    <col min="15866" max="15866" width="2.09765625" style="100" customWidth="1"/>
    <col min="15867" max="15867" width="9.59765625" style="100" customWidth="1"/>
    <col min="15868" max="15868" width="49.8984375" style="100" customWidth="1"/>
    <col min="15869" max="15869" width="11" style="100" customWidth="1"/>
    <col min="15870" max="15870" width="13.59765625" style="100" customWidth="1"/>
    <col min="15871" max="15871" width="19.3984375" style="100" customWidth="1"/>
    <col min="15872" max="15872" width="7.3984375" style="100" customWidth="1"/>
    <col min="15873" max="15873" width="20.09765625" style="100" customWidth="1"/>
    <col min="15874" max="15888" width="7" style="100" customWidth="1"/>
    <col min="15889" max="15889" width="9" style="100" customWidth="1"/>
    <col min="15890" max="15890" width="32.3984375" style="100" customWidth="1"/>
    <col min="15891" max="15891" width="1.3984375" style="100" customWidth="1"/>
    <col min="15892" max="15892" width="12" style="100"/>
    <col min="15893" max="15893" width="30" style="100" customWidth="1"/>
    <col min="15894" max="16121" width="12" style="100"/>
    <col min="16122" max="16122" width="2.09765625" style="100" customWidth="1"/>
    <col min="16123" max="16123" width="9.59765625" style="100" customWidth="1"/>
    <col min="16124" max="16124" width="49.8984375" style="100" customWidth="1"/>
    <col min="16125" max="16125" width="11" style="100" customWidth="1"/>
    <col min="16126" max="16126" width="13.59765625" style="100" customWidth="1"/>
    <col min="16127" max="16127" width="19.3984375" style="100" customWidth="1"/>
    <col min="16128" max="16128" width="7.3984375" style="100" customWidth="1"/>
    <col min="16129" max="16129" width="20.09765625" style="100" customWidth="1"/>
    <col min="16130" max="16144" width="7" style="100" customWidth="1"/>
    <col min="16145" max="16145" width="9" style="100" customWidth="1"/>
    <col min="16146" max="16146" width="32.3984375" style="100" customWidth="1"/>
    <col min="16147" max="16147" width="1.3984375" style="100" customWidth="1"/>
    <col min="16148" max="16148" width="12" style="100"/>
    <col min="16149" max="16149" width="30" style="100" customWidth="1"/>
    <col min="16150" max="16384" width="12" style="100"/>
  </cols>
  <sheetData>
    <row r="1" spans="2:21" ht="105.75" customHeight="1">
      <c r="B1" s="1076" t="s">
        <v>357</v>
      </c>
      <c r="C1" s="1077"/>
      <c r="D1" s="1077"/>
      <c r="E1" s="1077"/>
      <c r="F1" s="1077"/>
      <c r="G1" s="1077"/>
      <c r="H1" s="1077"/>
      <c r="I1" s="1077"/>
      <c r="J1" s="1077"/>
      <c r="K1" s="1077"/>
      <c r="L1" s="1077"/>
      <c r="M1" s="1077"/>
      <c r="N1" s="1077"/>
      <c r="O1" s="1077"/>
      <c r="P1" s="1077"/>
      <c r="Q1" s="1077"/>
      <c r="R1" s="1077"/>
      <c r="S1" s="1078"/>
    </row>
    <row r="2" spans="2:21" ht="20" customHeight="1">
      <c r="B2" s="693"/>
      <c r="C2" s="694" t="s">
        <v>358</v>
      </c>
      <c r="D2" s="695" t="s">
        <v>359</v>
      </c>
      <c r="E2" s="1079"/>
      <c r="F2" s="1079"/>
      <c r="G2" s="1079"/>
      <c r="H2" s="693"/>
      <c r="I2" s="693"/>
      <c r="J2" s="693"/>
      <c r="K2" s="693"/>
      <c r="L2" s="693"/>
      <c r="M2" s="693"/>
      <c r="N2" s="693"/>
      <c r="O2" s="693"/>
      <c r="P2" s="693"/>
      <c r="Q2" s="693"/>
      <c r="R2" s="693"/>
      <c r="S2" s="696"/>
    </row>
    <row r="3" spans="2:21" ht="20" customHeight="1">
      <c r="B3" s="1080" t="s">
        <v>360</v>
      </c>
      <c r="C3" s="1080" t="s">
        <v>299</v>
      </c>
      <c r="D3" s="1080" t="s">
        <v>0</v>
      </c>
      <c r="E3" s="1085" t="s">
        <v>361</v>
      </c>
      <c r="F3" s="1080" t="s">
        <v>362</v>
      </c>
      <c r="G3" s="1085" t="s">
        <v>363</v>
      </c>
      <c r="H3" s="1080" t="s">
        <v>364</v>
      </c>
      <c r="I3" s="1080"/>
      <c r="J3" s="1080"/>
      <c r="K3" s="1080"/>
      <c r="L3" s="1080"/>
      <c r="M3" s="1080"/>
      <c r="N3" s="1080"/>
      <c r="O3" s="1080"/>
      <c r="P3" s="1080"/>
      <c r="Q3" s="1080"/>
      <c r="R3" s="1080"/>
      <c r="S3" s="1086" t="s">
        <v>365</v>
      </c>
    </row>
    <row r="4" spans="2:21" ht="20" customHeight="1">
      <c r="B4" s="1080"/>
      <c r="C4" s="1080"/>
      <c r="D4" s="1080"/>
      <c r="E4" s="1085"/>
      <c r="F4" s="1080"/>
      <c r="G4" s="1085"/>
      <c r="H4" s="697">
        <v>1</v>
      </c>
      <c r="I4" s="697">
        <v>2</v>
      </c>
      <c r="J4" s="697">
        <v>3</v>
      </c>
      <c r="K4" s="697">
        <v>4</v>
      </c>
      <c r="L4" s="697">
        <v>5</v>
      </c>
      <c r="M4" s="697">
        <v>6</v>
      </c>
      <c r="N4" s="697">
        <v>7</v>
      </c>
      <c r="O4" s="697">
        <v>8</v>
      </c>
      <c r="P4" s="697">
        <v>9</v>
      </c>
      <c r="Q4" s="697">
        <v>10</v>
      </c>
      <c r="R4" s="697" t="s">
        <v>366</v>
      </c>
      <c r="S4" s="1087"/>
    </row>
    <row r="5" spans="2:21" ht="20" customHeight="1">
      <c r="B5" s="698" t="s">
        <v>4</v>
      </c>
      <c r="C5" s="1081" t="s">
        <v>278</v>
      </c>
      <c r="D5" s="1082"/>
      <c r="E5" s="1082"/>
      <c r="F5" s="1082"/>
      <c r="G5" s="1082"/>
      <c r="H5" s="1082"/>
      <c r="I5" s="1082"/>
      <c r="J5" s="1082"/>
      <c r="K5" s="1082"/>
      <c r="L5" s="1082"/>
      <c r="M5" s="1082"/>
      <c r="N5" s="1082"/>
      <c r="O5" s="1082"/>
      <c r="P5" s="1082"/>
      <c r="Q5" s="1082"/>
      <c r="R5" s="1082"/>
      <c r="S5" s="1083"/>
    </row>
    <row r="6" spans="2:21" ht="20" customHeight="1">
      <c r="B6" s="699">
        <v>1</v>
      </c>
      <c r="C6" s="700" t="s">
        <v>367</v>
      </c>
      <c r="D6" s="701">
        <v>1</v>
      </c>
      <c r="E6" s="702">
        <v>4500000</v>
      </c>
      <c r="F6" s="703">
        <f>'F.P INTERVENTORIA'!N30</f>
        <v>1.7395999999999996</v>
      </c>
      <c r="G6" s="704">
        <f>E6*F6</f>
        <v>7828199.9999999981</v>
      </c>
      <c r="H6" s="705">
        <v>0.5</v>
      </c>
      <c r="I6" s="705">
        <f t="shared" ref="I6:M10" si="0">H6</f>
        <v>0.5</v>
      </c>
      <c r="J6" s="705">
        <f t="shared" si="0"/>
        <v>0.5</v>
      </c>
      <c r="K6" s="705">
        <f t="shared" si="0"/>
        <v>0.5</v>
      </c>
      <c r="L6" s="705">
        <f t="shared" si="0"/>
        <v>0.5</v>
      </c>
      <c r="M6" s="705">
        <f t="shared" si="0"/>
        <v>0.5</v>
      </c>
      <c r="N6" s="705">
        <f t="shared" ref="N6:N10" si="1">M6</f>
        <v>0.5</v>
      </c>
      <c r="O6" s="705">
        <f t="shared" ref="O6:O10" si="2">N6</f>
        <v>0.5</v>
      </c>
      <c r="P6" s="705">
        <f t="shared" ref="P6:P10" si="3">O6</f>
        <v>0.5</v>
      </c>
      <c r="Q6" s="705">
        <f t="shared" ref="Q6:Q10" si="4">P6</f>
        <v>0.5</v>
      </c>
      <c r="R6" s="706">
        <f>+SUM(H6:Q6)</f>
        <v>5</v>
      </c>
      <c r="S6" s="702">
        <f>+R6*G6</f>
        <v>39140999.999999993</v>
      </c>
      <c r="U6" s="707"/>
    </row>
    <row r="7" spans="2:21" ht="20" customHeight="1">
      <c r="B7" s="699">
        <v>2</v>
      </c>
      <c r="C7" s="700" t="s">
        <v>368</v>
      </c>
      <c r="D7" s="701">
        <v>1</v>
      </c>
      <c r="E7" s="702">
        <v>3600000</v>
      </c>
      <c r="F7" s="703">
        <f>F6</f>
        <v>1.7395999999999996</v>
      </c>
      <c r="G7" s="704">
        <f>E7*F7</f>
        <v>6262559.9999999981</v>
      </c>
      <c r="H7" s="705">
        <v>1</v>
      </c>
      <c r="I7" s="705">
        <f t="shared" si="0"/>
        <v>1</v>
      </c>
      <c r="J7" s="705">
        <v>1</v>
      </c>
      <c r="K7" s="705">
        <v>1</v>
      </c>
      <c r="L7" s="705">
        <f t="shared" si="0"/>
        <v>1</v>
      </c>
      <c r="M7" s="705">
        <f t="shared" si="0"/>
        <v>1</v>
      </c>
      <c r="N7" s="705">
        <f t="shared" si="1"/>
        <v>1</v>
      </c>
      <c r="O7" s="705">
        <f t="shared" si="2"/>
        <v>1</v>
      </c>
      <c r="P7" s="705">
        <f t="shared" si="3"/>
        <v>1</v>
      </c>
      <c r="Q7" s="705">
        <f t="shared" si="4"/>
        <v>1</v>
      </c>
      <c r="R7" s="706">
        <f>+SUM(H7:Q7)</f>
        <v>10</v>
      </c>
      <c r="S7" s="702">
        <f>+R7*G7</f>
        <v>62625599.999999985</v>
      </c>
      <c r="U7" s="707"/>
    </row>
    <row r="8" spans="2:21" ht="20" customHeight="1">
      <c r="B8" s="699">
        <v>3</v>
      </c>
      <c r="C8" s="700" t="s">
        <v>369</v>
      </c>
      <c r="D8" s="701">
        <v>1</v>
      </c>
      <c r="E8" s="702">
        <v>3600000</v>
      </c>
      <c r="F8" s="703">
        <f>F7</f>
        <v>1.7395999999999996</v>
      </c>
      <c r="G8" s="704">
        <f>E8*F8</f>
        <v>6262559.9999999981</v>
      </c>
      <c r="H8" s="705">
        <v>0.2</v>
      </c>
      <c r="I8" s="705">
        <f t="shared" si="0"/>
        <v>0.2</v>
      </c>
      <c r="J8" s="705">
        <f t="shared" si="0"/>
        <v>0.2</v>
      </c>
      <c r="K8" s="705">
        <f t="shared" si="0"/>
        <v>0.2</v>
      </c>
      <c r="L8" s="705">
        <f t="shared" si="0"/>
        <v>0.2</v>
      </c>
      <c r="M8" s="705">
        <f t="shared" si="0"/>
        <v>0.2</v>
      </c>
      <c r="N8" s="705">
        <f t="shared" si="1"/>
        <v>0.2</v>
      </c>
      <c r="O8" s="705">
        <f t="shared" si="2"/>
        <v>0.2</v>
      </c>
      <c r="P8" s="705">
        <f t="shared" si="3"/>
        <v>0.2</v>
      </c>
      <c r="Q8" s="705">
        <f t="shared" si="4"/>
        <v>0.2</v>
      </c>
      <c r="R8" s="706">
        <f>+SUM(H8:Q8)</f>
        <v>1.9999999999999998</v>
      </c>
      <c r="S8" s="702">
        <f>+R8*G8</f>
        <v>12525119.999999994</v>
      </c>
      <c r="U8" s="707"/>
    </row>
    <row r="9" spans="2:21" ht="20" customHeight="1">
      <c r="B9" s="699">
        <v>4</v>
      </c>
      <c r="C9" s="700" t="s">
        <v>370</v>
      </c>
      <c r="D9" s="701">
        <v>1</v>
      </c>
      <c r="E9" s="702">
        <v>3500000</v>
      </c>
      <c r="F9" s="703">
        <v>1.7396</v>
      </c>
      <c r="G9" s="704">
        <f>E9*F9</f>
        <v>6088600</v>
      </c>
      <c r="H9" s="705">
        <v>0.1</v>
      </c>
      <c r="I9" s="705">
        <f t="shared" si="0"/>
        <v>0.1</v>
      </c>
      <c r="J9" s="705">
        <f t="shared" si="0"/>
        <v>0.1</v>
      </c>
      <c r="K9" s="705">
        <f t="shared" si="0"/>
        <v>0.1</v>
      </c>
      <c r="L9" s="705">
        <f t="shared" si="0"/>
        <v>0.1</v>
      </c>
      <c r="M9" s="705">
        <f t="shared" si="0"/>
        <v>0.1</v>
      </c>
      <c r="N9" s="705">
        <f t="shared" si="1"/>
        <v>0.1</v>
      </c>
      <c r="O9" s="705">
        <f t="shared" si="2"/>
        <v>0.1</v>
      </c>
      <c r="P9" s="705">
        <f t="shared" si="3"/>
        <v>0.1</v>
      </c>
      <c r="Q9" s="705">
        <f t="shared" si="4"/>
        <v>0.1</v>
      </c>
      <c r="R9" s="706">
        <f>+SUM(H9:Q9)</f>
        <v>0.99999999999999989</v>
      </c>
      <c r="S9" s="702">
        <f>+R9*G9</f>
        <v>6088599.9999999991</v>
      </c>
      <c r="U9" s="707"/>
    </row>
    <row r="10" spans="2:21" ht="20" customHeight="1">
      <c r="B10" s="699">
        <v>5</v>
      </c>
      <c r="C10" s="700" t="s">
        <v>371</v>
      </c>
      <c r="D10" s="701">
        <v>1</v>
      </c>
      <c r="E10" s="702">
        <v>3500000</v>
      </c>
      <c r="F10" s="703">
        <v>1.7396</v>
      </c>
      <c r="G10" s="704">
        <f>E10*F10</f>
        <v>6088600</v>
      </c>
      <c r="H10" s="705">
        <v>0.1</v>
      </c>
      <c r="I10" s="705">
        <f t="shared" si="0"/>
        <v>0.1</v>
      </c>
      <c r="J10" s="705">
        <f t="shared" si="0"/>
        <v>0.1</v>
      </c>
      <c r="K10" s="705">
        <f t="shared" si="0"/>
        <v>0.1</v>
      </c>
      <c r="L10" s="705">
        <f t="shared" si="0"/>
        <v>0.1</v>
      </c>
      <c r="M10" s="705">
        <f t="shared" si="0"/>
        <v>0.1</v>
      </c>
      <c r="N10" s="705">
        <f t="shared" si="1"/>
        <v>0.1</v>
      </c>
      <c r="O10" s="705">
        <f t="shared" si="2"/>
        <v>0.1</v>
      </c>
      <c r="P10" s="705">
        <f t="shared" si="3"/>
        <v>0.1</v>
      </c>
      <c r="Q10" s="705">
        <f t="shared" si="4"/>
        <v>0.1</v>
      </c>
      <c r="R10" s="706">
        <f>+SUM(H10:Q10)</f>
        <v>0.99999999999999989</v>
      </c>
      <c r="S10" s="702">
        <f>+R10*G10</f>
        <v>6088599.9999999991</v>
      </c>
      <c r="U10" s="707"/>
    </row>
    <row r="11" spans="2:21" ht="20" customHeight="1">
      <c r="B11" s="1084" t="s">
        <v>372</v>
      </c>
      <c r="C11" s="1084"/>
      <c r="D11" s="1084"/>
      <c r="E11" s="1084"/>
      <c r="F11" s="1084"/>
      <c r="G11" s="1084"/>
      <c r="H11" s="1084"/>
      <c r="I11" s="1084"/>
      <c r="J11" s="1084"/>
      <c r="K11" s="1084"/>
      <c r="L11" s="1084"/>
      <c r="M11" s="1084"/>
      <c r="N11" s="1084"/>
      <c r="O11" s="1084"/>
      <c r="P11" s="1084"/>
      <c r="Q11" s="1084"/>
      <c r="R11" s="1084"/>
      <c r="S11" s="708">
        <f>SUM(S6:S10)</f>
        <v>126468919.99999997</v>
      </c>
    </row>
    <row r="12" spans="2:21" ht="13">
      <c r="B12" s="1088"/>
      <c r="C12" s="1089"/>
      <c r="D12" s="1089"/>
      <c r="E12" s="1089"/>
      <c r="F12" s="1089"/>
      <c r="G12" s="1089"/>
      <c r="H12" s="1089"/>
      <c r="I12" s="1089"/>
      <c r="J12" s="1089"/>
      <c r="K12" s="1089"/>
      <c r="L12" s="1089"/>
      <c r="M12" s="1089"/>
      <c r="N12" s="709"/>
      <c r="O12" s="709"/>
      <c r="P12" s="709"/>
      <c r="Q12" s="709"/>
      <c r="R12" s="1090"/>
      <c r="S12" s="1091"/>
    </row>
    <row r="13" spans="2:21" ht="20" customHeight="1">
      <c r="B13" s="1080" t="s">
        <v>360</v>
      </c>
      <c r="C13" s="1080" t="s">
        <v>299</v>
      </c>
      <c r="D13" s="1080" t="s">
        <v>0</v>
      </c>
      <c r="E13" s="1085" t="str">
        <f>+E3</f>
        <v xml:space="preserve">COSTO MES </v>
      </c>
      <c r="F13" s="1080" t="str">
        <f>+F3</f>
        <v>F.P.</v>
      </c>
      <c r="G13" s="1085" t="str">
        <f>+G3</f>
        <v xml:space="preserve">COSTO TOTAL MENSUAL </v>
      </c>
      <c r="H13" s="1080" t="s">
        <v>364</v>
      </c>
      <c r="I13" s="1080"/>
      <c r="J13" s="1080"/>
      <c r="K13" s="1080"/>
      <c r="L13" s="1080"/>
      <c r="M13" s="1080"/>
      <c r="N13" s="1080"/>
      <c r="O13" s="1080"/>
      <c r="P13" s="1080"/>
      <c r="Q13" s="1080"/>
      <c r="R13" s="1080"/>
      <c r="S13" s="1086" t="s">
        <v>365</v>
      </c>
    </row>
    <row r="14" spans="2:21" ht="20" customHeight="1">
      <c r="B14" s="1080"/>
      <c r="C14" s="1080"/>
      <c r="D14" s="1080"/>
      <c r="E14" s="1085"/>
      <c r="F14" s="1080"/>
      <c r="G14" s="1085"/>
      <c r="H14" s="697">
        <v>1</v>
      </c>
      <c r="I14" s="697">
        <v>2</v>
      </c>
      <c r="J14" s="697">
        <v>3</v>
      </c>
      <c r="K14" s="697">
        <v>4</v>
      </c>
      <c r="L14" s="697">
        <v>5</v>
      </c>
      <c r="M14" s="697">
        <v>6</v>
      </c>
      <c r="N14" s="697">
        <v>7</v>
      </c>
      <c r="O14" s="697">
        <v>8</v>
      </c>
      <c r="P14" s="697">
        <v>9</v>
      </c>
      <c r="Q14" s="697">
        <v>10</v>
      </c>
      <c r="R14" s="697" t="s">
        <v>366</v>
      </c>
      <c r="S14" s="1087"/>
    </row>
    <row r="15" spans="2:21" ht="20" customHeight="1">
      <c r="B15" s="710" t="s">
        <v>9</v>
      </c>
      <c r="C15" s="1092" t="s">
        <v>373</v>
      </c>
      <c r="D15" s="1092"/>
      <c r="E15" s="1092"/>
      <c r="F15" s="1092"/>
      <c r="G15" s="1092"/>
      <c r="H15" s="1092"/>
      <c r="I15" s="1092"/>
      <c r="J15" s="1092"/>
      <c r="K15" s="1092"/>
      <c r="L15" s="1092"/>
      <c r="M15" s="1092"/>
      <c r="N15" s="711"/>
      <c r="O15" s="711"/>
      <c r="P15" s="711"/>
      <c r="Q15" s="711"/>
      <c r="R15" s="1093"/>
      <c r="S15" s="1094"/>
    </row>
    <row r="16" spans="2:21" ht="20" customHeight="1">
      <c r="B16" s="699">
        <v>1</v>
      </c>
      <c r="C16" s="712" t="s">
        <v>281</v>
      </c>
      <c r="D16" s="701">
        <v>1</v>
      </c>
      <c r="E16" s="702">
        <v>2100000</v>
      </c>
      <c r="F16" s="703">
        <f>'F.P INTERVENTORIA'!G30</f>
        <v>1.9300999999999997</v>
      </c>
      <c r="G16" s="704">
        <f>+E16*F16*D16</f>
        <v>4053209.9999999995</v>
      </c>
      <c r="H16" s="705">
        <v>0.5</v>
      </c>
      <c r="I16" s="705">
        <f>H16</f>
        <v>0.5</v>
      </c>
      <c r="J16" s="705">
        <f t="shared" ref="J16:L17" si="5">I16</f>
        <v>0.5</v>
      </c>
      <c r="K16" s="705">
        <f t="shared" si="5"/>
        <v>0.5</v>
      </c>
      <c r="L16" s="705">
        <f t="shared" si="5"/>
        <v>0.5</v>
      </c>
      <c r="M16" s="705">
        <f>L16</f>
        <v>0.5</v>
      </c>
      <c r="N16" s="705">
        <f t="shared" ref="N16:Q16" si="6">M16</f>
        <v>0.5</v>
      </c>
      <c r="O16" s="705">
        <f t="shared" si="6"/>
        <v>0.5</v>
      </c>
      <c r="P16" s="705">
        <f t="shared" si="6"/>
        <v>0.5</v>
      </c>
      <c r="Q16" s="705">
        <f t="shared" si="6"/>
        <v>0.5</v>
      </c>
      <c r="R16" s="706">
        <f>+SUM(H16:Q16)</f>
        <v>5</v>
      </c>
      <c r="S16" s="702">
        <f>+R16*G16</f>
        <v>20266049.999999996</v>
      </c>
    </row>
    <row r="17" spans="2:23" ht="20" customHeight="1">
      <c r="B17" s="699">
        <v>2</v>
      </c>
      <c r="C17" s="713" t="s">
        <v>374</v>
      </c>
      <c r="D17" s="701">
        <v>1</v>
      </c>
      <c r="E17" s="702">
        <v>3300000</v>
      </c>
      <c r="F17" s="703">
        <f>F8</f>
        <v>1.7395999999999996</v>
      </c>
      <c r="G17" s="704">
        <f>+E17*F17*D17</f>
        <v>5740679.9999999991</v>
      </c>
      <c r="H17" s="705">
        <v>1</v>
      </c>
      <c r="I17" s="705">
        <f>H17</f>
        <v>1</v>
      </c>
      <c r="J17" s="705">
        <f t="shared" si="5"/>
        <v>1</v>
      </c>
      <c r="K17" s="705">
        <f t="shared" si="5"/>
        <v>1</v>
      </c>
      <c r="L17" s="705">
        <f t="shared" si="5"/>
        <v>1</v>
      </c>
      <c r="M17" s="705">
        <f>L17</f>
        <v>1</v>
      </c>
      <c r="N17" s="705">
        <f t="shared" ref="N17:Q17" si="7">M17</f>
        <v>1</v>
      </c>
      <c r="O17" s="705">
        <f t="shared" si="7"/>
        <v>1</v>
      </c>
      <c r="P17" s="705">
        <f t="shared" si="7"/>
        <v>1</v>
      </c>
      <c r="Q17" s="705">
        <f t="shared" si="7"/>
        <v>1</v>
      </c>
      <c r="R17" s="706">
        <f>+SUM(H17:Q17)</f>
        <v>10</v>
      </c>
      <c r="S17" s="702">
        <f>+R17*G17</f>
        <v>57406799.999999993</v>
      </c>
    </row>
    <row r="18" spans="2:23" ht="20" customHeight="1">
      <c r="B18" s="699">
        <v>3</v>
      </c>
      <c r="C18" s="713" t="s">
        <v>375</v>
      </c>
      <c r="D18" s="701">
        <v>2</v>
      </c>
      <c r="E18" s="702">
        <v>2500000</v>
      </c>
      <c r="F18" s="703">
        <f>F16</f>
        <v>1.9300999999999997</v>
      </c>
      <c r="G18" s="704">
        <f>+E18*F18*D18</f>
        <v>9650499.9999999981</v>
      </c>
      <c r="H18" s="705">
        <v>1</v>
      </c>
      <c r="I18" s="705">
        <v>1</v>
      </c>
      <c r="J18" s="705">
        <v>1</v>
      </c>
      <c r="K18" s="705">
        <v>1</v>
      </c>
      <c r="L18" s="705">
        <f>K18</f>
        <v>1</v>
      </c>
      <c r="M18" s="705">
        <f>L18</f>
        <v>1</v>
      </c>
      <c r="N18" s="705">
        <f t="shared" ref="N18:Q18" si="8">M18</f>
        <v>1</v>
      </c>
      <c r="O18" s="705">
        <f t="shared" si="8"/>
        <v>1</v>
      </c>
      <c r="P18" s="705">
        <f t="shared" si="8"/>
        <v>1</v>
      </c>
      <c r="Q18" s="705">
        <f t="shared" si="8"/>
        <v>1</v>
      </c>
      <c r="R18" s="706">
        <f>+SUM(H18:Q18)</f>
        <v>10</v>
      </c>
      <c r="S18" s="702">
        <f>+G18*R18</f>
        <v>96504999.999999985</v>
      </c>
    </row>
    <row r="19" spans="2:23" ht="20" customHeight="1">
      <c r="B19" s="1084" t="s">
        <v>376</v>
      </c>
      <c r="C19" s="1084"/>
      <c r="D19" s="1084"/>
      <c r="E19" s="1084"/>
      <c r="F19" s="1084"/>
      <c r="G19" s="1084"/>
      <c r="H19" s="1084"/>
      <c r="I19" s="1084"/>
      <c r="J19" s="1084"/>
      <c r="K19" s="1084"/>
      <c r="L19" s="1084"/>
      <c r="M19" s="1084"/>
      <c r="N19" s="1084"/>
      <c r="O19" s="1084"/>
      <c r="P19" s="1084"/>
      <c r="Q19" s="1084"/>
      <c r="R19" s="1084"/>
      <c r="S19" s="708">
        <f>SUM(S16:S18)</f>
        <v>174177849.99999997</v>
      </c>
    </row>
    <row r="20" spans="2:23" ht="13">
      <c r="B20" s="1088"/>
      <c r="C20" s="1089"/>
      <c r="D20" s="1089"/>
      <c r="E20" s="1089"/>
      <c r="F20" s="1089"/>
      <c r="G20" s="1089"/>
      <c r="H20" s="1089"/>
      <c r="I20" s="1089"/>
      <c r="J20" s="1089"/>
      <c r="K20" s="1089"/>
      <c r="L20" s="1089"/>
      <c r="M20" s="1089"/>
      <c r="N20" s="709"/>
      <c r="O20" s="709"/>
      <c r="P20" s="709"/>
      <c r="Q20" s="709"/>
      <c r="R20" s="1090"/>
      <c r="S20" s="1091"/>
    </row>
    <row r="21" spans="2:23" ht="20" customHeight="1">
      <c r="B21" s="1084" t="s">
        <v>377</v>
      </c>
      <c r="C21" s="1084"/>
      <c r="D21" s="1084"/>
      <c r="E21" s="1084"/>
      <c r="F21" s="1084"/>
      <c r="G21" s="1084"/>
      <c r="H21" s="1084"/>
      <c r="I21" s="1084"/>
      <c r="J21" s="1084"/>
      <c r="K21" s="1084"/>
      <c r="L21" s="1084"/>
      <c r="M21" s="1084"/>
      <c r="N21" s="1084"/>
      <c r="O21" s="1084"/>
      <c r="P21" s="1084"/>
      <c r="Q21" s="1084"/>
      <c r="R21" s="1084"/>
      <c r="S21" s="708">
        <f>+S11+S19</f>
        <v>300646769.99999994</v>
      </c>
    </row>
    <row r="22" spans="2:23" ht="13">
      <c r="B22" s="1088"/>
      <c r="C22" s="1089"/>
      <c r="D22" s="1089"/>
      <c r="E22" s="1089"/>
      <c r="F22" s="1089"/>
      <c r="G22" s="1089"/>
      <c r="H22" s="1089"/>
      <c r="I22" s="1089"/>
      <c r="J22" s="1089"/>
      <c r="K22" s="1089"/>
      <c r="L22" s="1089"/>
      <c r="M22" s="1089"/>
      <c r="N22" s="709"/>
      <c r="O22" s="709"/>
      <c r="P22" s="709"/>
      <c r="Q22" s="709"/>
      <c r="R22" s="1089"/>
      <c r="S22" s="1090"/>
    </row>
    <row r="23" spans="2:23" ht="20" customHeight="1">
      <c r="B23" s="1080" t="s">
        <v>378</v>
      </c>
      <c r="C23" s="1080" t="s">
        <v>299</v>
      </c>
      <c r="D23" s="1080" t="s">
        <v>0</v>
      </c>
      <c r="E23" s="1106" t="s">
        <v>301</v>
      </c>
      <c r="F23" s="1107"/>
      <c r="G23" s="1085" t="s">
        <v>379</v>
      </c>
      <c r="H23" s="1080" t="s">
        <v>364</v>
      </c>
      <c r="I23" s="1080"/>
      <c r="J23" s="1080"/>
      <c r="K23" s="1080"/>
      <c r="L23" s="1080"/>
      <c r="M23" s="1080"/>
      <c r="N23" s="1080"/>
      <c r="O23" s="1080"/>
      <c r="P23" s="1080"/>
      <c r="Q23" s="1080"/>
      <c r="R23" s="1080"/>
      <c r="S23" s="1086" t="s">
        <v>365</v>
      </c>
    </row>
    <row r="24" spans="2:23" ht="20" customHeight="1">
      <c r="B24" s="1080"/>
      <c r="C24" s="1080"/>
      <c r="D24" s="1080"/>
      <c r="E24" s="1108"/>
      <c r="F24" s="1109"/>
      <c r="G24" s="1085"/>
      <c r="H24" s="697">
        <v>1</v>
      </c>
      <c r="I24" s="697">
        <v>2</v>
      </c>
      <c r="J24" s="697">
        <v>3</v>
      </c>
      <c r="K24" s="697">
        <v>4</v>
      </c>
      <c r="L24" s="697">
        <v>5</v>
      </c>
      <c r="M24" s="697">
        <v>6</v>
      </c>
      <c r="N24" s="697">
        <v>7</v>
      </c>
      <c r="O24" s="697">
        <v>8</v>
      </c>
      <c r="P24" s="697">
        <v>9</v>
      </c>
      <c r="Q24" s="697">
        <v>10</v>
      </c>
      <c r="R24" s="697" t="s">
        <v>366</v>
      </c>
      <c r="S24" s="1087"/>
    </row>
    <row r="25" spans="2:23" ht="20" customHeight="1">
      <c r="B25" s="710" t="s">
        <v>40</v>
      </c>
      <c r="C25" s="1092" t="s">
        <v>380</v>
      </c>
      <c r="D25" s="1092"/>
      <c r="E25" s="1092"/>
      <c r="F25" s="1092"/>
      <c r="G25" s="1092"/>
      <c r="H25" s="1092"/>
      <c r="I25" s="1092"/>
      <c r="J25" s="1092"/>
      <c r="K25" s="1092"/>
      <c r="L25" s="1092"/>
      <c r="M25" s="1092"/>
      <c r="N25" s="711"/>
      <c r="O25" s="711"/>
      <c r="P25" s="711"/>
      <c r="Q25" s="711"/>
      <c r="R25" s="1095"/>
      <c r="S25" s="1096"/>
    </row>
    <row r="26" spans="2:23" ht="45" customHeight="1">
      <c r="B26" s="699">
        <v>1</v>
      </c>
      <c r="C26" s="712" t="s">
        <v>381</v>
      </c>
      <c r="D26" s="714">
        <v>1</v>
      </c>
      <c r="E26" s="1097" t="s">
        <v>283</v>
      </c>
      <c r="F26" s="1097"/>
      <c r="G26" s="715">
        <v>8000000</v>
      </c>
      <c r="H26" s="705">
        <v>0.7</v>
      </c>
      <c r="I26" s="705">
        <f>H26</f>
        <v>0.7</v>
      </c>
      <c r="J26" s="705">
        <f>I26</f>
        <v>0.7</v>
      </c>
      <c r="K26" s="705">
        <f>J26</f>
        <v>0.7</v>
      </c>
      <c r="L26" s="705">
        <f>K26</f>
        <v>0.7</v>
      </c>
      <c r="M26" s="705">
        <f>+L26</f>
        <v>0.7</v>
      </c>
      <c r="N26" s="705">
        <f>K26</f>
        <v>0.7</v>
      </c>
      <c r="O26" s="705">
        <f t="shared" ref="O26:Q29" si="9">N26</f>
        <v>0.7</v>
      </c>
      <c r="P26" s="705">
        <f t="shared" si="9"/>
        <v>0.7</v>
      </c>
      <c r="Q26" s="705">
        <f t="shared" si="9"/>
        <v>0.7</v>
      </c>
      <c r="R26" s="706">
        <f>+SUM(H26:Q26)</f>
        <v>7.0000000000000009</v>
      </c>
      <c r="S26" s="716">
        <f>D26*R26*G26</f>
        <v>56000000.000000007</v>
      </c>
      <c r="U26" s="717"/>
      <c r="V26" s="717"/>
      <c r="W26" s="717"/>
    </row>
    <row r="27" spans="2:23" ht="20" customHeight="1">
      <c r="B27" s="699">
        <v>2</v>
      </c>
      <c r="C27" s="713" t="s">
        <v>382</v>
      </c>
      <c r="D27" s="718">
        <v>1</v>
      </c>
      <c r="E27" s="1097" t="s">
        <v>283</v>
      </c>
      <c r="F27" s="1097"/>
      <c r="G27" s="702">
        <v>414147.70430430869</v>
      </c>
      <c r="H27" s="705">
        <v>1</v>
      </c>
      <c r="I27" s="705">
        <v>1</v>
      </c>
      <c r="J27" s="705">
        <v>1</v>
      </c>
      <c r="K27" s="705">
        <v>1</v>
      </c>
      <c r="L27" s="705">
        <v>1</v>
      </c>
      <c r="M27" s="705">
        <f>+L27</f>
        <v>1</v>
      </c>
      <c r="N27" s="705">
        <f>K27</f>
        <v>1</v>
      </c>
      <c r="O27" s="705">
        <f t="shared" si="9"/>
        <v>1</v>
      </c>
      <c r="P27" s="705">
        <f t="shared" si="9"/>
        <v>1</v>
      </c>
      <c r="Q27" s="705">
        <f t="shared" si="9"/>
        <v>1</v>
      </c>
      <c r="R27" s="706">
        <f>+SUM(H27:Q27)</f>
        <v>10</v>
      </c>
      <c r="S27" s="716">
        <f>D27*R27*G27</f>
        <v>4141477.0430430868</v>
      </c>
      <c r="W27" s="717"/>
    </row>
    <row r="28" spans="2:23" ht="25">
      <c r="B28" s="699">
        <v>3</v>
      </c>
      <c r="C28" s="719" t="s">
        <v>383</v>
      </c>
      <c r="D28" s="714">
        <v>1</v>
      </c>
      <c r="E28" s="1097" t="s">
        <v>283</v>
      </c>
      <c r="F28" s="1097"/>
      <c r="G28" s="720">
        <v>2500000</v>
      </c>
      <c r="H28" s="705">
        <v>1</v>
      </c>
      <c r="I28" s="705">
        <v>1</v>
      </c>
      <c r="J28" s="705">
        <v>1</v>
      </c>
      <c r="K28" s="705">
        <v>1</v>
      </c>
      <c r="L28" s="705">
        <v>1</v>
      </c>
      <c r="M28" s="705">
        <f>+L28</f>
        <v>1</v>
      </c>
      <c r="N28" s="705">
        <f>K28</f>
        <v>1</v>
      </c>
      <c r="O28" s="705">
        <f t="shared" si="9"/>
        <v>1</v>
      </c>
      <c r="P28" s="705">
        <f t="shared" si="9"/>
        <v>1</v>
      </c>
      <c r="Q28" s="705">
        <f t="shared" si="9"/>
        <v>1</v>
      </c>
      <c r="R28" s="706">
        <f>+SUM(H28:Q28)</f>
        <v>10</v>
      </c>
      <c r="S28" s="716">
        <f>D28*R28*G28</f>
        <v>25000000</v>
      </c>
      <c r="V28" s="707"/>
    </row>
    <row r="29" spans="2:23" ht="20" customHeight="1">
      <c r="B29" s="699">
        <v>4</v>
      </c>
      <c r="C29" s="712" t="s">
        <v>384</v>
      </c>
      <c r="D29" s="714">
        <v>1</v>
      </c>
      <c r="E29" s="1097" t="s">
        <v>283</v>
      </c>
      <c r="F29" s="1097"/>
      <c r="G29" s="720">
        <v>500000</v>
      </c>
      <c r="H29" s="705">
        <v>1</v>
      </c>
      <c r="I29" s="705">
        <v>1</v>
      </c>
      <c r="J29" s="705">
        <v>1</v>
      </c>
      <c r="K29" s="705">
        <v>1</v>
      </c>
      <c r="L29" s="705">
        <v>1</v>
      </c>
      <c r="M29" s="705">
        <f>+L29</f>
        <v>1</v>
      </c>
      <c r="N29" s="705">
        <f>K29</f>
        <v>1</v>
      </c>
      <c r="O29" s="705">
        <f t="shared" si="9"/>
        <v>1</v>
      </c>
      <c r="P29" s="705">
        <f t="shared" si="9"/>
        <v>1</v>
      </c>
      <c r="Q29" s="705">
        <f t="shared" si="9"/>
        <v>1</v>
      </c>
      <c r="R29" s="706">
        <f>+SUM(H29:Q29)</f>
        <v>10</v>
      </c>
      <c r="S29" s="716">
        <f>D29*R29*G29</f>
        <v>5000000</v>
      </c>
    </row>
    <row r="30" spans="2:23" ht="20" customHeight="1">
      <c r="B30" s="699">
        <v>5</v>
      </c>
      <c r="C30" s="712" t="s">
        <v>385</v>
      </c>
      <c r="D30" s="714">
        <v>0</v>
      </c>
      <c r="E30" s="1097" t="s">
        <v>283</v>
      </c>
      <c r="F30" s="1097"/>
      <c r="G30" s="720">
        <v>1500000</v>
      </c>
      <c r="H30" s="705">
        <v>0</v>
      </c>
      <c r="I30" s="705">
        <v>0</v>
      </c>
      <c r="J30" s="705">
        <v>0</v>
      </c>
      <c r="K30" s="705">
        <v>0</v>
      </c>
      <c r="L30" s="705">
        <v>0</v>
      </c>
      <c r="M30" s="705">
        <v>0</v>
      </c>
      <c r="N30" s="705">
        <f>K30</f>
        <v>0</v>
      </c>
      <c r="O30" s="705">
        <f>N30</f>
        <v>0</v>
      </c>
      <c r="P30" s="705"/>
      <c r="Q30" s="705"/>
      <c r="R30" s="706">
        <f>+SUM(H30:O30)</f>
        <v>0</v>
      </c>
      <c r="S30" s="716">
        <f>D30*R30*G30</f>
        <v>0</v>
      </c>
    </row>
    <row r="31" spans="2:23" ht="20" customHeight="1">
      <c r="B31" s="1084" t="s">
        <v>386</v>
      </c>
      <c r="C31" s="1084"/>
      <c r="D31" s="1084"/>
      <c r="E31" s="1084"/>
      <c r="F31" s="1084"/>
      <c r="G31" s="1084"/>
      <c r="H31" s="1084"/>
      <c r="I31" s="1084"/>
      <c r="J31" s="1084"/>
      <c r="K31" s="1084"/>
      <c r="L31" s="1084"/>
      <c r="M31" s="1084"/>
      <c r="N31" s="1084"/>
      <c r="O31" s="1084"/>
      <c r="P31" s="1084"/>
      <c r="Q31" s="1084"/>
      <c r="R31" s="1084"/>
      <c r="S31" s="708">
        <f>SUM(S26:S30)</f>
        <v>90141477.043043092</v>
      </c>
    </row>
    <row r="32" spans="2:23" ht="13">
      <c r="B32" s="1088"/>
      <c r="C32" s="1089"/>
      <c r="D32" s="1089"/>
      <c r="E32" s="1089"/>
      <c r="F32" s="1089"/>
      <c r="G32" s="1089"/>
      <c r="H32" s="1089"/>
      <c r="I32" s="1089"/>
      <c r="J32" s="1089"/>
      <c r="K32" s="1089"/>
      <c r="L32" s="1089"/>
      <c r="M32" s="1089"/>
      <c r="N32" s="709"/>
      <c r="O32" s="709"/>
      <c r="P32" s="709"/>
      <c r="Q32" s="709"/>
      <c r="R32" s="1089"/>
      <c r="S32" s="1090"/>
    </row>
    <row r="33" spans="2:24" ht="20" customHeight="1">
      <c r="B33" s="1080" t="s">
        <v>378</v>
      </c>
      <c r="C33" s="1080" t="s">
        <v>299</v>
      </c>
      <c r="D33" s="1080" t="s">
        <v>0</v>
      </c>
      <c r="E33" s="1106" t="s">
        <v>301</v>
      </c>
      <c r="F33" s="1107"/>
      <c r="G33" s="1085" t="s">
        <v>387</v>
      </c>
      <c r="H33" s="1098">
        <v>1</v>
      </c>
      <c r="I33" s="1098">
        <v>2</v>
      </c>
      <c r="J33" s="1098">
        <v>3</v>
      </c>
      <c r="K33" s="1098">
        <v>4</v>
      </c>
      <c r="L33" s="1098">
        <v>5</v>
      </c>
      <c r="M33" s="1098">
        <v>6</v>
      </c>
      <c r="N33" s="1098">
        <v>7</v>
      </c>
      <c r="O33" s="1098">
        <v>8</v>
      </c>
      <c r="P33" s="1098">
        <v>9</v>
      </c>
      <c r="Q33" s="1098">
        <v>10</v>
      </c>
      <c r="R33" s="1110" t="s">
        <v>366</v>
      </c>
      <c r="S33" s="1086" t="s">
        <v>365</v>
      </c>
      <c r="V33" s="721"/>
    </row>
    <row r="34" spans="2:24" ht="20" customHeight="1">
      <c r="B34" s="1080"/>
      <c r="C34" s="1080"/>
      <c r="D34" s="1080"/>
      <c r="E34" s="1108"/>
      <c r="F34" s="1109"/>
      <c r="G34" s="1085"/>
      <c r="H34" s="1099"/>
      <c r="I34" s="1099"/>
      <c r="J34" s="1099"/>
      <c r="K34" s="1099"/>
      <c r="L34" s="1099"/>
      <c r="M34" s="1099"/>
      <c r="N34" s="1099"/>
      <c r="O34" s="1099"/>
      <c r="P34" s="1099"/>
      <c r="Q34" s="1099"/>
      <c r="R34" s="1110"/>
      <c r="S34" s="1087"/>
      <c r="V34" s="721"/>
    </row>
    <row r="35" spans="2:24" ht="20" customHeight="1">
      <c r="B35" s="710" t="s">
        <v>43</v>
      </c>
      <c r="C35" s="1092" t="s">
        <v>294</v>
      </c>
      <c r="D35" s="1092"/>
      <c r="E35" s="1092"/>
      <c r="F35" s="1092"/>
      <c r="G35" s="1092"/>
      <c r="H35" s="1092"/>
      <c r="I35" s="1092"/>
      <c r="J35" s="1092"/>
      <c r="K35" s="1092"/>
      <c r="L35" s="1092"/>
      <c r="M35" s="1092"/>
      <c r="N35" s="711"/>
      <c r="O35" s="711"/>
      <c r="P35" s="711"/>
      <c r="Q35" s="711"/>
      <c r="R35" s="1095"/>
      <c r="S35" s="1096"/>
      <c r="V35" s="721"/>
    </row>
    <row r="36" spans="2:24" ht="20" customHeight="1">
      <c r="B36" s="722">
        <v>1</v>
      </c>
      <c r="C36" s="723" t="s">
        <v>388</v>
      </c>
      <c r="D36" s="724">
        <v>0.05</v>
      </c>
      <c r="E36" s="725"/>
      <c r="F36" s="726"/>
      <c r="G36" s="727">
        <f>+S21+S31</f>
        <v>390788247.04304302</v>
      </c>
      <c r="H36" s="728"/>
      <c r="I36" s="728"/>
      <c r="J36" s="728"/>
      <c r="K36" s="728"/>
      <c r="L36" s="728"/>
      <c r="M36" s="728"/>
      <c r="N36" s="728"/>
      <c r="O36" s="728"/>
      <c r="P36" s="728"/>
      <c r="Q36" s="728"/>
      <c r="R36" s="729"/>
      <c r="S36" s="730">
        <f>+D36*G36</f>
        <v>19539412.35215215</v>
      </c>
      <c r="V36" s="721"/>
    </row>
    <row r="37" spans="2:24" ht="20" customHeight="1">
      <c r="B37" s="1084" t="s">
        <v>389</v>
      </c>
      <c r="C37" s="1084"/>
      <c r="D37" s="1084"/>
      <c r="E37" s="1084"/>
      <c r="F37" s="1084"/>
      <c r="G37" s="1084"/>
      <c r="H37" s="1084"/>
      <c r="I37" s="1084"/>
      <c r="J37" s="1084"/>
      <c r="K37" s="1084"/>
      <c r="L37" s="1084"/>
      <c r="M37" s="1084"/>
      <c r="N37" s="1084"/>
      <c r="O37" s="1084"/>
      <c r="P37" s="1084"/>
      <c r="Q37" s="1084"/>
      <c r="R37" s="1084"/>
      <c r="S37" s="708">
        <f>+S21+S31+S36</f>
        <v>410327659.39519519</v>
      </c>
      <c r="V37" s="721"/>
    </row>
    <row r="38" spans="2:24" ht="13">
      <c r="B38" s="1088"/>
      <c r="C38" s="1089"/>
      <c r="D38" s="1089"/>
      <c r="E38" s="1089"/>
      <c r="F38" s="1089"/>
      <c r="G38" s="1089"/>
      <c r="H38" s="1089"/>
      <c r="I38" s="1089"/>
      <c r="J38" s="1089"/>
      <c r="K38" s="1089"/>
      <c r="L38" s="1089"/>
      <c r="M38" s="1089"/>
      <c r="N38" s="709"/>
      <c r="O38" s="709"/>
      <c r="P38" s="709"/>
      <c r="Q38" s="709"/>
      <c r="R38" s="1089"/>
      <c r="S38" s="1090"/>
    </row>
    <row r="39" spans="2:24" ht="20" customHeight="1">
      <c r="B39" s="1080" t="s">
        <v>378</v>
      </c>
      <c r="C39" s="1080" t="s">
        <v>299</v>
      </c>
      <c r="D39" s="1080" t="s">
        <v>0</v>
      </c>
      <c r="E39" s="1106" t="s">
        <v>301</v>
      </c>
      <c r="F39" s="1107"/>
      <c r="G39" s="1085" t="s">
        <v>387</v>
      </c>
      <c r="H39" s="1098">
        <v>1</v>
      </c>
      <c r="I39" s="1098">
        <v>2</v>
      </c>
      <c r="J39" s="1098">
        <v>3</v>
      </c>
      <c r="K39" s="1098">
        <v>4</v>
      </c>
      <c r="L39" s="1098">
        <v>5</v>
      </c>
      <c r="M39" s="1098">
        <v>6</v>
      </c>
      <c r="N39" s="1098">
        <v>7</v>
      </c>
      <c r="O39" s="1098">
        <v>8</v>
      </c>
      <c r="P39" s="1098">
        <v>9</v>
      </c>
      <c r="Q39" s="1098">
        <v>10</v>
      </c>
      <c r="R39" s="1110" t="s">
        <v>366</v>
      </c>
      <c r="S39" s="1086" t="s">
        <v>365</v>
      </c>
    </row>
    <row r="40" spans="2:24" ht="20" customHeight="1">
      <c r="B40" s="1080"/>
      <c r="C40" s="1080"/>
      <c r="D40" s="1080"/>
      <c r="E40" s="1108"/>
      <c r="F40" s="1109"/>
      <c r="G40" s="1085"/>
      <c r="H40" s="1099"/>
      <c r="I40" s="1099"/>
      <c r="J40" s="1099"/>
      <c r="K40" s="1099"/>
      <c r="L40" s="1099"/>
      <c r="M40" s="1099"/>
      <c r="N40" s="1099"/>
      <c r="O40" s="1099"/>
      <c r="P40" s="1099"/>
      <c r="Q40" s="1099"/>
      <c r="R40" s="1110"/>
      <c r="S40" s="1087"/>
    </row>
    <row r="41" spans="2:24" ht="20" customHeight="1">
      <c r="B41" s="710" t="s">
        <v>46</v>
      </c>
      <c r="C41" s="1092" t="s">
        <v>390</v>
      </c>
      <c r="D41" s="1092"/>
      <c r="E41" s="1092"/>
      <c r="F41" s="1092"/>
      <c r="G41" s="1092"/>
      <c r="H41" s="1092"/>
      <c r="I41" s="1092"/>
      <c r="J41" s="1092"/>
      <c r="K41" s="1092"/>
      <c r="L41" s="1092"/>
      <c r="M41" s="1092"/>
      <c r="N41" s="711"/>
      <c r="O41" s="711"/>
      <c r="P41" s="711"/>
      <c r="Q41" s="711"/>
      <c r="R41" s="1095"/>
      <c r="S41" s="1096"/>
    </row>
    <row r="42" spans="2:24" ht="87.75" customHeight="1">
      <c r="B42" s="731">
        <v>1</v>
      </c>
      <c r="C42" s="712" t="s">
        <v>1951</v>
      </c>
      <c r="D42" s="732">
        <v>0.17</v>
      </c>
      <c r="E42" s="1097" t="s">
        <v>391</v>
      </c>
      <c r="F42" s="1097"/>
      <c r="G42" s="720">
        <f>+S21+S31+S36</f>
        <v>410327659.39519519</v>
      </c>
      <c r="H42" s="705"/>
      <c r="I42" s="705"/>
      <c r="J42" s="705"/>
      <c r="K42" s="705"/>
      <c r="L42" s="705"/>
      <c r="M42" s="705"/>
      <c r="N42" s="705"/>
      <c r="O42" s="705"/>
      <c r="P42" s="705"/>
      <c r="Q42" s="705"/>
      <c r="R42" s="706"/>
      <c r="S42" s="716">
        <f>+D42*G42</f>
        <v>69755702.097183183</v>
      </c>
    </row>
    <row r="43" spans="2:24" ht="20" customHeight="1">
      <c r="B43" s="1100" t="s">
        <v>386</v>
      </c>
      <c r="C43" s="1101"/>
      <c r="D43" s="1101"/>
      <c r="E43" s="1101"/>
      <c r="F43" s="1101"/>
      <c r="G43" s="1101"/>
      <c r="H43" s="1101"/>
      <c r="I43" s="1101"/>
      <c r="J43" s="1101"/>
      <c r="K43" s="1101"/>
      <c r="L43" s="1101"/>
      <c r="M43" s="1101"/>
      <c r="N43" s="1101"/>
      <c r="O43" s="1101"/>
      <c r="P43" s="1101"/>
      <c r="Q43" s="1101"/>
      <c r="R43" s="1102"/>
      <c r="S43" s="708">
        <f>SUM(S42:S42)</f>
        <v>69755702.097183183</v>
      </c>
    </row>
    <row r="44" spans="2:24" ht="13">
      <c r="B44" s="1088"/>
      <c r="C44" s="1089"/>
      <c r="D44" s="1089"/>
      <c r="E44" s="1089"/>
      <c r="F44" s="1089"/>
      <c r="G44" s="1089"/>
      <c r="H44" s="1089"/>
      <c r="I44" s="1089"/>
      <c r="J44" s="1089"/>
      <c r="K44" s="1089"/>
      <c r="L44" s="1089"/>
      <c r="M44" s="1089"/>
      <c r="N44" s="709"/>
      <c r="O44" s="709"/>
      <c r="P44" s="709"/>
      <c r="Q44" s="709"/>
      <c r="R44" s="1089"/>
      <c r="S44" s="1090"/>
    </row>
    <row r="45" spans="2:24" ht="20" customHeight="1">
      <c r="B45" s="1100" t="s">
        <v>392</v>
      </c>
      <c r="C45" s="1101"/>
      <c r="D45" s="1101"/>
      <c r="E45" s="1101"/>
      <c r="F45" s="1101"/>
      <c r="G45" s="1101"/>
      <c r="H45" s="1101"/>
      <c r="I45" s="1101"/>
      <c r="J45" s="1101"/>
      <c r="K45" s="1101"/>
      <c r="L45" s="1101"/>
      <c r="M45" s="1101"/>
      <c r="N45" s="1101"/>
      <c r="O45" s="1101"/>
      <c r="P45" s="1101"/>
      <c r="Q45" s="1101"/>
      <c r="R45" s="1102"/>
      <c r="S45" s="708">
        <f>+S11+S19+S31+S36+S42</f>
        <v>480083361.49237835</v>
      </c>
      <c r="U45" s="733"/>
    </row>
    <row r="46" spans="2:24" ht="20" customHeight="1">
      <c r="B46" s="1103" t="s">
        <v>393</v>
      </c>
      <c r="C46" s="1104"/>
      <c r="D46" s="1104"/>
      <c r="E46" s="1104"/>
      <c r="F46" s="1104"/>
      <c r="G46" s="1104"/>
      <c r="H46" s="1104"/>
      <c r="I46" s="1104"/>
      <c r="J46" s="1104"/>
      <c r="K46" s="1104"/>
      <c r="L46" s="1104"/>
      <c r="M46" s="1104"/>
      <c r="N46" s="1104"/>
      <c r="O46" s="1104"/>
      <c r="P46" s="1104"/>
      <c r="Q46" s="1104"/>
      <c r="R46" s="1105"/>
      <c r="S46" s="734">
        <f>+S37*19%</f>
        <v>77962255.285087094</v>
      </c>
    </row>
    <row r="47" spans="2:24" ht="20" customHeight="1">
      <c r="B47" s="1100" t="s">
        <v>394</v>
      </c>
      <c r="C47" s="1101"/>
      <c r="D47" s="1101"/>
      <c r="E47" s="1101"/>
      <c r="F47" s="1101"/>
      <c r="G47" s="1101"/>
      <c r="H47" s="1101"/>
      <c r="I47" s="1101"/>
      <c r="J47" s="1101"/>
      <c r="K47" s="1101"/>
      <c r="L47" s="1101"/>
      <c r="M47" s="1101"/>
      <c r="N47" s="1101"/>
      <c r="O47" s="1101"/>
      <c r="P47" s="1101"/>
      <c r="Q47" s="1101"/>
      <c r="R47" s="1102"/>
      <c r="S47" s="708">
        <f>SUM(S45:S46)</f>
        <v>558045616.77746546</v>
      </c>
      <c r="U47" s="735">
        <f>'PPTO RESUMEN'!H99</f>
        <v>558045616.77746582</v>
      </c>
      <c r="V47" s="736">
        <f>U47-S47</f>
        <v>0</v>
      </c>
      <c r="W47" s="737"/>
      <c r="X47" s="736"/>
    </row>
    <row r="48" spans="2:24">
      <c r="B48" s="738"/>
      <c r="C48" s="739"/>
      <c r="D48" s="738"/>
      <c r="E48" s="740"/>
      <c r="F48" s="738"/>
      <c r="G48" s="740"/>
      <c r="H48" s="741"/>
      <c r="I48" s="741"/>
      <c r="J48" s="741"/>
      <c r="K48" s="741"/>
      <c r="L48" s="741"/>
      <c r="M48" s="741"/>
      <c r="N48" s="741"/>
      <c r="O48" s="741"/>
      <c r="P48" s="741"/>
      <c r="Q48" s="741"/>
      <c r="R48" s="738"/>
      <c r="S48" s="740"/>
      <c r="U48" s="742"/>
    </row>
    <row r="49" spans="2:24">
      <c r="B49" s="743" t="s">
        <v>998</v>
      </c>
      <c r="C49" s="744"/>
      <c r="D49" s="745"/>
      <c r="E49" s="746"/>
      <c r="F49" s="747"/>
      <c r="G49" s="747"/>
      <c r="H49" s="748"/>
      <c r="I49" s="745"/>
      <c r="J49" s="745"/>
      <c r="K49" s="745"/>
      <c r="L49" s="745"/>
      <c r="M49" s="745"/>
      <c r="N49" s="745"/>
      <c r="O49" s="745"/>
      <c r="P49" s="745"/>
      <c r="Q49" s="745"/>
      <c r="R49" s="745"/>
      <c r="S49" s="749"/>
      <c r="U49" s="707"/>
      <c r="V49" s="721"/>
      <c r="W49" s="736"/>
    </row>
    <row r="50" spans="2:24" ht="14">
      <c r="B50" s="100" t="s">
        <v>395</v>
      </c>
      <c r="J50" s="751"/>
      <c r="S50" s="752"/>
      <c r="U50" s="707"/>
      <c r="V50" s="753"/>
      <c r="W50" s="707"/>
    </row>
    <row r="51" spans="2:24" ht="33.5" customHeight="1">
      <c r="S51" s="753"/>
      <c r="U51" s="707"/>
    </row>
    <row r="52" spans="2:24">
      <c r="E52" s="754"/>
      <c r="S52" s="755"/>
    </row>
    <row r="53" spans="2:24" ht="15.5">
      <c r="G53" s="955" t="s">
        <v>1982</v>
      </c>
      <c r="W53" s="721"/>
    </row>
    <row r="54" spans="2:24" ht="15.5">
      <c r="C54" s="756"/>
      <c r="G54" s="958" t="s">
        <v>1983</v>
      </c>
      <c r="S54" s="707"/>
      <c r="W54" s="736"/>
    </row>
    <row r="55" spans="2:24" ht="31">
      <c r="C55" s="756"/>
      <c r="G55" s="958" t="s">
        <v>1984</v>
      </c>
      <c r="J55" s="757"/>
    </row>
    <row r="56" spans="2:24" ht="15.5">
      <c r="C56" s="756"/>
      <c r="G56" s="928" t="s">
        <v>1985</v>
      </c>
      <c r="J56" s="758"/>
      <c r="V56" s="736"/>
      <c r="W56" s="759"/>
      <c r="X56" s="760"/>
    </row>
    <row r="57" spans="2:24" ht="15.5">
      <c r="C57" s="761"/>
      <c r="G57" s="928" t="s">
        <v>1986</v>
      </c>
      <c r="J57" s="758"/>
    </row>
    <row r="58" spans="2:24" ht="15.5">
      <c r="G58" s="928" t="s">
        <v>1987</v>
      </c>
    </row>
  </sheetData>
  <mergeCells count="95">
    <mergeCell ref="S33:S34"/>
    <mergeCell ref="S39:S40"/>
    <mergeCell ref="E23:F24"/>
    <mergeCell ref="E33:F34"/>
    <mergeCell ref="E39:F40"/>
    <mergeCell ref="P33:P34"/>
    <mergeCell ref="P39:P40"/>
    <mergeCell ref="Q33:Q34"/>
    <mergeCell ref="Q39:Q40"/>
    <mergeCell ref="R33:R34"/>
    <mergeCell ref="R39:R40"/>
    <mergeCell ref="M33:M34"/>
    <mergeCell ref="M39:M40"/>
    <mergeCell ref="N33:N34"/>
    <mergeCell ref="N39:N40"/>
    <mergeCell ref="O33:O34"/>
    <mergeCell ref="G33:G34"/>
    <mergeCell ref="G39:G40"/>
    <mergeCell ref="H33:H34"/>
    <mergeCell ref="H39:H40"/>
    <mergeCell ref="I33:I34"/>
    <mergeCell ref="I39:I40"/>
    <mergeCell ref="C35:M35"/>
    <mergeCell ref="J33:J34"/>
    <mergeCell ref="J39:J40"/>
    <mergeCell ref="K33:K34"/>
    <mergeCell ref="K39:K40"/>
    <mergeCell ref="L33:L34"/>
    <mergeCell ref="L39:L40"/>
    <mergeCell ref="B38:M38"/>
    <mergeCell ref="B46:R46"/>
    <mergeCell ref="B47:R47"/>
    <mergeCell ref="B3:B4"/>
    <mergeCell ref="B13:B14"/>
    <mergeCell ref="B23:B24"/>
    <mergeCell ref="B33:B34"/>
    <mergeCell ref="B39:B40"/>
    <mergeCell ref="C3:C4"/>
    <mergeCell ref="C13:C14"/>
    <mergeCell ref="C23:C24"/>
    <mergeCell ref="C33:C34"/>
    <mergeCell ref="C39:C40"/>
    <mergeCell ref="D3:D4"/>
    <mergeCell ref="D13:D14"/>
    <mergeCell ref="D23:D24"/>
    <mergeCell ref="D33:D34"/>
    <mergeCell ref="E42:F42"/>
    <mergeCell ref="B43:R43"/>
    <mergeCell ref="B44:M44"/>
    <mergeCell ref="R44:S44"/>
    <mergeCell ref="B45:R45"/>
    <mergeCell ref="R35:S35"/>
    <mergeCell ref="B37:R37"/>
    <mergeCell ref="C41:M41"/>
    <mergeCell ref="R41:S41"/>
    <mergeCell ref="D39:D40"/>
    <mergeCell ref="O39:O40"/>
    <mergeCell ref="R38:S38"/>
    <mergeCell ref="E28:F28"/>
    <mergeCell ref="E29:F29"/>
    <mergeCell ref="E30:F30"/>
    <mergeCell ref="B31:R31"/>
    <mergeCell ref="B32:M32"/>
    <mergeCell ref="R32:S32"/>
    <mergeCell ref="H23:R23"/>
    <mergeCell ref="C25:M25"/>
    <mergeCell ref="R25:S25"/>
    <mergeCell ref="E26:F26"/>
    <mergeCell ref="E27:F27"/>
    <mergeCell ref="G23:G24"/>
    <mergeCell ref="S23:S24"/>
    <mergeCell ref="B19:R19"/>
    <mergeCell ref="B20:M20"/>
    <mergeCell ref="R20:S20"/>
    <mergeCell ref="B21:R21"/>
    <mergeCell ref="B22:M22"/>
    <mergeCell ref="R22:S22"/>
    <mergeCell ref="B12:M12"/>
    <mergeCell ref="R12:S12"/>
    <mergeCell ref="H13:R13"/>
    <mergeCell ref="C15:M15"/>
    <mergeCell ref="R15:S15"/>
    <mergeCell ref="E13:E14"/>
    <mergeCell ref="F13:F14"/>
    <mergeCell ref="G13:G14"/>
    <mergeCell ref="S13:S14"/>
    <mergeCell ref="B1:S1"/>
    <mergeCell ref="E2:G2"/>
    <mergeCell ref="H3:R3"/>
    <mergeCell ref="C5:S5"/>
    <mergeCell ref="B11:R11"/>
    <mergeCell ref="E3:E4"/>
    <mergeCell ref="F3:F4"/>
    <mergeCell ref="G3:G4"/>
    <mergeCell ref="S3:S4"/>
  </mergeCells>
  <printOptions horizontalCentered="1"/>
  <pageMargins left="0.25" right="0.25" top="0.75" bottom="0.75" header="0.3" footer="0.3"/>
  <pageSetup paperSize="9" scale="39" fitToWidth="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I161"/>
  <sheetViews>
    <sheetView view="pageBreakPreview" topLeftCell="A136" zoomScale="65" zoomScaleNormal="49" zoomScaleSheetLayoutView="65" zoomScalePageLayoutView="55" workbookViewId="0">
      <selection activeCell="D144" sqref="D144"/>
    </sheetView>
  </sheetViews>
  <sheetFormatPr baseColWidth="10" defaultColWidth="9.3984375" defaultRowHeight="15.5"/>
  <cols>
    <col min="1" max="1" width="12" style="762" customWidth="1"/>
    <col min="2" max="2" width="85" style="762" customWidth="1"/>
    <col min="3" max="3" width="20.796875" style="826" customWidth="1"/>
    <col min="4" max="4" width="29.3984375" style="762" customWidth="1"/>
    <col min="5" max="5" width="10" style="762" customWidth="1"/>
    <col min="6" max="6" width="10.09765625" style="762" customWidth="1"/>
    <col min="7" max="7" width="11.09765625" style="762" customWidth="1"/>
    <col min="8" max="8" width="11.3984375" style="762" customWidth="1"/>
    <col min="9" max="9" width="11.8984375" style="762" customWidth="1"/>
    <col min="10" max="11" width="13.8984375" style="762" customWidth="1"/>
    <col min="12" max="12" width="15.09765625" style="762" customWidth="1"/>
    <col min="13" max="56" width="24" style="762" customWidth="1"/>
    <col min="57" max="60" width="9.3984375" style="762"/>
    <col min="61" max="61" width="20.09765625" style="762" customWidth="1"/>
    <col min="62" max="16384" width="9.3984375" style="762"/>
  </cols>
  <sheetData>
    <row r="1" spans="1:61" ht="90.75" customHeight="1">
      <c r="A1" s="1132" t="s">
        <v>622</v>
      </c>
      <c r="B1" s="1132"/>
      <c r="C1" s="1132"/>
      <c r="D1" s="1132"/>
      <c r="E1" s="1132"/>
      <c r="F1" s="1132"/>
      <c r="G1" s="1132"/>
      <c r="H1" s="1132"/>
      <c r="I1" s="1132"/>
      <c r="J1" s="1132"/>
      <c r="K1" s="1132"/>
      <c r="L1" s="1132"/>
      <c r="M1" s="1132"/>
      <c r="N1" s="1132"/>
      <c r="O1" s="1132"/>
      <c r="P1" s="1132"/>
      <c r="Q1" s="1132"/>
      <c r="R1" s="1132"/>
      <c r="S1" s="1132"/>
      <c r="T1" s="1132"/>
      <c r="U1" s="1132"/>
      <c r="V1" s="1132"/>
      <c r="W1" s="1132"/>
      <c r="X1" s="1132"/>
      <c r="Y1" s="1132"/>
      <c r="Z1" s="1132"/>
      <c r="AA1" s="1132"/>
      <c r="AB1" s="1132"/>
      <c r="AC1" s="1132"/>
      <c r="AD1" s="1132"/>
      <c r="AE1" s="1132"/>
      <c r="AF1" s="1132"/>
      <c r="AG1" s="1132"/>
      <c r="AH1" s="1132"/>
      <c r="AI1" s="1132"/>
      <c r="AJ1" s="1132"/>
      <c r="AK1" s="1132"/>
      <c r="AL1" s="1132"/>
      <c r="AM1" s="1132"/>
      <c r="AN1" s="1132"/>
      <c r="AO1" s="1132"/>
      <c r="AP1" s="1132"/>
      <c r="AQ1" s="1132"/>
      <c r="AR1" s="1132"/>
      <c r="AS1" s="1132"/>
      <c r="AT1" s="1132"/>
      <c r="AU1" s="1132"/>
      <c r="AV1" s="1132"/>
      <c r="AW1" s="1132"/>
      <c r="AX1" s="1132"/>
      <c r="AY1" s="1132"/>
      <c r="AZ1" s="1132"/>
    </row>
    <row r="2" spans="1:61" ht="18.75" customHeight="1">
      <c r="A2" s="1136" t="s">
        <v>268</v>
      </c>
      <c r="B2" s="1137"/>
      <c r="C2" s="1138"/>
      <c r="D2" s="763" t="s">
        <v>0</v>
      </c>
      <c r="E2" s="1133">
        <v>1</v>
      </c>
      <c r="F2" s="1134"/>
      <c r="G2" s="1134"/>
      <c r="H2" s="1135"/>
      <c r="I2" s="1133">
        <v>2</v>
      </c>
      <c r="J2" s="1134"/>
      <c r="K2" s="1134"/>
      <c r="L2" s="1135"/>
      <c r="M2" s="1133">
        <v>3</v>
      </c>
      <c r="N2" s="1134"/>
      <c r="O2" s="1134"/>
      <c r="P2" s="1135"/>
      <c r="Q2" s="1133">
        <v>4</v>
      </c>
      <c r="R2" s="1134"/>
      <c r="S2" s="1134"/>
      <c r="T2" s="1135"/>
      <c r="U2" s="1133">
        <v>5</v>
      </c>
      <c r="V2" s="1134"/>
      <c r="W2" s="1134"/>
      <c r="X2" s="1135"/>
      <c r="Y2" s="1133">
        <v>6</v>
      </c>
      <c r="Z2" s="1134"/>
      <c r="AA2" s="1134"/>
      <c r="AB2" s="1135"/>
      <c r="AC2" s="1133">
        <v>7</v>
      </c>
      <c r="AD2" s="1134"/>
      <c r="AE2" s="1134"/>
      <c r="AF2" s="1135"/>
      <c r="AG2" s="1133">
        <v>8</v>
      </c>
      <c r="AH2" s="1134"/>
      <c r="AI2" s="1134"/>
      <c r="AJ2" s="1135"/>
      <c r="AK2" s="1133">
        <v>9</v>
      </c>
      <c r="AL2" s="1134"/>
      <c r="AM2" s="1134"/>
      <c r="AN2" s="1135"/>
      <c r="AO2" s="1133">
        <v>10</v>
      </c>
      <c r="AP2" s="1134"/>
      <c r="AQ2" s="1134"/>
      <c r="AR2" s="1135"/>
      <c r="AS2" s="1133">
        <v>11</v>
      </c>
      <c r="AT2" s="1134"/>
      <c r="AU2" s="1134"/>
      <c r="AV2" s="1135"/>
      <c r="AW2" s="1133">
        <v>12</v>
      </c>
      <c r="AX2" s="1134"/>
      <c r="AY2" s="1134"/>
      <c r="AZ2" s="1135"/>
      <c r="BA2" s="1133">
        <v>13</v>
      </c>
      <c r="BB2" s="1134"/>
      <c r="BC2" s="1134"/>
      <c r="BD2" s="1135"/>
    </row>
    <row r="3" spans="1:61" ht="18">
      <c r="A3" s="1139"/>
      <c r="B3" s="1140"/>
      <c r="C3" s="1141"/>
      <c r="D3" s="763" t="s">
        <v>269</v>
      </c>
      <c r="E3" s="763">
        <v>1</v>
      </c>
      <c r="F3" s="763">
        <v>2</v>
      </c>
      <c r="G3" s="763">
        <v>3</v>
      </c>
      <c r="H3" s="763">
        <v>4</v>
      </c>
      <c r="I3" s="763">
        <v>1</v>
      </c>
      <c r="J3" s="763">
        <v>2</v>
      </c>
      <c r="K3" s="763">
        <v>3</v>
      </c>
      <c r="L3" s="763">
        <v>4</v>
      </c>
      <c r="M3" s="763">
        <v>1</v>
      </c>
      <c r="N3" s="763">
        <v>2</v>
      </c>
      <c r="O3" s="763">
        <v>3</v>
      </c>
      <c r="P3" s="763">
        <v>4</v>
      </c>
      <c r="Q3" s="763">
        <v>1</v>
      </c>
      <c r="R3" s="763">
        <v>2</v>
      </c>
      <c r="S3" s="763">
        <v>3</v>
      </c>
      <c r="T3" s="763">
        <v>4</v>
      </c>
      <c r="U3" s="763">
        <v>1</v>
      </c>
      <c r="V3" s="763">
        <v>2</v>
      </c>
      <c r="W3" s="763">
        <v>3</v>
      </c>
      <c r="X3" s="763">
        <v>4</v>
      </c>
      <c r="Y3" s="763">
        <v>1</v>
      </c>
      <c r="Z3" s="763">
        <v>2</v>
      </c>
      <c r="AA3" s="763">
        <v>3</v>
      </c>
      <c r="AB3" s="763">
        <v>4</v>
      </c>
      <c r="AC3" s="763">
        <v>1</v>
      </c>
      <c r="AD3" s="763">
        <v>2</v>
      </c>
      <c r="AE3" s="763">
        <v>3</v>
      </c>
      <c r="AF3" s="763">
        <v>4</v>
      </c>
      <c r="AG3" s="763">
        <v>1</v>
      </c>
      <c r="AH3" s="763">
        <v>2</v>
      </c>
      <c r="AI3" s="763">
        <v>3</v>
      </c>
      <c r="AJ3" s="763">
        <v>4</v>
      </c>
      <c r="AK3" s="763">
        <v>1</v>
      </c>
      <c r="AL3" s="763">
        <v>2</v>
      </c>
      <c r="AM3" s="763">
        <v>3</v>
      </c>
      <c r="AN3" s="763">
        <v>4</v>
      </c>
      <c r="AO3" s="763">
        <v>1</v>
      </c>
      <c r="AP3" s="763">
        <v>2</v>
      </c>
      <c r="AQ3" s="763">
        <v>3</v>
      </c>
      <c r="AR3" s="763">
        <v>4</v>
      </c>
      <c r="AS3" s="763">
        <v>1</v>
      </c>
      <c r="AT3" s="763">
        <v>2</v>
      </c>
      <c r="AU3" s="763">
        <v>3</v>
      </c>
      <c r="AV3" s="763">
        <v>4</v>
      </c>
      <c r="AW3" s="763">
        <v>1</v>
      </c>
      <c r="AX3" s="763">
        <v>2</v>
      </c>
      <c r="AY3" s="763">
        <v>3</v>
      </c>
      <c r="AZ3" s="763">
        <v>4</v>
      </c>
      <c r="BA3" s="763">
        <v>1</v>
      </c>
      <c r="BB3" s="763">
        <v>2</v>
      </c>
      <c r="BC3" s="763">
        <v>3</v>
      </c>
      <c r="BD3" s="763">
        <v>4</v>
      </c>
    </row>
    <row r="4" spans="1:61" ht="37.5" customHeight="1">
      <c r="A4" s="1115" t="s">
        <v>866</v>
      </c>
      <c r="B4" s="1157"/>
      <c r="C4" s="764" t="s">
        <v>270</v>
      </c>
      <c r="D4" s="765" t="s">
        <v>271</v>
      </c>
      <c r="E4" s="1165" t="s">
        <v>623</v>
      </c>
      <c r="F4" s="1166"/>
      <c r="G4" s="1166"/>
      <c r="H4" s="1166"/>
      <c r="I4" s="1166"/>
      <c r="J4" s="1166"/>
      <c r="K4" s="1166"/>
      <c r="L4" s="1167"/>
      <c r="M4" s="846"/>
      <c r="N4" s="847"/>
      <c r="O4" s="847"/>
      <c r="P4" s="848"/>
      <c r="Q4" s="846"/>
      <c r="R4" s="847"/>
      <c r="S4" s="847"/>
      <c r="T4" s="848"/>
      <c r="U4" s="846"/>
      <c r="V4" s="847"/>
      <c r="W4" s="847"/>
      <c r="X4" s="848"/>
      <c r="Y4" s="846"/>
      <c r="Z4" s="847"/>
      <c r="AA4" s="847"/>
      <c r="AB4" s="848"/>
      <c r="AC4" s="846"/>
      <c r="AD4" s="847"/>
      <c r="AE4" s="847"/>
      <c r="AF4" s="848"/>
      <c r="AG4" s="846"/>
      <c r="AH4" s="847"/>
      <c r="AI4" s="847"/>
      <c r="AJ4" s="848"/>
      <c r="AK4" s="846"/>
      <c r="AL4" s="847"/>
      <c r="AM4" s="847"/>
      <c r="AN4" s="848"/>
      <c r="AO4" s="766"/>
      <c r="AP4" s="767"/>
      <c r="AQ4" s="767"/>
      <c r="AR4" s="768"/>
      <c r="AS4" s="766"/>
      <c r="AT4" s="767"/>
      <c r="AU4" s="767"/>
      <c r="AV4" s="768"/>
      <c r="AW4" s="766"/>
      <c r="AX4" s="767"/>
      <c r="AY4" s="767"/>
      <c r="AZ4" s="768"/>
      <c r="BA4" s="1168" t="s">
        <v>624</v>
      </c>
      <c r="BB4" s="1169"/>
      <c r="BC4" s="1169"/>
      <c r="BD4" s="1170"/>
    </row>
    <row r="5" spans="1:61">
      <c r="A5" s="1117" t="s">
        <v>888</v>
      </c>
      <c r="B5" s="1142"/>
      <c r="C5" s="1111"/>
      <c r="D5" s="1113">
        <f>'PPTO RESUMEN'!H18</f>
        <v>50684411.729913086</v>
      </c>
      <c r="E5" s="769"/>
      <c r="F5" s="769"/>
      <c r="G5" s="769"/>
      <c r="H5" s="769"/>
      <c r="I5" s="769"/>
      <c r="J5" s="769"/>
      <c r="K5" s="769"/>
      <c r="L5" s="769"/>
      <c r="M5" s="852">
        <f>100%/30</f>
        <v>3.3333333333333333E-2</v>
      </c>
      <c r="N5" s="853">
        <f t="shared" ref="N5:AC5" si="0">M5</f>
        <v>3.3333333333333333E-2</v>
      </c>
      <c r="O5" s="853">
        <f t="shared" si="0"/>
        <v>3.3333333333333333E-2</v>
      </c>
      <c r="P5" s="854">
        <f t="shared" si="0"/>
        <v>3.3333333333333333E-2</v>
      </c>
      <c r="Q5" s="852">
        <f t="shared" si="0"/>
        <v>3.3333333333333333E-2</v>
      </c>
      <c r="R5" s="853">
        <f t="shared" si="0"/>
        <v>3.3333333333333333E-2</v>
      </c>
      <c r="S5" s="853">
        <f t="shared" si="0"/>
        <v>3.3333333333333333E-2</v>
      </c>
      <c r="T5" s="854">
        <f t="shared" si="0"/>
        <v>3.3333333333333333E-2</v>
      </c>
      <c r="U5" s="852">
        <f t="shared" si="0"/>
        <v>3.3333333333333333E-2</v>
      </c>
      <c r="V5" s="853">
        <f t="shared" si="0"/>
        <v>3.3333333333333333E-2</v>
      </c>
      <c r="W5" s="853">
        <f t="shared" si="0"/>
        <v>3.3333333333333333E-2</v>
      </c>
      <c r="X5" s="854">
        <f t="shared" si="0"/>
        <v>3.3333333333333333E-2</v>
      </c>
      <c r="Y5" s="852">
        <f t="shared" si="0"/>
        <v>3.3333333333333333E-2</v>
      </c>
      <c r="Z5" s="853">
        <f t="shared" si="0"/>
        <v>3.3333333333333333E-2</v>
      </c>
      <c r="AA5" s="853">
        <f t="shared" si="0"/>
        <v>3.3333333333333333E-2</v>
      </c>
      <c r="AB5" s="854">
        <f t="shared" si="0"/>
        <v>3.3333333333333333E-2</v>
      </c>
      <c r="AC5" s="852">
        <f t="shared" si="0"/>
        <v>3.3333333333333333E-2</v>
      </c>
      <c r="AD5" s="853">
        <f t="shared" ref="AD5:AN5" si="1">AC5</f>
        <v>3.3333333333333333E-2</v>
      </c>
      <c r="AE5" s="853">
        <f t="shared" si="1"/>
        <v>3.3333333333333333E-2</v>
      </c>
      <c r="AF5" s="854">
        <f t="shared" si="1"/>
        <v>3.3333333333333333E-2</v>
      </c>
      <c r="AG5" s="852">
        <f t="shared" si="1"/>
        <v>3.3333333333333333E-2</v>
      </c>
      <c r="AH5" s="853">
        <f t="shared" si="1"/>
        <v>3.3333333333333333E-2</v>
      </c>
      <c r="AI5" s="853">
        <f t="shared" si="1"/>
        <v>3.3333333333333333E-2</v>
      </c>
      <c r="AJ5" s="853">
        <f t="shared" si="1"/>
        <v>3.3333333333333333E-2</v>
      </c>
      <c r="AK5" s="852">
        <f t="shared" si="1"/>
        <v>3.3333333333333333E-2</v>
      </c>
      <c r="AL5" s="853">
        <f t="shared" si="1"/>
        <v>3.3333333333333333E-2</v>
      </c>
      <c r="AM5" s="853">
        <f t="shared" si="1"/>
        <v>3.3333333333333333E-2</v>
      </c>
      <c r="AN5" s="854">
        <f t="shared" si="1"/>
        <v>3.3333333333333333E-2</v>
      </c>
      <c r="AO5" s="789">
        <f t="shared" ref="AO5:AP5" si="2">AN5</f>
        <v>3.3333333333333333E-2</v>
      </c>
      <c r="AP5" s="789">
        <f t="shared" si="2"/>
        <v>3.3333333333333333E-2</v>
      </c>
      <c r="AQ5" s="770"/>
      <c r="AR5" s="771"/>
      <c r="AS5" s="772"/>
      <c r="AT5" s="770"/>
      <c r="AU5" s="770"/>
      <c r="AV5" s="771"/>
      <c r="AW5" s="772"/>
      <c r="AX5" s="770"/>
      <c r="AY5" s="770"/>
      <c r="AZ5" s="771"/>
      <c r="BA5" s="772"/>
      <c r="BB5" s="770"/>
      <c r="BC5" s="770"/>
      <c r="BD5" s="771"/>
      <c r="BI5" s="844">
        <f>SUM(M6:AZ6)-D5</f>
        <v>0</v>
      </c>
    </row>
    <row r="6" spans="1:61">
      <c r="A6" s="1119"/>
      <c r="B6" s="1143"/>
      <c r="C6" s="1112"/>
      <c r="D6" s="1114"/>
      <c r="E6" s="773"/>
      <c r="F6" s="773"/>
      <c r="G6" s="773"/>
      <c r="H6" s="773"/>
      <c r="I6" s="773"/>
      <c r="J6" s="773"/>
      <c r="K6" s="773"/>
      <c r="L6" s="773"/>
      <c r="M6" s="855">
        <f>M5*$D$5</f>
        <v>1689480.3909971027</v>
      </c>
      <c r="N6" s="856">
        <f>N5*$D5</f>
        <v>1689480.3909971027</v>
      </c>
      <c r="O6" s="856">
        <f t="shared" ref="O6:AC6" si="3">O5*$D$5</f>
        <v>1689480.3909971027</v>
      </c>
      <c r="P6" s="857">
        <f t="shared" si="3"/>
        <v>1689480.3909971027</v>
      </c>
      <c r="Q6" s="855">
        <f t="shared" si="3"/>
        <v>1689480.3909971027</v>
      </c>
      <c r="R6" s="856">
        <f t="shared" si="3"/>
        <v>1689480.3909971027</v>
      </c>
      <c r="S6" s="856">
        <f t="shared" si="3"/>
        <v>1689480.3909971027</v>
      </c>
      <c r="T6" s="857">
        <f t="shared" si="3"/>
        <v>1689480.3909971027</v>
      </c>
      <c r="U6" s="855">
        <f t="shared" si="3"/>
        <v>1689480.3909971027</v>
      </c>
      <c r="V6" s="856">
        <f t="shared" si="3"/>
        <v>1689480.3909971027</v>
      </c>
      <c r="W6" s="856">
        <f t="shared" si="3"/>
        <v>1689480.3909971027</v>
      </c>
      <c r="X6" s="857">
        <f t="shared" si="3"/>
        <v>1689480.3909971027</v>
      </c>
      <c r="Y6" s="855">
        <f t="shared" si="3"/>
        <v>1689480.3909971027</v>
      </c>
      <c r="Z6" s="856">
        <f t="shared" si="3"/>
        <v>1689480.3909971027</v>
      </c>
      <c r="AA6" s="856">
        <f t="shared" si="3"/>
        <v>1689480.3909971027</v>
      </c>
      <c r="AB6" s="857">
        <f t="shared" si="3"/>
        <v>1689480.3909971027</v>
      </c>
      <c r="AC6" s="855">
        <f t="shared" si="3"/>
        <v>1689480.3909971027</v>
      </c>
      <c r="AD6" s="856">
        <f t="shared" ref="AD6:AN6" si="4">AD5*$D$5</f>
        <v>1689480.3909971027</v>
      </c>
      <c r="AE6" s="856">
        <f t="shared" si="4"/>
        <v>1689480.3909971027</v>
      </c>
      <c r="AF6" s="857">
        <f t="shared" si="4"/>
        <v>1689480.3909971027</v>
      </c>
      <c r="AG6" s="855">
        <f t="shared" si="4"/>
        <v>1689480.3909971027</v>
      </c>
      <c r="AH6" s="856">
        <f t="shared" si="4"/>
        <v>1689480.3909971027</v>
      </c>
      <c r="AI6" s="856">
        <f t="shared" si="4"/>
        <v>1689480.3909971027</v>
      </c>
      <c r="AJ6" s="856">
        <f t="shared" si="4"/>
        <v>1689480.3909971027</v>
      </c>
      <c r="AK6" s="855">
        <f t="shared" si="4"/>
        <v>1689480.3909971027</v>
      </c>
      <c r="AL6" s="856">
        <f t="shared" si="4"/>
        <v>1689480.3909971027</v>
      </c>
      <c r="AM6" s="856">
        <f t="shared" si="4"/>
        <v>1689480.3909971027</v>
      </c>
      <c r="AN6" s="857">
        <f t="shared" si="4"/>
        <v>1689480.3909971027</v>
      </c>
      <c r="AO6" s="845">
        <f t="shared" ref="AO6" si="5">AO5*$D$5</f>
        <v>1689480.3909971027</v>
      </c>
      <c r="AP6" s="845">
        <f t="shared" ref="AP6" si="6">AP5*$D$5</f>
        <v>1689480.3909971027</v>
      </c>
      <c r="AQ6" s="774"/>
      <c r="AR6" s="775"/>
      <c r="AS6" s="776"/>
      <c r="AT6" s="774"/>
      <c r="AU6" s="774"/>
      <c r="AV6" s="775"/>
      <c r="AW6" s="776"/>
      <c r="AX6" s="774"/>
      <c r="AY6" s="774"/>
      <c r="AZ6" s="775"/>
      <c r="BA6" s="776"/>
      <c r="BB6" s="774"/>
      <c r="BC6" s="774"/>
      <c r="BD6" s="775"/>
    </row>
    <row r="7" spans="1:61">
      <c r="A7" s="1117" t="s">
        <v>869</v>
      </c>
      <c r="B7" s="1142"/>
      <c r="C7" s="1111"/>
      <c r="D7" s="1113">
        <f>'PPTO RESUMEN'!H19</f>
        <v>637079834.806041</v>
      </c>
      <c r="E7" s="769"/>
      <c r="F7" s="769"/>
      <c r="G7" s="769"/>
      <c r="H7" s="769"/>
      <c r="I7" s="769"/>
      <c r="J7" s="769"/>
      <c r="K7" s="769"/>
      <c r="L7" s="769"/>
      <c r="M7" s="849"/>
      <c r="N7" s="858">
        <f>100%/10</f>
        <v>0.1</v>
      </c>
      <c r="O7" s="858">
        <f>N7</f>
        <v>0.1</v>
      </c>
      <c r="P7" s="858">
        <f t="shared" ref="P7:W7" si="7">O7</f>
        <v>0.1</v>
      </c>
      <c r="Q7" s="858">
        <f t="shared" si="7"/>
        <v>0.1</v>
      </c>
      <c r="R7" s="858">
        <f t="shared" si="7"/>
        <v>0.1</v>
      </c>
      <c r="S7" s="858">
        <f t="shared" si="7"/>
        <v>0.1</v>
      </c>
      <c r="T7" s="858">
        <f t="shared" si="7"/>
        <v>0.1</v>
      </c>
      <c r="U7" s="858">
        <f t="shared" si="7"/>
        <v>0.1</v>
      </c>
      <c r="V7" s="858">
        <f t="shared" si="7"/>
        <v>0.1</v>
      </c>
      <c r="W7" s="858">
        <f t="shared" si="7"/>
        <v>0.1</v>
      </c>
      <c r="X7" s="851"/>
      <c r="Y7" s="849"/>
      <c r="Z7" s="850"/>
      <c r="AA7" s="850"/>
      <c r="AB7" s="851"/>
      <c r="AC7" s="849"/>
      <c r="AD7" s="850"/>
      <c r="AE7" s="850"/>
      <c r="AF7" s="851"/>
      <c r="AG7" s="849"/>
      <c r="AH7" s="850"/>
      <c r="AI7" s="850"/>
      <c r="AJ7" s="851"/>
      <c r="AK7" s="849"/>
      <c r="AL7" s="850"/>
      <c r="AM7" s="850"/>
      <c r="AN7" s="851"/>
      <c r="AO7" s="772"/>
      <c r="AP7" s="770"/>
      <c r="AQ7" s="770"/>
      <c r="AR7" s="771"/>
      <c r="AS7" s="772"/>
      <c r="AT7" s="770"/>
      <c r="AU7" s="770"/>
      <c r="AV7" s="771"/>
      <c r="AW7" s="772"/>
      <c r="AX7" s="770"/>
      <c r="AY7" s="770"/>
      <c r="AZ7" s="771"/>
      <c r="BA7" s="772"/>
      <c r="BB7" s="770"/>
      <c r="BC7" s="770"/>
      <c r="BD7" s="771"/>
      <c r="BI7" s="844">
        <f>SUM(M8:AZ8)-D7</f>
        <v>0</v>
      </c>
    </row>
    <row r="8" spans="1:61">
      <c r="A8" s="1119"/>
      <c r="B8" s="1143"/>
      <c r="C8" s="1112"/>
      <c r="D8" s="1114"/>
      <c r="E8" s="773"/>
      <c r="F8" s="773"/>
      <c r="G8" s="773"/>
      <c r="H8" s="773"/>
      <c r="I8" s="773"/>
      <c r="J8" s="773"/>
      <c r="K8" s="773"/>
      <c r="L8" s="773"/>
      <c r="M8" s="776"/>
      <c r="N8" s="856">
        <f>N7*$D7</f>
        <v>63707983.480604105</v>
      </c>
      <c r="O8" s="856">
        <f t="shared" ref="O8:T8" si="8">O7*$D7</f>
        <v>63707983.480604105</v>
      </c>
      <c r="P8" s="856">
        <f t="shared" si="8"/>
        <v>63707983.480604105</v>
      </c>
      <c r="Q8" s="856">
        <f t="shared" si="8"/>
        <v>63707983.480604105</v>
      </c>
      <c r="R8" s="856">
        <f t="shared" si="8"/>
        <v>63707983.480604105</v>
      </c>
      <c r="S8" s="856">
        <f t="shared" si="8"/>
        <v>63707983.480604105</v>
      </c>
      <c r="T8" s="856">
        <f t="shared" si="8"/>
        <v>63707983.480604105</v>
      </c>
      <c r="U8" s="856">
        <f>U7*$D7</f>
        <v>63707983.480604105</v>
      </c>
      <c r="V8" s="856">
        <f t="shared" ref="V8" si="9">V7*$D7</f>
        <v>63707983.480604105</v>
      </c>
      <c r="W8" s="856">
        <f t="shared" ref="W8" si="10">W7*$D7</f>
        <v>63707983.480604105</v>
      </c>
      <c r="X8" s="775"/>
      <c r="Y8" s="776"/>
      <c r="Z8" s="774"/>
      <c r="AA8" s="774"/>
      <c r="AB8" s="775"/>
      <c r="AC8" s="776"/>
      <c r="AD8" s="774"/>
      <c r="AE8" s="774"/>
      <c r="AF8" s="775"/>
      <c r="AG8" s="776"/>
      <c r="AH8" s="774"/>
      <c r="AI8" s="774"/>
      <c r="AJ8" s="775"/>
      <c r="AK8" s="776"/>
      <c r="AL8" s="774"/>
      <c r="AM8" s="774"/>
      <c r="AN8" s="775"/>
      <c r="AO8" s="776"/>
      <c r="AP8" s="774"/>
      <c r="AQ8" s="774"/>
      <c r="AR8" s="775"/>
      <c r="AS8" s="776"/>
      <c r="AT8" s="774"/>
      <c r="AU8" s="774"/>
      <c r="AV8" s="775"/>
      <c r="AW8" s="776"/>
      <c r="AX8" s="774"/>
      <c r="AY8" s="774"/>
      <c r="AZ8" s="775"/>
      <c r="BA8" s="776"/>
      <c r="BB8" s="774"/>
      <c r="BC8" s="774"/>
      <c r="BD8" s="775"/>
    </row>
    <row r="9" spans="1:61">
      <c r="A9" s="1117" t="s">
        <v>892</v>
      </c>
      <c r="B9" s="1142"/>
      <c r="C9" s="1111"/>
      <c r="D9" s="1113">
        <f>'PPTO RESUMEN'!H20</f>
        <v>36195191.566365279</v>
      </c>
      <c r="E9" s="769"/>
      <c r="F9" s="769"/>
      <c r="G9" s="769"/>
      <c r="H9" s="769"/>
      <c r="I9" s="769"/>
      <c r="J9" s="769"/>
      <c r="K9" s="769"/>
      <c r="L9" s="769"/>
      <c r="M9" s="789">
        <f>100%/4</f>
        <v>0.25</v>
      </c>
      <c r="N9" s="789">
        <f>M9</f>
        <v>0.25</v>
      </c>
      <c r="O9" s="789">
        <f t="shared" ref="O9:P9" si="11">N9</f>
        <v>0.25</v>
      </c>
      <c r="P9" s="789">
        <f t="shared" si="11"/>
        <v>0.25</v>
      </c>
      <c r="Q9" s="772"/>
      <c r="R9" s="770"/>
      <c r="S9" s="770"/>
      <c r="T9" s="771"/>
      <c r="U9" s="772"/>
      <c r="V9" s="770"/>
      <c r="W9" s="770"/>
      <c r="X9" s="771"/>
      <c r="Y9" s="772"/>
      <c r="Z9" s="770"/>
      <c r="AA9" s="770"/>
      <c r="AB9" s="771"/>
      <c r="AC9" s="772"/>
      <c r="AD9" s="770"/>
      <c r="AE9" s="770"/>
      <c r="AF9" s="771"/>
      <c r="AG9" s="772"/>
      <c r="AH9" s="770"/>
      <c r="AI9" s="770"/>
      <c r="AJ9" s="771"/>
      <c r="AK9" s="772"/>
      <c r="AL9" s="770"/>
      <c r="AM9" s="770"/>
      <c r="AN9" s="771"/>
      <c r="AO9" s="772"/>
      <c r="AP9" s="770"/>
      <c r="AQ9" s="770"/>
      <c r="AR9" s="771"/>
      <c r="AS9" s="772"/>
      <c r="AT9" s="770"/>
      <c r="AU9" s="770"/>
      <c r="AV9" s="771"/>
      <c r="AW9" s="772"/>
      <c r="AX9" s="770"/>
      <c r="AY9" s="770"/>
      <c r="AZ9" s="771"/>
      <c r="BA9" s="772"/>
      <c r="BB9" s="770"/>
      <c r="BC9" s="770"/>
      <c r="BD9" s="771"/>
      <c r="BI9" s="844">
        <f>SUM(M10:AZ10)-D9</f>
        <v>0</v>
      </c>
    </row>
    <row r="10" spans="1:61">
      <c r="A10" s="1119"/>
      <c r="B10" s="1143"/>
      <c r="C10" s="1112"/>
      <c r="D10" s="1114"/>
      <c r="E10" s="773"/>
      <c r="F10" s="773"/>
      <c r="G10" s="773"/>
      <c r="H10" s="773"/>
      <c r="I10" s="773"/>
      <c r="J10" s="773"/>
      <c r="K10" s="773"/>
      <c r="L10" s="773"/>
      <c r="M10" s="856">
        <f>M9*$D9</f>
        <v>9048797.8915913198</v>
      </c>
      <c r="N10" s="856">
        <f t="shared" ref="N10:P10" si="12">N9*$D9</f>
        <v>9048797.8915913198</v>
      </c>
      <c r="O10" s="856">
        <f t="shared" si="12"/>
        <v>9048797.8915913198</v>
      </c>
      <c r="P10" s="856">
        <f t="shared" si="12"/>
        <v>9048797.8915913198</v>
      </c>
      <c r="Q10" s="776"/>
      <c r="R10" s="774"/>
      <c r="S10" s="774"/>
      <c r="T10" s="775"/>
      <c r="U10" s="776"/>
      <c r="V10" s="774"/>
      <c r="W10" s="774"/>
      <c r="X10" s="775"/>
      <c r="Y10" s="776"/>
      <c r="Z10" s="774"/>
      <c r="AA10" s="774"/>
      <c r="AB10" s="775"/>
      <c r="AC10" s="776"/>
      <c r="AD10" s="774"/>
      <c r="AE10" s="774"/>
      <c r="AF10" s="775"/>
      <c r="AG10" s="776"/>
      <c r="AH10" s="774"/>
      <c r="AI10" s="774"/>
      <c r="AJ10" s="775"/>
      <c r="AK10" s="776"/>
      <c r="AL10" s="774"/>
      <c r="AM10" s="774"/>
      <c r="AN10" s="775"/>
      <c r="AO10" s="776"/>
      <c r="AP10" s="774"/>
      <c r="AQ10" s="774"/>
      <c r="AR10" s="775"/>
      <c r="AS10" s="776"/>
      <c r="AT10" s="774"/>
      <c r="AU10" s="774"/>
      <c r="AV10" s="775"/>
      <c r="AW10" s="776"/>
      <c r="AX10" s="774"/>
      <c r="AY10" s="774"/>
      <c r="AZ10" s="775"/>
      <c r="BA10" s="776"/>
      <c r="BB10" s="774"/>
      <c r="BC10" s="774"/>
      <c r="BD10" s="775"/>
    </row>
    <row r="11" spans="1:61" ht="26.25" customHeight="1">
      <c r="A11" s="1115" t="s">
        <v>890</v>
      </c>
      <c r="B11" s="1116"/>
      <c r="C11" s="777"/>
      <c r="D11" s="777"/>
      <c r="E11" s="777"/>
      <c r="F11" s="777"/>
      <c r="G11" s="777"/>
      <c r="H11" s="777"/>
      <c r="I11" s="777"/>
      <c r="J11" s="777"/>
      <c r="K11" s="777"/>
      <c r="L11" s="777"/>
      <c r="M11" s="777"/>
      <c r="N11" s="777"/>
      <c r="O11" s="777"/>
      <c r="P11" s="777"/>
      <c r="Q11" s="807"/>
      <c r="R11" s="807"/>
      <c r="S11" s="807"/>
      <c r="T11" s="807"/>
      <c r="U11" s="777"/>
      <c r="V11" s="777"/>
      <c r="W11" s="777"/>
      <c r="X11" s="777"/>
      <c r="Y11" s="777"/>
      <c r="Z11" s="777"/>
      <c r="AA11" s="777"/>
      <c r="AB11" s="777"/>
      <c r="AC11" s="777"/>
      <c r="AD11" s="777"/>
      <c r="AE11" s="777"/>
      <c r="AF11" s="777"/>
      <c r="AG11" s="777"/>
      <c r="AH11" s="777"/>
      <c r="AI11" s="777"/>
      <c r="AJ11" s="777"/>
      <c r="AK11" s="777"/>
      <c r="AL11" s="777"/>
      <c r="AM11" s="777"/>
      <c r="AN11" s="777"/>
      <c r="AO11" s="777"/>
      <c r="AP11" s="777"/>
      <c r="AQ11" s="777"/>
      <c r="AR11" s="777"/>
      <c r="AS11" s="777"/>
      <c r="AT11" s="777"/>
      <c r="AU11" s="777"/>
      <c r="AV11" s="777"/>
      <c r="AW11" s="777"/>
      <c r="AX11" s="777"/>
      <c r="AY11" s="777"/>
      <c r="AZ11" s="777"/>
      <c r="BA11" s="777"/>
      <c r="BB11" s="777"/>
      <c r="BC11" s="777"/>
      <c r="BD11" s="777"/>
    </row>
    <row r="12" spans="1:61">
      <c r="A12" s="1123" t="s">
        <v>891</v>
      </c>
      <c r="B12" s="1118"/>
      <c r="C12" s="1111"/>
      <c r="D12" s="1113">
        <f>'PPTO RESUMEN'!H22</f>
        <v>198224011.60268894</v>
      </c>
      <c r="E12" s="778"/>
      <c r="F12" s="778"/>
      <c r="G12" s="778"/>
      <c r="H12" s="778"/>
      <c r="I12" s="778"/>
      <c r="J12" s="778"/>
      <c r="K12" s="778"/>
      <c r="L12" s="778"/>
      <c r="M12" s="772"/>
      <c r="N12" s="770"/>
      <c r="O12" s="770"/>
      <c r="P12" s="770"/>
      <c r="Q12" s="852">
        <f>100%/4</f>
        <v>0.25</v>
      </c>
      <c r="R12" s="853">
        <f>Q12</f>
        <v>0.25</v>
      </c>
      <c r="S12" s="853">
        <f t="shared" ref="S12:T12" si="13">R12</f>
        <v>0.25</v>
      </c>
      <c r="T12" s="854">
        <f t="shared" si="13"/>
        <v>0.25</v>
      </c>
      <c r="U12" s="780"/>
      <c r="V12" s="780"/>
      <c r="W12" s="780"/>
      <c r="X12" s="781"/>
      <c r="Y12" s="779"/>
      <c r="Z12" s="780"/>
      <c r="AA12" s="780"/>
      <c r="AB12" s="781"/>
      <c r="AC12" s="779"/>
      <c r="AD12" s="780"/>
      <c r="AE12" s="780"/>
      <c r="AF12" s="781"/>
      <c r="AG12" s="779"/>
      <c r="AH12" s="780"/>
      <c r="AI12" s="780"/>
      <c r="AJ12" s="781"/>
      <c r="AK12" s="779"/>
      <c r="AL12" s="780"/>
      <c r="AM12" s="780"/>
      <c r="AN12" s="781"/>
      <c r="AO12" s="779"/>
      <c r="AP12" s="780"/>
      <c r="AQ12" s="780"/>
      <c r="AR12" s="781"/>
      <c r="AS12" s="779"/>
      <c r="AT12" s="780"/>
      <c r="AU12" s="780"/>
      <c r="AV12" s="781"/>
      <c r="AW12" s="779"/>
      <c r="AX12" s="780"/>
      <c r="AY12" s="780"/>
      <c r="AZ12" s="781"/>
      <c r="BA12" s="779"/>
      <c r="BB12" s="780"/>
      <c r="BC12" s="780"/>
      <c r="BD12" s="781"/>
      <c r="BI12" s="844">
        <f>SUM(M13:AZ13)-D12</f>
        <v>0</v>
      </c>
    </row>
    <row r="13" spans="1:61">
      <c r="A13" s="1119"/>
      <c r="B13" s="1120"/>
      <c r="C13" s="1112"/>
      <c r="D13" s="1114"/>
      <c r="E13" s="782"/>
      <c r="F13" s="782"/>
      <c r="G13" s="782"/>
      <c r="H13" s="782"/>
      <c r="I13" s="782"/>
      <c r="J13" s="782"/>
      <c r="K13" s="782"/>
      <c r="L13" s="782"/>
      <c r="M13" s="776"/>
      <c r="N13" s="774"/>
      <c r="O13" s="774"/>
      <c r="P13" s="774"/>
      <c r="Q13" s="855">
        <f t="shared" ref="Q13:S15" si="14">Q12*$D12</f>
        <v>49556002.900672235</v>
      </c>
      <c r="R13" s="856">
        <f t="shared" si="14"/>
        <v>49556002.900672235</v>
      </c>
      <c r="S13" s="856">
        <f t="shared" ref="S13" si="15">S12*$D12</f>
        <v>49556002.900672235</v>
      </c>
      <c r="T13" s="857">
        <f t="shared" ref="T13" si="16">T12*$D12</f>
        <v>49556002.900672235</v>
      </c>
      <c r="U13" s="784"/>
      <c r="V13" s="784"/>
      <c r="W13" s="784"/>
      <c r="X13" s="785"/>
      <c r="Y13" s="783"/>
      <c r="Z13" s="784"/>
      <c r="AA13" s="784"/>
      <c r="AB13" s="785"/>
      <c r="AC13" s="783"/>
      <c r="AD13" s="784"/>
      <c r="AE13" s="784"/>
      <c r="AF13" s="785"/>
      <c r="AG13" s="783"/>
      <c r="AH13" s="784"/>
      <c r="AI13" s="784"/>
      <c r="AJ13" s="785"/>
      <c r="AK13" s="783"/>
      <c r="AL13" s="784"/>
      <c r="AM13" s="784"/>
      <c r="AN13" s="785"/>
      <c r="AO13" s="783"/>
      <c r="AP13" s="784"/>
      <c r="AQ13" s="784"/>
      <c r="AR13" s="785"/>
      <c r="AS13" s="783"/>
      <c r="AT13" s="784"/>
      <c r="AU13" s="784"/>
      <c r="AV13" s="785"/>
      <c r="AW13" s="783"/>
      <c r="AX13" s="784"/>
      <c r="AY13" s="784"/>
      <c r="AZ13" s="785"/>
      <c r="BA13" s="783"/>
      <c r="BB13" s="784"/>
      <c r="BC13" s="784"/>
      <c r="BD13" s="785"/>
    </row>
    <row r="14" spans="1:61">
      <c r="A14" s="1123" t="s">
        <v>1570</v>
      </c>
      <c r="B14" s="1118"/>
      <c r="C14" s="1111"/>
      <c r="D14" s="1113">
        <f>'PPTO RESUMEN'!H23</f>
        <v>346117299.75724292</v>
      </c>
      <c r="E14" s="778"/>
      <c r="F14" s="778"/>
      <c r="G14" s="778"/>
      <c r="H14" s="778"/>
      <c r="I14" s="778"/>
      <c r="J14" s="778"/>
      <c r="K14" s="778"/>
      <c r="L14" s="778"/>
      <c r="M14" s="772"/>
      <c r="N14" s="770"/>
      <c r="O14" s="770"/>
      <c r="P14" s="771"/>
      <c r="Q14" s="849"/>
      <c r="R14" s="858">
        <f>1/5</f>
        <v>0.2</v>
      </c>
      <c r="S14" s="858">
        <f>R14</f>
        <v>0.2</v>
      </c>
      <c r="T14" s="858">
        <f t="shared" ref="T14:U14" si="17">S14</f>
        <v>0.2</v>
      </c>
      <c r="U14" s="858">
        <f t="shared" si="17"/>
        <v>0.2</v>
      </c>
      <c r="V14" s="858">
        <f>U14</f>
        <v>0.2</v>
      </c>
      <c r="W14" s="780"/>
      <c r="X14" s="781"/>
      <c r="Y14" s="779"/>
      <c r="Z14" s="780"/>
      <c r="AA14" s="780"/>
      <c r="AB14" s="781"/>
      <c r="AC14" s="779"/>
      <c r="AD14" s="780"/>
      <c r="AE14" s="780"/>
      <c r="AF14" s="781"/>
      <c r="AG14" s="779"/>
      <c r="AH14" s="780"/>
      <c r="AI14" s="780"/>
      <c r="AJ14" s="781"/>
      <c r="AK14" s="779"/>
      <c r="AL14" s="780"/>
      <c r="AM14" s="780"/>
      <c r="AN14" s="781"/>
      <c r="AO14" s="779"/>
      <c r="AP14" s="780"/>
      <c r="AQ14" s="780"/>
      <c r="AR14" s="781"/>
      <c r="AS14" s="779"/>
      <c r="AT14" s="780"/>
      <c r="AU14" s="780"/>
      <c r="AV14" s="781"/>
      <c r="AW14" s="779"/>
      <c r="AX14" s="780"/>
      <c r="AY14" s="780"/>
      <c r="AZ14" s="781"/>
      <c r="BA14" s="779"/>
      <c r="BB14" s="780"/>
      <c r="BC14" s="780"/>
      <c r="BD14" s="781"/>
      <c r="BI14" s="844">
        <f>SUM(M15:AZ15)-D14</f>
        <v>0</v>
      </c>
    </row>
    <row r="15" spans="1:61">
      <c r="A15" s="1119"/>
      <c r="B15" s="1120"/>
      <c r="C15" s="1112"/>
      <c r="D15" s="1114"/>
      <c r="E15" s="782"/>
      <c r="F15" s="782"/>
      <c r="G15" s="782"/>
      <c r="H15" s="782"/>
      <c r="I15" s="782"/>
      <c r="J15" s="782"/>
      <c r="K15" s="782"/>
      <c r="L15" s="782"/>
      <c r="M15" s="776"/>
      <c r="N15" s="774"/>
      <c r="O15" s="774"/>
      <c r="P15" s="775"/>
      <c r="Q15" s="776"/>
      <c r="R15" s="856">
        <f t="shared" si="14"/>
        <v>69223459.95144859</v>
      </c>
      <c r="S15" s="856">
        <f t="shared" si="14"/>
        <v>69223459.95144859</v>
      </c>
      <c r="T15" s="856">
        <f t="shared" ref="T15" si="18">T14*$D14</f>
        <v>69223459.95144859</v>
      </c>
      <c r="U15" s="859">
        <f t="shared" ref="U15:V15" si="19">U14*$D14</f>
        <v>69223459.95144859</v>
      </c>
      <c r="V15" s="859">
        <f t="shared" si="19"/>
        <v>69223459.95144859</v>
      </c>
      <c r="W15" s="829"/>
      <c r="X15" s="803"/>
      <c r="Y15" s="804"/>
      <c r="Z15" s="829"/>
      <c r="AA15" s="829"/>
      <c r="AB15" s="803"/>
      <c r="AC15" s="804"/>
      <c r="AD15" s="829"/>
      <c r="AE15" s="829"/>
      <c r="AF15" s="803"/>
      <c r="AG15" s="804"/>
      <c r="AH15" s="829"/>
      <c r="AI15" s="784"/>
      <c r="AJ15" s="785"/>
      <c r="AK15" s="783"/>
      <c r="AL15" s="784"/>
      <c r="AM15" s="784"/>
      <c r="AN15" s="785"/>
      <c r="AO15" s="783"/>
      <c r="AP15" s="784"/>
      <c r="AQ15" s="784"/>
      <c r="AR15" s="785"/>
      <c r="AS15" s="783"/>
      <c r="AT15" s="784"/>
      <c r="AU15" s="784"/>
      <c r="AV15" s="785"/>
      <c r="AW15" s="783"/>
      <c r="AX15" s="784"/>
      <c r="AY15" s="784"/>
      <c r="AZ15" s="785"/>
      <c r="BA15" s="783"/>
      <c r="BB15" s="784"/>
      <c r="BC15" s="784"/>
      <c r="BD15" s="785"/>
    </row>
    <row r="16" spans="1:61">
      <c r="A16" s="1123" t="s">
        <v>893</v>
      </c>
      <c r="B16" s="1118"/>
      <c r="C16" s="1111"/>
      <c r="D16" s="1113">
        <f>'PPTO RESUMEN'!H24</f>
        <v>1265146951.5005689</v>
      </c>
      <c r="E16" s="778"/>
      <c r="F16" s="778"/>
      <c r="G16" s="778"/>
      <c r="H16" s="778"/>
      <c r="I16" s="778"/>
      <c r="J16" s="778"/>
      <c r="K16" s="778"/>
      <c r="L16" s="778"/>
      <c r="M16" s="772"/>
      <c r="N16" s="770"/>
      <c r="O16" s="770"/>
      <c r="P16" s="771"/>
      <c r="Q16" s="772"/>
      <c r="R16" s="770"/>
      <c r="S16" s="770"/>
      <c r="T16" s="770"/>
      <c r="U16" s="852">
        <f>1/10</f>
        <v>0.1</v>
      </c>
      <c r="V16" s="853">
        <f>U16</f>
        <v>0.1</v>
      </c>
      <c r="W16" s="853">
        <f t="shared" ref="W16:AB16" si="20">V16</f>
        <v>0.1</v>
      </c>
      <c r="X16" s="853">
        <f t="shared" si="20"/>
        <v>0.1</v>
      </c>
      <c r="Y16" s="853">
        <f t="shared" si="20"/>
        <v>0.1</v>
      </c>
      <c r="Z16" s="853">
        <f t="shared" si="20"/>
        <v>0.1</v>
      </c>
      <c r="AA16" s="853">
        <f t="shared" si="20"/>
        <v>0.1</v>
      </c>
      <c r="AB16" s="853">
        <f t="shared" si="20"/>
        <v>0.1</v>
      </c>
      <c r="AC16" s="853">
        <f>AB16</f>
        <v>0.1</v>
      </c>
      <c r="AD16" s="853">
        <f>AC16</f>
        <v>0.1</v>
      </c>
      <c r="AE16" s="780"/>
      <c r="AF16" s="781"/>
      <c r="AG16" s="779"/>
      <c r="AH16" s="780"/>
      <c r="AI16" s="780"/>
      <c r="AJ16" s="781"/>
      <c r="AK16" s="779"/>
      <c r="AL16" s="780"/>
      <c r="AM16" s="780"/>
      <c r="AN16" s="781"/>
      <c r="AO16" s="779"/>
      <c r="AP16" s="780"/>
      <c r="AQ16" s="780"/>
      <c r="AR16" s="781"/>
      <c r="AS16" s="779"/>
      <c r="AT16" s="780"/>
      <c r="AU16" s="780"/>
      <c r="AV16" s="781"/>
      <c r="AW16" s="779"/>
      <c r="AX16" s="780"/>
      <c r="AY16" s="780"/>
      <c r="AZ16" s="781"/>
      <c r="BA16" s="779"/>
      <c r="BB16" s="780"/>
      <c r="BC16" s="780"/>
      <c r="BD16" s="781"/>
      <c r="BI16" s="844">
        <f>SUM(M17:AZ17)-D16</f>
        <v>0</v>
      </c>
    </row>
    <row r="17" spans="1:61">
      <c r="A17" s="1119"/>
      <c r="B17" s="1120"/>
      <c r="C17" s="1112"/>
      <c r="D17" s="1114"/>
      <c r="E17" s="782"/>
      <c r="F17" s="782"/>
      <c r="G17" s="782"/>
      <c r="H17" s="782"/>
      <c r="I17" s="782"/>
      <c r="J17" s="782"/>
      <c r="K17" s="782"/>
      <c r="L17" s="782"/>
      <c r="M17" s="776"/>
      <c r="N17" s="774"/>
      <c r="O17" s="774"/>
      <c r="P17" s="775"/>
      <c r="Q17" s="776"/>
      <c r="R17" s="774"/>
      <c r="S17" s="774"/>
      <c r="T17" s="774"/>
      <c r="U17" s="855">
        <f>U16*$D16</f>
        <v>126514695.1500569</v>
      </c>
      <c r="V17" s="856">
        <f t="shared" ref="V17:X17" si="21">V16*$D16</f>
        <v>126514695.1500569</v>
      </c>
      <c r="W17" s="856">
        <f t="shared" si="21"/>
        <v>126514695.1500569</v>
      </c>
      <c r="X17" s="856">
        <f t="shared" si="21"/>
        <v>126514695.1500569</v>
      </c>
      <c r="Y17" s="856">
        <f t="shared" ref="Y17" si="22">Y16*$D16</f>
        <v>126514695.1500569</v>
      </c>
      <c r="Z17" s="856">
        <f t="shared" ref="Z17" si="23">Z16*$D16</f>
        <v>126514695.1500569</v>
      </c>
      <c r="AA17" s="856">
        <f t="shared" ref="AA17" si="24">AA16*$D16</f>
        <v>126514695.1500569</v>
      </c>
      <c r="AB17" s="856">
        <f t="shared" ref="AB17" si="25">AB16*$D16</f>
        <v>126514695.1500569</v>
      </c>
      <c r="AC17" s="856">
        <f>AC16*$D16</f>
        <v>126514695.1500569</v>
      </c>
      <c r="AD17" s="856">
        <f t="shared" ref="AD17" si="26">AD16*$D16</f>
        <v>126514695.1500569</v>
      </c>
      <c r="AE17" s="829"/>
      <c r="AF17" s="803"/>
      <c r="AG17" s="804"/>
      <c r="AH17" s="829"/>
      <c r="AI17" s="784"/>
      <c r="AJ17" s="785"/>
      <c r="AK17" s="783"/>
      <c r="AL17" s="784"/>
      <c r="AM17" s="784"/>
      <c r="AN17" s="785"/>
      <c r="AO17" s="783"/>
      <c r="AP17" s="784"/>
      <c r="AQ17" s="784"/>
      <c r="AR17" s="785"/>
      <c r="AS17" s="783"/>
      <c r="AT17" s="784"/>
      <c r="AU17" s="784"/>
      <c r="AV17" s="785"/>
      <c r="AW17" s="783"/>
      <c r="AX17" s="784"/>
      <c r="AY17" s="784"/>
      <c r="AZ17" s="785"/>
      <c r="BA17" s="783"/>
      <c r="BB17" s="784"/>
      <c r="BC17" s="784"/>
      <c r="BD17" s="785"/>
    </row>
    <row r="18" spans="1:61" ht="37.5" customHeight="1">
      <c r="A18" s="1115" t="s">
        <v>41</v>
      </c>
      <c r="B18" s="1157"/>
      <c r="C18" s="786"/>
      <c r="D18" s="765"/>
      <c r="E18" s="786"/>
      <c r="F18" s="786"/>
      <c r="G18" s="786"/>
      <c r="H18" s="786"/>
      <c r="I18" s="786"/>
      <c r="J18" s="786"/>
      <c r="K18" s="786"/>
      <c r="L18" s="786"/>
      <c r="M18" s="766"/>
      <c r="N18" s="767"/>
      <c r="O18" s="767"/>
      <c r="P18" s="768"/>
      <c r="Q18" s="766"/>
      <c r="R18" s="767"/>
      <c r="S18" s="767"/>
      <c r="T18" s="768"/>
      <c r="U18" s="766"/>
      <c r="V18" s="767"/>
      <c r="W18" s="767"/>
      <c r="X18" s="768"/>
      <c r="Y18" s="766"/>
      <c r="Z18" s="767"/>
      <c r="AA18" s="767"/>
      <c r="AB18" s="768"/>
      <c r="AC18" s="766"/>
      <c r="AD18" s="767"/>
      <c r="AE18" s="767"/>
      <c r="AF18" s="768"/>
      <c r="AG18" s="766"/>
      <c r="AH18" s="767"/>
      <c r="AI18" s="767"/>
      <c r="AJ18" s="768"/>
      <c r="AK18" s="766"/>
      <c r="AL18" s="767"/>
      <c r="AM18" s="767"/>
      <c r="AN18" s="768"/>
      <c r="AO18" s="766"/>
      <c r="AP18" s="767"/>
      <c r="AQ18" s="767"/>
      <c r="AR18" s="768"/>
      <c r="AS18" s="766"/>
      <c r="AT18" s="767"/>
      <c r="AU18" s="767"/>
      <c r="AV18" s="768"/>
      <c r="AW18" s="766"/>
      <c r="AX18" s="767"/>
      <c r="AY18" s="767"/>
      <c r="AZ18" s="768"/>
      <c r="BA18" s="766"/>
      <c r="BB18" s="767"/>
      <c r="BC18" s="767"/>
      <c r="BD18" s="768"/>
    </row>
    <row r="19" spans="1:61">
      <c r="A19" s="1123" t="s">
        <v>950</v>
      </c>
      <c r="B19" s="1118"/>
      <c r="C19" s="1111"/>
      <c r="D19" s="1113">
        <f>'PPTO RESUMEN'!H26</f>
        <v>432373308.62946838</v>
      </c>
      <c r="E19" s="769"/>
      <c r="F19" s="769"/>
      <c r="G19" s="769"/>
      <c r="H19" s="769"/>
      <c r="I19" s="769"/>
      <c r="J19" s="769"/>
      <c r="K19" s="769"/>
      <c r="L19" s="769"/>
      <c r="M19" s="772"/>
      <c r="N19" s="770"/>
      <c r="O19" s="770"/>
      <c r="P19" s="771"/>
      <c r="Q19" s="852">
        <f>1/20</f>
        <v>0.05</v>
      </c>
      <c r="R19" s="852">
        <f>Q19</f>
        <v>0.05</v>
      </c>
      <c r="S19" s="852">
        <f t="shared" ref="S19:AJ19" si="27">R19</f>
        <v>0.05</v>
      </c>
      <c r="T19" s="852">
        <f t="shared" si="27"/>
        <v>0.05</v>
      </c>
      <c r="U19" s="852">
        <f t="shared" si="27"/>
        <v>0.05</v>
      </c>
      <c r="V19" s="852">
        <f t="shared" si="27"/>
        <v>0.05</v>
      </c>
      <c r="W19" s="852">
        <f t="shared" si="27"/>
        <v>0.05</v>
      </c>
      <c r="X19" s="852">
        <f t="shared" si="27"/>
        <v>0.05</v>
      </c>
      <c r="Y19" s="852">
        <f t="shared" si="27"/>
        <v>0.05</v>
      </c>
      <c r="Z19" s="852">
        <f t="shared" si="27"/>
        <v>0.05</v>
      </c>
      <c r="AA19" s="852">
        <f t="shared" si="27"/>
        <v>0.05</v>
      </c>
      <c r="AB19" s="852">
        <f t="shared" si="27"/>
        <v>0.05</v>
      </c>
      <c r="AC19" s="852">
        <f t="shared" si="27"/>
        <v>0.05</v>
      </c>
      <c r="AD19" s="852">
        <f t="shared" si="27"/>
        <v>0.05</v>
      </c>
      <c r="AE19" s="852">
        <f t="shared" si="27"/>
        <v>0.05</v>
      </c>
      <c r="AF19" s="852">
        <f t="shared" si="27"/>
        <v>0.05</v>
      </c>
      <c r="AG19" s="852">
        <f t="shared" si="27"/>
        <v>0.05</v>
      </c>
      <c r="AH19" s="852">
        <f t="shared" si="27"/>
        <v>0.05</v>
      </c>
      <c r="AI19" s="852">
        <f t="shared" si="27"/>
        <v>0.05</v>
      </c>
      <c r="AJ19" s="852">
        <f t="shared" si="27"/>
        <v>0.05</v>
      </c>
      <c r="AK19" s="779"/>
      <c r="AL19" s="780"/>
      <c r="AM19" s="780"/>
      <c r="AN19" s="781"/>
      <c r="AO19" s="779"/>
      <c r="AP19" s="780"/>
      <c r="AQ19" s="780"/>
      <c r="AR19" s="781"/>
      <c r="AS19" s="779"/>
      <c r="AT19" s="780"/>
      <c r="AU19" s="780"/>
      <c r="AV19" s="781"/>
      <c r="AW19" s="779"/>
      <c r="AX19" s="780"/>
      <c r="AY19" s="780"/>
      <c r="AZ19" s="781"/>
      <c r="BA19" s="779"/>
      <c r="BB19" s="780"/>
      <c r="BC19" s="780"/>
      <c r="BD19" s="781"/>
      <c r="BI19" s="844">
        <f>SUM(M20:AZ20)-D19</f>
        <v>0</v>
      </c>
    </row>
    <row r="20" spans="1:61">
      <c r="A20" s="1119"/>
      <c r="B20" s="1120"/>
      <c r="C20" s="1112"/>
      <c r="D20" s="1114"/>
      <c r="E20" s="773"/>
      <c r="F20" s="773"/>
      <c r="G20" s="773"/>
      <c r="H20" s="773"/>
      <c r="I20" s="773"/>
      <c r="J20" s="773"/>
      <c r="K20" s="773"/>
      <c r="L20" s="773"/>
      <c r="M20" s="776"/>
      <c r="N20" s="774"/>
      <c r="O20" s="774"/>
      <c r="P20" s="775"/>
      <c r="Q20" s="855">
        <f>Q19*$D19</f>
        <v>21618665.431473419</v>
      </c>
      <c r="R20" s="855">
        <f t="shared" ref="R20:AJ20" si="28">R19*$D19</f>
        <v>21618665.431473419</v>
      </c>
      <c r="S20" s="855">
        <f t="shared" si="28"/>
        <v>21618665.431473419</v>
      </c>
      <c r="T20" s="855">
        <f t="shared" si="28"/>
        <v>21618665.431473419</v>
      </c>
      <c r="U20" s="855">
        <f t="shared" si="28"/>
        <v>21618665.431473419</v>
      </c>
      <c r="V20" s="855">
        <f t="shared" si="28"/>
        <v>21618665.431473419</v>
      </c>
      <c r="W20" s="855">
        <f t="shared" si="28"/>
        <v>21618665.431473419</v>
      </c>
      <c r="X20" s="855">
        <f t="shared" si="28"/>
        <v>21618665.431473419</v>
      </c>
      <c r="Y20" s="855">
        <f t="shared" si="28"/>
        <v>21618665.431473419</v>
      </c>
      <c r="Z20" s="855">
        <f t="shared" si="28"/>
        <v>21618665.431473419</v>
      </c>
      <c r="AA20" s="855">
        <f t="shared" si="28"/>
        <v>21618665.431473419</v>
      </c>
      <c r="AB20" s="855">
        <f t="shared" si="28"/>
        <v>21618665.431473419</v>
      </c>
      <c r="AC20" s="855">
        <f t="shared" si="28"/>
        <v>21618665.431473419</v>
      </c>
      <c r="AD20" s="855">
        <f t="shared" si="28"/>
        <v>21618665.431473419</v>
      </c>
      <c r="AE20" s="855">
        <f t="shared" si="28"/>
        <v>21618665.431473419</v>
      </c>
      <c r="AF20" s="855">
        <f t="shared" si="28"/>
        <v>21618665.431473419</v>
      </c>
      <c r="AG20" s="855">
        <f t="shared" si="28"/>
        <v>21618665.431473419</v>
      </c>
      <c r="AH20" s="855">
        <f t="shared" si="28"/>
        <v>21618665.431473419</v>
      </c>
      <c r="AI20" s="855">
        <f t="shared" si="28"/>
        <v>21618665.431473419</v>
      </c>
      <c r="AJ20" s="855">
        <f t="shared" si="28"/>
        <v>21618665.431473419</v>
      </c>
      <c r="AK20" s="783"/>
      <c r="AL20" s="784"/>
      <c r="AM20" s="784"/>
      <c r="AN20" s="785"/>
      <c r="AO20" s="783"/>
      <c r="AP20" s="784"/>
      <c r="AQ20" s="784"/>
      <c r="AR20" s="785"/>
      <c r="AS20" s="783"/>
      <c r="AT20" s="784"/>
      <c r="AU20" s="784"/>
      <c r="AV20" s="785"/>
      <c r="AW20" s="783"/>
      <c r="AX20" s="784"/>
      <c r="AY20" s="784"/>
      <c r="AZ20" s="785"/>
      <c r="BA20" s="783"/>
      <c r="BB20" s="784"/>
      <c r="BC20" s="784"/>
      <c r="BD20" s="785"/>
      <c r="BI20" s="844"/>
    </row>
    <row r="21" spans="1:61">
      <c r="A21" s="1123" t="s">
        <v>951</v>
      </c>
      <c r="B21" s="1118"/>
      <c r="C21" s="1111"/>
      <c r="D21" s="1113">
        <f>'PPTO RESUMEN'!H27</f>
        <v>5810035.1414709594</v>
      </c>
      <c r="E21" s="778"/>
      <c r="F21" s="778"/>
      <c r="G21" s="778"/>
      <c r="H21" s="778"/>
      <c r="I21" s="778"/>
      <c r="J21" s="778"/>
      <c r="K21" s="778"/>
      <c r="L21" s="778"/>
      <c r="M21" s="772"/>
      <c r="N21" s="770"/>
      <c r="O21" s="770"/>
      <c r="P21" s="771"/>
      <c r="Q21" s="772"/>
      <c r="R21" s="770"/>
      <c r="S21" s="770"/>
      <c r="T21" s="771"/>
      <c r="U21" s="779"/>
      <c r="V21" s="780"/>
      <c r="W21" s="780"/>
      <c r="X21" s="781"/>
      <c r="Y21" s="779"/>
      <c r="Z21" s="780"/>
      <c r="AA21" s="780"/>
      <c r="AB21" s="781"/>
      <c r="AC21" s="852">
        <f>1/3</f>
        <v>0.33333333333333331</v>
      </c>
      <c r="AD21" s="852">
        <f>AC21</f>
        <v>0.33333333333333331</v>
      </c>
      <c r="AE21" s="852">
        <f>AD21</f>
        <v>0.33333333333333331</v>
      </c>
      <c r="AF21" s="781"/>
      <c r="AG21" s="779"/>
      <c r="AH21" s="780"/>
      <c r="AI21" s="780"/>
      <c r="AJ21" s="781"/>
      <c r="AK21" s="779"/>
      <c r="AL21" s="780"/>
      <c r="AM21" s="780"/>
      <c r="AN21" s="781"/>
      <c r="AO21" s="779"/>
      <c r="AP21" s="780"/>
      <c r="AQ21" s="780"/>
      <c r="AR21" s="781"/>
      <c r="AS21" s="779"/>
      <c r="AT21" s="780"/>
      <c r="AU21" s="780"/>
      <c r="AV21" s="781"/>
      <c r="AW21" s="779"/>
      <c r="AX21" s="780"/>
      <c r="AY21" s="780"/>
      <c r="AZ21" s="781"/>
      <c r="BA21" s="779"/>
      <c r="BB21" s="780"/>
      <c r="BC21" s="780"/>
      <c r="BD21" s="781"/>
      <c r="BI21" s="844">
        <f>SUM(M22:AZ22)-D21</f>
        <v>0</v>
      </c>
    </row>
    <row r="22" spans="1:61">
      <c r="A22" s="1119"/>
      <c r="B22" s="1120"/>
      <c r="C22" s="1124"/>
      <c r="D22" s="1114"/>
      <c r="E22" s="782"/>
      <c r="F22" s="782"/>
      <c r="G22" s="782"/>
      <c r="H22" s="782"/>
      <c r="I22" s="782"/>
      <c r="J22" s="782"/>
      <c r="K22" s="782"/>
      <c r="L22" s="782"/>
      <c r="M22" s="776"/>
      <c r="N22" s="774"/>
      <c r="O22" s="774"/>
      <c r="P22" s="775"/>
      <c r="Q22" s="776"/>
      <c r="R22" s="774"/>
      <c r="S22" s="774"/>
      <c r="T22" s="775"/>
      <c r="U22" s="783"/>
      <c r="V22" s="784"/>
      <c r="W22" s="784"/>
      <c r="X22" s="785"/>
      <c r="Y22" s="783"/>
      <c r="Z22" s="784"/>
      <c r="AA22" s="784"/>
      <c r="AB22" s="785"/>
      <c r="AC22" s="855">
        <f>AC21*$D21</f>
        <v>1936678.3804903198</v>
      </c>
      <c r="AD22" s="855">
        <f t="shared" ref="AD22:AE22" si="29">AD21*$D21</f>
        <v>1936678.3804903198</v>
      </c>
      <c r="AE22" s="855">
        <f t="shared" si="29"/>
        <v>1936678.3804903198</v>
      </c>
      <c r="AF22" s="785"/>
      <c r="AG22" s="783"/>
      <c r="AH22" s="784"/>
      <c r="AI22" s="784"/>
      <c r="AJ22" s="785"/>
      <c r="AK22" s="783"/>
      <c r="AL22" s="784"/>
      <c r="AM22" s="784"/>
      <c r="AN22" s="785"/>
      <c r="AO22" s="783"/>
      <c r="AP22" s="784"/>
      <c r="AQ22" s="784"/>
      <c r="AR22" s="785"/>
      <c r="AS22" s="783"/>
      <c r="AT22" s="784"/>
      <c r="AU22" s="784"/>
      <c r="AV22" s="785"/>
      <c r="AW22" s="783"/>
      <c r="AX22" s="784"/>
      <c r="AY22" s="784"/>
      <c r="AZ22" s="785"/>
      <c r="BA22" s="783"/>
      <c r="BB22" s="784"/>
      <c r="BC22" s="784"/>
      <c r="BD22" s="785"/>
      <c r="BI22" s="844"/>
    </row>
    <row r="23" spans="1:61">
      <c r="A23" s="1123" t="s">
        <v>952</v>
      </c>
      <c r="B23" s="1118"/>
      <c r="C23" s="1111"/>
      <c r="D23" s="1113">
        <f>'PPTO RESUMEN'!H28</f>
        <v>2509706.0666478127</v>
      </c>
      <c r="E23" s="778"/>
      <c r="F23" s="778"/>
      <c r="G23" s="778"/>
      <c r="H23" s="778"/>
      <c r="I23" s="778"/>
      <c r="J23" s="778"/>
      <c r="K23" s="778"/>
      <c r="L23" s="778"/>
      <c r="M23" s="772"/>
      <c r="N23" s="770"/>
      <c r="O23" s="770"/>
      <c r="P23" s="771"/>
      <c r="Q23" s="772"/>
      <c r="R23" s="770"/>
      <c r="S23" s="770"/>
      <c r="T23" s="771"/>
      <c r="U23" s="779"/>
      <c r="V23" s="780"/>
      <c r="W23" s="780"/>
      <c r="X23" s="781"/>
      <c r="Y23" s="779"/>
      <c r="Z23" s="780"/>
      <c r="AA23" s="780"/>
      <c r="AB23" s="781"/>
      <c r="AC23" s="779"/>
      <c r="AD23" s="780"/>
      <c r="AE23" s="852">
        <f>1/2</f>
        <v>0.5</v>
      </c>
      <c r="AF23" s="852">
        <f>AE23</f>
        <v>0.5</v>
      </c>
      <c r="AG23" s="779"/>
      <c r="AH23" s="780"/>
      <c r="AI23" s="780"/>
      <c r="AJ23" s="781"/>
      <c r="AK23" s="779"/>
      <c r="AL23" s="780"/>
      <c r="AM23" s="780"/>
      <c r="AN23" s="781"/>
      <c r="AO23" s="779"/>
      <c r="AP23" s="780"/>
      <c r="AQ23" s="780"/>
      <c r="AR23" s="781"/>
      <c r="AS23" s="779"/>
      <c r="AT23" s="780"/>
      <c r="AU23" s="780"/>
      <c r="AV23" s="781"/>
      <c r="AW23" s="779"/>
      <c r="AX23" s="780"/>
      <c r="AY23" s="780"/>
      <c r="AZ23" s="781"/>
      <c r="BA23" s="779"/>
      <c r="BB23" s="780"/>
      <c r="BC23" s="780"/>
      <c r="BD23" s="781"/>
      <c r="BI23" s="844">
        <f>SUM(M24:AZ24)-D23</f>
        <v>0</v>
      </c>
    </row>
    <row r="24" spans="1:61">
      <c r="A24" s="1119"/>
      <c r="B24" s="1120"/>
      <c r="C24" s="1112"/>
      <c r="D24" s="1114"/>
      <c r="E24" s="782"/>
      <c r="F24" s="782"/>
      <c r="G24" s="782"/>
      <c r="H24" s="782"/>
      <c r="I24" s="782"/>
      <c r="J24" s="782"/>
      <c r="K24" s="782"/>
      <c r="L24" s="782"/>
      <c r="M24" s="776"/>
      <c r="N24" s="774"/>
      <c r="O24" s="774"/>
      <c r="P24" s="775"/>
      <c r="Q24" s="776"/>
      <c r="R24" s="774"/>
      <c r="S24" s="774"/>
      <c r="T24" s="775"/>
      <c r="U24" s="783"/>
      <c r="V24" s="784"/>
      <c r="W24" s="784"/>
      <c r="X24" s="785"/>
      <c r="Y24" s="783"/>
      <c r="Z24" s="784"/>
      <c r="AA24" s="784"/>
      <c r="AB24" s="785"/>
      <c r="AC24" s="783"/>
      <c r="AD24" s="784"/>
      <c r="AE24" s="855">
        <f>AE23*$D23</f>
        <v>1254853.0333239064</v>
      </c>
      <c r="AF24" s="855">
        <f t="shared" ref="AF24" si="30">AF23*$D23</f>
        <v>1254853.0333239064</v>
      </c>
      <c r="AG24" s="783"/>
      <c r="AH24" s="784"/>
      <c r="AI24" s="784"/>
      <c r="AJ24" s="785"/>
      <c r="AK24" s="783"/>
      <c r="AL24" s="784"/>
      <c r="AM24" s="784"/>
      <c r="AN24" s="785"/>
      <c r="AO24" s="783"/>
      <c r="AP24" s="784"/>
      <c r="AQ24" s="784"/>
      <c r="AR24" s="785"/>
      <c r="AS24" s="783"/>
      <c r="AT24" s="784"/>
      <c r="AU24" s="784"/>
      <c r="AV24" s="785"/>
      <c r="AW24" s="783"/>
      <c r="AX24" s="784"/>
      <c r="AY24" s="784"/>
      <c r="AZ24" s="785"/>
      <c r="BA24" s="783"/>
      <c r="BB24" s="784"/>
      <c r="BC24" s="784"/>
      <c r="BD24" s="785"/>
      <c r="BI24" s="844"/>
    </row>
    <row r="25" spans="1:61">
      <c r="A25" s="1123" t="s">
        <v>900</v>
      </c>
      <c r="B25" s="1118"/>
      <c r="C25" s="1111"/>
      <c r="D25" s="1113">
        <f>'PPTO RESUMEN'!H29</f>
        <v>112368664.14340988</v>
      </c>
      <c r="E25" s="778"/>
      <c r="F25" s="778"/>
      <c r="G25" s="778"/>
      <c r="H25" s="778"/>
      <c r="I25" s="778"/>
      <c r="J25" s="778"/>
      <c r="K25" s="778"/>
      <c r="L25" s="778"/>
      <c r="M25" s="772"/>
      <c r="N25" s="770"/>
      <c r="O25" s="770"/>
      <c r="P25" s="771"/>
      <c r="Q25" s="772"/>
      <c r="R25" s="770"/>
      <c r="S25" s="770"/>
      <c r="T25" s="771"/>
      <c r="U25" s="779"/>
      <c r="V25" s="852">
        <f>1/12</f>
        <v>8.3333333333333329E-2</v>
      </c>
      <c r="W25" s="852">
        <f>V25</f>
        <v>8.3333333333333329E-2</v>
      </c>
      <c r="X25" s="852">
        <f t="shared" ref="X25" si="31">W25</f>
        <v>8.3333333333333329E-2</v>
      </c>
      <c r="Y25" s="779"/>
      <c r="Z25" s="852">
        <f>X25</f>
        <v>8.3333333333333329E-2</v>
      </c>
      <c r="AA25" s="852">
        <f>Z25</f>
        <v>8.3333333333333329E-2</v>
      </c>
      <c r="AB25" s="852">
        <f t="shared" ref="AB25" si="32">AA25</f>
        <v>8.3333333333333329E-2</v>
      </c>
      <c r="AC25" s="779"/>
      <c r="AD25" s="852">
        <f>AB25</f>
        <v>8.3333333333333329E-2</v>
      </c>
      <c r="AE25" s="852">
        <f>AD25</f>
        <v>8.3333333333333329E-2</v>
      </c>
      <c r="AF25" s="852">
        <f t="shared" ref="AF25" si="33">AE25</f>
        <v>8.3333333333333329E-2</v>
      </c>
      <c r="AG25" s="779"/>
      <c r="AH25" s="780"/>
      <c r="AI25" s="852">
        <f>AF25</f>
        <v>8.3333333333333329E-2</v>
      </c>
      <c r="AJ25" s="852">
        <f>AI25</f>
        <v>8.3333333333333329E-2</v>
      </c>
      <c r="AK25" s="852">
        <f t="shared" ref="AK25" si="34">AJ25</f>
        <v>8.3333333333333329E-2</v>
      </c>
      <c r="AL25" s="780"/>
      <c r="AM25" s="780"/>
      <c r="AN25" s="781"/>
      <c r="AO25" s="779"/>
      <c r="AP25" s="780"/>
      <c r="AQ25" s="780"/>
      <c r="AR25" s="781"/>
      <c r="AS25" s="779"/>
      <c r="AT25" s="780"/>
      <c r="AU25" s="780"/>
      <c r="AV25" s="781"/>
      <c r="AW25" s="779"/>
      <c r="AX25" s="780"/>
      <c r="AY25" s="780"/>
      <c r="AZ25" s="781"/>
      <c r="BA25" s="779"/>
      <c r="BB25" s="780"/>
      <c r="BC25" s="780"/>
      <c r="BD25" s="781"/>
      <c r="BI25" s="844">
        <f>SUM(M26:AZ26)-D25</f>
        <v>0</v>
      </c>
    </row>
    <row r="26" spans="1:61">
      <c r="A26" s="1119"/>
      <c r="B26" s="1120"/>
      <c r="C26" s="1112"/>
      <c r="D26" s="1114"/>
      <c r="E26" s="782"/>
      <c r="F26" s="782"/>
      <c r="G26" s="782"/>
      <c r="H26" s="782"/>
      <c r="I26" s="782"/>
      <c r="J26" s="782"/>
      <c r="K26" s="782"/>
      <c r="L26" s="782"/>
      <c r="M26" s="776"/>
      <c r="N26" s="774"/>
      <c r="O26" s="774"/>
      <c r="P26" s="775"/>
      <c r="Q26" s="776"/>
      <c r="R26" s="774"/>
      <c r="S26" s="774"/>
      <c r="T26" s="775"/>
      <c r="U26" s="783"/>
      <c r="V26" s="855">
        <f>V25*$D25</f>
        <v>9364055.3452841565</v>
      </c>
      <c r="W26" s="855">
        <f t="shared" ref="W26" si="35">W25*$D25</f>
        <v>9364055.3452841565</v>
      </c>
      <c r="X26" s="855">
        <f t="shared" ref="X26" si="36">X25*$D25</f>
        <v>9364055.3452841565</v>
      </c>
      <c r="Y26" s="783"/>
      <c r="Z26" s="855">
        <f>Z25*$D25</f>
        <v>9364055.3452841565</v>
      </c>
      <c r="AA26" s="855">
        <f t="shared" ref="AA26" si="37">AA25*$D25</f>
        <v>9364055.3452841565</v>
      </c>
      <c r="AB26" s="855">
        <f t="shared" ref="AB26" si="38">AB25*$D25</f>
        <v>9364055.3452841565</v>
      </c>
      <c r="AC26" s="783"/>
      <c r="AD26" s="855">
        <f>AD25*$D25</f>
        <v>9364055.3452841565</v>
      </c>
      <c r="AE26" s="855">
        <f t="shared" ref="AE26" si="39">AE25*$D25</f>
        <v>9364055.3452841565</v>
      </c>
      <c r="AF26" s="855">
        <f t="shared" ref="AF26" si="40">AF25*$D25</f>
        <v>9364055.3452841565</v>
      </c>
      <c r="AG26" s="783"/>
      <c r="AH26" s="784"/>
      <c r="AI26" s="855">
        <f>AI25*$D25</f>
        <v>9364055.3452841565</v>
      </c>
      <c r="AJ26" s="855">
        <f t="shared" ref="AJ26" si="41">AJ25*$D25</f>
        <v>9364055.3452841565</v>
      </c>
      <c r="AK26" s="855">
        <f t="shared" ref="AK26" si="42">AK25*$D25</f>
        <v>9364055.3452841565</v>
      </c>
      <c r="AL26" s="784"/>
      <c r="AM26" s="784"/>
      <c r="AN26" s="785"/>
      <c r="AO26" s="783"/>
      <c r="AP26" s="784"/>
      <c r="AQ26" s="784"/>
      <c r="AR26" s="785"/>
      <c r="AS26" s="783"/>
      <c r="AT26" s="784"/>
      <c r="AU26" s="784"/>
      <c r="AV26" s="785"/>
      <c r="AW26" s="783"/>
      <c r="AX26" s="784"/>
      <c r="AY26" s="784"/>
      <c r="AZ26" s="785"/>
      <c r="BA26" s="783"/>
      <c r="BB26" s="784"/>
      <c r="BC26" s="784"/>
      <c r="BD26" s="785"/>
      <c r="BI26" s="844"/>
    </row>
    <row r="27" spans="1:61" ht="24" customHeight="1">
      <c r="A27" s="1115" t="s">
        <v>889</v>
      </c>
      <c r="B27" s="1116"/>
      <c r="C27" s="777"/>
      <c r="D27" s="777"/>
      <c r="E27" s="777"/>
      <c r="F27" s="777"/>
      <c r="G27" s="777"/>
      <c r="H27" s="777"/>
      <c r="I27" s="777"/>
      <c r="J27" s="777"/>
      <c r="K27" s="777"/>
      <c r="L27" s="777"/>
      <c r="M27" s="777"/>
      <c r="N27" s="777"/>
      <c r="O27" s="777"/>
      <c r="P27" s="777"/>
      <c r="Q27" s="777"/>
      <c r="R27" s="777"/>
      <c r="S27" s="777"/>
      <c r="T27" s="777"/>
      <c r="U27" s="777"/>
      <c r="V27" s="777"/>
      <c r="W27" s="777"/>
      <c r="X27" s="777"/>
      <c r="Y27" s="777"/>
      <c r="Z27" s="777"/>
      <c r="AA27" s="777"/>
      <c r="AB27" s="777"/>
      <c r="AC27" s="777"/>
      <c r="AD27" s="777"/>
      <c r="AE27" s="777"/>
      <c r="AF27" s="777"/>
      <c r="AG27" s="777"/>
      <c r="AH27" s="777"/>
      <c r="AI27" s="777"/>
      <c r="AJ27" s="777"/>
      <c r="AK27" s="777"/>
      <c r="AL27" s="777"/>
      <c r="AM27" s="777"/>
      <c r="AN27" s="777"/>
      <c r="AO27" s="777"/>
      <c r="AP27" s="777"/>
      <c r="AQ27" s="777"/>
      <c r="AR27" s="777"/>
      <c r="AS27" s="777"/>
      <c r="AT27" s="777"/>
      <c r="AU27" s="777"/>
      <c r="AV27" s="777"/>
      <c r="AW27" s="777"/>
      <c r="AX27" s="777"/>
      <c r="AY27" s="777"/>
      <c r="AZ27" s="777"/>
      <c r="BA27" s="777"/>
      <c r="BB27" s="777"/>
      <c r="BC27" s="777"/>
      <c r="BD27" s="777"/>
    </row>
    <row r="28" spans="1:61" ht="25" customHeight="1">
      <c r="A28" s="1123" t="s">
        <v>947</v>
      </c>
      <c r="B28" s="1118"/>
      <c r="C28" s="1111"/>
      <c r="D28" s="1113">
        <f>'PPTO RESUMEN'!H31</f>
        <v>865652877.5601784</v>
      </c>
      <c r="E28" s="778"/>
      <c r="F28" s="778"/>
      <c r="G28" s="778"/>
      <c r="H28" s="778"/>
      <c r="I28" s="778"/>
      <c r="J28" s="778"/>
      <c r="K28" s="778"/>
      <c r="L28" s="778"/>
      <c r="M28" s="791"/>
      <c r="N28" s="792"/>
      <c r="O28" s="792"/>
      <c r="P28" s="852">
        <f>1/10</f>
        <v>0.1</v>
      </c>
      <c r="Q28" s="852">
        <f>P28</f>
        <v>0.1</v>
      </c>
      <c r="R28" s="852">
        <f t="shared" ref="R28:Y28" si="43">Q28</f>
        <v>0.1</v>
      </c>
      <c r="S28" s="852">
        <f t="shared" si="43"/>
        <v>0.1</v>
      </c>
      <c r="T28" s="852">
        <f t="shared" si="43"/>
        <v>0.1</v>
      </c>
      <c r="U28" s="852">
        <f t="shared" si="43"/>
        <v>0.1</v>
      </c>
      <c r="V28" s="852">
        <f t="shared" si="43"/>
        <v>0.1</v>
      </c>
      <c r="W28" s="852">
        <f t="shared" si="43"/>
        <v>0.1</v>
      </c>
      <c r="X28" s="852">
        <f t="shared" si="43"/>
        <v>0.1</v>
      </c>
      <c r="Y28" s="852">
        <f t="shared" si="43"/>
        <v>0.1</v>
      </c>
      <c r="Z28" s="792"/>
      <c r="AA28" s="792"/>
      <c r="AB28" s="793"/>
      <c r="AC28" s="779"/>
      <c r="AD28" s="780"/>
      <c r="AE28" s="780"/>
      <c r="AF28" s="781"/>
      <c r="AG28" s="791"/>
      <c r="AH28" s="792"/>
      <c r="AI28" s="792"/>
      <c r="AJ28" s="793"/>
      <c r="AK28" s="791"/>
      <c r="AL28" s="792"/>
      <c r="AM28" s="792"/>
      <c r="AN28" s="793"/>
      <c r="AO28" s="791"/>
      <c r="AP28" s="792"/>
      <c r="AQ28" s="792"/>
      <c r="AR28" s="793"/>
      <c r="AS28" s="791"/>
      <c r="AT28" s="792"/>
      <c r="AU28" s="792"/>
      <c r="AV28" s="793"/>
      <c r="AW28" s="791"/>
      <c r="AX28" s="792"/>
      <c r="AY28" s="792"/>
      <c r="AZ28" s="793"/>
      <c r="BA28" s="791"/>
      <c r="BB28" s="792"/>
      <c r="BC28" s="792"/>
      <c r="BD28" s="793"/>
      <c r="BI28" s="844">
        <f>SUM(M29:AZ29)-D28</f>
        <v>0</v>
      </c>
    </row>
    <row r="29" spans="1:61" ht="25" customHeight="1">
      <c r="A29" s="1119"/>
      <c r="B29" s="1120"/>
      <c r="C29" s="1112"/>
      <c r="D29" s="1114"/>
      <c r="E29" s="782"/>
      <c r="F29" s="782"/>
      <c r="G29" s="782"/>
      <c r="H29" s="782"/>
      <c r="I29" s="782"/>
      <c r="J29" s="782"/>
      <c r="K29" s="782"/>
      <c r="L29" s="782"/>
      <c r="M29" s="794"/>
      <c r="N29" s="795"/>
      <c r="O29" s="795"/>
      <c r="P29" s="855">
        <f>P28*$D28</f>
        <v>86565287.756017849</v>
      </c>
      <c r="Q29" s="855">
        <f>Q28*$D28</f>
        <v>86565287.756017849</v>
      </c>
      <c r="R29" s="855">
        <f t="shared" ref="R29:Y29" si="44">R28*$D28</f>
        <v>86565287.756017849</v>
      </c>
      <c r="S29" s="855">
        <f t="shared" si="44"/>
        <v>86565287.756017849</v>
      </c>
      <c r="T29" s="855">
        <f t="shared" si="44"/>
        <v>86565287.756017849</v>
      </c>
      <c r="U29" s="855">
        <f t="shared" si="44"/>
        <v>86565287.756017849</v>
      </c>
      <c r="V29" s="855">
        <f t="shared" si="44"/>
        <v>86565287.756017849</v>
      </c>
      <c r="W29" s="855">
        <f t="shared" si="44"/>
        <v>86565287.756017849</v>
      </c>
      <c r="X29" s="855">
        <f t="shared" si="44"/>
        <v>86565287.756017849</v>
      </c>
      <c r="Y29" s="855">
        <f t="shared" si="44"/>
        <v>86565287.756017849</v>
      </c>
      <c r="Z29" s="795"/>
      <c r="AA29" s="795"/>
      <c r="AB29" s="796"/>
      <c r="AC29" s="783"/>
      <c r="AD29" s="784"/>
      <c r="AE29" s="784"/>
      <c r="AF29" s="785"/>
      <c r="AG29" s="794"/>
      <c r="AH29" s="795"/>
      <c r="AI29" s="795"/>
      <c r="AJ29" s="796"/>
      <c r="AK29" s="794"/>
      <c r="AL29" s="795"/>
      <c r="AM29" s="795"/>
      <c r="AN29" s="796"/>
      <c r="AO29" s="794"/>
      <c r="AP29" s="795"/>
      <c r="AQ29" s="795"/>
      <c r="AR29" s="796"/>
      <c r="AS29" s="794"/>
      <c r="AT29" s="795"/>
      <c r="AU29" s="795"/>
      <c r="AV29" s="796"/>
      <c r="AW29" s="794"/>
      <c r="AX29" s="795"/>
      <c r="AY29" s="795"/>
      <c r="AZ29" s="796"/>
      <c r="BA29" s="794"/>
      <c r="BB29" s="795"/>
      <c r="BC29" s="795"/>
      <c r="BD29" s="796"/>
    </row>
    <row r="30" spans="1:61" ht="25" customHeight="1">
      <c r="A30" s="1123" t="s">
        <v>944</v>
      </c>
      <c r="B30" s="1118"/>
      <c r="C30" s="1111"/>
      <c r="D30" s="1113">
        <f>'PPTO RESUMEN'!H32</f>
        <v>162476576.65579754</v>
      </c>
      <c r="E30" s="778"/>
      <c r="F30" s="778"/>
      <c r="G30" s="778"/>
      <c r="H30" s="778"/>
      <c r="I30" s="778"/>
      <c r="J30" s="778"/>
      <c r="K30" s="778"/>
      <c r="L30" s="778"/>
      <c r="M30" s="791"/>
      <c r="N30" s="792"/>
      <c r="O30" s="792"/>
      <c r="P30" s="793"/>
      <c r="Q30" s="791"/>
      <c r="R30" s="852">
        <f>1/12</f>
        <v>8.3333333333333329E-2</v>
      </c>
      <c r="S30" s="852">
        <f t="shared" ref="S30:T30" si="45">R30</f>
        <v>8.3333333333333329E-2</v>
      </c>
      <c r="T30" s="852">
        <f t="shared" si="45"/>
        <v>8.3333333333333329E-2</v>
      </c>
      <c r="U30" s="852">
        <f>T30</f>
        <v>8.3333333333333329E-2</v>
      </c>
      <c r="V30" s="852">
        <f t="shared" ref="V30:AC30" si="46">U30</f>
        <v>8.3333333333333329E-2</v>
      </c>
      <c r="W30" s="852">
        <f t="shared" si="46"/>
        <v>8.3333333333333329E-2</v>
      </c>
      <c r="X30" s="852">
        <f t="shared" si="46"/>
        <v>8.3333333333333329E-2</v>
      </c>
      <c r="Y30" s="852">
        <f t="shared" si="46"/>
        <v>8.3333333333333329E-2</v>
      </c>
      <c r="Z30" s="852">
        <f t="shared" si="46"/>
        <v>8.3333333333333329E-2</v>
      </c>
      <c r="AA30" s="852">
        <f t="shared" si="46"/>
        <v>8.3333333333333329E-2</v>
      </c>
      <c r="AB30" s="852">
        <f t="shared" si="46"/>
        <v>8.3333333333333329E-2</v>
      </c>
      <c r="AC30" s="852">
        <f t="shared" si="46"/>
        <v>8.3333333333333329E-2</v>
      </c>
      <c r="AD30" s="780"/>
      <c r="AE30" s="780"/>
      <c r="AF30" s="781"/>
      <c r="AG30" s="791"/>
      <c r="AH30" s="792"/>
      <c r="AI30" s="792"/>
      <c r="AJ30" s="793"/>
      <c r="AK30" s="791"/>
      <c r="AL30" s="792"/>
      <c r="AM30" s="792"/>
      <c r="AN30" s="793"/>
      <c r="AO30" s="791"/>
      <c r="AP30" s="792"/>
      <c r="AQ30" s="792"/>
      <c r="AR30" s="793"/>
      <c r="AS30" s="791"/>
      <c r="AT30" s="792"/>
      <c r="AU30" s="792"/>
      <c r="AV30" s="793"/>
      <c r="AW30" s="791"/>
      <c r="AX30" s="792"/>
      <c r="AY30" s="792"/>
      <c r="AZ30" s="793"/>
      <c r="BA30" s="791"/>
      <c r="BB30" s="792"/>
      <c r="BC30" s="792"/>
      <c r="BD30" s="793"/>
      <c r="BI30" s="844">
        <f>SUM(M31:AZ31)-D30</f>
        <v>0</v>
      </c>
    </row>
    <row r="31" spans="1:61" ht="25" customHeight="1">
      <c r="A31" s="1119"/>
      <c r="B31" s="1120"/>
      <c r="C31" s="1124"/>
      <c r="D31" s="1114"/>
      <c r="E31" s="782"/>
      <c r="F31" s="782"/>
      <c r="G31" s="782"/>
      <c r="H31" s="782"/>
      <c r="I31" s="782"/>
      <c r="J31" s="782"/>
      <c r="K31" s="782"/>
      <c r="L31" s="782"/>
      <c r="M31" s="794"/>
      <c r="N31" s="795"/>
      <c r="O31" s="795"/>
      <c r="P31" s="796"/>
      <c r="Q31" s="794"/>
      <c r="R31" s="855">
        <f>R30*$D30</f>
        <v>13539714.721316461</v>
      </c>
      <c r="S31" s="855">
        <f t="shared" ref="S31:T31" si="47">S30*$D30</f>
        <v>13539714.721316461</v>
      </c>
      <c r="T31" s="855">
        <f t="shared" si="47"/>
        <v>13539714.721316461</v>
      </c>
      <c r="U31" s="855">
        <f>U30*$D30</f>
        <v>13539714.721316461</v>
      </c>
      <c r="V31" s="855">
        <f t="shared" ref="V31" si="48">V30*$D30</f>
        <v>13539714.721316461</v>
      </c>
      <c r="W31" s="855">
        <f t="shared" ref="W31" si="49">W30*$D30</f>
        <v>13539714.721316461</v>
      </c>
      <c r="X31" s="855">
        <f t="shared" ref="X31" si="50">X30*$D30</f>
        <v>13539714.721316461</v>
      </c>
      <c r="Y31" s="855">
        <f t="shared" ref="Y31" si="51">Y30*$D30</f>
        <v>13539714.721316461</v>
      </c>
      <c r="Z31" s="855">
        <f t="shared" ref="Z31" si="52">Z30*$D30</f>
        <v>13539714.721316461</v>
      </c>
      <c r="AA31" s="855">
        <f t="shared" ref="AA31" si="53">AA30*$D30</f>
        <v>13539714.721316461</v>
      </c>
      <c r="AB31" s="855">
        <f t="shared" ref="AB31" si="54">AB30*$D30</f>
        <v>13539714.721316461</v>
      </c>
      <c r="AC31" s="855">
        <f t="shared" ref="AC31" si="55">AC30*$D30</f>
        <v>13539714.721316461</v>
      </c>
      <c r="AD31" s="784"/>
      <c r="AE31" s="784"/>
      <c r="AF31" s="785"/>
      <c r="AG31" s="794"/>
      <c r="AH31" s="795"/>
      <c r="AI31" s="795"/>
      <c r="AJ31" s="796"/>
      <c r="AK31" s="794"/>
      <c r="AL31" s="795"/>
      <c r="AM31" s="795"/>
      <c r="AN31" s="796"/>
      <c r="AO31" s="794"/>
      <c r="AP31" s="795"/>
      <c r="AQ31" s="795"/>
      <c r="AR31" s="796"/>
      <c r="AS31" s="794"/>
      <c r="AT31" s="795"/>
      <c r="AU31" s="795"/>
      <c r="AV31" s="796"/>
      <c r="AW31" s="794"/>
      <c r="AX31" s="795"/>
      <c r="AY31" s="795"/>
      <c r="AZ31" s="796"/>
      <c r="BA31" s="794"/>
      <c r="BB31" s="795"/>
      <c r="BC31" s="795"/>
      <c r="BD31" s="796"/>
    </row>
    <row r="32" spans="1:61" ht="35" customHeight="1">
      <c r="A32" s="1123" t="s">
        <v>945</v>
      </c>
      <c r="B32" s="1118"/>
      <c r="C32" s="1111"/>
      <c r="D32" s="1113">
        <f>'PPTO RESUMEN'!H33</f>
        <v>64676508.746897183</v>
      </c>
      <c r="E32" s="778"/>
      <c r="F32" s="778"/>
      <c r="G32" s="778"/>
      <c r="H32" s="778"/>
      <c r="I32" s="778"/>
      <c r="J32" s="778"/>
      <c r="K32" s="778"/>
      <c r="L32" s="778"/>
      <c r="M32" s="791"/>
      <c r="N32" s="792"/>
      <c r="O32" s="792"/>
      <c r="P32" s="793"/>
      <c r="Q32" s="791"/>
      <c r="R32" s="792"/>
      <c r="S32" s="792"/>
      <c r="T32" s="793"/>
      <c r="U32" s="791"/>
      <c r="V32" s="792"/>
      <c r="W32" s="792"/>
      <c r="X32" s="792"/>
      <c r="Y32" s="791"/>
      <c r="Z32" s="852">
        <f>1/4</f>
        <v>0.25</v>
      </c>
      <c r="AA32" s="852">
        <f>Z32</f>
        <v>0.25</v>
      </c>
      <c r="AB32" s="852">
        <f t="shared" ref="AB32:AC32" si="56">AA32</f>
        <v>0.25</v>
      </c>
      <c r="AC32" s="852">
        <f t="shared" si="56"/>
        <v>0.25</v>
      </c>
      <c r="AD32" s="780"/>
      <c r="AE32" s="780"/>
      <c r="AF32" s="781"/>
      <c r="AG32" s="791"/>
      <c r="AH32" s="792"/>
      <c r="AI32" s="792"/>
      <c r="AJ32" s="793"/>
      <c r="AK32" s="791"/>
      <c r="AL32" s="792"/>
      <c r="AM32" s="792"/>
      <c r="AN32" s="793"/>
      <c r="AO32" s="791"/>
      <c r="AP32" s="792"/>
      <c r="AQ32" s="792"/>
      <c r="AR32" s="793"/>
      <c r="AS32" s="791"/>
      <c r="AT32" s="792"/>
      <c r="AU32" s="792"/>
      <c r="AV32" s="793"/>
      <c r="AW32" s="791"/>
      <c r="AX32" s="792"/>
      <c r="AY32" s="792"/>
      <c r="AZ32" s="793"/>
      <c r="BA32" s="791"/>
      <c r="BB32" s="792"/>
      <c r="BC32" s="792"/>
      <c r="BD32" s="793"/>
      <c r="BI32" s="844">
        <f>SUM(M33:AZ33)-D32</f>
        <v>0</v>
      </c>
    </row>
    <row r="33" spans="1:61" ht="35" customHeight="1">
      <c r="A33" s="1119"/>
      <c r="B33" s="1120"/>
      <c r="C33" s="1112"/>
      <c r="D33" s="1114"/>
      <c r="E33" s="782"/>
      <c r="F33" s="782"/>
      <c r="G33" s="782"/>
      <c r="H33" s="782"/>
      <c r="I33" s="782"/>
      <c r="J33" s="782"/>
      <c r="K33" s="782"/>
      <c r="L33" s="782"/>
      <c r="M33" s="794"/>
      <c r="N33" s="795"/>
      <c r="O33" s="795"/>
      <c r="P33" s="796"/>
      <c r="Q33" s="794"/>
      <c r="R33" s="795"/>
      <c r="S33" s="795"/>
      <c r="T33" s="796"/>
      <c r="U33" s="794"/>
      <c r="V33" s="795"/>
      <c r="W33" s="795"/>
      <c r="X33" s="795"/>
      <c r="Y33" s="794"/>
      <c r="Z33" s="855">
        <f>Z32*$D32</f>
        <v>16169127.186724296</v>
      </c>
      <c r="AA33" s="855">
        <f t="shared" ref="AA33" si="57">AA32*$D32</f>
        <v>16169127.186724296</v>
      </c>
      <c r="AB33" s="855">
        <f t="shared" ref="AB33" si="58">AB32*$D32</f>
        <v>16169127.186724296</v>
      </c>
      <c r="AC33" s="860">
        <f t="shared" ref="AC33:AH37" si="59">AC32*$D32</f>
        <v>16169127.186724296</v>
      </c>
      <c r="AD33" s="829"/>
      <c r="AE33" s="829"/>
      <c r="AF33" s="803"/>
      <c r="AG33" s="799"/>
      <c r="AH33" s="863"/>
      <c r="AI33" s="863"/>
      <c r="AJ33" s="801"/>
      <c r="AK33" s="794"/>
      <c r="AL33" s="795"/>
      <c r="AM33" s="795"/>
      <c r="AN33" s="796"/>
      <c r="AO33" s="794"/>
      <c r="AP33" s="795"/>
      <c r="AQ33" s="795"/>
      <c r="AR33" s="796"/>
      <c r="AS33" s="794"/>
      <c r="AT33" s="795"/>
      <c r="AU33" s="795"/>
      <c r="AV33" s="796"/>
      <c r="AW33" s="794"/>
      <c r="AX33" s="795"/>
      <c r="AY33" s="795"/>
      <c r="AZ33" s="796"/>
      <c r="BA33" s="794"/>
      <c r="BB33" s="795"/>
      <c r="BC33" s="795"/>
      <c r="BD33" s="796"/>
    </row>
    <row r="34" spans="1:61" ht="30" customHeight="1">
      <c r="A34" s="1123" t="s">
        <v>948</v>
      </c>
      <c r="B34" s="1118"/>
      <c r="C34" s="1111"/>
      <c r="D34" s="1113">
        <f>'PPTO RESUMEN'!H34</f>
        <v>4751770.819522297</v>
      </c>
      <c r="E34" s="778"/>
      <c r="F34" s="778"/>
      <c r="G34" s="778"/>
      <c r="H34" s="778"/>
      <c r="I34" s="778"/>
      <c r="J34" s="778"/>
      <c r="K34" s="778"/>
      <c r="L34" s="778"/>
      <c r="M34" s="791"/>
      <c r="N34" s="792"/>
      <c r="O34" s="792"/>
      <c r="P34" s="793"/>
      <c r="Q34" s="791"/>
      <c r="R34" s="792"/>
      <c r="S34" s="792"/>
      <c r="T34" s="793"/>
      <c r="U34" s="791"/>
      <c r="V34" s="792"/>
      <c r="W34" s="792"/>
      <c r="X34" s="793"/>
      <c r="Y34" s="791"/>
      <c r="Z34" s="792"/>
      <c r="AA34" s="792"/>
      <c r="AB34" s="792"/>
      <c r="AC34" s="861"/>
      <c r="AD34" s="853">
        <f>1/4</f>
        <v>0.25</v>
      </c>
      <c r="AE34" s="853">
        <f>AD34</f>
        <v>0.25</v>
      </c>
      <c r="AF34" s="854">
        <f t="shared" ref="AF34:AG34" si="60">AE34</f>
        <v>0.25</v>
      </c>
      <c r="AG34" s="852">
        <f t="shared" si="60"/>
        <v>0.25</v>
      </c>
      <c r="AH34" s="864"/>
      <c r="AI34" s="864"/>
      <c r="AJ34" s="865"/>
      <c r="AK34" s="792"/>
      <c r="AL34" s="792"/>
      <c r="AM34" s="792"/>
      <c r="AN34" s="793"/>
      <c r="AO34" s="791"/>
      <c r="AP34" s="792"/>
      <c r="AQ34" s="792"/>
      <c r="AR34" s="793"/>
      <c r="AS34" s="791"/>
      <c r="AT34" s="792"/>
      <c r="AU34" s="792"/>
      <c r="AV34" s="793"/>
      <c r="AW34" s="791"/>
      <c r="AX34" s="792"/>
      <c r="AY34" s="792"/>
      <c r="AZ34" s="793"/>
      <c r="BA34" s="791"/>
      <c r="BB34" s="792"/>
      <c r="BC34" s="792"/>
      <c r="BD34" s="793"/>
      <c r="BI34" s="844">
        <f>SUM(M35:AZ35)-D34</f>
        <v>0</v>
      </c>
    </row>
    <row r="35" spans="1:61" ht="30" customHeight="1">
      <c r="A35" s="1119"/>
      <c r="B35" s="1120"/>
      <c r="C35" s="1112"/>
      <c r="D35" s="1114"/>
      <c r="E35" s="782"/>
      <c r="F35" s="782"/>
      <c r="G35" s="782"/>
      <c r="H35" s="782"/>
      <c r="I35" s="782"/>
      <c r="J35" s="782"/>
      <c r="K35" s="782"/>
      <c r="L35" s="782"/>
      <c r="M35" s="794"/>
      <c r="N35" s="795"/>
      <c r="O35" s="795"/>
      <c r="P35" s="796"/>
      <c r="Q35" s="794"/>
      <c r="R35" s="795"/>
      <c r="S35" s="795"/>
      <c r="T35" s="796"/>
      <c r="U35" s="794"/>
      <c r="V35" s="795"/>
      <c r="W35" s="795"/>
      <c r="X35" s="796"/>
      <c r="Y35" s="794"/>
      <c r="Z35" s="795"/>
      <c r="AA35" s="795"/>
      <c r="AB35" s="795"/>
      <c r="AC35" s="862"/>
      <c r="AD35" s="856">
        <f t="shared" si="59"/>
        <v>1187942.7048805743</v>
      </c>
      <c r="AE35" s="856">
        <f t="shared" si="59"/>
        <v>1187942.7048805743</v>
      </c>
      <c r="AF35" s="857">
        <f t="shared" ref="AF35" si="61">AF34*$D34</f>
        <v>1187942.7048805743</v>
      </c>
      <c r="AG35" s="855">
        <f t="shared" ref="AG35" si="62">AG34*$D34</f>
        <v>1187942.7048805743</v>
      </c>
      <c r="AH35" s="866"/>
      <c r="AI35" s="866"/>
      <c r="AJ35" s="867"/>
      <c r="AK35" s="795"/>
      <c r="AL35" s="795"/>
      <c r="AM35" s="795"/>
      <c r="AN35" s="796"/>
      <c r="AO35" s="794"/>
      <c r="AP35" s="795"/>
      <c r="AQ35" s="795"/>
      <c r="AR35" s="796"/>
      <c r="AS35" s="794"/>
      <c r="AT35" s="795"/>
      <c r="AU35" s="795"/>
      <c r="AV35" s="796"/>
      <c r="AW35" s="794"/>
      <c r="AX35" s="795"/>
      <c r="AY35" s="795"/>
      <c r="AZ35" s="796"/>
      <c r="BA35" s="794"/>
      <c r="BB35" s="795"/>
      <c r="BC35" s="795"/>
      <c r="BD35" s="796"/>
    </row>
    <row r="36" spans="1:61" ht="35" customHeight="1">
      <c r="A36" s="1123" t="s">
        <v>946</v>
      </c>
      <c r="B36" s="1118"/>
      <c r="C36" s="1111"/>
      <c r="D36" s="1113">
        <f>'PPTO RESUMEN'!H35</f>
        <v>18017719.356568336</v>
      </c>
      <c r="E36" s="778"/>
      <c r="F36" s="778"/>
      <c r="G36" s="778"/>
      <c r="H36" s="778"/>
      <c r="I36" s="778"/>
      <c r="J36" s="778"/>
      <c r="K36" s="778"/>
      <c r="L36" s="778"/>
      <c r="M36" s="791"/>
      <c r="N36" s="792"/>
      <c r="O36" s="792"/>
      <c r="P36" s="793"/>
      <c r="Q36" s="791"/>
      <c r="R36" s="792"/>
      <c r="S36" s="792"/>
      <c r="T36" s="793"/>
      <c r="U36" s="791"/>
      <c r="V36" s="792"/>
      <c r="W36" s="792"/>
      <c r="X36" s="793"/>
      <c r="Y36" s="791"/>
      <c r="Z36" s="792"/>
      <c r="AA36" s="792"/>
      <c r="AB36" s="793"/>
      <c r="AC36" s="804"/>
      <c r="AD36" s="829"/>
      <c r="AE36" s="829"/>
      <c r="AF36" s="829"/>
      <c r="AG36" s="853">
        <f>1/2</f>
        <v>0.5</v>
      </c>
      <c r="AH36" s="853">
        <f>AG36</f>
        <v>0.5</v>
      </c>
      <c r="AI36" s="863"/>
      <c r="AJ36" s="801"/>
      <c r="AK36" s="791"/>
      <c r="AL36" s="792"/>
      <c r="AM36" s="792"/>
      <c r="AN36" s="793"/>
      <c r="AO36" s="791"/>
      <c r="AP36" s="792"/>
      <c r="AQ36" s="792"/>
      <c r="AR36" s="793"/>
      <c r="AS36" s="791"/>
      <c r="AT36" s="792"/>
      <c r="AU36" s="792"/>
      <c r="AV36" s="793"/>
      <c r="AW36" s="791"/>
      <c r="AX36" s="792"/>
      <c r="AY36" s="792"/>
      <c r="AZ36" s="793"/>
      <c r="BA36" s="791"/>
      <c r="BB36" s="792"/>
      <c r="BC36" s="792"/>
      <c r="BD36" s="793"/>
      <c r="BI36" s="844">
        <f>SUM(M37:AZ37)-D36</f>
        <v>0</v>
      </c>
    </row>
    <row r="37" spans="1:61" ht="35" customHeight="1">
      <c r="A37" s="1119"/>
      <c r="B37" s="1120"/>
      <c r="C37" s="1112"/>
      <c r="D37" s="1114"/>
      <c r="E37" s="782"/>
      <c r="F37" s="782"/>
      <c r="G37" s="782"/>
      <c r="H37" s="782"/>
      <c r="I37" s="782"/>
      <c r="J37" s="782"/>
      <c r="K37" s="782"/>
      <c r="L37" s="782"/>
      <c r="M37" s="794"/>
      <c r="N37" s="795"/>
      <c r="O37" s="795"/>
      <c r="P37" s="796"/>
      <c r="Q37" s="794"/>
      <c r="R37" s="795"/>
      <c r="S37" s="795"/>
      <c r="T37" s="796"/>
      <c r="U37" s="794"/>
      <c r="V37" s="795"/>
      <c r="W37" s="795"/>
      <c r="X37" s="796"/>
      <c r="Y37" s="794"/>
      <c r="Z37" s="795"/>
      <c r="AA37" s="795"/>
      <c r="AB37" s="796"/>
      <c r="AC37" s="783"/>
      <c r="AD37" s="784"/>
      <c r="AE37" s="784"/>
      <c r="AF37" s="784"/>
      <c r="AG37" s="856">
        <f t="shared" si="59"/>
        <v>9008859.6782841682</v>
      </c>
      <c r="AH37" s="856">
        <f t="shared" si="59"/>
        <v>9008859.6782841682</v>
      </c>
      <c r="AI37" s="795"/>
      <c r="AJ37" s="796"/>
      <c r="AK37" s="794"/>
      <c r="AL37" s="795"/>
      <c r="AM37" s="795"/>
      <c r="AN37" s="796"/>
      <c r="AO37" s="794"/>
      <c r="AP37" s="795"/>
      <c r="AQ37" s="795"/>
      <c r="AR37" s="796"/>
      <c r="AS37" s="794"/>
      <c r="AT37" s="795"/>
      <c r="AU37" s="795"/>
      <c r="AV37" s="796"/>
      <c r="AW37" s="794"/>
      <c r="AX37" s="795"/>
      <c r="AY37" s="795"/>
      <c r="AZ37" s="796"/>
      <c r="BA37" s="794"/>
      <c r="BB37" s="795"/>
      <c r="BC37" s="795"/>
      <c r="BD37" s="796"/>
    </row>
    <row r="38" spans="1:61">
      <c r="A38" s="1123" t="s">
        <v>943</v>
      </c>
      <c r="B38" s="1118"/>
      <c r="C38" s="1111"/>
      <c r="D38" s="1113">
        <f>'PPTO RESUMEN'!H36</f>
        <v>7534184.5088378107</v>
      </c>
      <c r="E38" s="778"/>
      <c r="F38" s="778"/>
      <c r="G38" s="778"/>
      <c r="H38" s="778"/>
      <c r="I38" s="778"/>
      <c r="J38" s="778"/>
      <c r="K38" s="778"/>
      <c r="L38" s="778"/>
      <c r="M38" s="791"/>
      <c r="N38" s="792"/>
      <c r="O38" s="792"/>
      <c r="P38" s="793"/>
      <c r="Q38" s="791"/>
      <c r="R38" s="792"/>
      <c r="S38" s="792"/>
      <c r="T38" s="793"/>
      <c r="U38" s="791"/>
      <c r="V38" s="792"/>
      <c r="W38" s="792"/>
      <c r="X38" s="793"/>
      <c r="Y38" s="791"/>
      <c r="Z38" s="792"/>
      <c r="AA38" s="792"/>
      <c r="AB38" s="793"/>
      <c r="AC38" s="853">
        <f>1/2</f>
        <v>0.5</v>
      </c>
      <c r="AD38" s="853">
        <f>AC38</f>
        <v>0.5</v>
      </c>
      <c r="AE38" s="780"/>
      <c r="AF38" s="781"/>
      <c r="AG38" s="791"/>
      <c r="AH38" s="792"/>
      <c r="AI38" s="792"/>
      <c r="AJ38" s="793"/>
      <c r="AK38" s="791"/>
      <c r="AL38" s="792"/>
      <c r="AM38" s="792"/>
      <c r="AN38" s="793"/>
      <c r="AO38" s="791"/>
      <c r="AP38" s="792"/>
      <c r="AQ38" s="792"/>
      <c r="AR38" s="793"/>
      <c r="AS38" s="791"/>
      <c r="AT38" s="792"/>
      <c r="AU38" s="792"/>
      <c r="AV38" s="793"/>
      <c r="AW38" s="791"/>
      <c r="AX38" s="792"/>
      <c r="AY38" s="792"/>
      <c r="AZ38" s="793"/>
      <c r="BA38" s="791"/>
      <c r="BB38" s="792"/>
      <c r="BC38" s="792"/>
      <c r="BD38" s="793"/>
      <c r="BI38" s="844">
        <f>SUM(M39:AZ39)-D38</f>
        <v>0</v>
      </c>
    </row>
    <row r="39" spans="1:61">
      <c r="A39" s="1119"/>
      <c r="B39" s="1120"/>
      <c r="C39" s="1112"/>
      <c r="D39" s="1114"/>
      <c r="E39" s="782"/>
      <c r="F39" s="782"/>
      <c r="G39" s="782"/>
      <c r="H39" s="782"/>
      <c r="I39" s="782"/>
      <c r="J39" s="782"/>
      <c r="K39" s="782"/>
      <c r="L39" s="782"/>
      <c r="M39" s="794"/>
      <c r="N39" s="795"/>
      <c r="O39" s="795"/>
      <c r="P39" s="796"/>
      <c r="Q39" s="794"/>
      <c r="R39" s="795"/>
      <c r="S39" s="795"/>
      <c r="T39" s="796"/>
      <c r="U39" s="794"/>
      <c r="V39" s="795"/>
      <c r="W39" s="795"/>
      <c r="X39" s="796"/>
      <c r="Y39" s="794"/>
      <c r="Z39" s="795"/>
      <c r="AA39" s="795"/>
      <c r="AB39" s="796"/>
      <c r="AC39" s="856">
        <f t="shared" ref="AC39" si="63">AC38*$D38</f>
        <v>3767092.2544189054</v>
      </c>
      <c r="AD39" s="856">
        <f t="shared" ref="AD39" si="64">AD38*$D38</f>
        <v>3767092.2544189054</v>
      </c>
      <c r="AE39" s="784"/>
      <c r="AF39" s="785"/>
      <c r="AG39" s="794"/>
      <c r="AH39" s="795"/>
      <c r="AI39" s="795"/>
      <c r="AJ39" s="796"/>
      <c r="AK39" s="794"/>
      <c r="AL39" s="795"/>
      <c r="AM39" s="795"/>
      <c r="AN39" s="796"/>
      <c r="AO39" s="794"/>
      <c r="AP39" s="795"/>
      <c r="AQ39" s="795"/>
      <c r="AR39" s="796"/>
      <c r="AS39" s="794"/>
      <c r="AT39" s="795"/>
      <c r="AU39" s="795"/>
      <c r="AV39" s="796"/>
      <c r="AW39" s="794"/>
      <c r="AX39" s="795"/>
      <c r="AY39" s="795"/>
      <c r="AZ39" s="796"/>
      <c r="BA39" s="794"/>
      <c r="BB39" s="795"/>
      <c r="BC39" s="795"/>
      <c r="BD39" s="796"/>
    </row>
    <row r="40" spans="1:61" ht="20.25" customHeight="1">
      <c r="A40" s="1115" t="s">
        <v>1946</v>
      </c>
      <c r="B40" s="1116"/>
      <c r="C40" s="777"/>
      <c r="D40" s="777"/>
      <c r="E40" s="777"/>
      <c r="F40" s="777"/>
      <c r="G40" s="777"/>
      <c r="H40" s="777"/>
      <c r="I40" s="777"/>
      <c r="J40" s="777"/>
      <c r="K40" s="777"/>
      <c r="L40" s="777"/>
      <c r="M40" s="777"/>
      <c r="N40" s="777"/>
      <c r="O40" s="777"/>
      <c r="P40" s="777"/>
      <c r="Q40" s="807"/>
      <c r="R40" s="807"/>
      <c r="S40" s="807"/>
      <c r="T40" s="807"/>
      <c r="U40" s="777"/>
      <c r="V40" s="777"/>
      <c r="W40" s="777"/>
      <c r="X40" s="777"/>
      <c r="Y40" s="777"/>
      <c r="Z40" s="777"/>
      <c r="AA40" s="777"/>
      <c r="AB40" s="777"/>
      <c r="AC40" s="777"/>
      <c r="AD40" s="777"/>
      <c r="AE40" s="777"/>
      <c r="AF40" s="777"/>
      <c r="AG40" s="777"/>
      <c r="AH40" s="777"/>
      <c r="AI40" s="777"/>
      <c r="AJ40" s="777"/>
      <c r="AK40" s="777"/>
      <c r="AL40" s="777"/>
      <c r="AM40" s="777"/>
      <c r="AN40" s="777"/>
      <c r="AO40" s="777"/>
      <c r="AP40" s="777"/>
      <c r="AQ40" s="777"/>
      <c r="AR40" s="777"/>
      <c r="AS40" s="777"/>
      <c r="AT40" s="777"/>
      <c r="AU40" s="777"/>
      <c r="AV40" s="777"/>
      <c r="AW40" s="777"/>
      <c r="AX40" s="777"/>
      <c r="AY40" s="777"/>
      <c r="AZ40" s="777"/>
      <c r="BA40" s="777"/>
      <c r="BB40" s="777"/>
      <c r="BC40" s="777"/>
      <c r="BD40" s="777"/>
    </row>
    <row r="41" spans="1:61">
      <c r="A41" s="1123" t="s">
        <v>949</v>
      </c>
      <c r="B41" s="1125"/>
      <c r="C41" s="1111"/>
      <c r="D41" s="1113">
        <f>'PPTO RESUMEN'!H38</f>
        <v>16679504.028913427</v>
      </c>
      <c r="E41" s="778"/>
      <c r="F41" s="778"/>
      <c r="G41" s="778"/>
      <c r="H41" s="778"/>
      <c r="I41" s="778"/>
      <c r="J41" s="778"/>
      <c r="K41" s="778"/>
      <c r="L41" s="778"/>
      <c r="M41" s="791"/>
      <c r="N41" s="792"/>
      <c r="O41" s="792"/>
      <c r="P41" s="792"/>
      <c r="Q41" s="869"/>
      <c r="R41" s="853">
        <f>1/16</f>
        <v>6.25E-2</v>
      </c>
      <c r="S41" s="853">
        <f t="shared" ref="S41:AG41" si="65">1/16</f>
        <v>6.25E-2</v>
      </c>
      <c r="T41" s="853">
        <f t="shared" si="65"/>
        <v>6.25E-2</v>
      </c>
      <c r="U41" s="853">
        <f t="shared" si="65"/>
        <v>6.25E-2</v>
      </c>
      <c r="V41" s="853">
        <f t="shared" si="65"/>
        <v>6.25E-2</v>
      </c>
      <c r="W41" s="853">
        <f t="shared" si="65"/>
        <v>6.25E-2</v>
      </c>
      <c r="X41" s="853">
        <f t="shared" si="65"/>
        <v>6.25E-2</v>
      </c>
      <c r="Y41" s="853">
        <f t="shared" si="65"/>
        <v>6.25E-2</v>
      </c>
      <c r="Z41" s="853">
        <f t="shared" si="65"/>
        <v>6.25E-2</v>
      </c>
      <c r="AA41" s="853">
        <f t="shared" si="65"/>
        <v>6.25E-2</v>
      </c>
      <c r="AB41" s="853">
        <f t="shared" si="65"/>
        <v>6.25E-2</v>
      </c>
      <c r="AC41" s="853">
        <f t="shared" si="65"/>
        <v>6.25E-2</v>
      </c>
      <c r="AD41" s="853">
        <f t="shared" si="65"/>
        <v>6.25E-2</v>
      </c>
      <c r="AE41" s="853">
        <f t="shared" si="65"/>
        <v>6.25E-2</v>
      </c>
      <c r="AF41" s="853">
        <f t="shared" si="65"/>
        <v>6.25E-2</v>
      </c>
      <c r="AG41" s="853">
        <f t="shared" si="65"/>
        <v>6.25E-2</v>
      </c>
      <c r="AH41" s="792"/>
      <c r="AI41" s="792"/>
      <c r="AJ41" s="793"/>
      <c r="AK41" s="791"/>
      <c r="AL41" s="792"/>
      <c r="AM41" s="792"/>
      <c r="AN41" s="793"/>
      <c r="AO41" s="791"/>
      <c r="AP41" s="792"/>
      <c r="AQ41" s="792"/>
      <c r="AR41" s="793"/>
      <c r="AS41" s="791"/>
      <c r="AT41" s="792"/>
      <c r="AU41" s="792"/>
      <c r="AV41" s="793"/>
      <c r="AW41" s="791"/>
      <c r="AX41" s="792"/>
      <c r="AY41" s="792"/>
      <c r="AZ41" s="793"/>
      <c r="BA41" s="791"/>
      <c r="BB41" s="792"/>
      <c r="BC41" s="792"/>
      <c r="BD41" s="793"/>
      <c r="BI41" s="844">
        <f>SUM(M42:AZ42)-D41</f>
        <v>0</v>
      </c>
    </row>
    <row r="42" spans="1:61">
      <c r="A42" s="1126"/>
      <c r="B42" s="1127"/>
      <c r="C42" s="1112"/>
      <c r="D42" s="1114"/>
      <c r="E42" s="782"/>
      <c r="F42" s="782"/>
      <c r="G42" s="782"/>
      <c r="H42" s="782"/>
      <c r="I42" s="782"/>
      <c r="J42" s="782"/>
      <c r="K42" s="782"/>
      <c r="L42" s="782"/>
      <c r="M42" s="794"/>
      <c r="N42" s="795"/>
      <c r="O42" s="795"/>
      <c r="P42" s="795"/>
      <c r="Q42" s="870"/>
      <c r="R42" s="856">
        <f>R41*$D41</f>
        <v>1042469.0018070892</v>
      </c>
      <c r="S42" s="856">
        <f t="shared" ref="S42:AG42" si="66">S41*$D41</f>
        <v>1042469.0018070892</v>
      </c>
      <c r="T42" s="856">
        <f t="shared" si="66"/>
        <v>1042469.0018070892</v>
      </c>
      <c r="U42" s="856">
        <f t="shared" si="66"/>
        <v>1042469.0018070892</v>
      </c>
      <c r="V42" s="856">
        <f t="shared" si="66"/>
        <v>1042469.0018070892</v>
      </c>
      <c r="W42" s="856">
        <f t="shared" si="66"/>
        <v>1042469.0018070892</v>
      </c>
      <c r="X42" s="856">
        <f t="shared" si="66"/>
        <v>1042469.0018070892</v>
      </c>
      <c r="Y42" s="856">
        <f t="shared" si="66"/>
        <v>1042469.0018070892</v>
      </c>
      <c r="Z42" s="856">
        <f t="shared" si="66"/>
        <v>1042469.0018070892</v>
      </c>
      <c r="AA42" s="856">
        <f t="shared" si="66"/>
        <v>1042469.0018070892</v>
      </c>
      <c r="AB42" s="856">
        <f t="shared" si="66"/>
        <v>1042469.0018070892</v>
      </c>
      <c r="AC42" s="856">
        <f t="shared" si="66"/>
        <v>1042469.0018070892</v>
      </c>
      <c r="AD42" s="856">
        <f t="shared" si="66"/>
        <v>1042469.0018070892</v>
      </c>
      <c r="AE42" s="856">
        <f t="shared" si="66"/>
        <v>1042469.0018070892</v>
      </c>
      <c r="AF42" s="856">
        <f t="shared" si="66"/>
        <v>1042469.0018070892</v>
      </c>
      <c r="AG42" s="856">
        <f t="shared" si="66"/>
        <v>1042469.0018070892</v>
      </c>
      <c r="AH42" s="795"/>
      <c r="AI42" s="795"/>
      <c r="AJ42" s="796"/>
      <c r="AK42" s="794"/>
      <c r="AL42" s="795"/>
      <c r="AM42" s="795"/>
      <c r="AN42" s="796"/>
      <c r="AO42" s="794"/>
      <c r="AP42" s="795"/>
      <c r="AQ42" s="795"/>
      <c r="AR42" s="796"/>
      <c r="AS42" s="794"/>
      <c r="AT42" s="795"/>
      <c r="AU42" s="795"/>
      <c r="AV42" s="796"/>
      <c r="AW42" s="794"/>
      <c r="AX42" s="795"/>
      <c r="AY42" s="795"/>
      <c r="AZ42" s="796"/>
      <c r="BA42" s="794"/>
      <c r="BB42" s="795"/>
      <c r="BC42" s="795"/>
      <c r="BD42" s="796"/>
    </row>
    <row r="43" spans="1:61">
      <c r="A43" s="1123" t="s">
        <v>1877</v>
      </c>
      <c r="B43" s="1125"/>
      <c r="C43" s="1111"/>
      <c r="D43" s="1113">
        <f>'PPTO RESUMEN'!H39</f>
        <v>63493224.684316754</v>
      </c>
      <c r="E43" s="778"/>
      <c r="F43" s="778"/>
      <c r="G43" s="778"/>
      <c r="H43" s="778"/>
      <c r="I43" s="778"/>
      <c r="J43" s="778"/>
      <c r="K43" s="778"/>
      <c r="L43" s="778"/>
      <c r="M43" s="791"/>
      <c r="N43" s="792"/>
      <c r="O43" s="792"/>
      <c r="P43" s="792"/>
      <c r="Q43" s="869"/>
      <c r="R43" s="853">
        <f>1/16</f>
        <v>6.25E-2</v>
      </c>
      <c r="S43" s="853">
        <f t="shared" ref="S43:AG43" si="67">1/16</f>
        <v>6.25E-2</v>
      </c>
      <c r="T43" s="853">
        <f t="shared" si="67"/>
        <v>6.25E-2</v>
      </c>
      <c r="U43" s="853">
        <f t="shared" si="67"/>
        <v>6.25E-2</v>
      </c>
      <c r="V43" s="853">
        <f t="shared" si="67"/>
        <v>6.25E-2</v>
      </c>
      <c r="W43" s="853">
        <f t="shared" si="67"/>
        <v>6.25E-2</v>
      </c>
      <c r="X43" s="853">
        <f t="shared" si="67"/>
        <v>6.25E-2</v>
      </c>
      <c r="Y43" s="853">
        <f t="shared" si="67"/>
        <v>6.25E-2</v>
      </c>
      <c r="Z43" s="853">
        <f t="shared" si="67"/>
        <v>6.25E-2</v>
      </c>
      <c r="AA43" s="853">
        <f t="shared" si="67"/>
        <v>6.25E-2</v>
      </c>
      <c r="AB43" s="853">
        <f t="shared" si="67"/>
        <v>6.25E-2</v>
      </c>
      <c r="AC43" s="853">
        <f t="shared" si="67"/>
        <v>6.25E-2</v>
      </c>
      <c r="AD43" s="853">
        <f t="shared" si="67"/>
        <v>6.25E-2</v>
      </c>
      <c r="AE43" s="853">
        <f t="shared" si="67"/>
        <v>6.25E-2</v>
      </c>
      <c r="AF43" s="853">
        <f t="shared" si="67"/>
        <v>6.25E-2</v>
      </c>
      <c r="AG43" s="853">
        <f t="shared" si="67"/>
        <v>6.25E-2</v>
      </c>
      <c r="AH43" s="792"/>
      <c r="AI43" s="792"/>
      <c r="AJ43" s="793"/>
      <c r="AK43" s="791"/>
      <c r="AL43" s="792"/>
      <c r="AM43" s="792"/>
      <c r="AN43" s="793"/>
      <c r="AO43" s="791"/>
      <c r="AP43" s="792"/>
      <c r="AQ43" s="792"/>
      <c r="AR43" s="793"/>
      <c r="AS43" s="791"/>
      <c r="AT43" s="792"/>
      <c r="AU43" s="792"/>
      <c r="AV43" s="793"/>
      <c r="AW43" s="791"/>
      <c r="AX43" s="792"/>
      <c r="AY43" s="792"/>
      <c r="AZ43" s="793"/>
      <c r="BA43" s="791"/>
      <c r="BB43" s="792"/>
      <c r="BC43" s="792"/>
      <c r="BD43" s="793"/>
      <c r="BI43" s="844">
        <f>SUM(M44:AZ44)-D43</f>
        <v>0</v>
      </c>
    </row>
    <row r="44" spans="1:61">
      <c r="A44" s="1126"/>
      <c r="B44" s="1127"/>
      <c r="C44" s="1112"/>
      <c r="D44" s="1114"/>
      <c r="E44" s="782"/>
      <c r="F44" s="782"/>
      <c r="G44" s="782"/>
      <c r="H44" s="782"/>
      <c r="I44" s="782"/>
      <c r="J44" s="782"/>
      <c r="K44" s="782"/>
      <c r="L44" s="782"/>
      <c r="M44" s="794"/>
      <c r="N44" s="795"/>
      <c r="O44" s="795"/>
      <c r="P44" s="795"/>
      <c r="Q44" s="870"/>
      <c r="R44" s="856">
        <f>R43*$D43</f>
        <v>3968326.5427697971</v>
      </c>
      <c r="S44" s="856">
        <f t="shared" ref="S44:AG44" si="68">S43*$D43</f>
        <v>3968326.5427697971</v>
      </c>
      <c r="T44" s="856">
        <f t="shared" si="68"/>
        <v>3968326.5427697971</v>
      </c>
      <c r="U44" s="856">
        <f t="shared" si="68"/>
        <v>3968326.5427697971</v>
      </c>
      <c r="V44" s="856">
        <f t="shared" si="68"/>
        <v>3968326.5427697971</v>
      </c>
      <c r="W44" s="856">
        <f t="shared" si="68"/>
        <v>3968326.5427697971</v>
      </c>
      <c r="X44" s="856">
        <f t="shared" si="68"/>
        <v>3968326.5427697971</v>
      </c>
      <c r="Y44" s="856">
        <f t="shared" si="68"/>
        <v>3968326.5427697971</v>
      </c>
      <c r="Z44" s="856">
        <f t="shared" si="68"/>
        <v>3968326.5427697971</v>
      </c>
      <c r="AA44" s="856">
        <f t="shared" si="68"/>
        <v>3968326.5427697971</v>
      </c>
      <c r="AB44" s="856">
        <f t="shared" si="68"/>
        <v>3968326.5427697971</v>
      </c>
      <c r="AC44" s="856">
        <f t="shared" si="68"/>
        <v>3968326.5427697971</v>
      </c>
      <c r="AD44" s="856">
        <f t="shared" si="68"/>
        <v>3968326.5427697971</v>
      </c>
      <c r="AE44" s="856">
        <f t="shared" si="68"/>
        <v>3968326.5427697971</v>
      </c>
      <c r="AF44" s="856">
        <f t="shared" si="68"/>
        <v>3968326.5427697971</v>
      </c>
      <c r="AG44" s="856">
        <f t="shared" si="68"/>
        <v>3968326.5427697971</v>
      </c>
      <c r="AH44" s="795"/>
      <c r="AI44" s="795"/>
      <c r="AJ44" s="796"/>
      <c r="AK44" s="794"/>
      <c r="AL44" s="795"/>
      <c r="AM44" s="795"/>
      <c r="AN44" s="796"/>
      <c r="AO44" s="794"/>
      <c r="AP44" s="795"/>
      <c r="AQ44" s="795"/>
      <c r="AR44" s="796"/>
      <c r="AS44" s="794"/>
      <c r="AT44" s="795"/>
      <c r="AU44" s="795"/>
      <c r="AV44" s="796"/>
      <c r="AW44" s="794"/>
      <c r="AX44" s="795"/>
      <c r="AY44" s="795"/>
      <c r="AZ44" s="796"/>
      <c r="BA44" s="794"/>
      <c r="BB44" s="795"/>
      <c r="BC44" s="795"/>
      <c r="BD44" s="796"/>
    </row>
    <row r="45" spans="1:61" ht="20.25" customHeight="1">
      <c r="A45" s="1115" t="s">
        <v>1947</v>
      </c>
      <c r="B45" s="1116"/>
      <c r="C45" s="777"/>
      <c r="D45" s="837"/>
      <c r="E45" s="777"/>
      <c r="F45" s="777"/>
      <c r="G45" s="777"/>
      <c r="H45" s="777"/>
      <c r="I45" s="777"/>
      <c r="J45" s="777"/>
      <c r="K45" s="777"/>
      <c r="L45" s="777"/>
      <c r="M45" s="777"/>
      <c r="N45" s="777"/>
      <c r="O45" s="777"/>
      <c r="P45" s="777"/>
      <c r="Q45" s="868"/>
      <c r="R45" s="868"/>
      <c r="S45" s="868"/>
      <c r="T45" s="868"/>
      <c r="U45" s="777"/>
      <c r="V45" s="777"/>
      <c r="W45" s="777"/>
      <c r="X45" s="777"/>
      <c r="Y45" s="777"/>
      <c r="Z45" s="777"/>
      <c r="AA45" s="777"/>
      <c r="AB45" s="777"/>
      <c r="AC45" s="777"/>
      <c r="AD45" s="777"/>
      <c r="AE45" s="777"/>
      <c r="AF45" s="777"/>
      <c r="AG45" s="777"/>
      <c r="AH45" s="777"/>
      <c r="AI45" s="777"/>
      <c r="AJ45" s="777"/>
      <c r="AK45" s="777"/>
      <c r="AL45" s="777"/>
      <c r="AM45" s="777"/>
      <c r="AN45" s="777"/>
      <c r="AO45" s="777"/>
      <c r="AP45" s="777"/>
      <c r="AQ45" s="777"/>
      <c r="AR45" s="777"/>
      <c r="AS45" s="777"/>
      <c r="AT45" s="777"/>
      <c r="AU45" s="777"/>
      <c r="AV45" s="777"/>
      <c r="AW45" s="777"/>
      <c r="AX45" s="777"/>
      <c r="AY45" s="777"/>
      <c r="AZ45" s="777"/>
      <c r="BA45" s="777"/>
      <c r="BB45" s="777"/>
      <c r="BC45" s="777"/>
      <c r="BD45" s="777"/>
    </row>
    <row r="46" spans="1:61">
      <c r="A46" s="1123" t="s">
        <v>1878</v>
      </c>
      <c r="B46" s="1125"/>
      <c r="C46" s="1111"/>
      <c r="D46" s="1113">
        <f>'PPTO RESUMEN'!H41</f>
        <v>6569514.4784827223</v>
      </c>
      <c r="E46" s="778"/>
      <c r="F46" s="778"/>
      <c r="G46" s="778"/>
      <c r="H46" s="778"/>
      <c r="I46" s="778"/>
      <c r="J46" s="778"/>
      <c r="K46" s="778"/>
      <c r="L46" s="778"/>
      <c r="M46" s="791"/>
      <c r="N46" s="792"/>
      <c r="O46" s="792"/>
      <c r="P46" s="793"/>
      <c r="Q46" s="791"/>
      <c r="R46" s="853">
        <f>1/16</f>
        <v>6.25E-2</v>
      </c>
      <c r="S46" s="853">
        <f t="shared" ref="S46:AG46" si="69">1/16</f>
        <v>6.25E-2</v>
      </c>
      <c r="T46" s="853">
        <f t="shared" si="69"/>
        <v>6.25E-2</v>
      </c>
      <c r="U46" s="853">
        <f t="shared" si="69"/>
        <v>6.25E-2</v>
      </c>
      <c r="V46" s="853">
        <f t="shared" si="69"/>
        <v>6.25E-2</v>
      </c>
      <c r="W46" s="853">
        <f t="shared" si="69"/>
        <v>6.25E-2</v>
      </c>
      <c r="X46" s="853">
        <f t="shared" si="69"/>
        <v>6.25E-2</v>
      </c>
      <c r="Y46" s="853">
        <f t="shared" si="69"/>
        <v>6.25E-2</v>
      </c>
      <c r="Z46" s="853">
        <f t="shared" si="69"/>
        <v>6.25E-2</v>
      </c>
      <c r="AA46" s="853">
        <f t="shared" si="69"/>
        <v>6.25E-2</v>
      </c>
      <c r="AB46" s="853">
        <f t="shared" si="69"/>
        <v>6.25E-2</v>
      </c>
      <c r="AC46" s="853">
        <f t="shared" si="69"/>
        <v>6.25E-2</v>
      </c>
      <c r="AD46" s="853">
        <f t="shared" si="69"/>
        <v>6.25E-2</v>
      </c>
      <c r="AE46" s="853">
        <f t="shared" si="69"/>
        <v>6.25E-2</v>
      </c>
      <c r="AF46" s="853">
        <f t="shared" si="69"/>
        <v>6.25E-2</v>
      </c>
      <c r="AG46" s="853">
        <f t="shared" si="69"/>
        <v>6.25E-2</v>
      </c>
      <c r="AH46" s="792"/>
      <c r="AI46" s="792"/>
      <c r="AJ46" s="793"/>
      <c r="AK46" s="791"/>
      <c r="AL46" s="792"/>
      <c r="AM46" s="792"/>
      <c r="AN46" s="793"/>
      <c r="AO46" s="791"/>
      <c r="AP46" s="792"/>
      <c r="AQ46" s="792"/>
      <c r="AR46" s="793"/>
      <c r="AS46" s="791"/>
      <c r="AT46" s="792"/>
      <c r="AU46" s="792"/>
      <c r="AV46" s="793"/>
      <c r="AW46" s="791"/>
      <c r="AX46" s="792"/>
      <c r="AY46" s="792"/>
      <c r="AZ46" s="793"/>
      <c r="BA46" s="791"/>
      <c r="BB46" s="792"/>
      <c r="BC46" s="792"/>
      <c r="BD46" s="793"/>
      <c r="BI46" s="844">
        <f>SUM(M47:AZ47)-D46</f>
        <v>0</v>
      </c>
    </row>
    <row r="47" spans="1:61">
      <c r="A47" s="1126"/>
      <c r="B47" s="1127"/>
      <c r="C47" s="1112"/>
      <c r="D47" s="1114"/>
      <c r="E47" s="782"/>
      <c r="F47" s="782"/>
      <c r="G47" s="782"/>
      <c r="H47" s="782"/>
      <c r="I47" s="782"/>
      <c r="J47" s="782"/>
      <c r="K47" s="782"/>
      <c r="L47" s="782"/>
      <c r="M47" s="794"/>
      <c r="N47" s="795"/>
      <c r="O47" s="795"/>
      <c r="P47" s="796"/>
      <c r="Q47" s="794"/>
      <c r="R47" s="856">
        <f>R46*$D46</f>
        <v>410594.65490517014</v>
      </c>
      <c r="S47" s="856">
        <f t="shared" ref="S47" si="70">S46*$D46</f>
        <v>410594.65490517014</v>
      </c>
      <c r="T47" s="856">
        <f t="shared" ref="T47" si="71">T46*$D46</f>
        <v>410594.65490517014</v>
      </c>
      <c r="U47" s="856">
        <f t="shared" ref="U47" si="72">U46*$D46</f>
        <v>410594.65490517014</v>
      </c>
      <c r="V47" s="856">
        <f t="shared" ref="V47" si="73">V46*$D46</f>
        <v>410594.65490517014</v>
      </c>
      <c r="W47" s="856">
        <f t="shared" ref="W47" si="74">W46*$D46</f>
        <v>410594.65490517014</v>
      </c>
      <c r="X47" s="856">
        <f t="shared" ref="X47" si="75">X46*$D46</f>
        <v>410594.65490517014</v>
      </c>
      <c r="Y47" s="856">
        <f t="shared" ref="Y47" si="76">Y46*$D46</f>
        <v>410594.65490517014</v>
      </c>
      <c r="Z47" s="856">
        <f t="shared" ref="Z47" si="77">Z46*$D46</f>
        <v>410594.65490517014</v>
      </c>
      <c r="AA47" s="856">
        <f t="shared" ref="AA47" si="78">AA46*$D46</f>
        <v>410594.65490517014</v>
      </c>
      <c r="AB47" s="856">
        <f t="shared" ref="AB47" si="79">AB46*$D46</f>
        <v>410594.65490517014</v>
      </c>
      <c r="AC47" s="856">
        <f t="shared" ref="AC47" si="80">AC46*$D46</f>
        <v>410594.65490517014</v>
      </c>
      <c r="AD47" s="856">
        <f t="shared" ref="AD47" si="81">AD46*$D46</f>
        <v>410594.65490517014</v>
      </c>
      <c r="AE47" s="856">
        <f t="shared" ref="AE47" si="82">AE46*$D46</f>
        <v>410594.65490517014</v>
      </c>
      <c r="AF47" s="856">
        <f t="shared" ref="AF47" si="83">AF46*$D46</f>
        <v>410594.65490517014</v>
      </c>
      <c r="AG47" s="856">
        <f t="shared" ref="AG47" si="84">AG46*$D46</f>
        <v>410594.65490517014</v>
      </c>
      <c r="AH47" s="795"/>
      <c r="AI47" s="795"/>
      <c r="AJ47" s="796"/>
      <c r="AK47" s="794"/>
      <c r="AL47" s="795"/>
      <c r="AM47" s="795"/>
      <c r="AN47" s="796"/>
      <c r="AO47" s="794"/>
      <c r="AP47" s="795"/>
      <c r="AQ47" s="795"/>
      <c r="AR47" s="796"/>
      <c r="AS47" s="794"/>
      <c r="AT47" s="795"/>
      <c r="AU47" s="795"/>
      <c r="AV47" s="796"/>
      <c r="AW47" s="794"/>
      <c r="AX47" s="795"/>
      <c r="AY47" s="795"/>
      <c r="AZ47" s="796"/>
      <c r="BA47" s="794"/>
      <c r="BB47" s="795"/>
      <c r="BC47" s="795"/>
      <c r="BD47" s="796"/>
    </row>
    <row r="48" spans="1:61">
      <c r="A48" s="1123" t="s">
        <v>1879</v>
      </c>
      <c r="B48" s="1125"/>
      <c r="C48" s="1111"/>
      <c r="D48" s="1113">
        <f>'PPTO RESUMEN'!H42</f>
        <v>23767809.854397196</v>
      </c>
      <c r="E48" s="778"/>
      <c r="F48" s="778"/>
      <c r="G48" s="778"/>
      <c r="H48" s="778"/>
      <c r="I48" s="778"/>
      <c r="J48" s="778"/>
      <c r="K48" s="778"/>
      <c r="L48" s="778"/>
      <c r="M48" s="791"/>
      <c r="N48" s="792"/>
      <c r="O48" s="792"/>
      <c r="P48" s="793"/>
      <c r="Q48" s="791"/>
      <c r="R48" s="853">
        <f>1/16</f>
        <v>6.25E-2</v>
      </c>
      <c r="S48" s="853">
        <f t="shared" ref="S48:AG48" si="85">1/16</f>
        <v>6.25E-2</v>
      </c>
      <c r="T48" s="853">
        <f t="shared" si="85"/>
        <v>6.25E-2</v>
      </c>
      <c r="U48" s="853">
        <f t="shared" si="85"/>
        <v>6.25E-2</v>
      </c>
      <c r="V48" s="853">
        <f t="shared" si="85"/>
        <v>6.25E-2</v>
      </c>
      <c r="W48" s="853">
        <f t="shared" si="85"/>
        <v>6.25E-2</v>
      </c>
      <c r="X48" s="853">
        <f t="shared" si="85"/>
        <v>6.25E-2</v>
      </c>
      <c r="Y48" s="853">
        <f t="shared" si="85"/>
        <v>6.25E-2</v>
      </c>
      <c r="Z48" s="853">
        <f t="shared" si="85"/>
        <v>6.25E-2</v>
      </c>
      <c r="AA48" s="853">
        <f t="shared" si="85"/>
        <v>6.25E-2</v>
      </c>
      <c r="AB48" s="853">
        <f t="shared" si="85"/>
        <v>6.25E-2</v>
      </c>
      <c r="AC48" s="853">
        <f t="shared" si="85"/>
        <v>6.25E-2</v>
      </c>
      <c r="AD48" s="853">
        <f t="shared" si="85"/>
        <v>6.25E-2</v>
      </c>
      <c r="AE48" s="853">
        <f t="shared" si="85"/>
        <v>6.25E-2</v>
      </c>
      <c r="AF48" s="853">
        <f t="shared" si="85"/>
        <v>6.25E-2</v>
      </c>
      <c r="AG48" s="853">
        <f t="shared" si="85"/>
        <v>6.25E-2</v>
      </c>
      <c r="AH48" s="792"/>
      <c r="AI48" s="792"/>
      <c r="AJ48" s="793"/>
      <c r="AK48" s="791"/>
      <c r="AL48" s="792"/>
      <c r="AM48" s="792"/>
      <c r="AN48" s="793"/>
      <c r="AO48" s="791"/>
      <c r="AP48" s="792"/>
      <c r="AQ48" s="792"/>
      <c r="AR48" s="793"/>
      <c r="AS48" s="791"/>
      <c r="AT48" s="792"/>
      <c r="AU48" s="792"/>
      <c r="AV48" s="793"/>
      <c r="AW48" s="791"/>
      <c r="AX48" s="792"/>
      <c r="AY48" s="792"/>
      <c r="AZ48" s="793"/>
      <c r="BA48" s="791"/>
      <c r="BB48" s="792"/>
      <c r="BC48" s="792"/>
      <c r="BD48" s="793"/>
      <c r="BI48" s="844">
        <f>SUM(M49:AZ49)-D48</f>
        <v>0</v>
      </c>
    </row>
    <row r="49" spans="1:61">
      <c r="A49" s="1126"/>
      <c r="B49" s="1127"/>
      <c r="C49" s="1112"/>
      <c r="D49" s="1114"/>
      <c r="E49" s="782"/>
      <c r="F49" s="782"/>
      <c r="G49" s="782"/>
      <c r="H49" s="782"/>
      <c r="I49" s="782"/>
      <c r="J49" s="782"/>
      <c r="K49" s="782"/>
      <c r="L49" s="782"/>
      <c r="M49" s="794"/>
      <c r="N49" s="795"/>
      <c r="O49" s="795"/>
      <c r="P49" s="796"/>
      <c r="Q49" s="794"/>
      <c r="R49" s="856">
        <f>R48*$D48</f>
        <v>1485488.1158998248</v>
      </c>
      <c r="S49" s="856">
        <f t="shared" ref="S49" si="86">S48*$D48</f>
        <v>1485488.1158998248</v>
      </c>
      <c r="T49" s="856">
        <f t="shared" ref="T49" si="87">T48*$D48</f>
        <v>1485488.1158998248</v>
      </c>
      <c r="U49" s="856">
        <f t="shared" ref="U49" si="88">U48*$D48</f>
        <v>1485488.1158998248</v>
      </c>
      <c r="V49" s="856">
        <f t="shared" ref="V49" si="89">V48*$D48</f>
        <v>1485488.1158998248</v>
      </c>
      <c r="W49" s="856">
        <f t="shared" ref="W49" si="90">W48*$D48</f>
        <v>1485488.1158998248</v>
      </c>
      <c r="X49" s="856">
        <f t="shared" ref="X49" si="91">X48*$D48</f>
        <v>1485488.1158998248</v>
      </c>
      <c r="Y49" s="856">
        <f t="shared" ref="Y49" si="92">Y48*$D48</f>
        <v>1485488.1158998248</v>
      </c>
      <c r="Z49" s="856">
        <f t="shared" ref="Z49" si="93">Z48*$D48</f>
        <v>1485488.1158998248</v>
      </c>
      <c r="AA49" s="856">
        <f t="shared" ref="AA49" si="94">AA48*$D48</f>
        <v>1485488.1158998248</v>
      </c>
      <c r="AB49" s="856">
        <f t="shared" ref="AB49" si="95">AB48*$D48</f>
        <v>1485488.1158998248</v>
      </c>
      <c r="AC49" s="856">
        <f t="shared" ref="AC49" si="96">AC48*$D48</f>
        <v>1485488.1158998248</v>
      </c>
      <c r="AD49" s="856">
        <f t="shared" ref="AD49" si="97">AD48*$D48</f>
        <v>1485488.1158998248</v>
      </c>
      <c r="AE49" s="856">
        <f t="shared" ref="AE49" si="98">AE48*$D48</f>
        <v>1485488.1158998248</v>
      </c>
      <c r="AF49" s="856">
        <f t="shared" ref="AF49" si="99">AF48*$D48</f>
        <v>1485488.1158998248</v>
      </c>
      <c r="AG49" s="856">
        <f t="shared" ref="AG49" si="100">AG48*$D48</f>
        <v>1485488.1158998248</v>
      </c>
      <c r="AH49" s="795"/>
      <c r="AI49" s="795"/>
      <c r="AJ49" s="796"/>
      <c r="AK49" s="794"/>
      <c r="AL49" s="795"/>
      <c r="AM49" s="795"/>
      <c r="AN49" s="796"/>
      <c r="AO49" s="794"/>
      <c r="AP49" s="795"/>
      <c r="AQ49" s="795"/>
      <c r="AR49" s="796"/>
      <c r="AS49" s="794"/>
      <c r="AT49" s="795"/>
      <c r="AU49" s="795"/>
      <c r="AV49" s="796"/>
      <c r="AW49" s="794"/>
      <c r="AX49" s="795"/>
      <c r="AY49" s="795"/>
      <c r="AZ49" s="796"/>
      <c r="BA49" s="794"/>
      <c r="BB49" s="795"/>
      <c r="BC49" s="795"/>
      <c r="BD49" s="796"/>
    </row>
    <row r="50" spans="1:61" ht="20.25" customHeight="1">
      <c r="A50" s="1115" t="s">
        <v>56</v>
      </c>
      <c r="B50" s="1116"/>
      <c r="C50" s="777"/>
      <c r="D50" s="837"/>
      <c r="E50" s="777"/>
      <c r="F50" s="777"/>
      <c r="G50" s="777"/>
      <c r="H50" s="777"/>
      <c r="I50" s="777"/>
      <c r="J50" s="777"/>
      <c r="K50" s="777"/>
      <c r="L50" s="807"/>
      <c r="M50" s="777"/>
      <c r="N50" s="777"/>
      <c r="O50" s="777"/>
      <c r="P50" s="777"/>
      <c r="Q50" s="777"/>
      <c r="R50" s="777"/>
      <c r="S50" s="777"/>
      <c r="T50" s="777"/>
      <c r="U50" s="777"/>
      <c r="V50" s="777"/>
      <c r="W50" s="777"/>
      <c r="X50" s="777"/>
      <c r="Y50" s="777"/>
      <c r="Z50" s="777"/>
      <c r="AA50" s="777"/>
      <c r="AB50" s="777"/>
      <c r="AC50" s="777"/>
      <c r="AD50" s="777"/>
      <c r="AE50" s="777"/>
      <c r="AF50" s="777"/>
      <c r="AG50" s="777"/>
      <c r="AH50" s="777"/>
      <c r="AI50" s="777"/>
      <c r="AJ50" s="777"/>
      <c r="AK50" s="777"/>
      <c r="AL50" s="777"/>
      <c r="AM50" s="777"/>
      <c r="AN50" s="777"/>
      <c r="AO50" s="777"/>
      <c r="AP50" s="777"/>
      <c r="AQ50" s="777"/>
      <c r="AR50" s="777"/>
      <c r="AS50" s="777"/>
      <c r="AT50" s="777"/>
      <c r="AU50" s="777"/>
      <c r="AV50" s="777"/>
      <c r="AW50" s="777"/>
      <c r="AX50" s="777"/>
      <c r="AY50" s="777"/>
      <c r="AZ50" s="777"/>
      <c r="BA50" s="777"/>
      <c r="BB50" s="777"/>
      <c r="BC50" s="777"/>
      <c r="BD50" s="777"/>
    </row>
    <row r="51" spans="1:61">
      <c r="A51" s="1128" t="s">
        <v>825</v>
      </c>
      <c r="B51" s="1154"/>
      <c r="C51" s="1111"/>
      <c r="D51" s="1113">
        <f>'PPTO RESUMEN'!H44</f>
        <v>17105844.372839119</v>
      </c>
      <c r="E51" s="778"/>
      <c r="F51" s="778"/>
      <c r="G51" s="778"/>
      <c r="H51" s="778"/>
      <c r="I51" s="778"/>
      <c r="J51" s="778"/>
      <c r="K51" s="778"/>
      <c r="L51" s="874"/>
      <c r="M51" s="840"/>
      <c r="N51" s="840"/>
      <c r="O51" s="840"/>
      <c r="P51" s="787">
        <v>0.25</v>
      </c>
      <c r="Q51" s="840"/>
      <c r="R51" s="792"/>
      <c r="S51" s="789">
        <v>0.7</v>
      </c>
      <c r="T51" s="793"/>
      <c r="U51" s="791"/>
      <c r="V51" s="792"/>
      <c r="W51" s="792"/>
      <c r="X51" s="793"/>
      <c r="Y51" s="791"/>
      <c r="Z51" s="792"/>
      <c r="AA51" s="792"/>
      <c r="AB51" s="793"/>
      <c r="AC51" s="791"/>
      <c r="AD51" s="792"/>
      <c r="AE51" s="792"/>
      <c r="AF51" s="793"/>
      <c r="AG51" s="791"/>
      <c r="AH51" s="792"/>
      <c r="AI51" s="792"/>
      <c r="AJ51" s="793"/>
      <c r="AK51" s="840"/>
      <c r="AL51" s="840"/>
      <c r="AM51" s="840"/>
      <c r="AN51" s="840"/>
      <c r="AO51" s="787">
        <v>0.05</v>
      </c>
      <c r="AP51" s="780"/>
      <c r="AQ51" s="780"/>
      <c r="AR51" s="781"/>
      <c r="AS51" s="791"/>
      <c r="AT51" s="792"/>
      <c r="AU51" s="792"/>
      <c r="AV51" s="793"/>
      <c r="AW51" s="791"/>
      <c r="AX51" s="792"/>
      <c r="AY51" s="792"/>
      <c r="AZ51" s="793"/>
      <c r="BA51" s="791"/>
      <c r="BB51" s="792"/>
      <c r="BC51" s="792"/>
      <c r="BD51" s="793"/>
      <c r="BI51" s="844">
        <f>SUM(M52:AZ52)-D51</f>
        <v>0</v>
      </c>
    </row>
    <row r="52" spans="1:61">
      <c r="A52" s="1155"/>
      <c r="B52" s="1156"/>
      <c r="C52" s="1112"/>
      <c r="D52" s="1114"/>
      <c r="E52" s="782"/>
      <c r="F52" s="782"/>
      <c r="G52" s="782"/>
      <c r="H52" s="782"/>
      <c r="I52" s="782"/>
      <c r="J52" s="782"/>
      <c r="K52" s="782"/>
      <c r="L52" s="875"/>
      <c r="M52" s="840"/>
      <c r="N52" s="840"/>
      <c r="O52" s="840"/>
      <c r="P52" s="788">
        <f>P51*D51</f>
        <v>4276461.0932097798</v>
      </c>
      <c r="Q52" s="840"/>
      <c r="R52" s="795"/>
      <c r="S52" s="790">
        <f>S51*D51</f>
        <v>11974091.060987383</v>
      </c>
      <c r="T52" s="796"/>
      <c r="U52" s="794"/>
      <c r="V52" s="795"/>
      <c r="W52" s="795"/>
      <c r="X52" s="796"/>
      <c r="Y52" s="794"/>
      <c r="Z52" s="795"/>
      <c r="AA52" s="795"/>
      <c r="AB52" s="796"/>
      <c r="AC52" s="794"/>
      <c r="AD52" s="795"/>
      <c r="AE52" s="795"/>
      <c r="AF52" s="796"/>
      <c r="AG52" s="794"/>
      <c r="AH52" s="795"/>
      <c r="AI52" s="795"/>
      <c r="AJ52" s="796"/>
      <c r="AK52" s="840"/>
      <c r="AL52" s="840"/>
      <c r="AM52" s="840"/>
      <c r="AN52" s="840"/>
      <c r="AO52" s="788">
        <f>AO51*D51</f>
        <v>855292.21864195599</v>
      </c>
      <c r="AP52" s="784"/>
      <c r="AQ52" s="784"/>
      <c r="AR52" s="785"/>
      <c r="AS52" s="794"/>
      <c r="AT52" s="795"/>
      <c r="AU52" s="795"/>
      <c r="AV52" s="796"/>
      <c r="AW52" s="794"/>
      <c r="AX52" s="795"/>
      <c r="AY52" s="795"/>
      <c r="AZ52" s="796"/>
      <c r="BA52" s="794"/>
      <c r="BB52" s="795"/>
      <c r="BC52" s="795"/>
      <c r="BD52" s="796"/>
    </row>
    <row r="53" spans="1:61">
      <c r="A53" s="1117" t="s">
        <v>227</v>
      </c>
      <c r="B53" s="1118"/>
      <c r="C53" s="1111"/>
      <c r="D53" s="1113">
        <f>'PPTO RESUMEN'!H45</f>
        <v>222273.06966149641</v>
      </c>
      <c r="E53" s="778"/>
      <c r="F53" s="778"/>
      <c r="G53" s="778"/>
      <c r="H53" s="778"/>
      <c r="I53" s="778"/>
      <c r="J53" s="778"/>
      <c r="K53" s="778"/>
      <c r="L53" s="798"/>
      <c r="M53" s="791"/>
      <c r="N53" s="792"/>
      <c r="O53" s="792"/>
      <c r="P53" s="793"/>
      <c r="Q53" s="787">
        <v>0.25</v>
      </c>
      <c r="R53" s="792"/>
      <c r="S53" s="792"/>
      <c r="T53" s="793"/>
      <c r="U53" s="791"/>
      <c r="V53" s="792"/>
      <c r="W53" s="792"/>
      <c r="X53" s="793"/>
      <c r="Y53" s="779"/>
      <c r="Z53" s="789">
        <v>0.75</v>
      </c>
      <c r="AA53" s="780"/>
      <c r="AB53" s="781"/>
      <c r="AC53" s="791"/>
      <c r="AD53" s="792"/>
      <c r="AE53" s="792"/>
      <c r="AF53" s="793"/>
      <c r="AG53" s="791"/>
      <c r="AH53" s="792"/>
      <c r="AI53" s="792"/>
      <c r="AJ53" s="793"/>
      <c r="AK53" s="791"/>
      <c r="AL53" s="792"/>
      <c r="AM53" s="792"/>
      <c r="AN53" s="793"/>
      <c r="AO53" s="791"/>
      <c r="AP53" s="792"/>
      <c r="AQ53" s="792"/>
      <c r="AR53" s="793"/>
      <c r="AS53" s="791"/>
      <c r="AT53" s="792"/>
      <c r="AU53" s="792"/>
      <c r="AV53" s="793"/>
      <c r="AW53" s="791"/>
      <c r="AX53" s="792"/>
      <c r="AY53" s="792"/>
      <c r="AZ53" s="793"/>
      <c r="BA53" s="791"/>
      <c r="BB53" s="792"/>
      <c r="BC53" s="792"/>
      <c r="BD53" s="793"/>
      <c r="BI53" s="844">
        <f>SUM(M54:AZ54)-D53</f>
        <v>0</v>
      </c>
    </row>
    <row r="54" spans="1:61">
      <c r="A54" s="1119"/>
      <c r="B54" s="1120"/>
      <c r="C54" s="1112"/>
      <c r="D54" s="1114"/>
      <c r="E54" s="782"/>
      <c r="F54" s="782"/>
      <c r="G54" s="782"/>
      <c r="H54" s="782"/>
      <c r="I54" s="782"/>
      <c r="J54" s="782"/>
      <c r="K54" s="782"/>
      <c r="L54" s="782"/>
      <c r="M54" s="794"/>
      <c r="N54" s="795"/>
      <c r="O54" s="795"/>
      <c r="P54" s="796"/>
      <c r="Q54" s="788">
        <f>Q53*D53</f>
        <v>55568.267415374103</v>
      </c>
      <c r="R54" s="795"/>
      <c r="S54" s="795"/>
      <c r="T54" s="796"/>
      <c r="U54" s="794"/>
      <c r="V54" s="795"/>
      <c r="W54" s="795"/>
      <c r="X54" s="796"/>
      <c r="Y54" s="783"/>
      <c r="Z54" s="790">
        <f>Z53*D53</f>
        <v>166704.8022461223</v>
      </c>
      <c r="AA54" s="784"/>
      <c r="AB54" s="785"/>
      <c r="AC54" s="794"/>
      <c r="AD54" s="795"/>
      <c r="AE54" s="795"/>
      <c r="AF54" s="796"/>
      <c r="AG54" s="794"/>
      <c r="AH54" s="795"/>
      <c r="AI54" s="795"/>
      <c r="AJ54" s="796"/>
      <c r="AK54" s="794"/>
      <c r="AL54" s="795"/>
      <c r="AM54" s="795"/>
      <c r="AN54" s="796"/>
      <c r="AO54" s="794"/>
      <c r="AP54" s="795"/>
      <c r="AQ54" s="795"/>
      <c r="AR54" s="796"/>
      <c r="AS54" s="794"/>
      <c r="AT54" s="795"/>
      <c r="AU54" s="795"/>
      <c r="AV54" s="796"/>
      <c r="AW54" s="794"/>
      <c r="AX54" s="795"/>
      <c r="AY54" s="795"/>
      <c r="AZ54" s="796"/>
      <c r="BA54" s="794"/>
      <c r="BB54" s="795"/>
      <c r="BC54" s="795"/>
      <c r="BD54" s="796"/>
    </row>
    <row r="55" spans="1:61">
      <c r="A55" s="1117" t="s">
        <v>228</v>
      </c>
      <c r="B55" s="1118"/>
      <c r="C55" s="1111"/>
      <c r="D55" s="1113">
        <f>'PPTO RESUMEN'!H46</f>
        <v>489000.75325529207</v>
      </c>
      <c r="E55" s="778"/>
      <c r="F55" s="778"/>
      <c r="G55" s="778"/>
      <c r="H55" s="778"/>
      <c r="I55" s="778"/>
      <c r="J55" s="778"/>
      <c r="K55" s="778"/>
      <c r="L55" s="778"/>
      <c r="M55" s="791"/>
      <c r="N55" s="792"/>
      <c r="O55" s="792"/>
      <c r="P55" s="793"/>
      <c r="Q55" s="787">
        <v>0.25</v>
      </c>
      <c r="R55" s="792"/>
      <c r="S55" s="792"/>
      <c r="T55" s="793"/>
      <c r="U55" s="791"/>
      <c r="V55" s="792"/>
      <c r="W55" s="792"/>
      <c r="X55" s="793"/>
      <c r="Y55" s="779"/>
      <c r="Z55" s="789">
        <v>0.75</v>
      </c>
      <c r="AA55" s="780"/>
      <c r="AB55" s="781"/>
      <c r="AC55" s="791"/>
      <c r="AD55" s="792"/>
      <c r="AE55" s="792"/>
      <c r="AF55" s="793"/>
      <c r="AG55" s="791"/>
      <c r="AH55" s="792"/>
      <c r="AI55" s="792"/>
      <c r="AJ55" s="793"/>
      <c r="AK55" s="791"/>
      <c r="AL55" s="792"/>
      <c r="AM55" s="792"/>
      <c r="AN55" s="793"/>
      <c r="AO55" s="791"/>
      <c r="AP55" s="792"/>
      <c r="AQ55" s="792"/>
      <c r="AR55" s="793"/>
      <c r="AS55" s="791"/>
      <c r="AT55" s="792"/>
      <c r="AU55" s="792"/>
      <c r="AV55" s="793"/>
      <c r="AW55" s="791"/>
      <c r="AX55" s="792"/>
      <c r="AY55" s="792"/>
      <c r="AZ55" s="793"/>
      <c r="BA55" s="791"/>
      <c r="BB55" s="792"/>
      <c r="BC55" s="792"/>
      <c r="BD55" s="793"/>
      <c r="BI55" s="844">
        <f>SUM(M56:AZ56)-D55</f>
        <v>0</v>
      </c>
    </row>
    <row r="56" spans="1:61">
      <c r="A56" s="1119"/>
      <c r="B56" s="1120"/>
      <c r="C56" s="1112"/>
      <c r="D56" s="1114"/>
      <c r="E56" s="782"/>
      <c r="F56" s="782"/>
      <c r="G56" s="782"/>
      <c r="H56" s="782"/>
      <c r="I56" s="782"/>
      <c r="J56" s="782"/>
      <c r="K56" s="782"/>
      <c r="L56" s="782"/>
      <c r="M56" s="794"/>
      <c r="N56" s="795"/>
      <c r="O56" s="795"/>
      <c r="P56" s="796"/>
      <c r="Q56" s="788">
        <f>Q55*D55</f>
        <v>122250.18831382302</v>
      </c>
      <c r="R56" s="795"/>
      <c r="S56" s="795"/>
      <c r="T56" s="796"/>
      <c r="U56" s="794"/>
      <c r="V56" s="795"/>
      <c r="W56" s="795"/>
      <c r="X56" s="796"/>
      <c r="Y56" s="783"/>
      <c r="Z56" s="790">
        <f>Z55*D55</f>
        <v>366750.56494146906</v>
      </c>
      <c r="AA56" s="784"/>
      <c r="AB56" s="785"/>
      <c r="AC56" s="794"/>
      <c r="AD56" s="795"/>
      <c r="AE56" s="795"/>
      <c r="AF56" s="796"/>
      <c r="AG56" s="794"/>
      <c r="AH56" s="795"/>
      <c r="AI56" s="795"/>
      <c r="AJ56" s="796"/>
      <c r="AK56" s="794"/>
      <c r="AL56" s="795"/>
      <c r="AM56" s="795"/>
      <c r="AN56" s="796"/>
      <c r="AO56" s="794"/>
      <c r="AP56" s="795"/>
      <c r="AQ56" s="795"/>
      <c r="AR56" s="796"/>
      <c r="AS56" s="794"/>
      <c r="AT56" s="795"/>
      <c r="AU56" s="795"/>
      <c r="AV56" s="796"/>
      <c r="AW56" s="794"/>
      <c r="AX56" s="795"/>
      <c r="AY56" s="795"/>
      <c r="AZ56" s="796"/>
      <c r="BA56" s="794"/>
      <c r="BB56" s="795"/>
      <c r="BC56" s="795"/>
      <c r="BD56" s="796"/>
    </row>
    <row r="57" spans="1:61">
      <c r="A57" s="1123" t="s">
        <v>229</v>
      </c>
      <c r="B57" s="1118"/>
      <c r="C57" s="1111"/>
      <c r="D57" s="1113">
        <f>'PPTO RESUMEN'!H47</f>
        <v>222273.06966149641</v>
      </c>
      <c r="E57" s="778"/>
      <c r="F57" s="778"/>
      <c r="G57" s="778"/>
      <c r="H57" s="778"/>
      <c r="I57" s="778"/>
      <c r="J57" s="778"/>
      <c r="K57" s="778"/>
      <c r="L57" s="778"/>
      <c r="M57" s="791"/>
      <c r="N57" s="792"/>
      <c r="O57" s="792"/>
      <c r="P57" s="793"/>
      <c r="Q57" s="791"/>
      <c r="R57" s="792"/>
      <c r="S57" s="792"/>
      <c r="T57" s="793"/>
      <c r="U57" s="791"/>
      <c r="V57" s="792"/>
      <c r="W57" s="792"/>
      <c r="X57" s="793"/>
      <c r="Y57" s="791"/>
      <c r="Z57" s="792"/>
      <c r="AA57" s="792"/>
      <c r="AB57" s="793"/>
      <c r="AC57" s="791"/>
      <c r="AD57" s="792"/>
      <c r="AE57" s="792"/>
      <c r="AF57" s="793"/>
      <c r="AG57" s="787">
        <v>1</v>
      </c>
      <c r="AH57" s="792"/>
      <c r="AI57" s="792"/>
      <c r="AJ57" s="793"/>
      <c r="AK57" s="791"/>
      <c r="AL57" s="792"/>
      <c r="AM57" s="792"/>
      <c r="AN57" s="793"/>
      <c r="AO57" s="791"/>
      <c r="AP57" s="792"/>
      <c r="AQ57" s="792"/>
      <c r="AR57" s="793"/>
      <c r="AS57" s="791"/>
      <c r="AT57" s="792"/>
      <c r="AU57" s="792"/>
      <c r="AV57" s="793"/>
      <c r="AW57" s="791"/>
      <c r="AX57" s="792"/>
      <c r="AY57" s="792"/>
      <c r="AZ57" s="793"/>
      <c r="BA57" s="791"/>
      <c r="BB57" s="792"/>
      <c r="BC57" s="792"/>
      <c r="BD57" s="793"/>
      <c r="BI57" s="844">
        <f>SUM(M58:AZ58)-D57</f>
        <v>0</v>
      </c>
    </row>
    <row r="58" spans="1:61">
      <c r="A58" s="1119"/>
      <c r="B58" s="1120"/>
      <c r="C58" s="1112"/>
      <c r="D58" s="1114"/>
      <c r="E58" s="782"/>
      <c r="F58" s="782"/>
      <c r="G58" s="782"/>
      <c r="H58" s="782"/>
      <c r="I58" s="782"/>
      <c r="J58" s="782"/>
      <c r="K58" s="782"/>
      <c r="L58" s="782"/>
      <c r="M58" s="794"/>
      <c r="N58" s="795"/>
      <c r="O58" s="795"/>
      <c r="P58" s="796"/>
      <c r="Q58" s="794"/>
      <c r="R58" s="795"/>
      <c r="S58" s="795"/>
      <c r="T58" s="796"/>
      <c r="U58" s="794"/>
      <c r="V58" s="795"/>
      <c r="W58" s="795"/>
      <c r="X58" s="796"/>
      <c r="Y58" s="794"/>
      <c r="Z58" s="795"/>
      <c r="AA58" s="795"/>
      <c r="AB58" s="796"/>
      <c r="AC58" s="794"/>
      <c r="AD58" s="795"/>
      <c r="AE58" s="795"/>
      <c r="AF58" s="796"/>
      <c r="AG58" s="788">
        <f>AG57*D57</f>
        <v>222273.06966149641</v>
      </c>
      <c r="AH58" s="795"/>
      <c r="AI58" s="795"/>
      <c r="AJ58" s="796"/>
      <c r="AK58" s="794"/>
      <c r="AL58" s="795"/>
      <c r="AM58" s="795"/>
      <c r="AN58" s="796"/>
      <c r="AO58" s="794"/>
      <c r="AP58" s="795"/>
      <c r="AQ58" s="795"/>
      <c r="AR58" s="796"/>
      <c r="AS58" s="794"/>
      <c r="AT58" s="795"/>
      <c r="AU58" s="795"/>
      <c r="AV58" s="796"/>
      <c r="AW58" s="794"/>
      <c r="AX58" s="795"/>
      <c r="AY58" s="795"/>
      <c r="AZ58" s="796"/>
      <c r="BA58" s="794"/>
      <c r="BB58" s="795"/>
      <c r="BC58" s="795"/>
      <c r="BD58" s="796"/>
    </row>
    <row r="59" spans="1:61">
      <c r="A59" s="1123" t="s">
        <v>230</v>
      </c>
      <c r="B59" s="1118"/>
      <c r="C59" s="1111"/>
      <c r="D59" s="1113">
        <f>'PPTO RESUMEN'!H48</f>
        <v>2277119.4179405975</v>
      </c>
      <c r="E59" s="778"/>
      <c r="F59" s="778"/>
      <c r="G59" s="778"/>
      <c r="H59" s="778"/>
      <c r="I59" s="778"/>
      <c r="J59" s="778"/>
      <c r="K59" s="778"/>
      <c r="L59" s="778"/>
      <c r="M59" s="791"/>
      <c r="N59" s="792"/>
      <c r="O59" s="792"/>
      <c r="P59" s="793"/>
      <c r="Q59" s="791"/>
      <c r="R59" s="792"/>
      <c r="S59" s="792"/>
      <c r="T59" s="793"/>
      <c r="U59" s="791"/>
      <c r="V59" s="792"/>
      <c r="W59" s="792"/>
      <c r="X59" s="793"/>
      <c r="Y59" s="791"/>
      <c r="Z59" s="792"/>
      <c r="AA59" s="792"/>
      <c r="AB59" s="793"/>
      <c r="AC59" s="791"/>
      <c r="AD59" s="792"/>
      <c r="AE59" s="792"/>
      <c r="AF59" s="793"/>
      <c r="AG59" s="787">
        <v>1</v>
      </c>
      <c r="AH59" s="792"/>
      <c r="AI59" s="792"/>
      <c r="AJ59" s="793"/>
      <c r="AK59" s="791"/>
      <c r="AL59" s="792"/>
      <c r="AM59" s="792"/>
      <c r="AN59" s="793"/>
      <c r="AO59" s="791"/>
      <c r="AP59" s="792"/>
      <c r="AQ59" s="792"/>
      <c r="AR59" s="793"/>
      <c r="AS59" s="791"/>
      <c r="AT59" s="792"/>
      <c r="AU59" s="792"/>
      <c r="AV59" s="793"/>
      <c r="AW59" s="791"/>
      <c r="AX59" s="792"/>
      <c r="AY59" s="792"/>
      <c r="AZ59" s="793"/>
      <c r="BA59" s="791"/>
      <c r="BB59" s="792"/>
      <c r="BC59" s="792"/>
      <c r="BD59" s="793"/>
      <c r="BI59" s="844">
        <f>SUM(M60:AZ60)-D59</f>
        <v>0</v>
      </c>
    </row>
    <row r="60" spans="1:61">
      <c r="A60" s="1119"/>
      <c r="B60" s="1120"/>
      <c r="C60" s="1112"/>
      <c r="D60" s="1114"/>
      <c r="E60" s="798"/>
      <c r="F60" s="798"/>
      <c r="G60" s="798"/>
      <c r="H60" s="798"/>
      <c r="I60" s="798"/>
      <c r="J60" s="798"/>
      <c r="K60" s="798"/>
      <c r="L60" s="798"/>
      <c r="M60" s="794"/>
      <c r="N60" s="795"/>
      <c r="O60" s="795"/>
      <c r="P60" s="796"/>
      <c r="Q60" s="794"/>
      <c r="R60" s="795"/>
      <c r="S60" s="795"/>
      <c r="T60" s="796"/>
      <c r="U60" s="794"/>
      <c r="V60" s="795"/>
      <c r="W60" s="795"/>
      <c r="X60" s="796"/>
      <c r="Y60" s="791"/>
      <c r="Z60" s="792"/>
      <c r="AA60" s="792"/>
      <c r="AB60" s="793"/>
      <c r="AC60" s="794"/>
      <c r="AD60" s="795"/>
      <c r="AE60" s="795"/>
      <c r="AF60" s="796"/>
      <c r="AG60" s="788">
        <f>AG59*D59</f>
        <v>2277119.4179405975</v>
      </c>
      <c r="AH60" s="792"/>
      <c r="AI60" s="792"/>
      <c r="AJ60" s="793"/>
      <c r="AK60" s="791"/>
      <c r="AL60" s="792"/>
      <c r="AM60" s="792"/>
      <c r="AN60" s="793"/>
      <c r="AO60" s="791"/>
      <c r="AP60" s="792"/>
      <c r="AQ60" s="792"/>
      <c r="AR60" s="793"/>
      <c r="AS60" s="791"/>
      <c r="AT60" s="792"/>
      <c r="AU60" s="792"/>
      <c r="AV60" s="793"/>
      <c r="AW60" s="791"/>
      <c r="AX60" s="792"/>
      <c r="AY60" s="792"/>
      <c r="AZ60" s="793"/>
      <c r="BA60" s="791"/>
      <c r="BB60" s="792"/>
      <c r="BC60" s="792"/>
      <c r="BD60" s="793"/>
    </row>
    <row r="61" spans="1:61">
      <c r="A61" s="1117" t="s">
        <v>896</v>
      </c>
      <c r="B61" s="1118"/>
      <c r="C61" s="1111"/>
      <c r="D61" s="1113">
        <f>'PPTO RESUMEN'!H49</f>
        <v>717770.1192594195</v>
      </c>
      <c r="E61" s="778"/>
      <c r="F61" s="778"/>
      <c r="G61" s="778"/>
      <c r="H61" s="778"/>
      <c r="I61" s="778"/>
      <c r="J61" s="778"/>
      <c r="K61" s="778"/>
      <c r="L61" s="778"/>
      <c r="M61" s="791"/>
      <c r="N61" s="792"/>
      <c r="O61" s="792"/>
      <c r="P61" s="793"/>
      <c r="Q61" s="787">
        <v>0.25</v>
      </c>
      <c r="R61" s="792"/>
      <c r="S61" s="792"/>
      <c r="T61" s="793"/>
      <c r="U61" s="791"/>
      <c r="V61" s="792"/>
      <c r="W61" s="792"/>
      <c r="X61" s="793"/>
      <c r="Y61" s="779"/>
      <c r="Z61" s="789">
        <v>0.75</v>
      </c>
      <c r="AA61" s="780"/>
      <c r="AB61" s="781"/>
      <c r="AC61" s="791"/>
      <c r="AD61" s="792"/>
      <c r="AE61" s="792"/>
      <c r="AF61" s="793"/>
      <c r="AG61" s="791"/>
      <c r="AH61" s="792"/>
      <c r="AI61" s="792"/>
      <c r="AJ61" s="793"/>
      <c r="AK61" s="791"/>
      <c r="AL61" s="792"/>
      <c r="AM61" s="792"/>
      <c r="AN61" s="793"/>
      <c r="AO61" s="791"/>
      <c r="AP61" s="792"/>
      <c r="AQ61" s="792"/>
      <c r="AR61" s="793"/>
      <c r="AS61" s="791"/>
      <c r="AT61" s="792"/>
      <c r="AU61" s="792"/>
      <c r="AV61" s="793"/>
      <c r="AW61" s="791"/>
      <c r="AX61" s="792"/>
      <c r="AY61" s="792"/>
      <c r="AZ61" s="793"/>
      <c r="BA61" s="791"/>
      <c r="BB61" s="792"/>
      <c r="BC61" s="792"/>
      <c r="BD61" s="793"/>
      <c r="BI61" s="844">
        <f>SUM(M62:AZ62)-D61</f>
        <v>0</v>
      </c>
    </row>
    <row r="62" spans="1:61">
      <c r="A62" s="1119"/>
      <c r="B62" s="1120"/>
      <c r="C62" s="1112"/>
      <c r="D62" s="1114"/>
      <c r="E62" s="782"/>
      <c r="F62" s="782"/>
      <c r="G62" s="782"/>
      <c r="H62" s="782"/>
      <c r="I62" s="782"/>
      <c r="J62" s="782"/>
      <c r="K62" s="782"/>
      <c r="L62" s="782"/>
      <c r="M62" s="794"/>
      <c r="N62" s="795"/>
      <c r="O62" s="795"/>
      <c r="P62" s="796"/>
      <c r="Q62" s="788">
        <f>Q61*D61</f>
        <v>179442.52981485488</v>
      </c>
      <c r="R62" s="795"/>
      <c r="S62" s="795"/>
      <c r="T62" s="796"/>
      <c r="U62" s="794"/>
      <c r="V62" s="795"/>
      <c r="W62" s="795"/>
      <c r="X62" s="796"/>
      <c r="Y62" s="783"/>
      <c r="Z62" s="790">
        <f>Z61*D61</f>
        <v>538327.58944456466</v>
      </c>
      <c r="AA62" s="784"/>
      <c r="AB62" s="785"/>
      <c r="AC62" s="794"/>
      <c r="AD62" s="795"/>
      <c r="AE62" s="795"/>
      <c r="AF62" s="796"/>
      <c r="AG62" s="794"/>
      <c r="AH62" s="795"/>
      <c r="AI62" s="795"/>
      <c r="AJ62" s="796"/>
      <c r="AK62" s="794"/>
      <c r="AL62" s="795"/>
      <c r="AM62" s="795"/>
      <c r="AN62" s="796"/>
      <c r="AO62" s="794"/>
      <c r="AP62" s="795"/>
      <c r="AQ62" s="795"/>
      <c r="AR62" s="796"/>
      <c r="AS62" s="794"/>
      <c r="AT62" s="795"/>
      <c r="AU62" s="795"/>
      <c r="AV62" s="796"/>
      <c r="AW62" s="794"/>
      <c r="AX62" s="795"/>
      <c r="AY62" s="795"/>
      <c r="AZ62" s="796"/>
      <c r="BA62" s="794"/>
      <c r="BB62" s="795"/>
      <c r="BC62" s="795"/>
      <c r="BD62" s="796"/>
    </row>
    <row r="63" spans="1:61">
      <c r="A63" s="1123" t="s">
        <v>897</v>
      </c>
      <c r="B63" s="1118"/>
      <c r="C63" s="1111"/>
      <c r="D63" s="1113">
        <f>'PPTO RESUMEN'!H50</f>
        <v>1069450.8299307057</v>
      </c>
      <c r="E63" s="778"/>
      <c r="F63" s="778"/>
      <c r="G63" s="778"/>
      <c r="H63" s="778"/>
      <c r="I63" s="778"/>
      <c r="J63" s="778"/>
      <c r="K63" s="778"/>
      <c r="L63" s="778"/>
      <c r="M63" s="791"/>
      <c r="N63" s="792"/>
      <c r="O63" s="792"/>
      <c r="P63" s="793"/>
      <c r="Q63" s="791"/>
      <c r="R63" s="792"/>
      <c r="S63" s="792"/>
      <c r="T63" s="793"/>
      <c r="U63" s="791"/>
      <c r="V63" s="792"/>
      <c r="W63" s="792"/>
      <c r="X63" s="793"/>
      <c r="Y63" s="791"/>
      <c r="Z63" s="792"/>
      <c r="AA63" s="792"/>
      <c r="AB63" s="793"/>
      <c r="AC63" s="791"/>
      <c r="AD63" s="792"/>
      <c r="AE63" s="792"/>
      <c r="AF63" s="793"/>
      <c r="AG63" s="787">
        <v>1</v>
      </c>
      <c r="AH63" s="792"/>
      <c r="AI63" s="792"/>
      <c r="AJ63" s="793"/>
      <c r="AK63" s="791"/>
      <c r="AL63" s="792"/>
      <c r="AM63" s="792"/>
      <c r="AN63" s="793"/>
      <c r="AO63" s="791"/>
      <c r="AP63" s="792"/>
      <c r="AQ63" s="792"/>
      <c r="AR63" s="793"/>
      <c r="AS63" s="791"/>
      <c r="AT63" s="792"/>
      <c r="AU63" s="792"/>
      <c r="AV63" s="793"/>
      <c r="AW63" s="791"/>
      <c r="AX63" s="792"/>
      <c r="AY63" s="792"/>
      <c r="AZ63" s="793"/>
      <c r="BA63" s="791"/>
      <c r="BB63" s="792"/>
      <c r="BC63" s="792"/>
      <c r="BD63" s="793"/>
      <c r="BI63" s="844">
        <f>SUM(M64:AZ64)-D63</f>
        <v>0</v>
      </c>
    </row>
    <row r="64" spans="1:61">
      <c r="A64" s="1119"/>
      <c r="B64" s="1120"/>
      <c r="C64" s="1112"/>
      <c r="D64" s="1114"/>
      <c r="E64" s="782"/>
      <c r="F64" s="782"/>
      <c r="G64" s="782"/>
      <c r="H64" s="782"/>
      <c r="I64" s="782"/>
      <c r="J64" s="782"/>
      <c r="K64" s="782"/>
      <c r="L64" s="782"/>
      <c r="M64" s="794"/>
      <c r="N64" s="795"/>
      <c r="O64" s="795"/>
      <c r="P64" s="796"/>
      <c r="Q64" s="794"/>
      <c r="R64" s="795"/>
      <c r="S64" s="795"/>
      <c r="T64" s="796"/>
      <c r="U64" s="794"/>
      <c r="V64" s="795"/>
      <c r="W64" s="795"/>
      <c r="X64" s="796"/>
      <c r="Y64" s="794"/>
      <c r="Z64" s="795"/>
      <c r="AA64" s="795"/>
      <c r="AB64" s="796"/>
      <c r="AC64" s="794"/>
      <c r="AD64" s="795"/>
      <c r="AE64" s="795"/>
      <c r="AF64" s="796"/>
      <c r="AG64" s="788">
        <f>AG63*D63</f>
        <v>1069450.8299307057</v>
      </c>
      <c r="AH64" s="795"/>
      <c r="AI64" s="795"/>
      <c r="AJ64" s="796"/>
      <c r="AK64" s="794"/>
      <c r="AL64" s="795"/>
      <c r="AM64" s="795"/>
      <c r="AN64" s="796"/>
      <c r="AO64" s="794"/>
      <c r="AP64" s="795"/>
      <c r="AQ64" s="795"/>
      <c r="AR64" s="796"/>
      <c r="AS64" s="794"/>
      <c r="AT64" s="795"/>
      <c r="AU64" s="795"/>
      <c r="AV64" s="796"/>
      <c r="AW64" s="794"/>
      <c r="AX64" s="795"/>
      <c r="AY64" s="795"/>
      <c r="AZ64" s="796"/>
      <c r="BA64" s="794"/>
      <c r="BB64" s="795"/>
      <c r="BC64" s="795"/>
      <c r="BD64" s="796"/>
    </row>
    <row r="65" spans="1:61">
      <c r="A65" s="1123" t="s">
        <v>898</v>
      </c>
      <c r="B65" s="1118"/>
      <c r="C65" s="1111"/>
      <c r="D65" s="1113">
        <f>'PPTO RESUMEN'!H51</f>
        <v>3426097.6258669551</v>
      </c>
      <c r="E65" s="778"/>
      <c r="F65" s="778"/>
      <c r="G65" s="778"/>
      <c r="H65" s="778"/>
      <c r="I65" s="778"/>
      <c r="J65" s="778"/>
      <c r="K65" s="778"/>
      <c r="L65" s="778"/>
      <c r="M65" s="791"/>
      <c r="N65" s="792"/>
      <c r="O65" s="792"/>
      <c r="P65" s="793"/>
      <c r="Q65" s="791"/>
      <c r="R65" s="792"/>
      <c r="S65" s="792"/>
      <c r="T65" s="793"/>
      <c r="U65" s="791"/>
      <c r="V65" s="792"/>
      <c r="W65" s="792"/>
      <c r="X65" s="793"/>
      <c r="Y65" s="791"/>
      <c r="Z65" s="792"/>
      <c r="AA65" s="792"/>
      <c r="AB65" s="793"/>
      <c r="AC65" s="791"/>
      <c r="AD65" s="792"/>
      <c r="AE65" s="792"/>
      <c r="AF65" s="793"/>
      <c r="AG65" s="787">
        <v>1</v>
      </c>
      <c r="AH65" s="792"/>
      <c r="AI65" s="792"/>
      <c r="AJ65" s="793"/>
      <c r="AK65" s="791"/>
      <c r="AL65" s="792"/>
      <c r="AM65" s="792"/>
      <c r="AN65" s="793"/>
      <c r="AO65" s="791"/>
      <c r="AP65" s="792"/>
      <c r="AQ65" s="792"/>
      <c r="AR65" s="793"/>
      <c r="AS65" s="791"/>
      <c r="AT65" s="792"/>
      <c r="AU65" s="792"/>
      <c r="AV65" s="793"/>
      <c r="AW65" s="791"/>
      <c r="AX65" s="792"/>
      <c r="AY65" s="792"/>
      <c r="AZ65" s="793"/>
      <c r="BA65" s="791"/>
      <c r="BB65" s="792"/>
      <c r="BC65" s="792"/>
      <c r="BD65" s="793"/>
      <c r="BI65" s="844">
        <f>SUM(M66:AZ66)-D65</f>
        <v>0</v>
      </c>
    </row>
    <row r="66" spans="1:61">
      <c r="A66" s="1119"/>
      <c r="B66" s="1120"/>
      <c r="C66" s="1112"/>
      <c r="D66" s="1114"/>
      <c r="E66" s="798"/>
      <c r="F66" s="798"/>
      <c r="G66" s="798"/>
      <c r="H66" s="798"/>
      <c r="I66" s="798"/>
      <c r="J66" s="798"/>
      <c r="K66" s="798"/>
      <c r="L66" s="798"/>
      <c r="M66" s="794"/>
      <c r="N66" s="795"/>
      <c r="O66" s="795"/>
      <c r="P66" s="796"/>
      <c r="Q66" s="794"/>
      <c r="R66" s="795"/>
      <c r="S66" s="795"/>
      <c r="T66" s="796"/>
      <c r="U66" s="794"/>
      <c r="V66" s="795"/>
      <c r="W66" s="795"/>
      <c r="X66" s="796"/>
      <c r="Y66" s="791"/>
      <c r="Z66" s="792"/>
      <c r="AA66" s="792"/>
      <c r="AB66" s="793"/>
      <c r="AC66" s="794"/>
      <c r="AD66" s="795"/>
      <c r="AE66" s="795"/>
      <c r="AF66" s="796"/>
      <c r="AG66" s="788">
        <f>AG65*D65</f>
        <v>3426097.6258669551</v>
      </c>
      <c r="AH66" s="792"/>
      <c r="AI66" s="792"/>
      <c r="AJ66" s="793"/>
      <c r="AK66" s="791"/>
      <c r="AL66" s="792"/>
      <c r="AM66" s="792"/>
      <c r="AN66" s="793"/>
      <c r="AO66" s="791"/>
      <c r="AP66" s="792"/>
      <c r="AQ66" s="792"/>
      <c r="AR66" s="793"/>
      <c r="AS66" s="791"/>
      <c r="AT66" s="792"/>
      <c r="AU66" s="792"/>
      <c r="AV66" s="793"/>
      <c r="AW66" s="791"/>
      <c r="AX66" s="792"/>
      <c r="AY66" s="792"/>
      <c r="AZ66" s="793"/>
      <c r="BA66" s="791"/>
      <c r="BB66" s="792"/>
      <c r="BC66" s="792"/>
      <c r="BD66" s="793"/>
    </row>
    <row r="67" spans="1:61">
      <c r="A67" s="1123" t="s">
        <v>899</v>
      </c>
      <c r="B67" s="1118"/>
      <c r="C67" s="1111"/>
      <c r="D67" s="1113">
        <f>'PPTO RESUMEN'!H52</f>
        <v>171161.03198521724</v>
      </c>
      <c r="E67" s="778"/>
      <c r="F67" s="778"/>
      <c r="G67" s="778"/>
      <c r="H67" s="778"/>
      <c r="I67" s="778"/>
      <c r="J67" s="778"/>
      <c r="K67" s="778"/>
      <c r="L67" s="778"/>
      <c r="M67" s="791"/>
      <c r="N67" s="792"/>
      <c r="O67" s="792"/>
      <c r="P67" s="793"/>
      <c r="Q67" s="791"/>
      <c r="R67" s="792"/>
      <c r="S67" s="792"/>
      <c r="T67" s="793"/>
      <c r="U67" s="791"/>
      <c r="V67" s="792"/>
      <c r="W67" s="792"/>
      <c r="X67" s="793"/>
      <c r="Y67" s="791"/>
      <c r="Z67" s="792"/>
      <c r="AA67" s="792"/>
      <c r="AB67" s="793"/>
      <c r="AC67" s="791"/>
      <c r="AD67" s="792"/>
      <c r="AE67" s="792"/>
      <c r="AF67" s="793"/>
      <c r="AG67" s="787">
        <v>1</v>
      </c>
      <c r="AH67" s="792"/>
      <c r="AI67" s="792"/>
      <c r="AJ67" s="793"/>
      <c r="AK67" s="791"/>
      <c r="AL67" s="792"/>
      <c r="AM67" s="792"/>
      <c r="AN67" s="793"/>
      <c r="AO67" s="791"/>
      <c r="AP67" s="792"/>
      <c r="AQ67" s="792"/>
      <c r="AR67" s="793"/>
      <c r="AS67" s="791"/>
      <c r="AT67" s="792"/>
      <c r="AU67" s="792"/>
      <c r="AV67" s="793"/>
      <c r="AW67" s="791"/>
      <c r="AX67" s="792"/>
      <c r="AY67" s="792"/>
      <c r="AZ67" s="793"/>
      <c r="BA67" s="791"/>
      <c r="BB67" s="792"/>
      <c r="BC67" s="792"/>
      <c r="BD67" s="793"/>
      <c r="BI67" s="844">
        <f>SUM(M68:AZ68)-D67</f>
        <v>0</v>
      </c>
    </row>
    <row r="68" spans="1:61">
      <c r="A68" s="1119"/>
      <c r="B68" s="1120"/>
      <c r="C68" s="1112"/>
      <c r="D68" s="1114"/>
      <c r="E68" s="798"/>
      <c r="F68" s="798"/>
      <c r="G68" s="798"/>
      <c r="H68" s="798"/>
      <c r="I68" s="798"/>
      <c r="J68" s="798"/>
      <c r="K68" s="798"/>
      <c r="L68" s="798"/>
      <c r="M68" s="794"/>
      <c r="N68" s="795"/>
      <c r="O68" s="795"/>
      <c r="P68" s="796"/>
      <c r="Q68" s="794"/>
      <c r="R68" s="795"/>
      <c r="S68" s="795"/>
      <c r="T68" s="796"/>
      <c r="U68" s="794"/>
      <c r="V68" s="795"/>
      <c r="W68" s="795"/>
      <c r="X68" s="796"/>
      <c r="Y68" s="791"/>
      <c r="Z68" s="792"/>
      <c r="AA68" s="792"/>
      <c r="AB68" s="793"/>
      <c r="AC68" s="794"/>
      <c r="AD68" s="795"/>
      <c r="AE68" s="795"/>
      <c r="AF68" s="796"/>
      <c r="AG68" s="788">
        <f>AG67*D67</f>
        <v>171161.03198521724</v>
      </c>
      <c r="AH68" s="792"/>
      <c r="AI68" s="792"/>
      <c r="AJ68" s="793"/>
      <c r="AK68" s="791"/>
      <c r="AL68" s="792"/>
      <c r="AM68" s="792"/>
      <c r="AN68" s="793"/>
      <c r="AO68" s="791"/>
      <c r="AP68" s="792"/>
      <c r="AQ68" s="792"/>
      <c r="AR68" s="793"/>
      <c r="AS68" s="791"/>
      <c r="AT68" s="792"/>
      <c r="AU68" s="792"/>
      <c r="AV68" s="793"/>
      <c r="AW68" s="791"/>
      <c r="AX68" s="792"/>
      <c r="AY68" s="792"/>
      <c r="AZ68" s="793"/>
      <c r="BA68" s="791"/>
      <c r="BB68" s="792"/>
      <c r="BC68" s="792"/>
      <c r="BD68" s="793"/>
    </row>
    <row r="69" spans="1:61" ht="20.25" customHeight="1">
      <c r="A69" s="1115" t="s">
        <v>901</v>
      </c>
      <c r="B69" s="1116"/>
      <c r="C69" s="777"/>
      <c r="D69" s="837"/>
      <c r="E69" s="777"/>
      <c r="F69" s="777"/>
      <c r="G69" s="777"/>
      <c r="H69" s="777"/>
      <c r="I69" s="777"/>
      <c r="J69" s="777"/>
      <c r="K69" s="777"/>
      <c r="L69" s="777"/>
      <c r="M69" s="777"/>
      <c r="N69" s="777"/>
      <c r="O69" s="777"/>
      <c r="P69" s="777"/>
      <c r="Q69" s="807"/>
      <c r="R69" s="807"/>
      <c r="S69" s="807"/>
      <c r="T69" s="807"/>
      <c r="U69" s="807"/>
      <c r="V69" s="807"/>
      <c r="W69" s="807"/>
      <c r="X69" s="807"/>
      <c r="Y69" s="777"/>
      <c r="Z69" s="777"/>
      <c r="AA69" s="777"/>
      <c r="AB69" s="777"/>
      <c r="AC69" s="777"/>
      <c r="AD69" s="777"/>
      <c r="AE69" s="777"/>
      <c r="AF69" s="777"/>
      <c r="AG69" s="807"/>
      <c r="AH69" s="807"/>
      <c r="AI69" s="807"/>
      <c r="AJ69" s="807"/>
      <c r="AK69" s="777"/>
      <c r="AL69" s="777"/>
      <c r="AM69" s="777"/>
      <c r="AN69" s="777"/>
      <c r="AO69" s="777"/>
      <c r="AP69" s="777"/>
      <c r="AQ69" s="777"/>
      <c r="AR69" s="777"/>
      <c r="AS69" s="777"/>
      <c r="AT69" s="777"/>
      <c r="AU69" s="777"/>
      <c r="AV69" s="777"/>
      <c r="AW69" s="777"/>
      <c r="AX69" s="777"/>
      <c r="AY69" s="777"/>
      <c r="AZ69" s="777"/>
      <c r="BA69" s="777"/>
      <c r="BB69" s="777"/>
      <c r="BC69" s="777"/>
      <c r="BD69" s="777"/>
      <c r="BI69" s="844"/>
    </row>
    <row r="70" spans="1:61" ht="35" customHeight="1">
      <c r="A70" s="1117" t="s">
        <v>902</v>
      </c>
      <c r="B70" s="1118"/>
      <c r="C70" s="1111"/>
      <c r="D70" s="1113">
        <f>'PPTO RESUMEN'!H54</f>
        <v>448449812.53498596</v>
      </c>
      <c r="E70" s="778"/>
      <c r="F70" s="778"/>
      <c r="G70" s="778"/>
      <c r="H70" s="778"/>
      <c r="I70" s="778"/>
      <c r="J70" s="778"/>
      <c r="K70" s="778"/>
      <c r="L70" s="778"/>
      <c r="M70" s="791"/>
      <c r="N70" s="792"/>
      <c r="O70" s="792"/>
      <c r="P70" s="792"/>
      <c r="Q70" s="869"/>
      <c r="R70" s="864"/>
      <c r="S70" s="864"/>
      <c r="T70" s="853">
        <f>1/14</f>
        <v>7.1428571428571425E-2</v>
      </c>
      <c r="U70" s="852">
        <f>T70</f>
        <v>7.1428571428571425E-2</v>
      </c>
      <c r="V70" s="853">
        <f t="shared" ref="V70:X70" si="101">U70</f>
        <v>7.1428571428571425E-2</v>
      </c>
      <c r="W70" s="853">
        <f t="shared" si="101"/>
        <v>7.1428571428571425E-2</v>
      </c>
      <c r="X70" s="854">
        <f t="shared" si="101"/>
        <v>7.1428571428571425E-2</v>
      </c>
      <c r="Y70" s="852">
        <f>X70</f>
        <v>7.1428571428571425E-2</v>
      </c>
      <c r="Z70" s="853">
        <f t="shared" ref="Z70:AB70" si="102">Y70</f>
        <v>7.1428571428571425E-2</v>
      </c>
      <c r="AA70" s="853">
        <f t="shared" si="102"/>
        <v>7.1428571428571425E-2</v>
      </c>
      <c r="AB70" s="854">
        <f t="shared" si="102"/>
        <v>7.1428571428571425E-2</v>
      </c>
      <c r="AC70" s="852">
        <f>AB70</f>
        <v>7.1428571428571425E-2</v>
      </c>
      <c r="AD70" s="853">
        <f t="shared" ref="AD70:AF70" si="103">AC70</f>
        <v>7.1428571428571425E-2</v>
      </c>
      <c r="AE70" s="853">
        <f t="shared" si="103"/>
        <v>7.1428571428571425E-2</v>
      </c>
      <c r="AF70" s="853">
        <f t="shared" si="103"/>
        <v>7.1428571428571425E-2</v>
      </c>
      <c r="AG70" s="852">
        <f t="shared" ref="AG70" si="104">AF70</f>
        <v>7.1428571428571425E-2</v>
      </c>
      <c r="AH70" s="864"/>
      <c r="AI70" s="864"/>
      <c r="AJ70" s="865"/>
      <c r="AK70" s="792"/>
      <c r="AL70" s="792"/>
      <c r="AM70" s="792"/>
      <c r="AN70" s="793"/>
      <c r="AO70" s="791"/>
      <c r="AP70" s="792"/>
      <c r="AQ70" s="792"/>
      <c r="AR70" s="793"/>
      <c r="AS70" s="791"/>
      <c r="AT70" s="792"/>
      <c r="AU70" s="792"/>
      <c r="AV70" s="793"/>
      <c r="AW70" s="791"/>
      <c r="AX70" s="792"/>
      <c r="AY70" s="792"/>
      <c r="AZ70" s="793"/>
      <c r="BA70" s="791"/>
      <c r="BB70" s="792"/>
      <c r="BC70" s="792"/>
      <c r="BD70" s="793"/>
      <c r="BI70" s="844">
        <f>SUM(M71:AZ71)-D70</f>
        <v>0</v>
      </c>
    </row>
    <row r="71" spans="1:61" ht="35" customHeight="1">
      <c r="A71" s="1119"/>
      <c r="B71" s="1120"/>
      <c r="C71" s="1112"/>
      <c r="D71" s="1114"/>
      <c r="E71" s="782"/>
      <c r="F71" s="782"/>
      <c r="G71" s="782"/>
      <c r="H71" s="782"/>
      <c r="I71" s="782"/>
      <c r="J71" s="782"/>
      <c r="K71" s="782"/>
      <c r="L71" s="782"/>
      <c r="M71" s="794"/>
      <c r="N71" s="795"/>
      <c r="O71" s="795"/>
      <c r="P71" s="795"/>
      <c r="Q71" s="870"/>
      <c r="R71" s="866"/>
      <c r="S71" s="866"/>
      <c r="T71" s="856">
        <f>T70*$D70</f>
        <v>32032129.466784708</v>
      </c>
      <c r="U71" s="855">
        <f>U70*$D70</f>
        <v>32032129.466784708</v>
      </c>
      <c r="V71" s="856">
        <f t="shared" ref="V71:AG71" si="105">V70*$D70</f>
        <v>32032129.466784708</v>
      </c>
      <c r="W71" s="856">
        <f t="shared" si="105"/>
        <v>32032129.466784708</v>
      </c>
      <c r="X71" s="857">
        <f t="shared" si="105"/>
        <v>32032129.466784708</v>
      </c>
      <c r="Y71" s="855">
        <f>Y70*$D70</f>
        <v>32032129.466784708</v>
      </c>
      <c r="Z71" s="856">
        <f t="shared" ref="Z71" si="106">Z70*$D70</f>
        <v>32032129.466784708</v>
      </c>
      <c r="AA71" s="856">
        <f t="shared" ref="AA71" si="107">AA70*$D70</f>
        <v>32032129.466784708</v>
      </c>
      <c r="AB71" s="857">
        <f t="shared" ref="AB71" si="108">AB70*$D70</f>
        <v>32032129.466784708</v>
      </c>
      <c r="AC71" s="855">
        <f>AC70*$D70</f>
        <v>32032129.466784708</v>
      </c>
      <c r="AD71" s="856">
        <f t="shared" ref="AD71" si="109">AD70*$D70</f>
        <v>32032129.466784708</v>
      </c>
      <c r="AE71" s="856">
        <f t="shared" ref="AE71" si="110">AE70*$D70</f>
        <v>32032129.466784708</v>
      </c>
      <c r="AF71" s="856">
        <f t="shared" ref="AF71" si="111">AF70*$D70</f>
        <v>32032129.466784708</v>
      </c>
      <c r="AG71" s="855">
        <f t="shared" si="105"/>
        <v>32032129.466784708</v>
      </c>
      <c r="AH71" s="866"/>
      <c r="AI71" s="866"/>
      <c r="AJ71" s="867"/>
      <c r="AK71" s="795"/>
      <c r="AL71" s="795"/>
      <c r="AM71" s="795"/>
      <c r="AN71" s="796"/>
      <c r="AO71" s="794"/>
      <c r="AP71" s="795"/>
      <c r="AQ71" s="795"/>
      <c r="AR71" s="796"/>
      <c r="AS71" s="794"/>
      <c r="AT71" s="795"/>
      <c r="AU71" s="795"/>
      <c r="AV71" s="796"/>
      <c r="AW71" s="794"/>
      <c r="AX71" s="795"/>
      <c r="AY71" s="795"/>
      <c r="AZ71" s="796"/>
      <c r="BA71" s="794"/>
      <c r="BB71" s="795"/>
      <c r="BC71" s="795"/>
      <c r="BD71" s="796"/>
    </row>
    <row r="72" spans="1:61" ht="20" customHeight="1">
      <c r="A72" s="1117" t="s">
        <v>903</v>
      </c>
      <c r="B72" s="1118"/>
      <c r="C72" s="1111"/>
      <c r="D72" s="1113">
        <f>'PPTO RESUMEN'!H55</f>
        <v>26387925.637069341</v>
      </c>
      <c r="E72" s="778"/>
      <c r="F72" s="778"/>
      <c r="G72" s="778"/>
      <c r="H72" s="778"/>
      <c r="I72" s="778"/>
      <c r="J72" s="778"/>
      <c r="K72" s="778"/>
      <c r="L72" s="778"/>
      <c r="M72" s="791"/>
      <c r="N72" s="792"/>
      <c r="O72" s="792"/>
      <c r="P72" s="793"/>
      <c r="Q72" s="863"/>
      <c r="R72" s="863"/>
      <c r="S72" s="863"/>
      <c r="T72" s="801"/>
      <c r="U72" s="840"/>
      <c r="V72" s="840"/>
      <c r="W72" s="840"/>
      <c r="X72" s="840"/>
      <c r="Y72" s="779"/>
      <c r="Z72" s="854">
        <f>1/2</f>
        <v>0.5</v>
      </c>
      <c r="AA72" s="854">
        <f>Z72</f>
        <v>0.5</v>
      </c>
      <c r="AB72" s="781"/>
      <c r="AC72" s="791"/>
      <c r="AD72" s="792"/>
      <c r="AE72" s="792"/>
      <c r="AF72" s="793"/>
      <c r="AG72" s="799"/>
      <c r="AH72" s="863"/>
      <c r="AI72" s="863"/>
      <c r="AJ72" s="801"/>
      <c r="AK72" s="791"/>
      <c r="AL72" s="792"/>
      <c r="AM72" s="792"/>
      <c r="AN72" s="793"/>
      <c r="AO72" s="791"/>
      <c r="AP72" s="792"/>
      <c r="AQ72" s="792"/>
      <c r="AR72" s="793"/>
      <c r="AS72" s="791"/>
      <c r="AT72" s="792"/>
      <c r="AU72" s="792"/>
      <c r="AV72" s="793"/>
      <c r="AW72" s="791"/>
      <c r="AX72" s="792"/>
      <c r="AY72" s="792"/>
      <c r="AZ72" s="793"/>
      <c r="BA72" s="791"/>
      <c r="BB72" s="792"/>
      <c r="BC72" s="792"/>
      <c r="BD72" s="793"/>
      <c r="BI72" s="844">
        <f>SUM(M73:AZ73)-D72</f>
        <v>0</v>
      </c>
    </row>
    <row r="73" spans="1:61" ht="20" customHeight="1">
      <c r="A73" s="1119"/>
      <c r="B73" s="1120"/>
      <c r="C73" s="1112"/>
      <c r="D73" s="1114"/>
      <c r="E73" s="782"/>
      <c r="F73" s="782"/>
      <c r="G73" s="782"/>
      <c r="H73" s="782"/>
      <c r="I73" s="782"/>
      <c r="J73" s="782"/>
      <c r="K73" s="782"/>
      <c r="L73" s="782"/>
      <c r="M73" s="794"/>
      <c r="N73" s="795"/>
      <c r="O73" s="795"/>
      <c r="P73" s="796"/>
      <c r="Q73" s="795"/>
      <c r="R73" s="795"/>
      <c r="S73" s="795"/>
      <c r="T73" s="796"/>
      <c r="U73" s="840"/>
      <c r="V73" s="840"/>
      <c r="W73" s="840"/>
      <c r="X73" s="840"/>
      <c r="Y73" s="783"/>
      <c r="Z73" s="857">
        <f>Z72*$D72</f>
        <v>13193962.81853467</v>
      </c>
      <c r="AA73" s="857">
        <f>AA72*$D72</f>
        <v>13193962.81853467</v>
      </c>
      <c r="AB73" s="785"/>
      <c r="AC73" s="799"/>
      <c r="AD73" s="863"/>
      <c r="AE73" s="863"/>
      <c r="AF73" s="801"/>
      <c r="AG73" s="799"/>
      <c r="AH73" s="863"/>
      <c r="AI73" s="863"/>
      <c r="AJ73" s="801"/>
      <c r="AK73" s="794"/>
      <c r="AL73" s="795"/>
      <c r="AM73" s="795"/>
      <c r="AN73" s="796"/>
      <c r="AO73" s="794"/>
      <c r="AP73" s="795"/>
      <c r="AQ73" s="795"/>
      <c r="AR73" s="796"/>
      <c r="AS73" s="794"/>
      <c r="AT73" s="795"/>
      <c r="AU73" s="795"/>
      <c r="AV73" s="796"/>
      <c r="AW73" s="794"/>
      <c r="AX73" s="795"/>
      <c r="AY73" s="795"/>
      <c r="AZ73" s="796"/>
      <c r="BA73" s="794"/>
      <c r="BB73" s="795"/>
      <c r="BC73" s="795"/>
      <c r="BD73" s="796"/>
    </row>
    <row r="74" spans="1:61" ht="80" customHeight="1">
      <c r="A74" s="1123" t="s">
        <v>914</v>
      </c>
      <c r="B74" s="1118"/>
      <c r="C74" s="1111"/>
      <c r="D74" s="1113">
        <f>'PPTO RESUMEN'!H56</f>
        <v>93698925.050278842</v>
      </c>
      <c r="E74" s="778"/>
      <c r="F74" s="778"/>
      <c r="G74" s="778"/>
      <c r="H74" s="778"/>
      <c r="I74" s="778"/>
      <c r="J74" s="778"/>
      <c r="K74" s="778"/>
      <c r="L74" s="778"/>
      <c r="M74" s="791"/>
      <c r="N74" s="792"/>
      <c r="O74" s="792"/>
      <c r="P74" s="793"/>
      <c r="Q74" s="791"/>
      <c r="R74" s="792"/>
      <c r="S74" s="792"/>
      <c r="T74" s="793"/>
      <c r="U74" s="791"/>
      <c r="V74" s="792"/>
      <c r="W74" s="792"/>
      <c r="X74" s="793"/>
      <c r="Y74" s="791"/>
      <c r="Z74" s="792"/>
      <c r="AA74" s="792"/>
      <c r="AB74" s="792"/>
      <c r="AC74" s="869"/>
      <c r="AD74" s="864"/>
      <c r="AE74" s="853">
        <f>1/3</f>
        <v>0.33333333333333331</v>
      </c>
      <c r="AF74" s="853">
        <f>AE74</f>
        <v>0.33333333333333331</v>
      </c>
      <c r="AG74" s="853">
        <f>AF74</f>
        <v>0.33333333333333331</v>
      </c>
      <c r="AH74" s="864"/>
      <c r="AI74" s="864"/>
      <c r="AJ74" s="865"/>
      <c r="AK74" s="792"/>
      <c r="AL74" s="792"/>
      <c r="AM74" s="792"/>
      <c r="AN74" s="793"/>
      <c r="AO74" s="791"/>
      <c r="AP74" s="792"/>
      <c r="AQ74" s="792"/>
      <c r="AR74" s="793"/>
      <c r="AS74" s="791"/>
      <c r="AT74" s="792"/>
      <c r="AU74" s="792"/>
      <c r="AV74" s="793"/>
      <c r="AW74" s="791"/>
      <c r="AX74" s="792"/>
      <c r="AY74" s="792"/>
      <c r="AZ74" s="793"/>
      <c r="BA74" s="791"/>
      <c r="BB74" s="792"/>
      <c r="BC74" s="792"/>
      <c r="BD74" s="793"/>
      <c r="BI74" s="844">
        <f>SUM(M75:AZ75)-D74</f>
        <v>0</v>
      </c>
    </row>
    <row r="75" spans="1:61" ht="80" customHeight="1">
      <c r="A75" s="1119"/>
      <c r="B75" s="1120"/>
      <c r="C75" s="1112"/>
      <c r="D75" s="1114"/>
      <c r="E75" s="782"/>
      <c r="F75" s="782"/>
      <c r="G75" s="782"/>
      <c r="H75" s="782"/>
      <c r="I75" s="782"/>
      <c r="J75" s="782"/>
      <c r="K75" s="782"/>
      <c r="L75" s="782"/>
      <c r="M75" s="794"/>
      <c r="N75" s="795"/>
      <c r="O75" s="795"/>
      <c r="P75" s="796"/>
      <c r="Q75" s="794"/>
      <c r="R75" s="795"/>
      <c r="S75" s="795"/>
      <c r="T75" s="796"/>
      <c r="U75" s="794"/>
      <c r="V75" s="795"/>
      <c r="W75" s="795"/>
      <c r="X75" s="796"/>
      <c r="Y75" s="799"/>
      <c r="Z75" s="863"/>
      <c r="AA75" s="863"/>
      <c r="AB75" s="863"/>
      <c r="AC75" s="870"/>
      <c r="AD75" s="866"/>
      <c r="AE75" s="856">
        <f>AE74*$D74</f>
        <v>31232975.016759612</v>
      </c>
      <c r="AF75" s="856">
        <f>AF74*$D74</f>
        <v>31232975.016759612</v>
      </c>
      <c r="AG75" s="856">
        <f>AG74*$D74</f>
        <v>31232975.016759612</v>
      </c>
      <c r="AH75" s="866"/>
      <c r="AI75" s="866"/>
      <c r="AJ75" s="867"/>
      <c r="AK75" s="863"/>
      <c r="AL75" s="863"/>
      <c r="AM75" s="863"/>
      <c r="AN75" s="801"/>
      <c r="AO75" s="799"/>
      <c r="AP75" s="863"/>
      <c r="AQ75" s="863"/>
      <c r="AR75" s="801"/>
      <c r="AS75" s="799"/>
      <c r="AT75" s="863"/>
      <c r="AU75" s="863"/>
      <c r="AV75" s="801"/>
      <c r="AW75" s="799"/>
      <c r="AX75" s="863"/>
      <c r="AY75" s="863"/>
      <c r="AZ75" s="801"/>
      <c r="BA75" s="799"/>
      <c r="BB75" s="863"/>
      <c r="BC75" s="863"/>
      <c r="BD75" s="801"/>
    </row>
    <row r="76" spans="1:61">
      <c r="A76" s="1123" t="s">
        <v>904</v>
      </c>
      <c r="B76" s="1118"/>
      <c r="C76" s="1111"/>
      <c r="D76" s="1113">
        <f>'PPTO RESUMEN'!H57</f>
        <v>184773105.90178674</v>
      </c>
      <c r="E76" s="778"/>
      <c r="F76" s="778"/>
      <c r="G76" s="778"/>
      <c r="H76" s="778"/>
      <c r="I76" s="778"/>
      <c r="J76" s="778"/>
      <c r="K76" s="778"/>
      <c r="L76" s="778"/>
      <c r="M76" s="791"/>
      <c r="N76" s="792"/>
      <c r="O76" s="792"/>
      <c r="P76" s="793"/>
      <c r="Q76" s="791"/>
      <c r="R76" s="792"/>
      <c r="S76" s="792"/>
      <c r="T76" s="793"/>
      <c r="U76" s="791"/>
      <c r="V76" s="792"/>
      <c r="W76" s="792"/>
      <c r="X76" s="793"/>
      <c r="Y76" s="852">
        <f>1/10</f>
        <v>0.1</v>
      </c>
      <c r="Z76" s="853">
        <f>Y76</f>
        <v>0.1</v>
      </c>
      <c r="AA76" s="853">
        <f t="shared" ref="AA76:AC76" si="112">Z76</f>
        <v>0.1</v>
      </c>
      <c r="AB76" s="854">
        <f t="shared" si="112"/>
        <v>0.1</v>
      </c>
      <c r="AC76" s="872">
        <f t="shared" si="112"/>
        <v>0.1</v>
      </c>
      <c r="AD76" s="858">
        <f>AC76</f>
        <v>0.1</v>
      </c>
      <c r="AE76" s="858">
        <f t="shared" ref="AE76:AG76" si="113">AD76</f>
        <v>0.1</v>
      </c>
      <c r="AF76" s="858">
        <f t="shared" si="113"/>
        <v>0.1</v>
      </c>
      <c r="AG76" s="872">
        <f t="shared" si="113"/>
        <v>0.1</v>
      </c>
      <c r="AH76" s="858">
        <f>AG76</f>
        <v>0.1</v>
      </c>
      <c r="AI76" s="864"/>
      <c r="AJ76" s="865"/>
      <c r="AK76" s="869"/>
      <c r="AL76" s="864"/>
      <c r="AM76" s="864"/>
      <c r="AN76" s="864"/>
      <c r="AO76" s="791"/>
      <c r="AP76" s="792"/>
      <c r="AQ76" s="792"/>
      <c r="AR76" s="793"/>
      <c r="AS76" s="791"/>
      <c r="AT76" s="792"/>
      <c r="AU76" s="792"/>
      <c r="AV76" s="793"/>
      <c r="AW76" s="791"/>
      <c r="AX76" s="792"/>
      <c r="AY76" s="792"/>
      <c r="AZ76" s="793"/>
      <c r="BA76" s="791"/>
      <c r="BB76" s="792"/>
      <c r="BC76" s="792"/>
      <c r="BD76" s="793"/>
      <c r="BI76" s="844">
        <f>SUM(M77:AZ77)-D76</f>
        <v>0</v>
      </c>
    </row>
    <row r="77" spans="1:61">
      <c r="A77" s="1119"/>
      <c r="B77" s="1120"/>
      <c r="C77" s="1112"/>
      <c r="D77" s="1114"/>
      <c r="E77" s="798"/>
      <c r="F77" s="798"/>
      <c r="G77" s="798"/>
      <c r="H77" s="798"/>
      <c r="I77" s="798"/>
      <c r="J77" s="798"/>
      <c r="K77" s="798"/>
      <c r="L77" s="798"/>
      <c r="M77" s="794"/>
      <c r="N77" s="795"/>
      <c r="O77" s="795"/>
      <c r="P77" s="796"/>
      <c r="Q77" s="794"/>
      <c r="R77" s="795"/>
      <c r="S77" s="795"/>
      <c r="T77" s="796"/>
      <c r="U77" s="794"/>
      <c r="V77" s="795"/>
      <c r="W77" s="795"/>
      <c r="X77" s="796"/>
      <c r="Y77" s="855">
        <f>Y76*$D76</f>
        <v>18477310.590178676</v>
      </c>
      <c r="Z77" s="856">
        <f>Z76*$D76</f>
        <v>18477310.590178676</v>
      </c>
      <c r="AA77" s="856">
        <f t="shared" ref="AA77" si="114">AA76*$D76</f>
        <v>18477310.590178676</v>
      </c>
      <c r="AB77" s="857">
        <f t="shared" ref="AB77" si="115">AB76*$D76</f>
        <v>18477310.590178676</v>
      </c>
      <c r="AC77" s="855">
        <f t="shared" ref="AC77" si="116">AC76*$D76</f>
        <v>18477310.590178676</v>
      </c>
      <c r="AD77" s="856">
        <f>AD76*$D76</f>
        <v>18477310.590178676</v>
      </c>
      <c r="AE77" s="856">
        <f t="shared" ref="AE77" si="117">AE76*$D76</f>
        <v>18477310.590178676</v>
      </c>
      <c r="AF77" s="856">
        <f t="shared" ref="AF77" si="118">AF76*$D76</f>
        <v>18477310.590178676</v>
      </c>
      <c r="AG77" s="855">
        <f t="shared" ref="AG77" si="119">AG76*$D76</f>
        <v>18477310.590178676</v>
      </c>
      <c r="AH77" s="856">
        <f>AH76*$D76</f>
        <v>18477310.590178676</v>
      </c>
      <c r="AI77" s="866"/>
      <c r="AJ77" s="867"/>
      <c r="AK77" s="870"/>
      <c r="AL77" s="866"/>
      <c r="AM77" s="866"/>
      <c r="AN77" s="866"/>
      <c r="AO77" s="799"/>
      <c r="AP77" s="863"/>
      <c r="AQ77" s="863"/>
      <c r="AR77" s="801"/>
      <c r="AS77" s="799"/>
      <c r="AT77" s="863"/>
      <c r="AU77" s="863"/>
      <c r="AV77" s="801"/>
      <c r="AW77" s="799"/>
      <c r="AX77" s="863"/>
      <c r="AY77" s="863"/>
      <c r="AZ77" s="801"/>
      <c r="BA77" s="799"/>
      <c r="BB77" s="863"/>
      <c r="BC77" s="863"/>
      <c r="BD77" s="801"/>
      <c r="BI77" s="844"/>
    </row>
    <row r="78" spans="1:61">
      <c r="A78" s="1123" t="s">
        <v>905</v>
      </c>
      <c r="B78" s="1118"/>
      <c r="C78" s="1111"/>
      <c r="D78" s="1113">
        <f>'PPTO RESUMEN'!H58</f>
        <v>86748447.891532943</v>
      </c>
      <c r="E78" s="778"/>
      <c r="F78" s="778"/>
      <c r="G78" s="778"/>
      <c r="H78" s="778"/>
      <c r="I78" s="778"/>
      <c r="J78" s="778"/>
      <c r="K78" s="778"/>
      <c r="L78" s="778"/>
      <c r="M78" s="791"/>
      <c r="N78" s="792"/>
      <c r="O78" s="792"/>
      <c r="P78" s="793"/>
      <c r="Q78" s="791"/>
      <c r="R78" s="792"/>
      <c r="S78" s="792"/>
      <c r="T78" s="793"/>
      <c r="U78" s="791"/>
      <c r="V78" s="792"/>
      <c r="W78" s="792"/>
      <c r="X78" s="793"/>
      <c r="Y78" s="779"/>
      <c r="Z78" s="852">
        <f>1/3</f>
        <v>0.33333333333333331</v>
      </c>
      <c r="AA78" s="853">
        <f>Z78</f>
        <v>0.33333333333333331</v>
      </c>
      <c r="AB78" s="781"/>
      <c r="AC78" s="799"/>
      <c r="AD78" s="853">
        <f>AA78</f>
        <v>0.33333333333333331</v>
      </c>
      <c r="AE78" s="792"/>
      <c r="AF78" s="801"/>
      <c r="AG78" s="864"/>
      <c r="AH78" s="864"/>
      <c r="AI78" s="864"/>
      <c r="AJ78" s="865"/>
      <c r="AK78" s="869"/>
      <c r="AL78" s="864"/>
      <c r="AM78" s="864"/>
      <c r="AN78" s="864"/>
      <c r="AO78" s="791"/>
      <c r="AP78" s="792"/>
      <c r="AQ78" s="792"/>
      <c r="AR78" s="793"/>
      <c r="AS78" s="791"/>
      <c r="AT78" s="792"/>
      <c r="AU78" s="792"/>
      <c r="AV78" s="793"/>
      <c r="AW78" s="791"/>
      <c r="AX78" s="792"/>
      <c r="AY78" s="792"/>
      <c r="AZ78" s="793"/>
      <c r="BA78" s="791"/>
      <c r="BB78" s="792"/>
      <c r="BC78" s="792"/>
      <c r="BD78" s="793"/>
      <c r="BI78" s="844">
        <f>SUM(M79:AZ79)-D78</f>
        <v>0</v>
      </c>
    </row>
    <row r="79" spans="1:61">
      <c r="A79" s="1119"/>
      <c r="B79" s="1120"/>
      <c r="C79" s="1112"/>
      <c r="D79" s="1114"/>
      <c r="E79" s="798"/>
      <c r="F79" s="798"/>
      <c r="G79" s="798"/>
      <c r="H79" s="798"/>
      <c r="I79" s="798"/>
      <c r="J79" s="798"/>
      <c r="K79" s="798"/>
      <c r="L79" s="798"/>
      <c r="M79" s="794"/>
      <c r="N79" s="795"/>
      <c r="O79" s="795"/>
      <c r="P79" s="796"/>
      <c r="Q79" s="794"/>
      <c r="R79" s="795"/>
      <c r="S79" s="795"/>
      <c r="T79" s="796"/>
      <c r="U79" s="794"/>
      <c r="V79" s="795"/>
      <c r="W79" s="795"/>
      <c r="X79" s="796"/>
      <c r="Y79" s="783"/>
      <c r="Z79" s="855">
        <f>Z78*$D78</f>
        <v>28916149.297177646</v>
      </c>
      <c r="AA79" s="856">
        <f>AA78*$D78</f>
        <v>28916149.297177646</v>
      </c>
      <c r="AB79" s="785"/>
      <c r="AC79" s="794"/>
      <c r="AD79" s="856">
        <f>AD78*$D78</f>
        <v>28916149.297177646</v>
      </c>
      <c r="AE79" s="795"/>
      <c r="AF79" s="796"/>
      <c r="AG79" s="866"/>
      <c r="AH79" s="866"/>
      <c r="AI79" s="866"/>
      <c r="AJ79" s="867"/>
      <c r="AK79" s="870"/>
      <c r="AL79" s="866"/>
      <c r="AM79" s="866"/>
      <c r="AN79" s="866"/>
      <c r="AO79" s="799"/>
      <c r="AP79" s="863"/>
      <c r="AQ79" s="863"/>
      <c r="AR79" s="801"/>
      <c r="AS79" s="799"/>
      <c r="AT79" s="863"/>
      <c r="AU79" s="863"/>
      <c r="AV79" s="801"/>
      <c r="AW79" s="799"/>
      <c r="AX79" s="863"/>
      <c r="AY79" s="863"/>
      <c r="AZ79" s="801"/>
      <c r="BA79" s="799"/>
      <c r="BB79" s="863"/>
      <c r="BC79" s="863"/>
      <c r="BD79" s="801"/>
    </row>
    <row r="80" spans="1:61">
      <c r="A80" s="1117" t="s">
        <v>906</v>
      </c>
      <c r="B80" s="1118"/>
      <c r="C80" s="1111"/>
      <c r="D80" s="1113">
        <f>'PPTO RESUMEN'!H59</f>
        <v>13501322.051593475</v>
      </c>
      <c r="E80" s="778"/>
      <c r="F80" s="778"/>
      <c r="G80" s="778"/>
      <c r="H80" s="778"/>
      <c r="I80" s="778"/>
      <c r="J80" s="778"/>
      <c r="K80" s="778"/>
      <c r="L80" s="778"/>
      <c r="M80" s="791"/>
      <c r="N80" s="792"/>
      <c r="O80" s="792"/>
      <c r="P80" s="793"/>
      <c r="Q80" s="791"/>
      <c r="R80" s="792"/>
      <c r="S80" s="792"/>
      <c r="T80" s="793"/>
      <c r="U80" s="791"/>
      <c r="V80" s="792"/>
      <c r="W80" s="792"/>
      <c r="X80" s="793"/>
      <c r="Y80" s="779"/>
      <c r="Z80" s="852">
        <f>1/2</f>
        <v>0.5</v>
      </c>
      <c r="AA80" s="853">
        <f>Z80</f>
        <v>0.5</v>
      </c>
      <c r="AB80" s="781"/>
      <c r="AC80" s="791"/>
      <c r="AD80" s="792"/>
      <c r="AE80" s="792"/>
      <c r="AF80" s="793"/>
      <c r="AG80" s="791"/>
      <c r="AH80" s="792"/>
      <c r="AI80" s="864"/>
      <c r="AJ80" s="865"/>
      <c r="AK80" s="869"/>
      <c r="AL80" s="864"/>
      <c r="AM80" s="864"/>
      <c r="AN80" s="864"/>
      <c r="AO80" s="791"/>
      <c r="AP80" s="792"/>
      <c r="AQ80" s="792"/>
      <c r="AR80" s="793"/>
      <c r="AS80" s="791"/>
      <c r="AT80" s="792"/>
      <c r="AU80" s="792"/>
      <c r="AV80" s="793"/>
      <c r="AW80" s="791"/>
      <c r="AX80" s="792"/>
      <c r="AY80" s="792"/>
      <c r="AZ80" s="793"/>
      <c r="BA80" s="791"/>
      <c r="BB80" s="792"/>
      <c r="BC80" s="792"/>
      <c r="BD80" s="793"/>
      <c r="BI80" s="844">
        <f>SUM(M81:AZ81)-D80</f>
        <v>0</v>
      </c>
    </row>
    <row r="81" spans="1:61">
      <c r="A81" s="1119"/>
      <c r="B81" s="1120"/>
      <c r="C81" s="1112"/>
      <c r="D81" s="1114"/>
      <c r="E81" s="782"/>
      <c r="F81" s="782"/>
      <c r="G81" s="782"/>
      <c r="H81" s="782"/>
      <c r="I81" s="782"/>
      <c r="J81" s="782"/>
      <c r="K81" s="782"/>
      <c r="L81" s="782"/>
      <c r="M81" s="794"/>
      <c r="N81" s="795"/>
      <c r="O81" s="795"/>
      <c r="P81" s="796"/>
      <c r="Q81" s="794"/>
      <c r="R81" s="795"/>
      <c r="S81" s="795"/>
      <c r="T81" s="796"/>
      <c r="U81" s="794"/>
      <c r="V81" s="795"/>
      <c r="W81" s="795"/>
      <c r="X81" s="796"/>
      <c r="Y81" s="783"/>
      <c r="Z81" s="855">
        <f>Z80*$D80</f>
        <v>6750661.0257967375</v>
      </c>
      <c r="AA81" s="856">
        <f>AA80*$D80</f>
        <v>6750661.0257967375</v>
      </c>
      <c r="AB81" s="785"/>
      <c r="AC81" s="794"/>
      <c r="AD81" s="795"/>
      <c r="AE81" s="795"/>
      <c r="AF81" s="796"/>
      <c r="AG81" s="794"/>
      <c r="AH81" s="795"/>
      <c r="AI81" s="866"/>
      <c r="AJ81" s="867"/>
      <c r="AK81" s="870"/>
      <c r="AL81" s="866"/>
      <c r="AM81" s="866"/>
      <c r="AN81" s="866"/>
      <c r="AO81" s="799"/>
      <c r="AP81" s="863"/>
      <c r="AQ81" s="863"/>
      <c r="AR81" s="801"/>
      <c r="AS81" s="799"/>
      <c r="AT81" s="863"/>
      <c r="AU81" s="863"/>
      <c r="AV81" s="801"/>
      <c r="AW81" s="799"/>
      <c r="AX81" s="863"/>
      <c r="AY81" s="863"/>
      <c r="AZ81" s="801"/>
      <c r="BA81" s="799"/>
      <c r="BB81" s="863"/>
      <c r="BC81" s="863"/>
      <c r="BD81" s="801"/>
    </row>
    <row r="82" spans="1:61">
      <c r="A82" s="1123" t="s">
        <v>907</v>
      </c>
      <c r="B82" s="1118"/>
      <c r="C82" s="1111"/>
      <c r="D82" s="1113">
        <f>'PPTO RESUMEN'!H60</f>
        <v>14256937.727390211</v>
      </c>
      <c r="E82" s="778"/>
      <c r="F82" s="778"/>
      <c r="G82" s="778"/>
      <c r="H82" s="778"/>
      <c r="I82" s="778"/>
      <c r="J82" s="778"/>
      <c r="K82" s="778"/>
      <c r="L82" s="778"/>
      <c r="M82" s="791"/>
      <c r="N82" s="792"/>
      <c r="O82" s="792"/>
      <c r="P82" s="793"/>
      <c r="Q82" s="791"/>
      <c r="R82" s="792"/>
      <c r="S82" s="792"/>
      <c r="T82" s="793"/>
      <c r="U82" s="791"/>
      <c r="V82" s="792"/>
      <c r="W82" s="792"/>
      <c r="X82" s="793"/>
      <c r="Y82" s="791"/>
      <c r="Z82" s="792"/>
      <c r="AA82" s="792"/>
      <c r="AB82" s="793"/>
      <c r="AC82" s="852">
        <f>1/2</f>
        <v>0.5</v>
      </c>
      <c r="AD82" s="853">
        <f>AC82</f>
        <v>0.5</v>
      </c>
      <c r="AE82" s="792"/>
      <c r="AF82" s="793"/>
      <c r="AG82" s="791"/>
      <c r="AH82" s="792"/>
      <c r="AI82" s="864"/>
      <c r="AJ82" s="865"/>
      <c r="AK82" s="869"/>
      <c r="AL82" s="864"/>
      <c r="AM82" s="864"/>
      <c r="AN82" s="864"/>
      <c r="AO82" s="791"/>
      <c r="AP82" s="792"/>
      <c r="AQ82" s="792"/>
      <c r="AR82" s="793"/>
      <c r="AS82" s="791"/>
      <c r="AT82" s="792"/>
      <c r="AU82" s="792"/>
      <c r="AV82" s="793"/>
      <c r="AW82" s="791"/>
      <c r="AX82" s="792"/>
      <c r="AY82" s="792"/>
      <c r="AZ82" s="793"/>
      <c r="BA82" s="791"/>
      <c r="BB82" s="792"/>
      <c r="BC82" s="792"/>
      <c r="BD82" s="793"/>
      <c r="BI82" s="844">
        <f>SUM(M83:AZ83)-D82</f>
        <v>0</v>
      </c>
    </row>
    <row r="83" spans="1:61">
      <c r="A83" s="1119"/>
      <c r="B83" s="1120"/>
      <c r="C83" s="1112"/>
      <c r="D83" s="1114"/>
      <c r="E83" s="782"/>
      <c r="F83" s="782"/>
      <c r="G83" s="782"/>
      <c r="H83" s="782"/>
      <c r="I83" s="782"/>
      <c r="J83" s="782"/>
      <c r="K83" s="782"/>
      <c r="L83" s="782"/>
      <c r="M83" s="794"/>
      <c r="N83" s="795"/>
      <c r="O83" s="795"/>
      <c r="P83" s="796"/>
      <c r="Q83" s="794"/>
      <c r="R83" s="795"/>
      <c r="S83" s="795"/>
      <c r="T83" s="796"/>
      <c r="U83" s="794"/>
      <c r="V83" s="795"/>
      <c r="W83" s="795"/>
      <c r="X83" s="796"/>
      <c r="Y83" s="794"/>
      <c r="Z83" s="795"/>
      <c r="AA83" s="795"/>
      <c r="AB83" s="796"/>
      <c r="AC83" s="860">
        <f>AC82*$D82</f>
        <v>7128468.8636951055</v>
      </c>
      <c r="AD83" s="859">
        <f>AD82*$D82</f>
        <v>7128468.8636951055</v>
      </c>
      <c r="AE83" s="863"/>
      <c r="AF83" s="801"/>
      <c r="AG83" s="794"/>
      <c r="AH83" s="795"/>
      <c r="AI83" s="866"/>
      <c r="AJ83" s="867"/>
      <c r="AK83" s="870"/>
      <c r="AL83" s="866"/>
      <c r="AM83" s="866"/>
      <c r="AN83" s="866"/>
      <c r="AO83" s="799"/>
      <c r="AP83" s="863"/>
      <c r="AQ83" s="863"/>
      <c r="AR83" s="801"/>
      <c r="AS83" s="799"/>
      <c r="AT83" s="863"/>
      <c r="AU83" s="863"/>
      <c r="AV83" s="801"/>
      <c r="AW83" s="799"/>
      <c r="AX83" s="863"/>
      <c r="AY83" s="863"/>
      <c r="AZ83" s="801"/>
      <c r="BA83" s="799"/>
      <c r="BB83" s="863"/>
      <c r="BC83" s="863"/>
      <c r="BD83" s="801"/>
    </row>
    <row r="84" spans="1:61" ht="25" customHeight="1">
      <c r="A84" s="1123" t="s">
        <v>908</v>
      </c>
      <c r="B84" s="1118"/>
      <c r="C84" s="1111"/>
      <c r="D84" s="1113">
        <f>'PPTO RESUMEN'!H61</f>
        <v>8183562.4195149401</v>
      </c>
      <c r="E84" s="778"/>
      <c r="F84" s="778"/>
      <c r="G84" s="778"/>
      <c r="H84" s="778"/>
      <c r="I84" s="778"/>
      <c r="J84" s="778"/>
      <c r="K84" s="778"/>
      <c r="L84" s="778"/>
      <c r="M84" s="791"/>
      <c r="N84" s="792"/>
      <c r="O84" s="792"/>
      <c r="P84" s="793"/>
      <c r="Q84" s="791"/>
      <c r="R84" s="792"/>
      <c r="S84" s="792"/>
      <c r="T84" s="793"/>
      <c r="U84" s="791"/>
      <c r="V84" s="792"/>
      <c r="W84" s="792"/>
      <c r="X84" s="793"/>
      <c r="Y84" s="791"/>
      <c r="Z84" s="792"/>
      <c r="AA84" s="792"/>
      <c r="AB84" s="792"/>
      <c r="AC84" s="869"/>
      <c r="AD84" s="853">
        <f>1/2</f>
        <v>0.5</v>
      </c>
      <c r="AE84" s="853">
        <f>AD84</f>
        <v>0.5</v>
      </c>
      <c r="AF84" s="865"/>
      <c r="AG84" s="792"/>
      <c r="AH84" s="792"/>
      <c r="AI84" s="864"/>
      <c r="AJ84" s="865"/>
      <c r="AK84" s="869"/>
      <c r="AL84" s="864"/>
      <c r="AM84" s="864"/>
      <c r="AN84" s="864"/>
      <c r="AO84" s="791"/>
      <c r="AP84" s="792"/>
      <c r="AQ84" s="792"/>
      <c r="AR84" s="793"/>
      <c r="AS84" s="791"/>
      <c r="AT84" s="792"/>
      <c r="AU84" s="792"/>
      <c r="AV84" s="793"/>
      <c r="AW84" s="791"/>
      <c r="AX84" s="792"/>
      <c r="AY84" s="792"/>
      <c r="AZ84" s="793"/>
      <c r="BA84" s="791"/>
      <c r="BB84" s="792"/>
      <c r="BC84" s="792"/>
      <c r="BD84" s="793"/>
      <c r="BI84" s="844">
        <f>SUM(M85:AZ85)-D84</f>
        <v>0</v>
      </c>
    </row>
    <row r="85" spans="1:61" ht="25" customHeight="1">
      <c r="A85" s="1119"/>
      <c r="B85" s="1120"/>
      <c r="C85" s="1112"/>
      <c r="D85" s="1114"/>
      <c r="E85" s="798"/>
      <c r="F85" s="798"/>
      <c r="G85" s="798"/>
      <c r="H85" s="798"/>
      <c r="I85" s="798"/>
      <c r="J85" s="798"/>
      <c r="K85" s="798"/>
      <c r="L85" s="798"/>
      <c r="M85" s="794"/>
      <c r="N85" s="795"/>
      <c r="O85" s="795"/>
      <c r="P85" s="796"/>
      <c r="Q85" s="794"/>
      <c r="R85" s="795"/>
      <c r="S85" s="795"/>
      <c r="T85" s="796"/>
      <c r="U85" s="794"/>
      <c r="V85" s="795"/>
      <c r="W85" s="795"/>
      <c r="X85" s="796"/>
      <c r="Y85" s="794"/>
      <c r="Z85" s="795"/>
      <c r="AA85" s="795"/>
      <c r="AB85" s="795"/>
      <c r="AC85" s="870"/>
      <c r="AD85" s="856">
        <f>AD84*$D84</f>
        <v>4091781.2097574701</v>
      </c>
      <c r="AE85" s="856">
        <f>AE84*$D84</f>
        <v>4091781.2097574701</v>
      </c>
      <c r="AF85" s="867"/>
      <c r="AG85" s="795"/>
      <c r="AH85" s="795"/>
      <c r="AI85" s="866"/>
      <c r="AJ85" s="867"/>
      <c r="AK85" s="870"/>
      <c r="AL85" s="866"/>
      <c r="AM85" s="866"/>
      <c r="AN85" s="866"/>
      <c r="AO85" s="799"/>
      <c r="AP85" s="863"/>
      <c r="AQ85" s="863"/>
      <c r="AR85" s="801"/>
      <c r="AS85" s="799"/>
      <c r="AT85" s="863"/>
      <c r="AU85" s="863"/>
      <c r="AV85" s="801"/>
      <c r="AW85" s="799"/>
      <c r="AX85" s="863"/>
      <c r="AY85" s="863"/>
      <c r="AZ85" s="801"/>
      <c r="BA85" s="799"/>
      <c r="BB85" s="863"/>
      <c r="BC85" s="863"/>
      <c r="BD85" s="801"/>
    </row>
    <row r="86" spans="1:61" ht="35" customHeight="1">
      <c r="A86" s="1123" t="s">
        <v>909</v>
      </c>
      <c r="B86" s="1118"/>
      <c r="C86" s="1111"/>
      <c r="D86" s="1113">
        <f>'PPTO RESUMEN'!H62</f>
        <v>21953855.80951494</v>
      </c>
      <c r="E86" s="778"/>
      <c r="F86" s="778"/>
      <c r="G86" s="778"/>
      <c r="H86" s="778"/>
      <c r="I86" s="778"/>
      <c r="J86" s="778"/>
      <c r="K86" s="778"/>
      <c r="L86" s="778"/>
      <c r="M86" s="791"/>
      <c r="N86" s="792"/>
      <c r="O86" s="792"/>
      <c r="P86" s="793"/>
      <c r="Q86" s="791"/>
      <c r="R86" s="792"/>
      <c r="S86" s="792"/>
      <c r="T86" s="793"/>
      <c r="U86" s="791"/>
      <c r="V86" s="792"/>
      <c r="W86" s="792"/>
      <c r="X86" s="793"/>
      <c r="Y86" s="791"/>
      <c r="Z86" s="792"/>
      <c r="AA86" s="792"/>
      <c r="AB86" s="792"/>
      <c r="AC86" s="876"/>
      <c r="AD86" s="858">
        <f>1/2</f>
        <v>0.5</v>
      </c>
      <c r="AE86" s="858">
        <f>AD86</f>
        <v>0.5</v>
      </c>
      <c r="AF86" s="873"/>
      <c r="AG86" s="792"/>
      <c r="AH86" s="792"/>
      <c r="AI86" s="864"/>
      <c r="AJ86" s="865"/>
      <c r="AK86" s="869"/>
      <c r="AL86" s="864"/>
      <c r="AM86" s="864"/>
      <c r="AN86" s="864"/>
      <c r="AO86" s="791"/>
      <c r="AP86" s="792"/>
      <c r="AQ86" s="792"/>
      <c r="AR86" s="793"/>
      <c r="AS86" s="791"/>
      <c r="AT86" s="792"/>
      <c r="AU86" s="792"/>
      <c r="AV86" s="793"/>
      <c r="AW86" s="791"/>
      <c r="AX86" s="792"/>
      <c r="AY86" s="792"/>
      <c r="AZ86" s="793"/>
      <c r="BA86" s="791"/>
      <c r="BB86" s="792"/>
      <c r="BC86" s="792"/>
      <c r="BD86" s="793"/>
      <c r="BI86" s="844">
        <f>SUM(M87:AZ87)-D86</f>
        <v>0</v>
      </c>
    </row>
    <row r="87" spans="1:61" ht="35" customHeight="1">
      <c r="A87" s="1119"/>
      <c r="B87" s="1120"/>
      <c r="C87" s="1112"/>
      <c r="D87" s="1114"/>
      <c r="E87" s="798"/>
      <c r="F87" s="798"/>
      <c r="G87" s="798"/>
      <c r="H87" s="798"/>
      <c r="I87" s="798"/>
      <c r="J87" s="798"/>
      <c r="K87" s="798"/>
      <c r="L87" s="798"/>
      <c r="M87" s="794"/>
      <c r="N87" s="795"/>
      <c r="O87" s="795"/>
      <c r="P87" s="796"/>
      <c r="Q87" s="794"/>
      <c r="R87" s="795"/>
      <c r="S87" s="795"/>
      <c r="T87" s="796"/>
      <c r="U87" s="794"/>
      <c r="V87" s="795"/>
      <c r="W87" s="795"/>
      <c r="X87" s="796"/>
      <c r="Y87" s="794"/>
      <c r="Z87" s="795"/>
      <c r="AA87" s="795"/>
      <c r="AB87" s="795"/>
      <c r="AC87" s="870"/>
      <c r="AD87" s="856">
        <f>AD86*$D86</f>
        <v>10976927.90475747</v>
      </c>
      <c r="AE87" s="856">
        <f>AE86*$D86</f>
        <v>10976927.90475747</v>
      </c>
      <c r="AF87" s="867"/>
      <c r="AG87" s="795"/>
      <c r="AH87" s="795"/>
      <c r="AI87" s="866"/>
      <c r="AJ87" s="867"/>
      <c r="AK87" s="870"/>
      <c r="AL87" s="866"/>
      <c r="AM87" s="866"/>
      <c r="AN87" s="866"/>
      <c r="AO87" s="799"/>
      <c r="AP87" s="863"/>
      <c r="AQ87" s="863"/>
      <c r="AR87" s="801"/>
      <c r="AS87" s="799"/>
      <c r="AT87" s="863"/>
      <c r="AU87" s="863"/>
      <c r="AV87" s="801"/>
      <c r="AW87" s="799"/>
      <c r="AX87" s="863"/>
      <c r="AY87" s="863"/>
      <c r="AZ87" s="801"/>
      <c r="BA87" s="799"/>
      <c r="BB87" s="863"/>
      <c r="BC87" s="863"/>
      <c r="BD87" s="801"/>
    </row>
    <row r="88" spans="1:61" ht="35" customHeight="1">
      <c r="A88" s="1117" t="s">
        <v>910</v>
      </c>
      <c r="B88" s="1118"/>
      <c r="C88" s="1111"/>
      <c r="D88" s="1113">
        <f>'PPTO RESUMEN'!H63</f>
        <v>4733562.4195149401</v>
      </c>
      <c r="E88" s="778"/>
      <c r="F88" s="778"/>
      <c r="G88" s="778"/>
      <c r="H88" s="778"/>
      <c r="I88" s="778"/>
      <c r="J88" s="778"/>
      <c r="K88" s="778"/>
      <c r="L88" s="778"/>
      <c r="M88" s="791"/>
      <c r="N88" s="792"/>
      <c r="O88" s="792"/>
      <c r="P88" s="793"/>
      <c r="Q88" s="791"/>
      <c r="R88" s="792"/>
      <c r="S88" s="792"/>
      <c r="T88" s="793"/>
      <c r="U88" s="791"/>
      <c r="V88" s="792"/>
      <c r="W88" s="792"/>
      <c r="X88" s="793"/>
      <c r="Y88" s="791"/>
      <c r="Z88" s="792"/>
      <c r="AA88" s="792"/>
      <c r="AB88" s="792"/>
      <c r="AC88" s="799"/>
      <c r="AD88" s="858">
        <f>1/2</f>
        <v>0.5</v>
      </c>
      <c r="AE88" s="858">
        <f>AD88</f>
        <v>0.5</v>
      </c>
      <c r="AF88" s="801"/>
      <c r="AG88" s="791"/>
      <c r="AH88" s="792"/>
      <c r="AI88" s="864"/>
      <c r="AJ88" s="865"/>
      <c r="AK88" s="869"/>
      <c r="AL88" s="864"/>
      <c r="AM88" s="864"/>
      <c r="AN88" s="864"/>
      <c r="AO88" s="791"/>
      <c r="AP88" s="792"/>
      <c r="AQ88" s="792"/>
      <c r="AR88" s="793"/>
      <c r="AS88" s="791"/>
      <c r="AT88" s="792"/>
      <c r="AU88" s="792"/>
      <c r="AV88" s="793"/>
      <c r="AW88" s="791"/>
      <c r="AX88" s="792"/>
      <c r="AY88" s="792"/>
      <c r="AZ88" s="793"/>
      <c r="BA88" s="791"/>
      <c r="BB88" s="792"/>
      <c r="BC88" s="792"/>
      <c r="BD88" s="793"/>
      <c r="BI88" s="844">
        <f>SUM(M89:AZ89)-D88</f>
        <v>0</v>
      </c>
    </row>
    <row r="89" spans="1:61" ht="35" customHeight="1">
      <c r="A89" s="1119"/>
      <c r="B89" s="1120"/>
      <c r="C89" s="1112"/>
      <c r="D89" s="1114"/>
      <c r="E89" s="782"/>
      <c r="F89" s="782"/>
      <c r="G89" s="782"/>
      <c r="H89" s="782"/>
      <c r="I89" s="782"/>
      <c r="J89" s="782"/>
      <c r="K89" s="782"/>
      <c r="L89" s="782"/>
      <c r="M89" s="794"/>
      <c r="N89" s="795"/>
      <c r="O89" s="795"/>
      <c r="P89" s="796"/>
      <c r="Q89" s="794"/>
      <c r="R89" s="795"/>
      <c r="S89" s="795"/>
      <c r="T89" s="796"/>
      <c r="U89" s="794"/>
      <c r="V89" s="795"/>
      <c r="W89" s="795"/>
      <c r="X89" s="796"/>
      <c r="Y89" s="794"/>
      <c r="Z89" s="795"/>
      <c r="AA89" s="795"/>
      <c r="AB89" s="795"/>
      <c r="AC89" s="794"/>
      <c r="AD89" s="856">
        <f>AD88*$D88</f>
        <v>2366781.2097574701</v>
      </c>
      <c r="AE89" s="856">
        <f>AE88*$D88</f>
        <v>2366781.2097574701</v>
      </c>
      <c r="AF89" s="796"/>
      <c r="AG89" s="794"/>
      <c r="AH89" s="795"/>
      <c r="AI89" s="866"/>
      <c r="AJ89" s="867"/>
      <c r="AK89" s="870"/>
      <c r="AL89" s="866"/>
      <c r="AM89" s="866"/>
      <c r="AN89" s="866"/>
      <c r="AO89" s="799"/>
      <c r="AP89" s="863"/>
      <c r="AQ89" s="863"/>
      <c r="AR89" s="801"/>
      <c r="AS89" s="799"/>
      <c r="AT89" s="863"/>
      <c r="AU89" s="863"/>
      <c r="AV89" s="801"/>
      <c r="AW89" s="799"/>
      <c r="AX89" s="863"/>
      <c r="AY89" s="863"/>
      <c r="AZ89" s="801"/>
      <c r="BA89" s="799"/>
      <c r="BB89" s="863"/>
      <c r="BC89" s="863"/>
      <c r="BD89" s="801"/>
    </row>
    <row r="90" spans="1:61" ht="35" customHeight="1">
      <c r="A90" s="1123" t="s">
        <v>911</v>
      </c>
      <c r="B90" s="1118"/>
      <c r="C90" s="1111"/>
      <c r="D90" s="1113">
        <f>'PPTO RESUMEN'!H64</f>
        <v>5706504.7195149399</v>
      </c>
      <c r="E90" s="778"/>
      <c r="F90" s="778"/>
      <c r="G90" s="778"/>
      <c r="H90" s="778"/>
      <c r="I90" s="778"/>
      <c r="J90" s="778"/>
      <c r="K90" s="778"/>
      <c r="L90" s="778"/>
      <c r="M90" s="791"/>
      <c r="N90" s="792"/>
      <c r="O90" s="792"/>
      <c r="P90" s="793"/>
      <c r="Q90" s="791"/>
      <c r="R90" s="792"/>
      <c r="S90" s="792"/>
      <c r="T90" s="793"/>
      <c r="U90" s="791"/>
      <c r="V90" s="792"/>
      <c r="W90" s="792"/>
      <c r="X90" s="793"/>
      <c r="Y90" s="791"/>
      <c r="Z90" s="792"/>
      <c r="AA90" s="792"/>
      <c r="AB90" s="792"/>
      <c r="AC90" s="791"/>
      <c r="AD90" s="858">
        <f>1/2</f>
        <v>0.5</v>
      </c>
      <c r="AE90" s="858">
        <f>AD90</f>
        <v>0.5</v>
      </c>
      <c r="AF90" s="793"/>
      <c r="AG90" s="791"/>
      <c r="AH90" s="792"/>
      <c r="AI90" s="864"/>
      <c r="AJ90" s="865"/>
      <c r="AK90" s="869"/>
      <c r="AL90" s="864"/>
      <c r="AM90" s="864"/>
      <c r="AN90" s="864"/>
      <c r="AO90" s="791"/>
      <c r="AP90" s="792"/>
      <c r="AQ90" s="792"/>
      <c r="AR90" s="793"/>
      <c r="AS90" s="791"/>
      <c r="AT90" s="792"/>
      <c r="AU90" s="792"/>
      <c r="AV90" s="793"/>
      <c r="AW90" s="791"/>
      <c r="AX90" s="792"/>
      <c r="AY90" s="792"/>
      <c r="AZ90" s="793"/>
      <c r="BA90" s="791"/>
      <c r="BB90" s="792"/>
      <c r="BC90" s="792"/>
      <c r="BD90" s="793"/>
      <c r="BI90" s="844">
        <f>SUM(M91:AZ91)-D90</f>
        <v>0</v>
      </c>
    </row>
    <row r="91" spans="1:61" ht="35" customHeight="1">
      <c r="A91" s="1119"/>
      <c r="B91" s="1120"/>
      <c r="C91" s="1112"/>
      <c r="D91" s="1114"/>
      <c r="E91" s="782"/>
      <c r="F91" s="782"/>
      <c r="G91" s="782"/>
      <c r="H91" s="782"/>
      <c r="I91" s="782"/>
      <c r="J91" s="782"/>
      <c r="K91" s="782"/>
      <c r="L91" s="782"/>
      <c r="M91" s="794"/>
      <c r="N91" s="795"/>
      <c r="O91" s="795"/>
      <c r="P91" s="796"/>
      <c r="Q91" s="794"/>
      <c r="R91" s="795"/>
      <c r="S91" s="795"/>
      <c r="T91" s="796"/>
      <c r="U91" s="794"/>
      <c r="V91" s="795"/>
      <c r="W91" s="795"/>
      <c r="X91" s="796"/>
      <c r="Y91" s="794"/>
      <c r="Z91" s="795"/>
      <c r="AA91" s="795"/>
      <c r="AB91" s="795"/>
      <c r="AC91" s="794"/>
      <c r="AD91" s="856">
        <f>AD90*$D90</f>
        <v>2853252.35975747</v>
      </c>
      <c r="AE91" s="856">
        <f>AE90*$D90</f>
        <v>2853252.35975747</v>
      </c>
      <c r="AF91" s="796"/>
      <c r="AG91" s="794"/>
      <c r="AH91" s="795"/>
      <c r="AI91" s="866"/>
      <c r="AJ91" s="867"/>
      <c r="AK91" s="870"/>
      <c r="AL91" s="866"/>
      <c r="AM91" s="866"/>
      <c r="AN91" s="866"/>
      <c r="AO91" s="799"/>
      <c r="AP91" s="863"/>
      <c r="AQ91" s="863"/>
      <c r="AR91" s="801"/>
      <c r="AS91" s="799"/>
      <c r="AT91" s="863"/>
      <c r="AU91" s="863"/>
      <c r="AV91" s="801"/>
      <c r="AW91" s="799"/>
      <c r="AX91" s="863"/>
      <c r="AY91" s="863"/>
      <c r="AZ91" s="801"/>
      <c r="BA91" s="799"/>
      <c r="BB91" s="863"/>
      <c r="BC91" s="863"/>
      <c r="BD91" s="801"/>
    </row>
    <row r="92" spans="1:61" ht="40" customHeight="1">
      <c r="A92" s="1123" t="s">
        <v>912</v>
      </c>
      <c r="B92" s="1118"/>
      <c r="C92" s="1111"/>
      <c r="D92" s="1113">
        <f>'PPTO RESUMEN'!H65</f>
        <v>47647352.928184316</v>
      </c>
      <c r="E92" s="778"/>
      <c r="F92" s="778"/>
      <c r="G92" s="778"/>
      <c r="H92" s="778"/>
      <c r="I92" s="778"/>
      <c r="J92" s="778"/>
      <c r="K92" s="778"/>
      <c r="L92" s="778"/>
      <c r="M92" s="791"/>
      <c r="N92" s="792"/>
      <c r="O92" s="792"/>
      <c r="P92" s="793"/>
      <c r="Q92" s="791"/>
      <c r="R92" s="792"/>
      <c r="S92" s="792"/>
      <c r="T92" s="793"/>
      <c r="U92" s="791"/>
      <c r="V92" s="792"/>
      <c r="W92" s="792"/>
      <c r="X92" s="793"/>
      <c r="Y92" s="791"/>
      <c r="Z92" s="792"/>
      <c r="AA92" s="792"/>
      <c r="AB92" s="792"/>
      <c r="AC92" s="791"/>
      <c r="AD92" s="858">
        <f>1/2</f>
        <v>0.5</v>
      </c>
      <c r="AE92" s="858">
        <f>AD92</f>
        <v>0.5</v>
      </c>
      <c r="AF92" s="793"/>
      <c r="AG92" s="791"/>
      <c r="AH92" s="792"/>
      <c r="AI92" s="864"/>
      <c r="AJ92" s="865"/>
      <c r="AK92" s="869"/>
      <c r="AL92" s="864"/>
      <c r="AM92" s="864"/>
      <c r="AN92" s="864"/>
      <c r="AO92" s="791"/>
      <c r="AP92" s="792"/>
      <c r="AQ92" s="792"/>
      <c r="AR92" s="793"/>
      <c r="AS92" s="791"/>
      <c r="AT92" s="792"/>
      <c r="AU92" s="792"/>
      <c r="AV92" s="793"/>
      <c r="AW92" s="791"/>
      <c r="AX92" s="792"/>
      <c r="AY92" s="792"/>
      <c r="AZ92" s="793"/>
      <c r="BA92" s="791"/>
      <c r="BB92" s="792"/>
      <c r="BC92" s="792"/>
      <c r="BD92" s="793"/>
      <c r="BI92" s="844">
        <f>SUM(M93:AZ93)-D92</f>
        <v>0</v>
      </c>
    </row>
    <row r="93" spans="1:61" ht="40" customHeight="1">
      <c r="A93" s="1119"/>
      <c r="B93" s="1120"/>
      <c r="C93" s="1112"/>
      <c r="D93" s="1114"/>
      <c r="E93" s="798"/>
      <c r="F93" s="798"/>
      <c r="G93" s="798"/>
      <c r="H93" s="798"/>
      <c r="I93" s="798"/>
      <c r="J93" s="798"/>
      <c r="K93" s="798"/>
      <c r="L93" s="798"/>
      <c r="M93" s="794"/>
      <c r="N93" s="795"/>
      <c r="O93" s="795"/>
      <c r="P93" s="796"/>
      <c r="Q93" s="794"/>
      <c r="R93" s="795"/>
      <c r="S93" s="795"/>
      <c r="T93" s="796"/>
      <c r="U93" s="794"/>
      <c r="V93" s="795"/>
      <c r="W93" s="795"/>
      <c r="X93" s="796"/>
      <c r="Y93" s="794"/>
      <c r="Z93" s="795"/>
      <c r="AA93" s="795"/>
      <c r="AB93" s="795"/>
      <c r="AC93" s="794"/>
      <c r="AD93" s="856">
        <f>AD92*$D92</f>
        <v>23823676.464092158</v>
      </c>
      <c r="AE93" s="856">
        <f>AE92*$D92</f>
        <v>23823676.464092158</v>
      </c>
      <c r="AF93" s="796"/>
      <c r="AG93" s="794"/>
      <c r="AH93" s="795"/>
      <c r="AI93" s="866"/>
      <c r="AJ93" s="867"/>
      <c r="AK93" s="870"/>
      <c r="AL93" s="866"/>
      <c r="AM93" s="866"/>
      <c r="AN93" s="866"/>
      <c r="AO93" s="799"/>
      <c r="AP93" s="863"/>
      <c r="AQ93" s="863"/>
      <c r="AR93" s="801"/>
      <c r="AS93" s="799"/>
      <c r="AT93" s="863"/>
      <c r="AU93" s="863"/>
      <c r="AV93" s="801"/>
      <c r="AW93" s="799"/>
      <c r="AX93" s="863"/>
      <c r="AY93" s="863"/>
      <c r="AZ93" s="801"/>
      <c r="BA93" s="799"/>
      <c r="BB93" s="863"/>
      <c r="BC93" s="863"/>
      <c r="BD93" s="801"/>
    </row>
    <row r="94" spans="1:61">
      <c r="A94" s="1123" t="s">
        <v>913</v>
      </c>
      <c r="B94" s="1118"/>
      <c r="C94" s="1111"/>
      <c r="D94" s="1113">
        <f>'PPTO RESUMEN'!H66</f>
        <v>764650.61197459209</v>
      </c>
      <c r="E94" s="778"/>
      <c r="F94" s="778"/>
      <c r="G94" s="778"/>
      <c r="H94" s="778"/>
      <c r="I94" s="778"/>
      <c r="J94" s="778"/>
      <c r="K94" s="778"/>
      <c r="L94" s="778"/>
      <c r="M94" s="791"/>
      <c r="N94" s="792"/>
      <c r="O94" s="792"/>
      <c r="P94" s="793"/>
      <c r="Q94" s="791"/>
      <c r="R94" s="792"/>
      <c r="S94" s="792"/>
      <c r="T94" s="793"/>
      <c r="U94" s="791"/>
      <c r="V94" s="792"/>
      <c r="W94" s="792"/>
      <c r="X94" s="793"/>
      <c r="Y94" s="791"/>
      <c r="Z94" s="792"/>
      <c r="AA94" s="792"/>
      <c r="AB94" s="792"/>
      <c r="AC94" s="791"/>
      <c r="AD94" s="858">
        <f>1/2</f>
        <v>0.5</v>
      </c>
      <c r="AE94" s="858">
        <f>AD94</f>
        <v>0.5</v>
      </c>
      <c r="AF94" s="793"/>
      <c r="AG94" s="791"/>
      <c r="AH94" s="792"/>
      <c r="AI94" s="864"/>
      <c r="AJ94" s="865"/>
      <c r="AK94" s="869"/>
      <c r="AL94" s="864"/>
      <c r="AM94" s="864"/>
      <c r="AN94" s="864"/>
      <c r="AO94" s="791"/>
      <c r="AP94" s="792"/>
      <c r="AQ94" s="792"/>
      <c r="AR94" s="793"/>
      <c r="AS94" s="791"/>
      <c r="AT94" s="792"/>
      <c r="AU94" s="792"/>
      <c r="AV94" s="793"/>
      <c r="AW94" s="791"/>
      <c r="AX94" s="792"/>
      <c r="AY94" s="792"/>
      <c r="AZ94" s="793"/>
      <c r="BA94" s="791"/>
      <c r="BB94" s="792"/>
      <c r="BC94" s="792"/>
      <c r="BD94" s="793"/>
      <c r="BI94" s="844">
        <f>SUM(M95:AZ95)-D94</f>
        <v>0</v>
      </c>
    </row>
    <row r="95" spans="1:61">
      <c r="A95" s="1119"/>
      <c r="B95" s="1120"/>
      <c r="C95" s="1112"/>
      <c r="D95" s="1114"/>
      <c r="E95" s="798"/>
      <c r="F95" s="798"/>
      <c r="G95" s="798"/>
      <c r="H95" s="798"/>
      <c r="I95" s="798"/>
      <c r="J95" s="798"/>
      <c r="K95" s="798"/>
      <c r="L95" s="798"/>
      <c r="M95" s="794"/>
      <c r="N95" s="795"/>
      <c r="O95" s="795"/>
      <c r="P95" s="796"/>
      <c r="Q95" s="794"/>
      <c r="R95" s="795"/>
      <c r="S95" s="795"/>
      <c r="T95" s="796"/>
      <c r="U95" s="794"/>
      <c r="V95" s="795"/>
      <c r="W95" s="795"/>
      <c r="X95" s="796"/>
      <c r="Y95" s="794"/>
      <c r="Z95" s="795"/>
      <c r="AA95" s="795"/>
      <c r="AB95" s="795"/>
      <c r="AC95" s="794"/>
      <c r="AD95" s="856">
        <f>AD94*$D94</f>
        <v>382325.30598729604</v>
      </c>
      <c r="AE95" s="856">
        <f>AE94*$D94</f>
        <v>382325.30598729604</v>
      </c>
      <c r="AF95" s="796"/>
      <c r="AG95" s="794"/>
      <c r="AH95" s="795"/>
      <c r="AI95" s="866"/>
      <c r="AJ95" s="867"/>
      <c r="AK95" s="870"/>
      <c r="AL95" s="866"/>
      <c r="AM95" s="866"/>
      <c r="AN95" s="866"/>
      <c r="AO95" s="799"/>
      <c r="AP95" s="863"/>
      <c r="AQ95" s="863"/>
      <c r="AR95" s="801"/>
      <c r="AS95" s="799"/>
      <c r="AT95" s="863"/>
      <c r="AU95" s="863"/>
      <c r="AV95" s="801"/>
      <c r="AW95" s="799"/>
      <c r="AX95" s="863"/>
      <c r="AY95" s="863"/>
      <c r="AZ95" s="801"/>
      <c r="BA95" s="799"/>
      <c r="BB95" s="863"/>
      <c r="BC95" s="863"/>
      <c r="BD95" s="801"/>
    </row>
    <row r="96" spans="1:61" ht="21" customHeight="1">
      <c r="A96" s="1115" t="s">
        <v>75</v>
      </c>
      <c r="B96" s="1116"/>
      <c r="C96" s="777"/>
      <c r="D96" s="837"/>
      <c r="E96" s="777"/>
      <c r="F96" s="777"/>
      <c r="G96" s="777"/>
      <c r="H96" s="777"/>
      <c r="I96" s="777"/>
      <c r="J96" s="777"/>
      <c r="K96" s="777"/>
      <c r="L96" s="777"/>
      <c r="M96" s="777"/>
      <c r="N96" s="777"/>
      <c r="O96" s="777"/>
      <c r="P96" s="777"/>
      <c r="Q96" s="777"/>
      <c r="R96" s="777"/>
      <c r="S96" s="777"/>
      <c r="T96" s="777"/>
      <c r="U96" s="807"/>
      <c r="V96" s="807"/>
      <c r="W96" s="807"/>
      <c r="X96" s="807"/>
      <c r="Y96" s="807"/>
      <c r="Z96" s="807"/>
      <c r="AA96" s="807"/>
      <c r="AB96" s="807"/>
      <c r="AC96" s="777"/>
      <c r="AD96" s="777"/>
      <c r="AE96" s="777"/>
      <c r="AF96" s="777"/>
      <c r="AG96" s="777"/>
      <c r="AH96" s="777"/>
      <c r="AI96" s="777"/>
      <c r="AJ96" s="777"/>
      <c r="AK96" s="777"/>
      <c r="AL96" s="777"/>
      <c r="AM96" s="777"/>
      <c r="AN96" s="777"/>
      <c r="AO96" s="777"/>
      <c r="AP96" s="777"/>
      <c r="AQ96" s="777"/>
      <c r="AR96" s="777"/>
      <c r="AS96" s="777"/>
      <c r="AT96" s="777"/>
      <c r="AU96" s="777"/>
      <c r="AV96" s="777"/>
      <c r="AW96" s="777"/>
      <c r="AX96" s="777"/>
      <c r="AY96" s="777"/>
      <c r="AZ96" s="777"/>
      <c r="BA96" s="777"/>
      <c r="BB96" s="777"/>
      <c r="BC96" s="777"/>
      <c r="BD96" s="777"/>
    </row>
    <row r="97" spans="1:61">
      <c r="A97" s="1123" t="s">
        <v>916</v>
      </c>
      <c r="B97" s="1118"/>
      <c r="C97" s="1111"/>
      <c r="D97" s="1113">
        <f>'PPTO RESUMEN'!H68</f>
        <v>39150822.501322031</v>
      </c>
      <c r="E97" s="778"/>
      <c r="F97" s="778"/>
      <c r="G97" s="778"/>
      <c r="H97" s="778"/>
      <c r="I97" s="778"/>
      <c r="J97" s="778"/>
      <c r="K97" s="778"/>
      <c r="L97" s="778"/>
      <c r="M97" s="791"/>
      <c r="N97" s="792"/>
      <c r="O97" s="792"/>
      <c r="P97" s="793"/>
      <c r="Q97" s="791"/>
      <c r="R97" s="792"/>
      <c r="S97" s="792"/>
      <c r="T97" s="792"/>
      <c r="U97" s="852">
        <f>1/10</f>
        <v>0.1</v>
      </c>
      <c r="V97" s="853">
        <f>U97</f>
        <v>0.1</v>
      </c>
      <c r="W97" s="853">
        <f t="shared" ref="W97:X97" si="120">V97</f>
        <v>0.1</v>
      </c>
      <c r="X97" s="854">
        <f t="shared" si="120"/>
        <v>0.1</v>
      </c>
      <c r="Y97" s="852">
        <f>X97</f>
        <v>0.1</v>
      </c>
      <c r="Z97" s="853">
        <f>Y97</f>
        <v>0.1</v>
      </c>
      <c r="AA97" s="853">
        <f t="shared" ref="AA97:AB97" si="121">Z97</f>
        <v>0.1</v>
      </c>
      <c r="AB97" s="854">
        <f t="shared" si="121"/>
        <v>0.1</v>
      </c>
      <c r="AC97" s="852">
        <f>AB97</f>
        <v>0.1</v>
      </c>
      <c r="AD97" s="853">
        <f>AC97</f>
        <v>0.1</v>
      </c>
      <c r="AE97" s="780"/>
      <c r="AF97" s="781"/>
      <c r="AG97" s="779"/>
      <c r="AH97" s="780"/>
      <c r="AI97" s="780"/>
      <c r="AJ97" s="781"/>
      <c r="AK97" s="779"/>
      <c r="AL97" s="780"/>
      <c r="AM97" s="780"/>
      <c r="AN97" s="781"/>
      <c r="AO97" s="779"/>
      <c r="AP97" s="780"/>
      <c r="AQ97" s="780"/>
      <c r="AR97" s="781"/>
      <c r="AS97" s="779"/>
      <c r="AT97" s="780"/>
      <c r="AU97" s="780"/>
      <c r="AV97" s="781"/>
      <c r="AW97" s="779"/>
      <c r="AX97" s="780"/>
      <c r="AY97" s="780"/>
      <c r="AZ97" s="781"/>
      <c r="BA97" s="791"/>
      <c r="BB97" s="792"/>
      <c r="BC97" s="792"/>
      <c r="BD97" s="793"/>
      <c r="BI97" s="844">
        <f>SUM(M98:AZ98)-D97</f>
        <v>0</v>
      </c>
    </row>
    <row r="98" spans="1:61">
      <c r="A98" s="1119"/>
      <c r="B98" s="1120"/>
      <c r="C98" s="1112"/>
      <c r="D98" s="1114"/>
      <c r="E98" s="782"/>
      <c r="F98" s="782"/>
      <c r="G98" s="782"/>
      <c r="H98" s="782"/>
      <c r="I98" s="782"/>
      <c r="J98" s="782"/>
      <c r="K98" s="782"/>
      <c r="L98" s="782"/>
      <c r="M98" s="794"/>
      <c r="N98" s="795"/>
      <c r="O98" s="795"/>
      <c r="P98" s="796"/>
      <c r="Q98" s="794"/>
      <c r="R98" s="795"/>
      <c r="S98" s="795"/>
      <c r="T98" s="795"/>
      <c r="U98" s="855">
        <f>U97*$D97</f>
        <v>3915082.2501322031</v>
      </c>
      <c r="V98" s="856">
        <f>V97*$D97</f>
        <v>3915082.2501322031</v>
      </c>
      <c r="W98" s="856">
        <f t="shared" ref="W98" si="122">W97*$D97</f>
        <v>3915082.2501322031</v>
      </c>
      <c r="X98" s="857">
        <f t="shared" ref="X98" si="123">X97*$D97</f>
        <v>3915082.2501322031</v>
      </c>
      <c r="Y98" s="855">
        <f>Y97*$D97</f>
        <v>3915082.2501322031</v>
      </c>
      <c r="Z98" s="856">
        <f>Z97*$D97</f>
        <v>3915082.2501322031</v>
      </c>
      <c r="AA98" s="856">
        <f t="shared" ref="AA98" si="124">AA97*$D97</f>
        <v>3915082.2501322031</v>
      </c>
      <c r="AB98" s="857">
        <f t="shared" ref="AB98" si="125">AB97*$D97</f>
        <v>3915082.2501322031</v>
      </c>
      <c r="AC98" s="855">
        <f>AC97*$D97</f>
        <v>3915082.2501322031</v>
      </c>
      <c r="AD98" s="856">
        <f>AD97*$D97</f>
        <v>3915082.2501322031</v>
      </c>
      <c r="AE98" s="784"/>
      <c r="AF98" s="785"/>
      <c r="AG98" s="783"/>
      <c r="AH98" s="784"/>
      <c r="AI98" s="784"/>
      <c r="AJ98" s="785"/>
      <c r="AK98" s="783"/>
      <c r="AL98" s="784"/>
      <c r="AM98" s="784"/>
      <c r="AN98" s="785"/>
      <c r="AO98" s="783"/>
      <c r="AP98" s="784"/>
      <c r="AQ98" s="784"/>
      <c r="AR98" s="785"/>
      <c r="AS98" s="783"/>
      <c r="AT98" s="784"/>
      <c r="AU98" s="784"/>
      <c r="AV98" s="785"/>
      <c r="AW98" s="783"/>
      <c r="AX98" s="784"/>
      <c r="AY98" s="784"/>
      <c r="AZ98" s="785"/>
      <c r="BA98" s="794"/>
      <c r="BB98" s="795"/>
      <c r="BC98" s="795"/>
      <c r="BD98" s="796"/>
    </row>
    <row r="99" spans="1:61">
      <c r="A99" s="1123" t="s">
        <v>917</v>
      </c>
      <c r="B99" s="1118"/>
      <c r="C99" s="1111"/>
      <c r="D99" s="1113">
        <f>'PPTO RESUMEN'!H69</f>
        <v>133262665.92804699</v>
      </c>
      <c r="E99" s="778"/>
      <c r="F99" s="778"/>
      <c r="G99" s="778"/>
      <c r="H99" s="778"/>
      <c r="I99" s="778"/>
      <c r="J99" s="778"/>
      <c r="K99" s="778"/>
      <c r="L99" s="778"/>
      <c r="M99" s="791"/>
      <c r="N99" s="792"/>
      <c r="O99" s="792"/>
      <c r="P99" s="793"/>
      <c r="Q99" s="791"/>
      <c r="R99" s="793"/>
      <c r="S99" s="852">
        <f>1/8</f>
        <v>0.125</v>
      </c>
      <c r="T99" s="853">
        <f>S99</f>
        <v>0.125</v>
      </c>
      <c r="U99" s="853">
        <f t="shared" ref="U99:V99" si="126">T99</f>
        <v>0.125</v>
      </c>
      <c r="V99" s="854">
        <f t="shared" si="126"/>
        <v>0.125</v>
      </c>
      <c r="W99" s="829"/>
      <c r="X99" s="803"/>
      <c r="Y99" s="852">
        <f>V99</f>
        <v>0.125</v>
      </c>
      <c r="Z99" s="853">
        <f>Y99</f>
        <v>0.125</v>
      </c>
      <c r="AA99" s="853">
        <f t="shared" ref="AA99:AB99" si="127">Z99</f>
        <v>0.125</v>
      </c>
      <c r="AB99" s="854">
        <f t="shared" si="127"/>
        <v>0.125</v>
      </c>
      <c r="AC99" s="779"/>
      <c r="AD99" s="780"/>
      <c r="AE99" s="780"/>
      <c r="AF99" s="781"/>
      <c r="AG99" s="779"/>
      <c r="AH99" s="780"/>
      <c r="AI99" s="780"/>
      <c r="AJ99" s="781"/>
      <c r="AK99" s="779"/>
      <c r="AL99" s="780"/>
      <c r="AM99" s="780"/>
      <c r="AN99" s="781"/>
      <c r="AO99" s="779"/>
      <c r="AP99" s="780"/>
      <c r="AQ99" s="780"/>
      <c r="AR99" s="781"/>
      <c r="AS99" s="779"/>
      <c r="AT99" s="780"/>
      <c r="AU99" s="780"/>
      <c r="AV99" s="781"/>
      <c r="AW99" s="779"/>
      <c r="AX99" s="780"/>
      <c r="AY99" s="780"/>
      <c r="AZ99" s="781"/>
      <c r="BA99" s="791"/>
      <c r="BB99" s="792"/>
      <c r="BC99" s="792"/>
      <c r="BD99" s="793"/>
      <c r="BI99" s="844">
        <f>SUM(M100:AZ100)-D99</f>
        <v>0</v>
      </c>
    </row>
    <row r="100" spans="1:61">
      <c r="A100" s="1119"/>
      <c r="B100" s="1120"/>
      <c r="C100" s="1112"/>
      <c r="D100" s="1114"/>
      <c r="E100" s="782"/>
      <c r="F100" s="782"/>
      <c r="G100" s="782"/>
      <c r="H100" s="782"/>
      <c r="I100" s="782"/>
      <c r="J100" s="782"/>
      <c r="K100" s="782"/>
      <c r="L100" s="782"/>
      <c r="M100" s="794"/>
      <c r="N100" s="795"/>
      <c r="O100" s="795"/>
      <c r="P100" s="796"/>
      <c r="Q100" s="794"/>
      <c r="R100" s="796"/>
      <c r="S100" s="855">
        <f>S99*$D99</f>
        <v>16657833.241005873</v>
      </c>
      <c r="T100" s="856">
        <f>T99*$D99</f>
        <v>16657833.241005873</v>
      </c>
      <c r="U100" s="859">
        <f t="shared" ref="U100" si="128">U99*$D99</f>
        <v>16657833.241005873</v>
      </c>
      <c r="V100" s="871">
        <f t="shared" ref="V100" si="129">V99*$D99</f>
        <v>16657833.241005873</v>
      </c>
      <c r="W100" s="829"/>
      <c r="X100" s="803"/>
      <c r="Y100" s="860">
        <f>Y99*$D99</f>
        <v>16657833.241005873</v>
      </c>
      <c r="Z100" s="859">
        <f>Z99*$D99</f>
        <v>16657833.241005873</v>
      </c>
      <c r="AA100" s="859">
        <f t="shared" ref="AA100" si="130">AA99*$D99</f>
        <v>16657833.241005873</v>
      </c>
      <c r="AB100" s="871">
        <f t="shared" ref="AB100" si="131">AB99*$D99</f>
        <v>16657833.241005873</v>
      </c>
      <c r="AC100" s="804"/>
      <c r="AD100" s="829"/>
      <c r="AE100" s="829"/>
      <c r="AF100" s="803"/>
      <c r="AG100" s="804"/>
      <c r="AH100" s="829"/>
      <c r="AI100" s="829"/>
      <c r="AJ100" s="803"/>
      <c r="AK100" s="783"/>
      <c r="AL100" s="784"/>
      <c r="AM100" s="784"/>
      <c r="AN100" s="785"/>
      <c r="AO100" s="783"/>
      <c r="AP100" s="784"/>
      <c r="AQ100" s="784"/>
      <c r="AR100" s="785"/>
      <c r="AS100" s="783"/>
      <c r="AT100" s="784"/>
      <c r="AU100" s="784"/>
      <c r="AV100" s="785"/>
      <c r="AW100" s="783"/>
      <c r="AX100" s="784"/>
      <c r="AY100" s="784"/>
      <c r="AZ100" s="785"/>
      <c r="BA100" s="794"/>
      <c r="BB100" s="795"/>
      <c r="BC100" s="795"/>
      <c r="BD100" s="796"/>
    </row>
    <row r="101" spans="1:61">
      <c r="A101" s="1128" t="s">
        <v>918</v>
      </c>
      <c r="B101" s="1129"/>
      <c r="C101" s="1111"/>
      <c r="D101" s="1113">
        <f>'PPTO RESUMEN'!H70</f>
        <v>293008121.92072105</v>
      </c>
      <c r="E101" s="778"/>
      <c r="F101" s="778"/>
      <c r="G101" s="778"/>
      <c r="H101" s="778"/>
      <c r="I101" s="778"/>
      <c r="J101" s="778"/>
      <c r="K101" s="778"/>
      <c r="L101" s="778"/>
      <c r="M101" s="791"/>
      <c r="N101" s="792"/>
      <c r="O101" s="792"/>
      <c r="P101" s="793"/>
      <c r="Q101" s="791"/>
      <c r="R101" s="792"/>
      <c r="S101" s="792"/>
      <c r="T101" s="792"/>
      <c r="U101" s="861"/>
      <c r="V101" s="853">
        <f>1/12</f>
        <v>8.3333333333333329E-2</v>
      </c>
      <c r="W101" s="853">
        <f>V101</f>
        <v>8.3333333333333329E-2</v>
      </c>
      <c r="X101" s="854">
        <f t="shared" ref="X101:Y101" si="132">W101</f>
        <v>8.3333333333333329E-2</v>
      </c>
      <c r="Y101" s="852">
        <f t="shared" si="132"/>
        <v>8.3333333333333329E-2</v>
      </c>
      <c r="Z101" s="853">
        <f>Y101</f>
        <v>8.3333333333333329E-2</v>
      </c>
      <c r="AA101" s="853">
        <f>Z101</f>
        <v>8.3333333333333329E-2</v>
      </c>
      <c r="AB101" s="854">
        <f t="shared" ref="AB101:AC101" si="133">AA101</f>
        <v>8.3333333333333329E-2</v>
      </c>
      <c r="AC101" s="852">
        <f t="shared" si="133"/>
        <v>8.3333333333333329E-2</v>
      </c>
      <c r="AD101" s="853">
        <f>AC101</f>
        <v>8.3333333333333329E-2</v>
      </c>
      <c r="AE101" s="853">
        <f>AD101</f>
        <v>8.3333333333333329E-2</v>
      </c>
      <c r="AF101" s="854">
        <f>AE101</f>
        <v>8.3333333333333329E-2</v>
      </c>
      <c r="AG101" s="853">
        <f t="shared" ref="AG101:AH103" si="134">AF101</f>
        <v>8.3333333333333329E-2</v>
      </c>
      <c r="AH101" s="877"/>
      <c r="AI101" s="877"/>
      <c r="AJ101" s="878"/>
      <c r="AK101" s="780"/>
      <c r="AL101" s="780"/>
      <c r="AM101" s="780"/>
      <c r="AN101" s="781"/>
      <c r="AO101" s="779"/>
      <c r="AP101" s="780"/>
      <c r="AQ101" s="780"/>
      <c r="AR101" s="781"/>
      <c r="AS101" s="779"/>
      <c r="AT101" s="780"/>
      <c r="AU101" s="780"/>
      <c r="AV101" s="781"/>
      <c r="AW101" s="779"/>
      <c r="AX101" s="780"/>
      <c r="AY101" s="780"/>
      <c r="AZ101" s="781"/>
      <c r="BA101" s="791"/>
      <c r="BB101" s="792"/>
      <c r="BC101" s="792"/>
      <c r="BD101" s="793"/>
      <c r="BI101" s="844">
        <f>SUM(M102:AZ102)-D101</f>
        <v>0</v>
      </c>
    </row>
    <row r="102" spans="1:61">
      <c r="A102" s="1130"/>
      <c r="B102" s="1131"/>
      <c r="C102" s="1112"/>
      <c r="D102" s="1114"/>
      <c r="E102" s="782"/>
      <c r="F102" s="782"/>
      <c r="G102" s="782"/>
      <c r="H102" s="782"/>
      <c r="I102" s="782"/>
      <c r="J102" s="782"/>
      <c r="K102" s="782"/>
      <c r="L102" s="782"/>
      <c r="M102" s="794"/>
      <c r="N102" s="795"/>
      <c r="O102" s="795"/>
      <c r="P102" s="796"/>
      <c r="Q102" s="794"/>
      <c r="R102" s="795"/>
      <c r="S102" s="795"/>
      <c r="T102" s="795"/>
      <c r="U102" s="862"/>
      <c r="V102" s="856">
        <f>V101*$D101</f>
        <v>24417343.493393421</v>
      </c>
      <c r="W102" s="856">
        <f>W101*$D101</f>
        <v>24417343.493393421</v>
      </c>
      <c r="X102" s="857">
        <f t="shared" ref="X102" si="135">X101*$D101</f>
        <v>24417343.493393421</v>
      </c>
      <c r="Y102" s="855">
        <f t="shared" ref="Y102" si="136">Y101*$D101</f>
        <v>24417343.493393421</v>
      </c>
      <c r="Z102" s="856">
        <f>Z101*$D101</f>
        <v>24417343.493393421</v>
      </c>
      <c r="AA102" s="856">
        <f>AA101*$D101</f>
        <v>24417343.493393421</v>
      </c>
      <c r="AB102" s="857">
        <f t="shared" ref="AB102" si="137">AB101*$D101</f>
        <v>24417343.493393421</v>
      </c>
      <c r="AC102" s="855">
        <f t="shared" ref="AC102" si="138">AC101*$D101</f>
        <v>24417343.493393421</v>
      </c>
      <c r="AD102" s="856">
        <f>AD101*$D101</f>
        <v>24417343.493393421</v>
      </c>
      <c r="AE102" s="856">
        <f>AE101*$D101</f>
        <v>24417343.493393421</v>
      </c>
      <c r="AF102" s="857">
        <f>AF101*$D101</f>
        <v>24417343.493393421</v>
      </c>
      <c r="AG102" s="859">
        <f t="shared" ref="AG102" si="139">AG101*$D101</f>
        <v>24417343.493393421</v>
      </c>
      <c r="AH102" s="829"/>
      <c r="AI102" s="829"/>
      <c r="AJ102" s="880"/>
      <c r="AK102" s="784"/>
      <c r="AL102" s="784"/>
      <c r="AM102" s="784"/>
      <c r="AN102" s="785"/>
      <c r="AO102" s="783"/>
      <c r="AP102" s="784"/>
      <c r="AQ102" s="784"/>
      <c r="AR102" s="785"/>
      <c r="AS102" s="783"/>
      <c r="AT102" s="784"/>
      <c r="AU102" s="784"/>
      <c r="AV102" s="785"/>
      <c r="AW102" s="783"/>
      <c r="AX102" s="784"/>
      <c r="AY102" s="784"/>
      <c r="AZ102" s="785"/>
      <c r="BA102" s="794"/>
      <c r="BB102" s="795"/>
      <c r="BC102" s="795"/>
      <c r="BD102" s="796"/>
    </row>
    <row r="103" spans="1:61">
      <c r="A103" s="1123" t="s">
        <v>915</v>
      </c>
      <c r="B103" s="1125"/>
      <c r="C103" s="1111"/>
      <c r="D103" s="1113">
        <f>'PPTO RESUMEN'!H71</f>
        <v>490347289.99998724</v>
      </c>
      <c r="E103" s="778"/>
      <c r="F103" s="778"/>
      <c r="G103" s="778"/>
      <c r="H103" s="778"/>
      <c r="I103" s="778"/>
      <c r="J103" s="778"/>
      <c r="K103" s="778"/>
      <c r="L103" s="778"/>
      <c r="M103" s="791"/>
      <c r="N103" s="792"/>
      <c r="O103" s="792"/>
      <c r="P103" s="793"/>
      <c r="Q103" s="791"/>
      <c r="R103" s="792"/>
      <c r="S103" s="792"/>
      <c r="T103" s="792"/>
      <c r="U103" s="879"/>
      <c r="V103" s="829"/>
      <c r="W103" s="858">
        <f>1/12</f>
        <v>8.3333333333333329E-2</v>
      </c>
      <c r="X103" s="858">
        <f>W103</f>
        <v>8.3333333333333329E-2</v>
      </c>
      <c r="Y103" s="852">
        <f t="shared" ref="Y103:Z103" si="140">X103</f>
        <v>8.3333333333333329E-2</v>
      </c>
      <c r="Z103" s="853">
        <f t="shared" si="140"/>
        <v>8.3333333333333329E-2</v>
      </c>
      <c r="AA103" s="853">
        <f>Z103</f>
        <v>8.3333333333333329E-2</v>
      </c>
      <c r="AB103" s="854">
        <f>AA103</f>
        <v>8.3333333333333329E-2</v>
      </c>
      <c r="AC103" s="852">
        <f t="shared" ref="AC103:AD103" si="141">AB103</f>
        <v>8.3333333333333329E-2</v>
      </c>
      <c r="AD103" s="853">
        <f t="shared" si="141"/>
        <v>8.3333333333333329E-2</v>
      </c>
      <c r="AE103" s="853">
        <f>AD103</f>
        <v>8.3333333333333329E-2</v>
      </c>
      <c r="AF103" s="854">
        <f>AE103</f>
        <v>8.3333333333333329E-2</v>
      </c>
      <c r="AG103" s="852">
        <f>AF103</f>
        <v>8.3333333333333329E-2</v>
      </c>
      <c r="AH103" s="853">
        <f t="shared" si="134"/>
        <v>8.3333333333333329E-2</v>
      </c>
      <c r="AI103" s="877"/>
      <c r="AJ103" s="878"/>
      <c r="AK103" s="780"/>
      <c r="AL103" s="780"/>
      <c r="AM103" s="780"/>
      <c r="AN103" s="781"/>
      <c r="AO103" s="779"/>
      <c r="AP103" s="780"/>
      <c r="AQ103" s="780"/>
      <c r="AR103" s="781"/>
      <c r="AS103" s="779"/>
      <c r="AT103" s="780"/>
      <c r="AU103" s="780"/>
      <c r="AV103" s="781"/>
      <c r="AW103" s="779"/>
      <c r="AX103" s="780"/>
      <c r="AY103" s="780"/>
      <c r="AZ103" s="781"/>
      <c r="BA103" s="791"/>
      <c r="BB103" s="792"/>
      <c r="BC103" s="792"/>
      <c r="BD103" s="793"/>
      <c r="BI103" s="844">
        <f>SUM(M104:AZ104)-D103</f>
        <v>0</v>
      </c>
    </row>
    <row r="104" spans="1:61">
      <c r="A104" s="1126"/>
      <c r="B104" s="1127"/>
      <c r="C104" s="1112"/>
      <c r="D104" s="1114"/>
      <c r="E104" s="782"/>
      <c r="F104" s="782"/>
      <c r="G104" s="782"/>
      <c r="H104" s="782"/>
      <c r="I104" s="782"/>
      <c r="J104" s="782"/>
      <c r="K104" s="782"/>
      <c r="L104" s="782"/>
      <c r="M104" s="794"/>
      <c r="N104" s="795"/>
      <c r="O104" s="795"/>
      <c r="P104" s="796"/>
      <c r="Q104" s="794"/>
      <c r="R104" s="795"/>
      <c r="S104" s="795"/>
      <c r="T104" s="795"/>
      <c r="U104" s="862"/>
      <c r="V104" s="881"/>
      <c r="W104" s="856">
        <f>W103*$D103</f>
        <v>40862274.166665599</v>
      </c>
      <c r="X104" s="856">
        <f>X103*$D103</f>
        <v>40862274.166665599</v>
      </c>
      <c r="Y104" s="860">
        <f t="shared" ref="Y104" si="142">Y103*$D103</f>
        <v>40862274.166665599</v>
      </c>
      <c r="Z104" s="859">
        <f t="shared" ref="Z104" si="143">Z103*$D103</f>
        <v>40862274.166665599</v>
      </c>
      <c r="AA104" s="859">
        <f>AA103*$D103</f>
        <v>40862274.166665599</v>
      </c>
      <c r="AB104" s="871">
        <f>AB103*$D103</f>
        <v>40862274.166665599</v>
      </c>
      <c r="AC104" s="855">
        <f t="shared" ref="AC104" si="144">AC103*$D103</f>
        <v>40862274.166665599</v>
      </c>
      <c r="AD104" s="856">
        <f t="shared" ref="AD104" si="145">AD103*$D103</f>
        <v>40862274.166665599</v>
      </c>
      <c r="AE104" s="856">
        <f>AE103*$D103</f>
        <v>40862274.166665599</v>
      </c>
      <c r="AF104" s="857">
        <f>AF103*$D103</f>
        <v>40862274.166665599</v>
      </c>
      <c r="AG104" s="855">
        <f>AG103*$D103</f>
        <v>40862274.166665599</v>
      </c>
      <c r="AH104" s="856">
        <f t="shared" ref="AH104" si="146">AH103*$D103</f>
        <v>40862274.166665599</v>
      </c>
      <c r="AI104" s="881"/>
      <c r="AJ104" s="882"/>
      <c r="AK104" s="784"/>
      <c r="AL104" s="784"/>
      <c r="AM104" s="784"/>
      <c r="AN104" s="785"/>
      <c r="AO104" s="783"/>
      <c r="AP104" s="784"/>
      <c r="AQ104" s="784"/>
      <c r="AR104" s="785"/>
      <c r="AS104" s="783"/>
      <c r="AT104" s="784"/>
      <c r="AU104" s="784"/>
      <c r="AV104" s="785"/>
      <c r="AW104" s="783"/>
      <c r="AX104" s="784"/>
      <c r="AY104" s="784"/>
      <c r="AZ104" s="785"/>
      <c r="BA104" s="794"/>
      <c r="BB104" s="795"/>
      <c r="BC104" s="795"/>
      <c r="BD104" s="796"/>
    </row>
    <row r="105" spans="1:61">
      <c r="A105" s="1123" t="s">
        <v>242</v>
      </c>
      <c r="B105" s="1118"/>
      <c r="C105" s="1111"/>
      <c r="D105" s="1113">
        <f>'PPTO RESUMEN'!H72</f>
        <v>60581426.386311807</v>
      </c>
      <c r="E105" s="798"/>
      <c r="F105" s="798"/>
      <c r="G105" s="798"/>
      <c r="H105" s="798"/>
      <c r="I105" s="798"/>
      <c r="J105" s="798"/>
      <c r="K105" s="798"/>
      <c r="L105" s="798"/>
      <c r="M105" s="791"/>
      <c r="N105" s="792"/>
      <c r="O105" s="792"/>
      <c r="P105" s="793"/>
      <c r="Q105" s="799"/>
      <c r="R105" s="800"/>
      <c r="S105" s="800"/>
      <c r="T105" s="801"/>
      <c r="U105" s="858">
        <f>1/5</f>
        <v>0.2</v>
      </c>
      <c r="V105" s="802"/>
      <c r="W105" s="802"/>
      <c r="X105" s="829"/>
      <c r="Y105" s="861"/>
      <c r="Z105" s="853">
        <f>U105</f>
        <v>0.2</v>
      </c>
      <c r="AA105" s="853">
        <f>Z105</f>
        <v>0.2</v>
      </c>
      <c r="AB105" s="878"/>
      <c r="AC105" s="858">
        <f>AA105</f>
        <v>0.2</v>
      </c>
      <c r="AD105" s="858">
        <f>AC105</f>
        <v>0.2</v>
      </c>
      <c r="AE105" s="802"/>
      <c r="AF105" s="803"/>
      <c r="AG105" s="804"/>
      <c r="AH105" s="802"/>
      <c r="AI105" s="802"/>
      <c r="AJ105" s="803"/>
      <c r="AK105" s="804"/>
      <c r="AL105" s="802"/>
      <c r="AM105" s="802"/>
      <c r="AN105" s="803"/>
      <c r="AO105" s="804"/>
      <c r="AP105" s="802"/>
      <c r="AQ105" s="802"/>
      <c r="AR105" s="803"/>
      <c r="AS105" s="804"/>
      <c r="AT105" s="802"/>
      <c r="AU105" s="802"/>
      <c r="AV105" s="803"/>
      <c r="AW105" s="804"/>
      <c r="AX105" s="802"/>
      <c r="AY105" s="802"/>
      <c r="AZ105" s="803"/>
      <c r="BA105" s="799"/>
      <c r="BB105" s="800"/>
      <c r="BC105" s="800"/>
      <c r="BD105" s="801"/>
      <c r="BI105" s="844">
        <f>SUM(M106:AZ106)-D105</f>
        <v>0</v>
      </c>
    </row>
    <row r="106" spans="1:61">
      <c r="A106" s="1119"/>
      <c r="B106" s="1120"/>
      <c r="C106" s="1112"/>
      <c r="D106" s="1114"/>
      <c r="E106" s="798"/>
      <c r="F106" s="798"/>
      <c r="G106" s="798"/>
      <c r="H106" s="798"/>
      <c r="I106" s="798"/>
      <c r="J106" s="798"/>
      <c r="K106" s="798"/>
      <c r="L106" s="798"/>
      <c r="M106" s="794"/>
      <c r="N106" s="795"/>
      <c r="O106" s="795"/>
      <c r="P106" s="796"/>
      <c r="Q106" s="799"/>
      <c r="R106" s="800"/>
      <c r="S106" s="800"/>
      <c r="T106" s="801"/>
      <c r="U106" s="856">
        <f>U105*$D105</f>
        <v>12116285.277262362</v>
      </c>
      <c r="V106" s="802"/>
      <c r="W106" s="802"/>
      <c r="X106" s="829"/>
      <c r="Y106" s="879"/>
      <c r="Z106" s="859">
        <f>Z105*$D105</f>
        <v>12116285.277262362</v>
      </c>
      <c r="AA106" s="859">
        <f>AA105*$D105</f>
        <v>12116285.277262362</v>
      </c>
      <c r="AB106" s="880"/>
      <c r="AC106" s="856">
        <f>AC105*$D105</f>
        <v>12116285.277262362</v>
      </c>
      <c r="AD106" s="856">
        <f>AD105*$D105</f>
        <v>12116285.277262362</v>
      </c>
      <c r="AE106" s="802"/>
      <c r="AF106" s="803"/>
      <c r="AG106" s="804"/>
      <c r="AH106" s="802"/>
      <c r="AI106" s="802"/>
      <c r="AJ106" s="803"/>
      <c r="AK106" s="804"/>
      <c r="AL106" s="802"/>
      <c r="AM106" s="802"/>
      <c r="AN106" s="803"/>
      <c r="AO106" s="804"/>
      <c r="AP106" s="802"/>
      <c r="AQ106" s="802"/>
      <c r="AR106" s="803"/>
      <c r="AS106" s="804"/>
      <c r="AT106" s="802"/>
      <c r="AU106" s="802"/>
      <c r="AV106" s="803"/>
      <c r="AW106" s="804"/>
      <c r="AX106" s="802"/>
      <c r="AY106" s="802"/>
      <c r="AZ106" s="803"/>
      <c r="BA106" s="799"/>
      <c r="BB106" s="800"/>
      <c r="BC106" s="800"/>
      <c r="BD106" s="801"/>
    </row>
    <row r="107" spans="1:61">
      <c r="A107" s="1123" t="s">
        <v>919</v>
      </c>
      <c r="B107" s="1118"/>
      <c r="C107" s="1111"/>
      <c r="D107" s="1113">
        <f>'PPTO RESUMEN'!H73</f>
        <v>990191827.57801306</v>
      </c>
      <c r="E107" s="778"/>
      <c r="F107" s="778"/>
      <c r="G107" s="778"/>
      <c r="H107" s="778"/>
      <c r="I107" s="778"/>
      <c r="J107" s="778"/>
      <c r="K107" s="778"/>
      <c r="L107" s="778"/>
      <c r="M107" s="791"/>
      <c r="N107" s="792"/>
      <c r="O107" s="792"/>
      <c r="P107" s="793"/>
      <c r="Q107" s="791"/>
      <c r="R107" s="792"/>
      <c r="S107" s="792"/>
      <c r="T107" s="793"/>
      <c r="U107" s="791"/>
      <c r="V107" s="792"/>
      <c r="W107" s="792"/>
      <c r="X107" s="792"/>
      <c r="Y107" s="852">
        <f>1/12</f>
        <v>8.3333333333333329E-2</v>
      </c>
      <c r="Z107" s="853">
        <f>Y107</f>
        <v>8.3333333333333329E-2</v>
      </c>
      <c r="AA107" s="853">
        <f t="shared" ref="AA107:AB107" si="147">Z107</f>
        <v>8.3333333333333329E-2</v>
      </c>
      <c r="AB107" s="854">
        <f t="shared" si="147"/>
        <v>8.3333333333333329E-2</v>
      </c>
      <c r="AC107" s="852">
        <f>AB107</f>
        <v>8.3333333333333329E-2</v>
      </c>
      <c r="AD107" s="853">
        <f t="shared" ref="AD107:AF107" si="148">AC107</f>
        <v>8.3333333333333329E-2</v>
      </c>
      <c r="AE107" s="853">
        <f t="shared" si="148"/>
        <v>8.3333333333333329E-2</v>
      </c>
      <c r="AF107" s="854">
        <f t="shared" si="148"/>
        <v>8.3333333333333329E-2</v>
      </c>
      <c r="AG107" s="852">
        <f>AF107</f>
        <v>8.3333333333333329E-2</v>
      </c>
      <c r="AH107" s="853">
        <f t="shared" ref="AH107:AJ107" si="149">AG107</f>
        <v>8.3333333333333329E-2</v>
      </c>
      <c r="AI107" s="853">
        <f t="shared" si="149"/>
        <v>8.3333333333333329E-2</v>
      </c>
      <c r="AJ107" s="854">
        <f t="shared" si="149"/>
        <v>8.3333333333333329E-2</v>
      </c>
      <c r="AK107" s="779"/>
      <c r="AL107" s="780"/>
      <c r="AM107" s="780"/>
      <c r="AN107" s="781"/>
      <c r="AO107" s="779"/>
      <c r="AP107" s="780"/>
      <c r="AQ107" s="780"/>
      <c r="AR107" s="781"/>
      <c r="AS107" s="779"/>
      <c r="AT107" s="780"/>
      <c r="AU107" s="780"/>
      <c r="AV107" s="781"/>
      <c r="AW107" s="779"/>
      <c r="AX107" s="780"/>
      <c r="AY107" s="780"/>
      <c r="AZ107" s="781"/>
      <c r="BA107" s="791"/>
      <c r="BB107" s="792"/>
      <c r="BC107" s="792"/>
      <c r="BD107" s="793"/>
      <c r="BI107" s="844">
        <f>SUM(M108:AZ108)-D107</f>
        <v>0</v>
      </c>
    </row>
    <row r="108" spans="1:61">
      <c r="A108" s="1119"/>
      <c r="B108" s="1120"/>
      <c r="C108" s="1112"/>
      <c r="D108" s="1114"/>
      <c r="E108" s="782"/>
      <c r="F108" s="782"/>
      <c r="G108" s="782"/>
      <c r="H108" s="782"/>
      <c r="I108" s="782"/>
      <c r="J108" s="782"/>
      <c r="K108" s="782"/>
      <c r="L108" s="782"/>
      <c r="M108" s="794"/>
      <c r="N108" s="795"/>
      <c r="O108" s="795"/>
      <c r="P108" s="796"/>
      <c r="Q108" s="794"/>
      <c r="R108" s="795"/>
      <c r="S108" s="795"/>
      <c r="T108" s="796"/>
      <c r="U108" s="794"/>
      <c r="V108" s="795"/>
      <c r="W108" s="795"/>
      <c r="X108" s="795"/>
      <c r="Y108" s="860">
        <f>Y107*$D107</f>
        <v>82515985.631501079</v>
      </c>
      <c r="Z108" s="859">
        <f>Z107*$D107</f>
        <v>82515985.631501079</v>
      </c>
      <c r="AA108" s="859">
        <f t="shared" ref="AA108" si="150">AA107*$D107</f>
        <v>82515985.631501079</v>
      </c>
      <c r="AB108" s="871">
        <f t="shared" ref="AB108:AD108" si="151">AB107*$D107</f>
        <v>82515985.631501079</v>
      </c>
      <c r="AC108" s="855">
        <f t="shared" si="151"/>
        <v>82515985.631501079</v>
      </c>
      <c r="AD108" s="856">
        <f t="shared" si="151"/>
        <v>82515985.631501079</v>
      </c>
      <c r="AE108" s="856">
        <f t="shared" ref="AE108" si="152">AE107*$D107</f>
        <v>82515985.631501079</v>
      </c>
      <c r="AF108" s="857">
        <f t="shared" ref="AF108:AH108" si="153">AF107*$D107</f>
        <v>82515985.631501079</v>
      </c>
      <c r="AG108" s="855">
        <f t="shared" si="153"/>
        <v>82515985.631501079</v>
      </c>
      <c r="AH108" s="856">
        <f t="shared" si="153"/>
        <v>82515985.631501079</v>
      </c>
      <c r="AI108" s="856">
        <f t="shared" ref="AI108" si="154">AI107*$D107</f>
        <v>82515985.631501079</v>
      </c>
      <c r="AJ108" s="857">
        <f t="shared" ref="AJ108" si="155">AJ107*$D107</f>
        <v>82515985.631501079</v>
      </c>
      <c r="AK108" s="783"/>
      <c r="AL108" s="784"/>
      <c r="AM108" s="784"/>
      <c r="AN108" s="785"/>
      <c r="AO108" s="783"/>
      <c r="AP108" s="784"/>
      <c r="AQ108" s="784"/>
      <c r="AR108" s="785"/>
      <c r="AS108" s="783"/>
      <c r="AT108" s="784"/>
      <c r="AU108" s="784"/>
      <c r="AV108" s="785"/>
      <c r="AW108" s="783"/>
      <c r="AX108" s="784"/>
      <c r="AY108" s="784"/>
      <c r="AZ108" s="785"/>
      <c r="BA108" s="794"/>
      <c r="BB108" s="795"/>
      <c r="BC108" s="795"/>
      <c r="BD108" s="796"/>
    </row>
    <row r="109" spans="1:61">
      <c r="A109" s="1123" t="s">
        <v>1885</v>
      </c>
      <c r="B109" s="1118"/>
      <c r="C109" s="1111"/>
      <c r="D109" s="1113">
        <f>'PPTO RESUMEN'!H74</f>
        <v>100800479.88290587</v>
      </c>
      <c r="E109" s="778"/>
      <c r="F109" s="778"/>
      <c r="G109" s="778"/>
      <c r="H109" s="778"/>
      <c r="I109" s="778"/>
      <c r="J109" s="778"/>
      <c r="K109" s="778"/>
      <c r="L109" s="778"/>
      <c r="M109" s="791"/>
      <c r="N109" s="792"/>
      <c r="O109" s="792"/>
      <c r="P109" s="793"/>
      <c r="Q109" s="791"/>
      <c r="R109" s="792"/>
      <c r="S109" s="792"/>
      <c r="T109" s="793"/>
      <c r="U109" s="791"/>
      <c r="V109" s="792"/>
      <c r="W109" s="792"/>
      <c r="X109" s="792"/>
      <c r="Y109" s="861"/>
      <c r="Z109" s="853">
        <f>1/3</f>
        <v>0.33333333333333331</v>
      </c>
      <c r="AA109" s="853">
        <f>Z109</f>
        <v>0.33333333333333331</v>
      </c>
      <c r="AB109" s="854">
        <f>AA109</f>
        <v>0.33333333333333331</v>
      </c>
      <c r="AC109" s="780"/>
      <c r="AD109" s="780"/>
      <c r="AE109" s="780"/>
      <c r="AF109" s="781"/>
      <c r="AG109" s="779"/>
      <c r="AH109" s="780"/>
      <c r="AI109" s="780"/>
      <c r="AJ109" s="781"/>
      <c r="AK109" s="779"/>
      <c r="AL109" s="780"/>
      <c r="AM109" s="780"/>
      <c r="AN109" s="781"/>
      <c r="AO109" s="779"/>
      <c r="AP109" s="780"/>
      <c r="AQ109" s="780"/>
      <c r="AR109" s="781"/>
      <c r="AS109" s="779"/>
      <c r="AT109" s="780"/>
      <c r="AU109" s="780"/>
      <c r="AV109" s="781"/>
      <c r="AW109" s="779"/>
      <c r="AX109" s="780"/>
      <c r="AY109" s="780"/>
      <c r="AZ109" s="781"/>
      <c r="BA109" s="791"/>
      <c r="BB109" s="792"/>
      <c r="BC109" s="792"/>
      <c r="BD109" s="793"/>
      <c r="BI109" s="844">
        <f>SUM(M110:AZ110)-D109</f>
        <v>0</v>
      </c>
    </row>
    <row r="110" spans="1:61">
      <c r="A110" s="1119"/>
      <c r="B110" s="1120"/>
      <c r="C110" s="1112"/>
      <c r="D110" s="1114"/>
      <c r="E110" s="782"/>
      <c r="F110" s="782"/>
      <c r="G110" s="782"/>
      <c r="H110" s="782"/>
      <c r="I110" s="782"/>
      <c r="J110" s="782"/>
      <c r="K110" s="782"/>
      <c r="L110" s="782"/>
      <c r="M110" s="794"/>
      <c r="N110" s="795"/>
      <c r="O110" s="795"/>
      <c r="P110" s="796"/>
      <c r="Q110" s="794"/>
      <c r="R110" s="795"/>
      <c r="S110" s="795"/>
      <c r="T110" s="796"/>
      <c r="U110" s="794"/>
      <c r="V110" s="795"/>
      <c r="W110" s="795"/>
      <c r="X110" s="795"/>
      <c r="Y110" s="862"/>
      <c r="Z110" s="856">
        <f>Z109*$D109</f>
        <v>33600159.960968621</v>
      </c>
      <c r="AA110" s="856">
        <f>AA109*$D109</f>
        <v>33600159.960968621</v>
      </c>
      <c r="AB110" s="857">
        <f>AB109*$D109</f>
        <v>33600159.960968621</v>
      </c>
      <c r="AC110" s="784"/>
      <c r="AD110" s="784"/>
      <c r="AE110" s="784"/>
      <c r="AF110" s="785"/>
      <c r="AG110" s="783"/>
      <c r="AH110" s="784"/>
      <c r="AI110" s="784"/>
      <c r="AJ110" s="785"/>
      <c r="AK110" s="783"/>
      <c r="AL110" s="784"/>
      <c r="AM110" s="784"/>
      <c r="AN110" s="785"/>
      <c r="AO110" s="783"/>
      <c r="AP110" s="784"/>
      <c r="AQ110" s="784"/>
      <c r="AR110" s="785"/>
      <c r="AS110" s="783"/>
      <c r="AT110" s="784"/>
      <c r="AU110" s="784"/>
      <c r="AV110" s="785"/>
      <c r="AW110" s="783"/>
      <c r="AX110" s="784"/>
      <c r="AY110" s="784"/>
      <c r="AZ110" s="785"/>
      <c r="BA110" s="794"/>
      <c r="BB110" s="795"/>
      <c r="BC110" s="795"/>
      <c r="BD110" s="796"/>
      <c r="BI110" s="844"/>
    </row>
    <row r="111" spans="1:61">
      <c r="A111" s="1123" t="s">
        <v>1886</v>
      </c>
      <c r="B111" s="1118"/>
      <c r="C111" s="1111"/>
      <c r="D111" s="1113">
        <f>'PPTO RESUMEN'!H75</f>
        <v>5414615.4798295107</v>
      </c>
      <c r="E111" s="778"/>
      <c r="F111" s="778"/>
      <c r="G111" s="778"/>
      <c r="H111" s="778"/>
      <c r="I111" s="778"/>
      <c r="J111" s="778"/>
      <c r="K111" s="778"/>
      <c r="L111" s="778"/>
      <c r="M111" s="791"/>
      <c r="N111" s="792"/>
      <c r="O111" s="792"/>
      <c r="P111" s="793"/>
      <c r="Q111" s="791"/>
      <c r="R111" s="792"/>
      <c r="S111" s="792"/>
      <c r="T111" s="793"/>
      <c r="U111" s="791"/>
      <c r="V111" s="792"/>
      <c r="W111" s="792"/>
      <c r="X111" s="793"/>
      <c r="Y111" s="861"/>
      <c r="Z111" s="853">
        <f t="shared" ref="Z111" si="156">1/3</f>
        <v>0.33333333333333331</v>
      </c>
      <c r="AA111" s="853">
        <f t="shared" ref="AA111:AB111" si="157">Z111</f>
        <v>0.33333333333333331</v>
      </c>
      <c r="AB111" s="854">
        <f t="shared" si="157"/>
        <v>0.33333333333333331</v>
      </c>
      <c r="AC111" s="779"/>
      <c r="AD111" s="780"/>
      <c r="AE111" s="780"/>
      <c r="AF111" s="781"/>
      <c r="AG111" s="779"/>
      <c r="AH111" s="780"/>
      <c r="AI111" s="780"/>
      <c r="AJ111" s="781"/>
      <c r="AK111" s="779"/>
      <c r="AL111" s="780"/>
      <c r="AM111" s="780"/>
      <c r="AN111" s="781"/>
      <c r="AO111" s="779"/>
      <c r="AP111" s="780"/>
      <c r="AQ111" s="780"/>
      <c r="AR111" s="781"/>
      <c r="AS111" s="779"/>
      <c r="AT111" s="780"/>
      <c r="AU111" s="780"/>
      <c r="AV111" s="781"/>
      <c r="AW111" s="779"/>
      <c r="AX111" s="780"/>
      <c r="AY111" s="780"/>
      <c r="AZ111" s="781"/>
      <c r="BA111" s="791"/>
      <c r="BB111" s="792"/>
      <c r="BC111" s="792"/>
      <c r="BD111" s="793"/>
      <c r="BI111" s="844">
        <f>SUM(M112:AZ112)-D111</f>
        <v>0</v>
      </c>
    </row>
    <row r="112" spans="1:61">
      <c r="A112" s="1119"/>
      <c r="B112" s="1120"/>
      <c r="C112" s="1112"/>
      <c r="D112" s="1114"/>
      <c r="E112" s="782"/>
      <c r="F112" s="782"/>
      <c r="G112" s="782"/>
      <c r="H112" s="782"/>
      <c r="I112" s="782"/>
      <c r="J112" s="782"/>
      <c r="K112" s="782"/>
      <c r="L112" s="782"/>
      <c r="M112" s="794"/>
      <c r="N112" s="795"/>
      <c r="O112" s="795"/>
      <c r="P112" s="796"/>
      <c r="Q112" s="794"/>
      <c r="R112" s="795"/>
      <c r="S112" s="795"/>
      <c r="T112" s="796"/>
      <c r="U112" s="794"/>
      <c r="V112" s="795"/>
      <c r="W112" s="795"/>
      <c r="X112" s="796"/>
      <c r="Y112" s="862"/>
      <c r="Z112" s="856">
        <f t="shared" ref="Z112" si="158">Z111*$D111</f>
        <v>1804871.8266098369</v>
      </c>
      <c r="AA112" s="856">
        <f t="shared" ref="AA112" si="159">AA111*$D111</f>
        <v>1804871.8266098369</v>
      </c>
      <c r="AB112" s="857">
        <f t="shared" ref="AB112" si="160">AB111*$D111</f>
        <v>1804871.8266098369</v>
      </c>
      <c r="AC112" s="783"/>
      <c r="AD112" s="784"/>
      <c r="AE112" s="784"/>
      <c r="AF112" s="785"/>
      <c r="AG112" s="783"/>
      <c r="AH112" s="784"/>
      <c r="AI112" s="784"/>
      <c r="AJ112" s="785"/>
      <c r="AK112" s="783"/>
      <c r="AL112" s="784"/>
      <c r="AM112" s="784"/>
      <c r="AN112" s="785"/>
      <c r="AO112" s="783"/>
      <c r="AP112" s="784"/>
      <c r="AQ112" s="784"/>
      <c r="AR112" s="785"/>
      <c r="AS112" s="783"/>
      <c r="AT112" s="784"/>
      <c r="AU112" s="784"/>
      <c r="AV112" s="785"/>
      <c r="AW112" s="783"/>
      <c r="AX112" s="784"/>
      <c r="AY112" s="784"/>
      <c r="AZ112" s="785"/>
      <c r="BA112" s="794"/>
      <c r="BB112" s="795"/>
      <c r="BC112" s="795"/>
      <c r="BD112" s="796"/>
    </row>
    <row r="113" spans="1:61">
      <c r="A113" s="1123" t="s">
        <v>254</v>
      </c>
      <c r="B113" s="1118"/>
      <c r="C113" s="1111"/>
      <c r="D113" s="1113">
        <f>'PPTO RESUMEN'!H76</f>
        <v>17948400.888798963</v>
      </c>
      <c r="E113" s="778"/>
      <c r="F113" s="778"/>
      <c r="G113" s="778"/>
      <c r="H113" s="778"/>
      <c r="I113" s="778"/>
      <c r="J113" s="778"/>
      <c r="K113" s="778"/>
      <c r="L113" s="778"/>
      <c r="M113" s="791"/>
      <c r="N113" s="792"/>
      <c r="O113" s="792"/>
      <c r="P113" s="793"/>
      <c r="Q113" s="791"/>
      <c r="R113" s="792"/>
      <c r="S113" s="792"/>
      <c r="T113" s="793"/>
      <c r="U113" s="791"/>
      <c r="V113" s="792"/>
      <c r="W113" s="792"/>
      <c r="X113" s="793"/>
      <c r="Y113" s="861"/>
      <c r="Z113" s="853">
        <f t="shared" ref="Z113" si="161">1/3</f>
        <v>0.33333333333333331</v>
      </c>
      <c r="AA113" s="853">
        <f t="shared" ref="AA113:AB113" si="162">Z113</f>
        <v>0.33333333333333331</v>
      </c>
      <c r="AB113" s="854">
        <f t="shared" si="162"/>
        <v>0.33333333333333331</v>
      </c>
      <c r="AC113" s="779"/>
      <c r="AD113" s="780"/>
      <c r="AE113" s="780"/>
      <c r="AF113" s="781"/>
      <c r="AG113" s="779"/>
      <c r="AH113" s="780"/>
      <c r="AI113" s="780"/>
      <c r="AJ113" s="781"/>
      <c r="AK113" s="779"/>
      <c r="AL113" s="780"/>
      <c r="AM113" s="780"/>
      <c r="AN113" s="781"/>
      <c r="AO113" s="779"/>
      <c r="AP113" s="780"/>
      <c r="AQ113" s="780"/>
      <c r="AR113" s="781"/>
      <c r="AS113" s="779"/>
      <c r="AT113" s="780"/>
      <c r="AU113" s="780"/>
      <c r="AV113" s="781"/>
      <c r="AW113" s="779"/>
      <c r="AX113" s="780"/>
      <c r="AY113" s="780"/>
      <c r="AZ113" s="781"/>
      <c r="BA113" s="791"/>
      <c r="BB113" s="792"/>
      <c r="BC113" s="792"/>
      <c r="BD113" s="793"/>
      <c r="BI113" s="844">
        <f>SUM(M114:AZ114)-D113</f>
        <v>0</v>
      </c>
    </row>
    <row r="114" spans="1:61">
      <c r="A114" s="1119"/>
      <c r="B114" s="1120"/>
      <c r="C114" s="1112"/>
      <c r="D114" s="1114"/>
      <c r="E114" s="782"/>
      <c r="F114" s="782"/>
      <c r="G114" s="782"/>
      <c r="H114" s="782"/>
      <c r="I114" s="782"/>
      <c r="J114" s="782"/>
      <c r="K114" s="782"/>
      <c r="L114" s="782"/>
      <c r="M114" s="794"/>
      <c r="N114" s="795"/>
      <c r="O114" s="795"/>
      <c r="P114" s="796"/>
      <c r="Q114" s="794"/>
      <c r="R114" s="795"/>
      <c r="S114" s="795"/>
      <c r="T114" s="796"/>
      <c r="U114" s="794"/>
      <c r="V114" s="795"/>
      <c r="W114" s="795"/>
      <c r="X114" s="796"/>
      <c r="Y114" s="862"/>
      <c r="Z114" s="856">
        <f t="shared" ref="Z114:AB114" si="163">Z113*$D113</f>
        <v>5982800.2962663211</v>
      </c>
      <c r="AA114" s="856">
        <f t="shared" si="163"/>
        <v>5982800.2962663211</v>
      </c>
      <c r="AB114" s="857">
        <f t="shared" si="163"/>
        <v>5982800.2962663211</v>
      </c>
      <c r="AC114" s="783"/>
      <c r="AD114" s="784"/>
      <c r="AE114" s="784"/>
      <c r="AF114" s="785"/>
      <c r="AG114" s="783"/>
      <c r="AH114" s="784"/>
      <c r="AI114" s="784"/>
      <c r="AJ114" s="785"/>
      <c r="AK114" s="783"/>
      <c r="AL114" s="784"/>
      <c r="AM114" s="784"/>
      <c r="AN114" s="785"/>
      <c r="AO114" s="783"/>
      <c r="AP114" s="784"/>
      <c r="AQ114" s="784"/>
      <c r="AR114" s="785"/>
      <c r="AS114" s="783"/>
      <c r="AT114" s="784"/>
      <c r="AU114" s="784"/>
      <c r="AV114" s="785"/>
      <c r="AW114" s="783"/>
      <c r="AX114" s="784"/>
      <c r="AY114" s="784"/>
      <c r="AZ114" s="785"/>
      <c r="BA114" s="794"/>
      <c r="BB114" s="795"/>
      <c r="BC114" s="795"/>
      <c r="BD114" s="796"/>
    </row>
    <row r="115" spans="1:61">
      <c r="A115" s="1123" t="s">
        <v>920</v>
      </c>
      <c r="B115" s="1118"/>
      <c r="C115" s="1111"/>
      <c r="D115" s="1113">
        <f>'PPTO RESUMEN'!H77</f>
        <v>16225935.644351481</v>
      </c>
      <c r="E115" s="778"/>
      <c r="F115" s="778"/>
      <c r="G115" s="778"/>
      <c r="H115" s="778"/>
      <c r="I115" s="778"/>
      <c r="J115" s="778"/>
      <c r="K115" s="778"/>
      <c r="L115" s="778"/>
      <c r="M115" s="791"/>
      <c r="N115" s="792"/>
      <c r="O115" s="792"/>
      <c r="P115" s="793"/>
      <c r="Q115" s="791"/>
      <c r="R115" s="792"/>
      <c r="S115" s="792"/>
      <c r="T115" s="793"/>
      <c r="U115" s="779"/>
      <c r="V115" s="780"/>
      <c r="W115" s="780"/>
      <c r="X115" s="781"/>
      <c r="Y115" s="779"/>
      <c r="Z115" s="780"/>
      <c r="AA115" s="780"/>
      <c r="AB115" s="781"/>
      <c r="AC115" s="853">
        <f t="shared" ref="AC115" si="164">1/3</f>
        <v>0.33333333333333331</v>
      </c>
      <c r="AD115" s="853">
        <f t="shared" ref="AD115:AE115" si="165">AC115</f>
        <v>0.33333333333333331</v>
      </c>
      <c r="AE115" s="853">
        <f t="shared" si="165"/>
        <v>0.33333333333333331</v>
      </c>
      <c r="AF115" s="781"/>
      <c r="AG115" s="779"/>
      <c r="AH115" s="780"/>
      <c r="AI115" s="780"/>
      <c r="AJ115" s="781"/>
      <c r="AK115" s="779"/>
      <c r="AL115" s="780"/>
      <c r="AM115" s="780"/>
      <c r="AN115" s="781"/>
      <c r="AO115" s="779"/>
      <c r="AP115" s="780"/>
      <c r="AQ115" s="780"/>
      <c r="AR115" s="781"/>
      <c r="AS115" s="779"/>
      <c r="AT115" s="780"/>
      <c r="AU115" s="780"/>
      <c r="AV115" s="781"/>
      <c r="AW115" s="779"/>
      <c r="AX115" s="780"/>
      <c r="AY115" s="780"/>
      <c r="AZ115" s="781"/>
      <c r="BA115" s="791"/>
      <c r="BB115" s="792"/>
      <c r="BC115" s="792"/>
      <c r="BD115" s="793"/>
      <c r="BI115" s="844">
        <f>SUM(M116:AZ116)-D115</f>
        <v>0</v>
      </c>
    </row>
    <row r="116" spans="1:61">
      <c r="A116" s="1119"/>
      <c r="B116" s="1120"/>
      <c r="C116" s="1112"/>
      <c r="D116" s="1114"/>
      <c r="E116" s="782"/>
      <c r="F116" s="782"/>
      <c r="G116" s="782"/>
      <c r="H116" s="782"/>
      <c r="I116" s="782"/>
      <c r="J116" s="782"/>
      <c r="K116" s="782"/>
      <c r="L116" s="782"/>
      <c r="M116" s="794"/>
      <c r="N116" s="795"/>
      <c r="O116" s="795"/>
      <c r="P116" s="796"/>
      <c r="Q116" s="794"/>
      <c r="R116" s="795"/>
      <c r="S116" s="795"/>
      <c r="T116" s="796"/>
      <c r="U116" s="783"/>
      <c r="V116" s="784"/>
      <c r="W116" s="784"/>
      <c r="X116" s="785"/>
      <c r="Y116" s="783"/>
      <c r="Z116" s="784"/>
      <c r="AA116" s="784"/>
      <c r="AB116" s="785"/>
      <c r="AC116" s="859">
        <f>AC115*$D115</f>
        <v>5408645.2147838268</v>
      </c>
      <c r="AD116" s="859">
        <f>AD115*$D115</f>
        <v>5408645.2147838268</v>
      </c>
      <c r="AE116" s="859">
        <f>AE115*$D115</f>
        <v>5408645.2147838268</v>
      </c>
      <c r="AF116" s="803"/>
      <c r="AG116" s="783"/>
      <c r="AH116" s="784"/>
      <c r="AI116" s="784"/>
      <c r="AJ116" s="785"/>
      <c r="AK116" s="783"/>
      <c r="AL116" s="784"/>
      <c r="AM116" s="784"/>
      <c r="AN116" s="785"/>
      <c r="AO116" s="783"/>
      <c r="AP116" s="784"/>
      <c r="AQ116" s="784"/>
      <c r="AR116" s="785"/>
      <c r="AS116" s="783"/>
      <c r="AT116" s="784"/>
      <c r="AU116" s="784"/>
      <c r="AV116" s="785"/>
      <c r="AW116" s="783"/>
      <c r="AX116" s="784"/>
      <c r="AY116" s="784"/>
      <c r="AZ116" s="785"/>
      <c r="BA116" s="794"/>
      <c r="BB116" s="795"/>
      <c r="BC116" s="795"/>
      <c r="BD116" s="796"/>
    </row>
    <row r="117" spans="1:61">
      <c r="A117" s="1158" t="s">
        <v>921</v>
      </c>
      <c r="B117" s="1162"/>
      <c r="C117" s="1111"/>
      <c r="D117" s="1113">
        <f>'PPTO RESUMEN'!H78</f>
        <v>89723138.803067669</v>
      </c>
      <c r="E117" s="778"/>
      <c r="F117" s="778"/>
      <c r="G117" s="778"/>
      <c r="H117" s="778"/>
      <c r="I117" s="778"/>
      <c r="J117" s="778"/>
      <c r="K117" s="778"/>
      <c r="L117" s="778"/>
      <c r="M117" s="791"/>
      <c r="N117" s="792"/>
      <c r="O117" s="792"/>
      <c r="P117" s="793"/>
      <c r="Q117" s="791"/>
      <c r="R117" s="792"/>
      <c r="S117" s="792"/>
      <c r="T117" s="793"/>
      <c r="U117" s="779"/>
      <c r="V117" s="780"/>
      <c r="W117" s="780"/>
      <c r="X117" s="781"/>
      <c r="Y117" s="779"/>
      <c r="Z117" s="780"/>
      <c r="AA117" s="780"/>
      <c r="AB117" s="781"/>
      <c r="AC117" s="852">
        <f>1/6</f>
        <v>0.16666666666666666</v>
      </c>
      <c r="AD117" s="853">
        <f t="shared" ref="AD117:AE117" si="166">AC117</f>
        <v>0.16666666666666666</v>
      </c>
      <c r="AE117" s="853">
        <f t="shared" si="166"/>
        <v>0.16666666666666666</v>
      </c>
      <c r="AF117" s="854">
        <f>AE117</f>
        <v>0.16666666666666666</v>
      </c>
      <c r="AG117" s="853">
        <f>AF117</f>
        <v>0.16666666666666666</v>
      </c>
      <c r="AH117" s="853">
        <f t="shared" ref="AH117" si="167">AG117</f>
        <v>0.16666666666666666</v>
      </c>
      <c r="AI117" s="780"/>
      <c r="AJ117" s="781"/>
      <c r="AK117" s="779"/>
      <c r="AL117" s="780"/>
      <c r="AM117" s="780"/>
      <c r="AN117" s="781"/>
      <c r="AO117" s="779"/>
      <c r="AP117" s="780"/>
      <c r="AQ117" s="780"/>
      <c r="AR117" s="781"/>
      <c r="AS117" s="779"/>
      <c r="AT117" s="780"/>
      <c r="AU117" s="780"/>
      <c r="AV117" s="781"/>
      <c r="AW117" s="779"/>
      <c r="AX117" s="780"/>
      <c r="AY117" s="780"/>
      <c r="AZ117" s="781"/>
      <c r="BA117" s="791"/>
      <c r="BB117" s="792"/>
      <c r="BC117" s="792"/>
      <c r="BD117" s="793"/>
      <c r="BI117" s="844">
        <f>SUM(M118:AZ118)-D117</f>
        <v>0</v>
      </c>
    </row>
    <row r="118" spans="1:61">
      <c r="A118" s="1163"/>
      <c r="B118" s="1164"/>
      <c r="C118" s="1112"/>
      <c r="D118" s="1114"/>
      <c r="E118" s="782"/>
      <c r="F118" s="782"/>
      <c r="G118" s="782"/>
      <c r="H118" s="782"/>
      <c r="I118" s="782"/>
      <c r="J118" s="782"/>
      <c r="K118" s="782"/>
      <c r="L118" s="782"/>
      <c r="M118" s="794"/>
      <c r="N118" s="795"/>
      <c r="O118" s="795"/>
      <c r="P118" s="796"/>
      <c r="Q118" s="794"/>
      <c r="R118" s="795"/>
      <c r="S118" s="795"/>
      <c r="T118" s="796"/>
      <c r="U118" s="783"/>
      <c r="V118" s="784"/>
      <c r="W118" s="784"/>
      <c r="X118" s="785"/>
      <c r="Y118" s="783"/>
      <c r="Z118" s="784"/>
      <c r="AA118" s="784"/>
      <c r="AB118" s="785"/>
      <c r="AC118" s="855">
        <f t="shared" ref="AC118:AH118" si="168">AC117*$D117</f>
        <v>14953856.467177944</v>
      </c>
      <c r="AD118" s="856">
        <f t="shared" si="168"/>
        <v>14953856.467177944</v>
      </c>
      <c r="AE118" s="856">
        <f t="shared" si="168"/>
        <v>14953856.467177944</v>
      </c>
      <c r="AF118" s="857">
        <f t="shared" si="168"/>
        <v>14953856.467177944</v>
      </c>
      <c r="AG118" s="856">
        <f t="shared" si="168"/>
        <v>14953856.467177944</v>
      </c>
      <c r="AH118" s="856">
        <f t="shared" si="168"/>
        <v>14953856.467177944</v>
      </c>
      <c r="AI118" s="784"/>
      <c r="AJ118" s="785"/>
      <c r="AK118" s="783"/>
      <c r="AL118" s="784"/>
      <c r="AM118" s="784"/>
      <c r="AN118" s="785"/>
      <c r="AO118" s="783"/>
      <c r="AP118" s="784"/>
      <c r="AQ118" s="784"/>
      <c r="AR118" s="785"/>
      <c r="AS118" s="783"/>
      <c r="AT118" s="784"/>
      <c r="AU118" s="784"/>
      <c r="AV118" s="785"/>
      <c r="AW118" s="783"/>
      <c r="AX118" s="784"/>
      <c r="AY118" s="784"/>
      <c r="AZ118" s="785"/>
      <c r="BA118" s="794"/>
      <c r="BB118" s="795"/>
      <c r="BC118" s="795"/>
      <c r="BD118" s="796"/>
    </row>
    <row r="119" spans="1:61">
      <c r="A119" s="1158" t="s">
        <v>1825</v>
      </c>
      <c r="B119" s="1159"/>
      <c r="C119" s="1111"/>
      <c r="D119" s="1113">
        <f>'PPTO RESUMEN'!H79</f>
        <v>2100655.6954253786</v>
      </c>
      <c r="E119" s="778"/>
      <c r="F119" s="778"/>
      <c r="G119" s="778"/>
      <c r="H119" s="778"/>
      <c r="I119" s="778"/>
      <c r="J119" s="778"/>
      <c r="K119" s="778"/>
      <c r="L119" s="778"/>
      <c r="M119" s="791"/>
      <c r="N119" s="792"/>
      <c r="O119" s="792"/>
      <c r="P119" s="793"/>
      <c r="Q119" s="791"/>
      <c r="R119" s="792"/>
      <c r="S119" s="792"/>
      <c r="T119" s="793"/>
      <c r="U119" s="779"/>
      <c r="V119" s="780"/>
      <c r="W119" s="780"/>
      <c r="X119" s="781"/>
      <c r="Y119" s="779"/>
      <c r="Z119" s="780"/>
      <c r="AA119" s="780"/>
      <c r="AB119" s="781"/>
      <c r="AC119" s="804"/>
      <c r="AD119" s="852">
        <v>1</v>
      </c>
      <c r="AE119" s="829"/>
      <c r="AF119" s="803"/>
      <c r="AG119" s="779"/>
      <c r="AH119" s="780"/>
      <c r="AI119" s="780"/>
      <c r="AJ119" s="781"/>
      <c r="AK119" s="779"/>
      <c r="AL119" s="780"/>
      <c r="AM119" s="780"/>
      <c r="AN119" s="781"/>
      <c r="AO119" s="779"/>
      <c r="AP119" s="780"/>
      <c r="AQ119" s="780"/>
      <c r="AR119" s="781"/>
      <c r="AS119" s="779"/>
      <c r="AT119" s="780"/>
      <c r="AU119" s="780"/>
      <c r="AV119" s="781"/>
      <c r="AW119" s="779"/>
      <c r="AX119" s="780"/>
      <c r="AY119" s="780"/>
      <c r="AZ119" s="781"/>
      <c r="BA119" s="791"/>
      <c r="BB119" s="792"/>
      <c r="BC119" s="792"/>
      <c r="BD119" s="793"/>
      <c r="BI119" s="844">
        <f>SUM(M120:AZ120)-D119</f>
        <v>0</v>
      </c>
    </row>
    <row r="120" spans="1:61">
      <c r="A120" s="1160"/>
      <c r="B120" s="1161"/>
      <c r="C120" s="1112"/>
      <c r="D120" s="1114"/>
      <c r="E120" s="782"/>
      <c r="F120" s="782"/>
      <c r="G120" s="782"/>
      <c r="H120" s="782"/>
      <c r="I120" s="782"/>
      <c r="J120" s="782"/>
      <c r="K120" s="782"/>
      <c r="L120" s="782"/>
      <c r="M120" s="794"/>
      <c r="N120" s="795"/>
      <c r="O120" s="795"/>
      <c r="P120" s="796"/>
      <c r="Q120" s="794"/>
      <c r="R120" s="795"/>
      <c r="S120" s="795"/>
      <c r="T120" s="796"/>
      <c r="U120" s="783"/>
      <c r="V120" s="784"/>
      <c r="W120" s="784"/>
      <c r="X120" s="785"/>
      <c r="Y120" s="783"/>
      <c r="Z120" s="784"/>
      <c r="AA120" s="784"/>
      <c r="AB120" s="785"/>
      <c r="AC120" s="783"/>
      <c r="AD120" s="855">
        <f>AD119*$D119</f>
        <v>2100655.6954253786</v>
      </c>
      <c r="AE120" s="784"/>
      <c r="AF120" s="785"/>
      <c r="AG120" s="783"/>
      <c r="AH120" s="784"/>
      <c r="AI120" s="784"/>
      <c r="AJ120" s="785"/>
      <c r="AK120" s="783"/>
      <c r="AL120" s="784"/>
      <c r="AM120" s="784"/>
      <c r="AN120" s="785"/>
      <c r="AO120" s="783"/>
      <c r="AP120" s="784"/>
      <c r="AQ120" s="784"/>
      <c r="AR120" s="785"/>
      <c r="AS120" s="783"/>
      <c r="AT120" s="784"/>
      <c r="AU120" s="784"/>
      <c r="AV120" s="785"/>
      <c r="AW120" s="783"/>
      <c r="AX120" s="784"/>
      <c r="AY120" s="784"/>
      <c r="AZ120" s="785"/>
      <c r="BA120" s="794"/>
      <c r="BB120" s="795"/>
      <c r="BC120" s="795"/>
      <c r="BD120" s="796"/>
    </row>
    <row r="121" spans="1:61">
      <c r="A121" s="1158" t="s">
        <v>922</v>
      </c>
      <c r="B121" s="1159"/>
      <c r="C121" s="1111"/>
      <c r="D121" s="1113">
        <f>'PPTO RESUMEN'!H80</f>
        <v>1432088.9629402596</v>
      </c>
      <c r="E121" s="778"/>
      <c r="F121" s="778"/>
      <c r="G121" s="778"/>
      <c r="H121" s="778"/>
      <c r="I121" s="778"/>
      <c r="J121" s="778"/>
      <c r="K121" s="778"/>
      <c r="L121" s="778"/>
      <c r="M121" s="791"/>
      <c r="N121" s="792"/>
      <c r="O121" s="792"/>
      <c r="P121" s="793"/>
      <c r="Q121" s="791"/>
      <c r="R121" s="792"/>
      <c r="S121" s="792"/>
      <c r="T121" s="793"/>
      <c r="U121" s="779"/>
      <c r="V121" s="780"/>
      <c r="W121" s="780"/>
      <c r="X121" s="781"/>
      <c r="Y121" s="779"/>
      <c r="Z121" s="780"/>
      <c r="AA121" s="780"/>
      <c r="AB121" s="781"/>
      <c r="AC121" s="779"/>
      <c r="AD121" s="852">
        <v>1</v>
      </c>
      <c r="AE121" s="780"/>
      <c r="AF121" s="781"/>
      <c r="AG121" s="779"/>
      <c r="AH121" s="780"/>
      <c r="AI121" s="780"/>
      <c r="AJ121" s="781"/>
      <c r="AK121" s="779"/>
      <c r="AL121" s="780"/>
      <c r="AM121" s="780"/>
      <c r="AN121" s="781"/>
      <c r="AO121" s="779"/>
      <c r="AP121" s="780"/>
      <c r="AQ121" s="780"/>
      <c r="AR121" s="781"/>
      <c r="AS121" s="779"/>
      <c r="AT121" s="780"/>
      <c r="AU121" s="780"/>
      <c r="AV121" s="781"/>
      <c r="AW121" s="779"/>
      <c r="AX121" s="780"/>
      <c r="AY121" s="780"/>
      <c r="AZ121" s="781"/>
      <c r="BA121" s="791"/>
      <c r="BB121" s="792"/>
      <c r="BC121" s="792"/>
      <c r="BD121" s="793"/>
      <c r="BI121" s="844">
        <f>SUM(M122:AZ122)-D121</f>
        <v>0</v>
      </c>
    </row>
    <row r="122" spans="1:61">
      <c r="A122" s="1160"/>
      <c r="B122" s="1161"/>
      <c r="C122" s="1112"/>
      <c r="D122" s="1114"/>
      <c r="E122" s="782"/>
      <c r="F122" s="782"/>
      <c r="G122" s="782"/>
      <c r="H122" s="782"/>
      <c r="I122" s="782"/>
      <c r="J122" s="782"/>
      <c r="K122" s="782"/>
      <c r="L122" s="782"/>
      <c r="M122" s="794"/>
      <c r="N122" s="795"/>
      <c r="O122" s="795"/>
      <c r="P122" s="796"/>
      <c r="Q122" s="794"/>
      <c r="R122" s="795"/>
      <c r="S122" s="795"/>
      <c r="T122" s="796"/>
      <c r="U122" s="783"/>
      <c r="V122" s="784"/>
      <c r="W122" s="784"/>
      <c r="X122" s="785"/>
      <c r="Y122" s="783"/>
      <c r="Z122" s="784"/>
      <c r="AA122" s="784"/>
      <c r="AB122" s="785"/>
      <c r="AC122" s="783"/>
      <c r="AD122" s="855">
        <f>AD121*$D121</f>
        <v>1432088.9629402596</v>
      </c>
      <c r="AE122" s="784"/>
      <c r="AF122" s="785"/>
      <c r="AG122" s="783"/>
      <c r="AH122" s="784"/>
      <c r="AI122" s="784"/>
      <c r="AJ122" s="785"/>
      <c r="AK122" s="783"/>
      <c r="AL122" s="784"/>
      <c r="AM122" s="784"/>
      <c r="AN122" s="785"/>
      <c r="AO122" s="783"/>
      <c r="AP122" s="784"/>
      <c r="AQ122" s="784"/>
      <c r="AR122" s="785"/>
      <c r="AS122" s="783"/>
      <c r="AT122" s="784"/>
      <c r="AU122" s="784"/>
      <c r="AV122" s="785"/>
      <c r="AW122" s="783"/>
      <c r="AX122" s="784"/>
      <c r="AY122" s="784"/>
      <c r="AZ122" s="785"/>
      <c r="BA122" s="794"/>
      <c r="BB122" s="795"/>
      <c r="BC122" s="795"/>
      <c r="BD122" s="796"/>
    </row>
    <row r="123" spans="1:61" ht="17.5" customHeight="1">
      <c r="A123" s="1115" t="s">
        <v>815</v>
      </c>
      <c r="B123" s="1116"/>
      <c r="C123" s="777"/>
      <c r="D123" s="837"/>
      <c r="E123" s="807"/>
      <c r="F123" s="807"/>
      <c r="G123" s="807"/>
      <c r="H123" s="807"/>
      <c r="I123" s="807"/>
      <c r="J123" s="807"/>
      <c r="K123" s="807"/>
      <c r="L123" s="807"/>
      <c r="M123" s="777"/>
      <c r="N123" s="777"/>
      <c r="O123" s="777"/>
      <c r="P123" s="777"/>
      <c r="Q123" s="777"/>
      <c r="R123" s="777"/>
      <c r="S123" s="777"/>
      <c r="T123" s="777"/>
      <c r="U123" s="777"/>
      <c r="V123" s="777"/>
      <c r="W123" s="777"/>
      <c r="X123" s="777"/>
      <c r="Y123" s="777"/>
      <c r="Z123" s="777"/>
      <c r="AA123" s="777"/>
      <c r="AB123" s="777"/>
      <c r="AC123" s="777"/>
      <c r="AD123" s="777"/>
      <c r="AE123" s="777"/>
      <c r="AF123" s="777"/>
      <c r="AG123" s="807"/>
      <c r="AH123" s="807"/>
      <c r="AI123" s="807"/>
      <c r="AJ123" s="807"/>
      <c r="AK123" s="777"/>
      <c r="AL123" s="777"/>
      <c r="AM123" s="777"/>
      <c r="AN123" s="777"/>
      <c r="AO123" s="777"/>
      <c r="AP123" s="777"/>
      <c r="AQ123" s="777"/>
      <c r="AR123" s="777"/>
      <c r="AS123" s="777"/>
      <c r="AT123" s="777"/>
      <c r="AU123" s="777"/>
      <c r="AV123" s="777"/>
      <c r="AW123" s="777"/>
      <c r="AX123" s="777"/>
      <c r="AY123" s="777"/>
      <c r="AZ123" s="808"/>
      <c r="BA123" s="805"/>
      <c r="BB123" s="805"/>
      <c r="BC123" s="805"/>
      <c r="BD123" s="805"/>
    </row>
    <row r="124" spans="1:61">
      <c r="A124" s="1117" t="s">
        <v>816</v>
      </c>
      <c r="B124" s="1118"/>
      <c r="C124" s="1111"/>
      <c r="D124" s="1121">
        <f>'PPTO RESUMEN'!H82</f>
        <v>11259117.366051503</v>
      </c>
      <c r="E124" s="806"/>
      <c r="F124" s="806"/>
      <c r="G124" s="806"/>
      <c r="H124" s="806"/>
      <c r="I124" s="806"/>
      <c r="J124" s="806"/>
      <c r="K124" s="806"/>
      <c r="L124" s="806"/>
      <c r="M124" s="791"/>
      <c r="N124" s="792"/>
      <c r="O124" s="792"/>
      <c r="P124" s="793"/>
      <c r="Q124" s="791"/>
      <c r="R124" s="792"/>
      <c r="S124" s="792"/>
      <c r="T124" s="793"/>
      <c r="U124" s="791"/>
      <c r="V124" s="792"/>
      <c r="W124" s="792"/>
      <c r="X124" s="793"/>
      <c r="Y124" s="791"/>
      <c r="Z124" s="792"/>
      <c r="AA124" s="792"/>
      <c r="AB124" s="793"/>
      <c r="AC124" s="791"/>
      <c r="AD124" s="792"/>
      <c r="AE124" s="792"/>
      <c r="AF124" s="792"/>
      <c r="AG124" s="869"/>
      <c r="AH124" s="864"/>
      <c r="AI124" s="864"/>
      <c r="AJ124" s="865"/>
      <c r="AK124" s="780"/>
      <c r="AL124" s="780"/>
      <c r="AM124" s="780"/>
      <c r="AN124" s="781"/>
      <c r="AO124" s="779"/>
      <c r="AP124" s="780"/>
      <c r="AQ124" s="838"/>
      <c r="AR124" s="781"/>
      <c r="AS124" s="852">
        <f>1/8</f>
        <v>0.125</v>
      </c>
      <c r="AT124" s="853">
        <f t="shared" ref="AT124:AU124" si="169">AS124</f>
        <v>0.125</v>
      </c>
      <c r="AU124" s="853">
        <f t="shared" si="169"/>
        <v>0.125</v>
      </c>
      <c r="AV124" s="854">
        <f>AU124</f>
        <v>0.125</v>
      </c>
      <c r="AW124" s="852">
        <f>AV124</f>
        <v>0.125</v>
      </c>
      <c r="AX124" s="853">
        <f t="shared" ref="AX124:AY124" si="170">AW124</f>
        <v>0.125</v>
      </c>
      <c r="AY124" s="853">
        <f t="shared" si="170"/>
        <v>0.125</v>
      </c>
      <c r="AZ124" s="854">
        <f>AY124</f>
        <v>0.125</v>
      </c>
      <c r="BA124" s="779"/>
      <c r="BB124" s="780"/>
      <c r="BC124" s="780"/>
      <c r="BD124" s="781"/>
      <c r="BI124" s="844">
        <f>SUM(M125:AZ125)-D124</f>
        <v>0</v>
      </c>
    </row>
    <row r="125" spans="1:61">
      <c r="A125" s="1119"/>
      <c r="B125" s="1120"/>
      <c r="C125" s="1112"/>
      <c r="D125" s="1122"/>
      <c r="E125" s="797"/>
      <c r="F125" s="797"/>
      <c r="G125" s="797"/>
      <c r="H125" s="797"/>
      <c r="I125" s="797"/>
      <c r="J125" s="797"/>
      <c r="K125" s="797"/>
      <c r="L125" s="797"/>
      <c r="M125" s="794"/>
      <c r="N125" s="795"/>
      <c r="O125" s="795"/>
      <c r="P125" s="796"/>
      <c r="Q125" s="794"/>
      <c r="R125" s="795"/>
      <c r="S125" s="795"/>
      <c r="T125" s="796"/>
      <c r="U125" s="794"/>
      <c r="V125" s="795"/>
      <c r="W125" s="795"/>
      <c r="X125" s="796"/>
      <c r="Y125" s="794"/>
      <c r="Z125" s="795"/>
      <c r="AA125" s="795"/>
      <c r="AB125" s="796"/>
      <c r="AC125" s="794"/>
      <c r="AD125" s="795"/>
      <c r="AE125" s="795"/>
      <c r="AF125" s="795"/>
      <c r="AG125" s="876"/>
      <c r="AH125" s="863"/>
      <c r="AI125" s="863"/>
      <c r="AJ125" s="873"/>
      <c r="AK125" s="784"/>
      <c r="AL125" s="784"/>
      <c r="AM125" s="784"/>
      <c r="AN125" s="785"/>
      <c r="AO125" s="783"/>
      <c r="AP125" s="784"/>
      <c r="AQ125" s="839"/>
      <c r="AR125" s="785"/>
      <c r="AS125" s="860">
        <f t="shared" ref="AS125:AZ125" si="171">AS124*$D124</f>
        <v>1407389.6707564378</v>
      </c>
      <c r="AT125" s="859">
        <f t="shared" si="171"/>
        <v>1407389.6707564378</v>
      </c>
      <c r="AU125" s="859">
        <f t="shared" si="171"/>
        <v>1407389.6707564378</v>
      </c>
      <c r="AV125" s="871">
        <f t="shared" si="171"/>
        <v>1407389.6707564378</v>
      </c>
      <c r="AW125" s="860">
        <f t="shared" si="171"/>
        <v>1407389.6707564378</v>
      </c>
      <c r="AX125" s="859">
        <f t="shared" si="171"/>
        <v>1407389.6707564378</v>
      </c>
      <c r="AY125" s="859">
        <f t="shared" si="171"/>
        <v>1407389.6707564378</v>
      </c>
      <c r="AZ125" s="871">
        <f t="shared" si="171"/>
        <v>1407389.6707564378</v>
      </c>
      <c r="BA125" s="783"/>
      <c r="BB125" s="784"/>
      <c r="BC125" s="784"/>
      <c r="BD125" s="785"/>
    </row>
    <row r="126" spans="1:61" ht="30" customHeight="1">
      <c r="A126" s="1117" t="s">
        <v>1831</v>
      </c>
      <c r="B126" s="1118"/>
      <c r="C126" s="1111"/>
      <c r="D126" s="1121">
        <f>'PPTO RESUMEN'!H83</f>
        <v>36325347.321030028</v>
      </c>
      <c r="E126" s="806"/>
      <c r="F126" s="806"/>
      <c r="G126" s="806"/>
      <c r="H126" s="806"/>
      <c r="I126" s="806"/>
      <c r="J126" s="806"/>
      <c r="K126" s="806"/>
      <c r="L126" s="806"/>
      <c r="M126" s="791"/>
      <c r="N126" s="792"/>
      <c r="O126" s="792"/>
      <c r="P126" s="793"/>
      <c r="Q126" s="791"/>
      <c r="R126" s="792"/>
      <c r="S126" s="792"/>
      <c r="T126" s="793"/>
      <c r="U126" s="791"/>
      <c r="V126" s="792"/>
      <c r="W126" s="792"/>
      <c r="X126" s="793"/>
      <c r="Y126" s="791"/>
      <c r="Z126" s="792"/>
      <c r="AA126" s="792"/>
      <c r="AB126" s="793"/>
      <c r="AC126" s="791"/>
      <c r="AD126" s="792"/>
      <c r="AE126" s="792"/>
      <c r="AF126" s="792"/>
      <c r="AG126" s="869"/>
      <c r="AH126" s="864"/>
      <c r="AI126" s="864"/>
      <c r="AJ126" s="865"/>
      <c r="AK126" s="780"/>
      <c r="AL126" s="780"/>
      <c r="AM126" s="780"/>
      <c r="AN126" s="781"/>
      <c r="AO126" s="779"/>
      <c r="AP126" s="780"/>
      <c r="AQ126" s="838"/>
      <c r="AR126" s="780"/>
      <c r="AS126" s="883"/>
      <c r="AT126" s="877"/>
      <c r="AU126" s="853">
        <f>1/4</f>
        <v>0.25</v>
      </c>
      <c r="AV126" s="854">
        <f t="shared" ref="AV126:AW126" si="172">AU126</f>
        <v>0.25</v>
      </c>
      <c r="AW126" s="853">
        <f t="shared" si="172"/>
        <v>0.25</v>
      </c>
      <c r="AX126" s="853">
        <f>AW126</f>
        <v>0.25</v>
      </c>
      <c r="AY126" s="877"/>
      <c r="AZ126" s="878"/>
      <c r="BA126" s="780"/>
      <c r="BB126" s="780"/>
      <c r="BC126" s="780"/>
      <c r="BD126" s="781"/>
      <c r="BI126" s="844">
        <f>SUM(M127:AZ127)-D126</f>
        <v>0</v>
      </c>
    </row>
    <row r="127" spans="1:61" ht="30" customHeight="1">
      <c r="A127" s="1119"/>
      <c r="B127" s="1120"/>
      <c r="C127" s="1112"/>
      <c r="D127" s="1122"/>
      <c r="E127" s="797"/>
      <c r="F127" s="797"/>
      <c r="G127" s="797"/>
      <c r="H127" s="797"/>
      <c r="I127" s="797"/>
      <c r="J127" s="797"/>
      <c r="K127" s="797"/>
      <c r="L127" s="797"/>
      <c r="M127" s="794"/>
      <c r="N127" s="795"/>
      <c r="O127" s="795"/>
      <c r="P127" s="796"/>
      <c r="Q127" s="794"/>
      <c r="R127" s="795"/>
      <c r="S127" s="795"/>
      <c r="T127" s="796"/>
      <c r="U127" s="794"/>
      <c r="V127" s="795"/>
      <c r="W127" s="795"/>
      <c r="X127" s="796"/>
      <c r="Y127" s="794"/>
      <c r="Z127" s="795"/>
      <c r="AA127" s="795"/>
      <c r="AB127" s="796"/>
      <c r="AC127" s="794"/>
      <c r="AD127" s="795"/>
      <c r="AE127" s="795"/>
      <c r="AF127" s="795"/>
      <c r="AG127" s="870"/>
      <c r="AH127" s="866"/>
      <c r="AI127" s="866"/>
      <c r="AJ127" s="867"/>
      <c r="AK127" s="784"/>
      <c r="AL127" s="784"/>
      <c r="AM127" s="784"/>
      <c r="AN127" s="785"/>
      <c r="AO127" s="783"/>
      <c r="AP127" s="784"/>
      <c r="AQ127" s="839"/>
      <c r="AR127" s="784"/>
      <c r="AS127" s="884"/>
      <c r="AT127" s="881"/>
      <c r="AU127" s="856">
        <f>AU126*$D126</f>
        <v>9081336.830257507</v>
      </c>
      <c r="AV127" s="857">
        <f>AV126*$D126</f>
        <v>9081336.830257507</v>
      </c>
      <c r="AW127" s="856">
        <f>AW126*$D126</f>
        <v>9081336.830257507</v>
      </c>
      <c r="AX127" s="856">
        <f>AX126*$D126</f>
        <v>9081336.830257507</v>
      </c>
      <c r="AY127" s="881"/>
      <c r="AZ127" s="882"/>
      <c r="BA127" s="784"/>
      <c r="BB127" s="784"/>
      <c r="BC127" s="784"/>
      <c r="BD127" s="785"/>
    </row>
    <row r="128" spans="1:61" ht="17.5" customHeight="1">
      <c r="A128" s="1115" t="s">
        <v>817</v>
      </c>
      <c r="B128" s="1116"/>
      <c r="C128" s="777"/>
      <c r="D128" s="837"/>
      <c r="E128" s="807"/>
      <c r="F128" s="807"/>
      <c r="G128" s="807"/>
      <c r="H128" s="807"/>
      <c r="I128" s="807"/>
      <c r="J128" s="807"/>
      <c r="K128" s="807"/>
      <c r="L128" s="807"/>
      <c r="M128" s="777"/>
      <c r="N128" s="777"/>
      <c r="O128" s="777"/>
      <c r="P128" s="777"/>
      <c r="Q128" s="777"/>
      <c r="R128" s="777"/>
      <c r="S128" s="777"/>
      <c r="T128" s="777"/>
      <c r="U128" s="777"/>
      <c r="V128" s="777"/>
      <c r="W128" s="777"/>
      <c r="X128" s="777"/>
      <c r="Y128" s="777"/>
      <c r="Z128" s="777"/>
      <c r="AA128" s="777"/>
      <c r="AB128" s="777"/>
      <c r="AC128" s="777"/>
      <c r="AD128" s="777"/>
      <c r="AE128" s="777"/>
      <c r="AF128" s="777"/>
      <c r="AG128" s="868"/>
      <c r="AH128" s="868"/>
      <c r="AI128" s="868"/>
      <c r="AJ128" s="868"/>
      <c r="AK128" s="807"/>
      <c r="AL128" s="807"/>
      <c r="AM128" s="807"/>
      <c r="AN128" s="807"/>
      <c r="AO128" s="777"/>
      <c r="AP128" s="777"/>
      <c r="AQ128" s="777"/>
      <c r="AR128" s="777"/>
      <c r="AS128" s="868"/>
      <c r="AT128" s="868"/>
      <c r="AU128" s="868"/>
      <c r="AV128" s="868"/>
      <c r="AW128" s="868"/>
      <c r="AX128" s="868"/>
      <c r="AY128" s="868"/>
      <c r="AZ128" s="885"/>
      <c r="BA128" s="805"/>
      <c r="BB128" s="805"/>
      <c r="BC128" s="805"/>
      <c r="BD128" s="805"/>
    </row>
    <row r="129" spans="1:61" ht="15.75" customHeight="1">
      <c r="A129" s="1142" t="s">
        <v>818</v>
      </c>
      <c r="B129" s="1118"/>
      <c r="C129" s="1111"/>
      <c r="D129" s="1121">
        <f>'PPTO RESUMEN'!H93</f>
        <v>85313763.785693482</v>
      </c>
      <c r="E129" s="806"/>
      <c r="F129" s="806"/>
      <c r="G129" s="806"/>
      <c r="H129" s="806"/>
      <c r="I129" s="806"/>
      <c r="J129" s="806"/>
      <c r="K129" s="806"/>
      <c r="L129" s="806"/>
      <c r="M129" s="791"/>
      <c r="N129" s="853">
        <f>1/10</f>
        <v>0.1</v>
      </c>
      <c r="O129" s="791"/>
      <c r="P129" s="792"/>
      <c r="Q129" s="791"/>
      <c r="R129" s="792"/>
      <c r="S129" s="853">
        <f>N129</f>
        <v>0.1</v>
      </c>
      <c r="T129" s="779"/>
      <c r="U129" s="780"/>
      <c r="V129" s="780"/>
      <c r="W129" s="853">
        <f>S129</f>
        <v>0.1</v>
      </c>
      <c r="X129" s="779"/>
      <c r="Y129" s="779"/>
      <c r="Z129" s="780"/>
      <c r="AA129" s="853">
        <f>W129</f>
        <v>0.1</v>
      </c>
      <c r="AB129" s="779"/>
      <c r="AC129" s="779"/>
      <c r="AD129" s="780"/>
      <c r="AE129" s="780"/>
      <c r="AF129" s="853">
        <f>AA129</f>
        <v>0.1</v>
      </c>
      <c r="AG129" s="779"/>
      <c r="AH129" s="780"/>
      <c r="AI129" s="780"/>
      <c r="AJ129" s="853">
        <f>AF129</f>
        <v>0.1</v>
      </c>
      <c r="AK129" s="861"/>
      <c r="AL129" s="877"/>
      <c r="AM129" s="877"/>
      <c r="AN129" s="854">
        <f>AJ129</f>
        <v>0.1</v>
      </c>
      <c r="AO129" s="780"/>
      <c r="AP129" s="780"/>
      <c r="AQ129" s="853">
        <f>AN129</f>
        <v>0.1</v>
      </c>
      <c r="AR129" s="781"/>
      <c r="AS129" s="780"/>
      <c r="AT129" s="780"/>
      <c r="AU129" s="853">
        <f>AQ129</f>
        <v>0.1</v>
      </c>
      <c r="AV129" s="781"/>
      <c r="AW129" s="780"/>
      <c r="AX129" s="780"/>
      <c r="AY129" s="853">
        <f>AU129</f>
        <v>0.1</v>
      </c>
      <c r="AZ129" s="781"/>
      <c r="BA129" s="779"/>
      <c r="BB129" s="780"/>
      <c r="BC129" s="780"/>
      <c r="BD129" s="781"/>
      <c r="BI129" s="844">
        <f>SUM(M130:AZ130)-D129</f>
        <v>0</v>
      </c>
    </row>
    <row r="130" spans="1:61">
      <c r="A130" s="1143"/>
      <c r="B130" s="1120"/>
      <c r="C130" s="1112"/>
      <c r="D130" s="1122"/>
      <c r="E130" s="797"/>
      <c r="F130" s="797"/>
      <c r="G130" s="797"/>
      <c r="H130" s="797"/>
      <c r="I130" s="797"/>
      <c r="J130" s="797"/>
      <c r="K130" s="797"/>
      <c r="L130" s="797"/>
      <c r="M130" s="794"/>
      <c r="N130" s="856">
        <f>N129*$D129</f>
        <v>8531376.3785693478</v>
      </c>
      <c r="O130" s="794"/>
      <c r="P130" s="795"/>
      <c r="Q130" s="794"/>
      <c r="R130" s="795"/>
      <c r="S130" s="856">
        <f>S129*$D129</f>
        <v>8531376.3785693478</v>
      </c>
      <c r="T130" s="783"/>
      <c r="U130" s="784"/>
      <c r="V130" s="784"/>
      <c r="W130" s="856">
        <f>W129*$D129</f>
        <v>8531376.3785693478</v>
      </c>
      <c r="X130" s="783"/>
      <c r="Y130" s="783"/>
      <c r="Z130" s="784"/>
      <c r="AA130" s="856">
        <f>AA129*$D129</f>
        <v>8531376.3785693478</v>
      </c>
      <c r="AB130" s="783"/>
      <c r="AC130" s="783"/>
      <c r="AD130" s="784"/>
      <c r="AE130" s="784"/>
      <c r="AF130" s="856">
        <f>AF129*$D129</f>
        <v>8531376.3785693478</v>
      </c>
      <c r="AG130" s="783"/>
      <c r="AH130" s="784"/>
      <c r="AI130" s="784"/>
      <c r="AJ130" s="856">
        <f>AJ129*$D129</f>
        <v>8531376.3785693478</v>
      </c>
      <c r="AK130" s="879"/>
      <c r="AL130" s="829"/>
      <c r="AM130" s="829"/>
      <c r="AN130" s="871">
        <f>AN129*$D129</f>
        <v>8531376.3785693478</v>
      </c>
      <c r="AO130" s="784"/>
      <c r="AP130" s="784"/>
      <c r="AQ130" s="856">
        <f>AQ129*$D129</f>
        <v>8531376.3785693478</v>
      </c>
      <c r="AR130" s="785"/>
      <c r="AS130" s="784"/>
      <c r="AT130" s="784"/>
      <c r="AU130" s="856">
        <f>AU129*$D129</f>
        <v>8531376.3785693478</v>
      </c>
      <c r="AV130" s="785"/>
      <c r="AW130" s="784"/>
      <c r="AX130" s="784"/>
      <c r="AY130" s="856">
        <f>AY129*$D129</f>
        <v>8531376.3785693478</v>
      </c>
      <c r="AZ130" s="785"/>
      <c r="BA130" s="783"/>
      <c r="BB130" s="784"/>
      <c r="BC130" s="784"/>
      <c r="BD130" s="785"/>
    </row>
    <row r="131" spans="1:61" ht="15.75" customHeight="1">
      <c r="A131" s="1142" t="s">
        <v>819</v>
      </c>
      <c r="B131" s="1118"/>
      <c r="C131" s="1111"/>
      <c r="D131" s="1121">
        <f>'PPTO RESUMEN'!H94</f>
        <v>112020000</v>
      </c>
      <c r="E131" s="806"/>
      <c r="F131" s="806"/>
      <c r="G131" s="806"/>
      <c r="H131" s="806"/>
      <c r="I131" s="806"/>
      <c r="J131" s="806"/>
      <c r="K131" s="806"/>
      <c r="L131" s="806"/>
      <c r="M131" s="791"/>
      <c r="N131" s="853">
        <f>1/10</f>
        <v>0.1</v>
      </c>
      <c r="O131" s="791"/>
      <c r="P131" s="792"/>
      <c r="Q131" s="791"/>
      <c r="R131" s="792"/>
      <c r="S131" s="853">
        <f>N131</f>
        <v>0.1</v>
      </c>
      <c r="T131" s="840"/>
      <c r="U131" s="840"/>
      <c r="V131" s="840"/>
      <c r="W131" s="853">
        <f>S131</f>
        <v>0.1</v>
      </c>
      <c r="X131" s="840"/>
      <c r="Y131" s="779"/>
      <c r="Z131" s="780"/>
      <c r="AA131" s="853">
        <f>W131</f>
        <v>0.1</v>
      </c>
      <c r="AB131" s="779"/>
      <c r="AC131" s="779"/>
      <c r="AD131" s="780"/>
      <c r="AE131" s="780"/>
      <c r="AF131" s="853">
        <f>AA131</f>
        <v>0.1</v>
      </c>
      <c r="AG131" s="779"/>
      <c r="AH131" s="780"/>
      <c r="AI131" s="780"/>
      <c r="AJ131" s="853">
        <f>AF131</f>
        <v>0.1</v>
      </c>
      <c r="AK131" s="861"/>
      <c r="AL131" s="877"/>
      <c r="AM131" s="877"/>
      <c r="AN131" s="854">
        <f>AJ131</f>
        <v>0.1</v>
      </c>
      <c r="AO131" s="780"/>
      <c r="AP131" s="780"/>
      <c r="AQ131" s="853">
        <f>AN131</f>
        <v>0.1</v>
      </c>
      <c r="AR131" s="781"/>
      <c r="AS131" s="780"/>
      <c r="AT131" s="780"/>
      <c r="AU131" s="853">
        <f>AQ131</f>
        <v>0.1</v>
      </c>
      <c r="AV131" s="781"/>
      <c r="AW131" s="780"/>
      <c r="AX131" s="780"/>
      <c r="AY131" s="853">
        <f>AU131</f>
        <v>0.1</v>
      </c>
      <c r="AZ131" s="781"/>
      <c r="BA131" s="779"/>
      <c r="BB131" s="780"/>
      <c r="BC131" s="780"/>
      <c r="BD131" s="781"/>
      <c r="BI131" s="844">
        <f>SUM(M132:AZ132)-D131</f>
        <v>0</v>
      </c>
    </row>
    <row r="132" spans="1:61">
      <c r="A132" s="1143"/>
      <c r="B132" s="1120"/>
      <c r="C132" s="1112"/>
      <c r="D132" s="1122"/>
      <c r="E132" s="797"/>
      <c r="F132" s="797"/>
      <c r="G132" s="797"/>
      <c r="H132" s="797"/>
      <c r="I132" s="797"/>
      <c r="J132" s="797"/>
      <c r="K132" s="797"/>
      <c r="L132" s="797"/>
      <c r="M132" s="794"/>
      <c r="N132" s="856">
        <f>N131*$D131</f>
        <v>11202000</v>
      </c>
      <c r="O132" s="794"/>
      <c r="P132" s="795"/>
      <c r="Q132" s="794"/>
      <c r="R132" s="795"/>
      <c r="S132" s="856">
        <f>S131*$D131</f>
        <v>11202000</v>
      </c>
      <c r="T132" s="840"/>
      <c r="U132" s="840"/>
      <c r="V132" s="840"/>
      <c r="W132" s="856">
        <f>W131*$D131</f>
        <v>11202000</v>
      </c>
      <c r="X132" s="840"/>
      <c r="Y132" s="783"/>
      <c r="Z132" s="784"/>
      <c r="AA132" s="856">
        <f>AA131*$D131</f>
        <v>11202000</v>
      </c>
      <c r="AB132" s="783"/>
      <c r="AC132" s="783"/>
      <c r="AD132" s="784"/>
      <c r="AE132" s="784"/>
      <c r="AF132" s="856">
        <f>AF131*$D131</f>
        <v>11202000</v>
      </c>
      <c r="AG132" s="783"/>
      <c r="AH132" s="784"/>
      <c r="AI132" s="784"/>
      <c r="AJ132" s="856">
        <f>AJ131*$D131</f>
        <v>11202000</v>
      </c>
      <c r="AK132" s="862"/>
      <c r="AL132" s="881"/>
      <c r="AM132" s="881"/>
      <c r="AN132" s="857">
        <f>AN131*$D131</f>
        <v>11202000</v>
      </c>
      <c r="AO132" s="784"/>
      <c r="AP132" s="784"/>
      <c r="AQ132" s="856">
        <f>AQ131*$D131</f>
        <v>11202000</v>
      </c>
      <c r="AR132" s="785"/>
      <c r="AS132" s="784"/>
      <c r="AT132" s="784"/>
      <c r="AU132" s="856">
        <f>AU131*$D131</f>
        <v>11202000</v>
      </c>
      <c r="AV132" s="785"/>
      <c r="AW132" s="784"/>
      <c r="AX132" s="784"/>
      <c r="AY132" s="856">
        <f>AY131*$D131</f>
        <v>11202000</v>
      </c>
      <c r="AZ132" s="785"/>
      <c r="BA132" s="783"/>
      <c r="BB132" s="784"/>
      <c r="BC132" s="784"/>
      <c r="BD132" s="785"/>
    </row>
    <row r="133" spans="1:61" ht="20" customHeight="1">
      <c r="A133" s="1144" t="s">
        <v>272</v>
      </c>
      <c r="B133" s="1145"/>
      <c r="C133" s="830"/>
      <c r="D133" s="835">
        <f>SUM(D5:D127)</f>
        <v>7590407995.9897842</v>
      </c>
      <c r="E133" s="809"/>
      <c r="F133" s="809"/>
      <c r="G133" s="809"/>
      <c r="H133" s="809"/>
      <c r="I133" s="809"/>
      <c r="J133" s="809"/>
      <c r="K133" s="809"/>
      <c r="L133" s="809"/>
      <c r="M133" s="886">
        <f>M6+M10+M13+M17+M20+M24+M26+M29+M31+M33+M35+M37+M39+M42+M44+M47+M49+M52+M54+M56+M58+M60+M62+M64+M66+M68+M71+M73+M75+M77+M79+M81+M83+M85+M87+M89+M91+M93+M95+M98+M100+M102+M104+M106+M108+M110+M112+M114+M116+M118+M120+M122+M125+M127+M8+M15+M22</f>
        <v>10738278.282588422</v>
      </c>
      <c r="N133" s="886">
        <f t="shared" ref="N133:BD133" si="173">N6+N10+N13+N17+N20+N24+N26+N29+N31+N33+N35+N37+N39+N42+N44+N47+N49+N52+N54+N56+N58+N60+N62+N64+N66+N68+N71+N73+N75+N77+N79+N81+N83+N85+N87+N89+N91+N93+N95+N98+N100+N102+N104+N106+N108+N110+N112+N114+N116+N118+N120+N122+N125+N127+N8+N15+N22</f>
        <v>74446261.763192534</v>
      </c>
      <c r="O133" s="886">
        <f t="shared" si="173"/>
        <v>74446261.763192534</v>
      </c>
      <c r="P133" s="886">
        <f t="shared" si="173"/>
        <v>165288010.61242014</v>
      </c>
      <c r="Q133" s="886">
        <f t="shared" si="173"/>
        <v>223494680.94530877</v>
      </c>
      <c r="R133" s="886">
        <f t="shared" si="173"/>
        <v>312807472.94791162</v>
      </c>
      <c r="S133" s="886">
        <f t="shared" si="173"/>
        <v>341439397.24990487</v>
      </c>
      <c r="T133" s="886">
        <f t="shared" si="173"/>
        <v>361497435.65570223</v>
      </c>
      <c r="U133" s="886">
        <f t="shared" si="173"/>
        <v>454487495.43248153</v>
      </c>
      <c r="V133" s="886">
        <f t="shared" si="173"/>
        <v>476152608.99389672</v>
      </c>
      <c r="W133" s="886">
        <f t="shared" si="173"/>
        <v>431133589.96810782</v>
      </c>
      <c r="X133" s="886">
        <f t="shared" si="173"/>
        <v>367425606.48750371</v>
      </c>
      <c r="Y133" s="886">
        <f t="shared" si="173"/>
        <v>475712680.60490519</v>
      </c>
      <c r="Z133" s="886">
        <f t="shared" si="173"/>
        <v>518117248.84014422</v>
      </c>
      <c r="AA133" s="886">
        <f t="shared" si="173"/>
        <v>517045465.88351202</v>
      </c>
      <c r="AB133" s="886">
        <f t="shared" si="173"/>
        <v>456068407.46474057</v>
      </c>
      <c r="AC133" s="886">
        <f t="shared" si="173"/>
        <v>433969713.25243425</v>
      </c>
      <c r="AD133" s="886">
        <f t="shared" si="173"/>
        <v>491756507.80421084</v>
      </c>
      <c r="AE133" s="886">
        <f t="shared" si="173"/>
        <v>338353818.10318559</v>
      </c>
      <c r="AF133" s="886">
        <f t="shared" si="173"/>
        <v>286513750.05380207</v>
      </c>
      <c r="AG133" s="886">
        <f t="shared" si="173"/>
        <v>292069803.32886314</v>
      </c>
      <c r="AH133" s="886">
        <f t="shared" si="173"/>
        <v>189126432.356278</v>
      </c>
      <c r="AI133" s="886">
        <f t="shared" si="173"/>
        <v>115188186.79925576</v>
      </c>
      <c r="AJ133" s="886">
        <f t="shared" si="173"/>
        <v>115188186.79925576</v>
      </c>
      <c r="AK133" s="886">
        <f t="shared" si="173"/>
        <v>11053535.736281259</v>
      </c>
      <c r="AL133" s="886">
        <f t="shared" si="173"/>
        <v>1689480.3909971027</v>
      </c>
      <c r="AM133" s="886">
        <f t="shared" si="173"/>
        <v>1689480.3909971027</v>
      </c>
      <c r="AN133" s="886">
        <f t="shared" si="173"/>
        <v>1689480.3909971027</v>
      </c>
      <c r="AO133" s="886">
        <f t="shared" si="173"/>
        <v>2544772.6096390588</v>
      </c>
      <c r="AP133" s="886">
        <f t="shared" si="173"/>
        <v>1689480.3909971027</v>
      </c>
      <c r="AQ133" s="886">
        <f t="shared" si="173"/>
        <v>0</v>
      </c>
      <c r="AR133" s="886">
        <f t="shared" si="173"/>
        <v>0</v>
      </c>
      <c r="AS133" s="886">
        <f t="shared" si="173"/>
        <v>1407389.6707564378</v>
      </c>
      <c r="AT133" s="886">
        <f t="shared" si="173"/>
        <v>1407389.6707564378</v>
      </c>
      <c r="AU133" s="886">
        <f t="shared" si="173"/>
        <v>10488726.501013946</v>
      </c>
      <c r="AV133" s="886">
        <f t="shared" si="173"/>
        <v>10488726.501013946</v>
      </c>
      <c r="AW133" s="886">
        <f t="shared" si="173"/>
        <v>10488726.501013946</v>
      </c>
      <c r="AX133" s="886">
        <f t="shared" si="173"/>
        <v>10488726.501013946</v>
      </c>
      <c r="AY133" s="886">
        <f t="shared" si="173"/>
        <v>1407389.6707564378</v>
      </c>
      <c r="AZ133" s="886">
        <f t="shared" si="173"/>
        <v>1407389.6707564378</v>
      </c>
      <c r="BA133" s="886">
        <f t="shared" si="173"/>
        <v>0</v>
      </c>
      <c r="BB133" s="886">
        <f t="shared" si="173"/>
        <v>0</v>
      </c>
      <c r="BC133" s="886">
        <f t="shared" si="173"/>
        <v>0</v>
      </c>
      <c r="BD133" s="886">
        <f t="shared" si="173"/>
        <v>0</v>
      </c>
      <c r="BI133" s="844">
        <f t="shared" ref="BI133:BI138" si="174">SUM(E133:BD133)-D133</f>
        <v>0</v>
      </c>
    </row>
    <row r="134" spans="1:61" ht="20" customHeight="1">
      <c r="A134" s="1144" t="s">
        <v>113</v>
      </c>
      <c r="B134" s="1145"/>
      <c r="C134" s="830"/>
      <c r="D134" s="835">
        <f>D129+D131</f>
        <v>197333763.78569347</v>
      </c>
      <c r="E134" s="810"/>
      <c r="F134" s="810"/>
      <c r="G134" s="810"/>
      <c r="H134" s="810"/>
      <c r="I134" s="810"/>
      <c r="J134" s="810"/>
      <c r="K134" s="810"/>
      <c r="L134" s="810"/>
      <c r="M134" s="841"/>
      <c r="N134" s="842">
        <f>N130+N132</f>
        <v>19733376.37856935</v>
      </c>
      <c r="O134" s="842"/>
      <c r="P134" s="843"/>
      <c r="Q134" s="841"/>
      <c r="R134" s="842"/>
      <c r="S134" s="842">
        <f>S130+S132</f>
        <v>19733376.37856935</v>
      </c>
      <c r="T134" s="843"/>
      <c r="U134" s="841"/>
      <c r="V134" s="842"/>
      <c r="W134" s="842">
        <f>W130+W132</f>
        <v>19733376.37856935</v>
      </c>
      <c r="X134" s="843"/>
      <c r="Y134" s="841"/>
      <c r="Z134" s="842"/>
      <c r="AA134" s="842">
        <f>AA130+AA132</f>
        <v>19733376.37856935</v>
      </c>
      <c r="AB134" s="843"/>
      <c r="AC134" s="841"/>
      <c r="AD134" s="842"/>
      <c r="AE134" s="842"/>
      <c r="AF134" s="842">
        <f>AF130+AF132</f>
        <v>19733376.37856935</v>
      </c>
      <c r="AG134" s="841"/>
      <c r="AH134" s="842"/>
      <c r="AI134" s="842"/>
      <c r="AJ134" s="842">
        <f>AJ130+AJ132</f>
        <v>19733376.37856935</v>
      </c>
      <c r="AK134" s="841"/>
      <c r="AL134" s="842"/>
      <c r="AM134" s="842"/>
      <c r="AN134" s="842">
        <f>AN130+AN132</f>
        <v>19733376.37856935</v>
      </c>
      <c r="AO134" s="841"/>
      <c r="AP134" s="842"/>
      <c r="AQ134" s="842">
        <f>AQ130+AQ132</f>
        <v>19733376.37856935</v>
      </c>
      <c r="AR134" s="843"/>
      <c r="AS134" s="842"/>
      <c r="AT134" s="842"/>
      <c r="AU134" s="842">
        <f>AU130+AU132</f>
        <v>19733376.37856935</v>
      </c>
      <c r="AV134" s="843"/>
      <c r="AW134" s="842"/>
      <c r="AX134" s="842"/>
      <c r="AY134" s="842">
        <f>AY130+AY132</f>
        <v>19733376.37856935</v>
      </c>
      <c r="AZ134" s="843"/>
      <c r="BA134" s="841"/>
      <c r="BB134" s="842"/>
      <c r="BC134" s="842"/>
      <c r="BD134" s="843"/>
      <c r="BI134" s="844">
        <f t="shared" si="174"/>
        <v>0</v>
      </c>
    </row>
    <row r="135" spans="1:61" s="811" customFormat="1" ht="20" customHeight="1">
      <c r="A135" s="1144" t="s">
        <v>273</v>
      </c>
      <c r="B135" s="1145"/>
      <c r="C135" s="831">
        <v>7.0000000000000007E-2</v>
      </c>
      <c r="D135" s="835">
        <f>'MO INTERVENTORIA'!S47</f>
        <v>558045616.77746546</v>
      </c>
      <c r="E135" s="887"/>
      <c r="F135" s="887"/>
      <c r="G135" s="887"/>
      <c r="H135" s="887"/>
      <c r="I135" s="887"/>
      <c r="J135" s="887"/>
      <c r="K135" s="887"/>
      <c r="L135" s="887"/>
      <c r="M135" s="1149">
        <f>D135/10</f>
        <v>55804561.677746549</v>
      </c>
      <c r="N135" s="1150"/>
      <c r="O135" s="1150"/>
      <c r="P135" s="1151"/>
      <c r="Q135" s="1149">
        <f>M135</f>
        <v>55804561.677746549</v>
      </c>
      <c r="R135" s="1150"/>
      <c r="S135" s="1150"/>
      <c r="T135" s="1151"/>
      <c r="U135" s="1149">
        <f t="shared" ref="U135" si="175">Q135</f>
        <v>55804561.677746549</v>
      </c>
      <c r="V135" s="1150"/>
      <c r="W135" s="1150"/>
      <c r="X135" s="1151"/>
      <c r="Y135" s="1149">
        <f t="shared" ref="Y135" si="176">U135</f>
        <v>55804561.677746549</v>
      </c>
      <c r="Z135" s="1150"/>
      <c r="AA135" s="1150"/>
      <c r="AB135" s="1151"/>
      <c r="AC135" s="1149">
        <f t="shared" ref="AC135" si="177">Y135</f>
        <v>55804561.677746549</v>
      </c>
      <c r="AD135" s="1150"/>
      <c r="AE135" s="1150"/>
      <c r="AF135" s="1151"/>
      <c r="AG135" s="1149">
        <f t="shared" ref="AG135" si="178">AC135</f>
        <v>55804561.677746549</v>
      </c>
      <c r="AH135" s="1150"/>
      <c r="AI135" s="1150"/>
      <c r="AJ135" s="1151"/>
      <c r="AK135" s="1149">
        <f t="shared" ref="AK135" si="179">AG135</f>
        <v>55804561.677746549</v>
      </c>
      <c r="AL135" s="1150"/>
      <c r="AM135" s="1150"/>
      <c r="AN135" s="1151"/>
      <c r="AO135" s="1149">
        <f t="shared" ref="AO135" si="180">AK135</f>
        <v>55804561.677746549</v>
      </c>
      <c r="AP135" s="1150"/>
      <c r="AQ135" s="1150"/>
      <c r="AR135" s="1151"/>
      <c r="AS135" s="1149">
        <f t="shared" ref="AS135" si="181">AO135</f>
        <v>55804561.677746549</v>
      </c>
      <c r="AT135" s="1150"/>
      <c r="AU135" s="1150"/>
      <c r="AV135" s="1151"/>
      <c r="AW135" s="1149">
        <f t="shared" ref="AW135" si="182">AS135</f>
        <v>55804561.677746549</v>
      </c>
      <c r="AX135" s="1150"/>
      <c r="AY135" s="1150"/>
      <c r="AZ135" s="1151"/>
      <c r="BA135" s="1149"/>
      <c r="BB135" s="1150"/>
      <c r="BC135" s="1150"/>
      <c r="BD135" s="1151"/>
      <c r="BI135" s="844">
        <f t="shared" si="174"/>
        <v>0</v>
      </c>
    </row>
    <row r="136" spans="1:61" ht="20" customHeight="1">
      <c r="A136" s="1144" t="s">
        <v>274</v>
      </c>
      <c r="B136" s="1145"/>
      <c r="C136" s="832">
        <v>0.33</v>
      </c>
      <c r="D136" s="835">
        <f>D133*C136</f>
        <v>2504834638.6766291</v>
      </c>
      <c r="E136" s="887"/>
      <c r="F136" s="887"/>
      <c r="G136" s="887"/>
      <c r="H136" s="887"/>
      <c r="I136" s="887"/>
      <c r="J136" s="887"/>
      <c r="K136" s="887"/>
      <c r="L136" s="887"/>
      <c r="M136" s="1149">
        <f>SUM(M133:P133)*0.3</f>
        <v>97475643.726418093</v>
      </c>
      <c r="N136" s="1150"/>
      <c r="O136" s="1150"/>
      <c r="P136" s="1151"/>
      <c r="Q136" s="1149">
        <f t="shared" ref="Q136" si="183">SUM(Q133:T133)*0.3</f>
        <v>371771696.03964829</v>
      </c>
      <c r="R136" s="1150"/>
      <c r="S136" s="1150"/>
      <c r="T136" s="1151"/>
      <c r="U136" s="1149">
        <f t="shared" ref="U136" si="184">SUM(U133:X133)*0.3</f>
        <v>518759790.26459688</v>
      </c>
      <c r="V136" s="1150"/>
      <c r="W136" s="1150"/>
      <c r="X136" s="1151"/>
      <c r="Y136" s="1149">
        <f t="shared" ref="Y136" si="185">SUM(Y133:AB133)*0.3</f>
        <v>590083140.83799052</v>
      </c>
      <c r="Z136" s="1150"/>
      <c r="AA136" s="1150"/>
      <c r="AB136" s="1151"/>
      <c r="AC136" s="1149">
        <f t="shared" ref="AC136" si="186">SUM(AC133:AF133)*0.3</f>
        <v>465178136.76408982</v>
      </c>
      <c r="AD136" s="1150"/>
      <c r="AE136" s="1150"/>
      <c r="AF136" s="1151"/>
      <c r="AG136" s="1149">
        <f t="shared" ref="AG136" si="187">SUM(AG133:AJ133)*0.3</f>
        <v>213471782.78509578</v>
      </c>
      <c r="AH136" s="1150"/>
      <c r="AI136" s="1150"/>
      <c r="AJ136" s="1151"/>
      <c r="AK136" s="1149">
        <f t="shared" ref="AK136" si="188">SUM(AK133:AN133)*0.3</f>
        <v>4836593.0727817696</v>
      </c>
      <c r="AL136" s="1150"/>
      <c r="AM136" s="1150"/>
      <c r="AN136" s="1151"/>
      <c r="AO136" s="1149">
        <f t="shared" ref="AO136" si="189">SUM(AO133:AR133)*0.3</f>
        <v>1270275.9001908484</v>
      </c>
      <c r="AP136" s="1150"/>
      <c r="AQ136" s="1150"/>
      <c r="AR136" s="1151"/>
      <c r="AS136" s="1149">
        <f t="shared" ref="AS136" si="190">SUM(AS133:AV133)*0.3</f>
        <v>7137669.7030622298</v>
      </c>
      <c r="AT136" s="1150"/>
      <c r="AU136" s="1150"/>
      <c r="AV136" s="1151"/>
      <c r="AW136" s="1149">
        <f t="shared" ref="AW136" si="191">SUM(AW133:AZ133)*0.3</f>
        <v>7137669.7030622298</v>
      </c>
      <c r="AX136" s="1150"/>
      <c r="AY136" s="1150"/>
      <c r="AZ136" s="1151"/>
      <c r="BA136" s="1149">
        <f>(BA133+BB133+BC133+BD133)*0.3</f>
        <v>0</v>
      </c>
      <c r="BB136" s="1150"/>
      <c r="BC136" s="1150"/>
      <c r="BD136" s="1151"/>
      <c r="BI136" s="844">
        <f t="shared" si="174"/>
        <v>-227712239.87969303</v>
      </c>
    </row>
    <row r="137" spans="1:61" ht="20" customHeight="1">
      <c r="A137" s="833"/>
      <c r="B137" s="834" t="s">
        <v>779</v>
      </c>
      <c r="C137" s="832">
        <v>0.01</v>
      </c>
      <c r="D137" s="835">
        <f>D133*C137</f>
        <v>75904079.959897846</v>
      </c>
      <c r="E137" s="887"/>
      <c r="F137" s="887"/>
      <c r="G137" s="887"/>
      <c r="H137" s="887"/>
      <c r="I137" s="887"/>
      <c r="J137" s="887"/>
      <c r="K137" s="887"/>
      <c r="L137" s="887"/>
      <c r="M137" s="1149">
        <f>D137/11</f>
        <v>6900370.9054452591</v>
      </c>
      <c r="N137" s="1150"/>
      <c r="O137" s="1150"/>
      <c r="P137" s="1151"/>
      <c r="Q137" s="1149">
        <f>M137</f>
        <v>6900370.9054452591</v>
      </c>
      <c r="R137" s="1150"/>
      <c r="S137" s="1150"/>
      <c r="T137" s="1151"/>
      <c r="U137" s="1149">
        <f t="shared" ref="U137" si="192">Q137</f>
        <v>6900370.9054452591</v>
      </c>
      <c r="V137" s="1150"/>
      <c r="W137" s="1150"/>
      <c r="X137" s="1151"/>
      <c r="Y137" s="1149">
        <f t="shared" ref="Y137" si="193">U137</f>
        <v>6900370.9054452591</v>
      </c>
      <c r="Z137" s="1150"/>
      <c r="AA137" s="1150"/>
      <c r="AB137" s="1151"/>
      <c r="AC137" s="1149">
        <f t="shared" ref="AC137" si="194">Y137</f>
        <v>6900370.9054452591</v>
      </c>
      <c r="AD137" s="1150"/>
      <c r="AE137" s="1150"/>
      <c r="AF137" s="1151"/>
      <c r="AG137" s="1149">
        <f t="shared" ref="AG137" si="195">AC137</f>
        <v>6900370.9054452591</v>
      </c>
      <c r="AH137" s="1150"/>
      <c r="AI137" s="1150"/>
      <c r="AJ137" s="1151"/>
      <c r="AK137" s="1149">
        <f t="shared" ref="AK137" si="196">AG137</f>
        <v>6900370.9054452591</v>
      </c>
      <c r="AL137" s="1150"/>
      <c r="AM137" s="1150"/>
      <c r="AN137" s="1151"/>
      <c r="AO137" s="1149">
        <f t="shared" ref="AO137" si="197">AK137</f>
        <v>6900370.9054452591</v>
      </c>
      <c r="AP137" s="1150"/>
      <c r="AQ137" s="1150"/>
      <c r="AR137" s="1151"/>
      <c r="AS137" s="1149">
        <f t="shared" ref="AS137" si="198">AO137</f>
        <v>6900370.9054452591</v>
      </c>
      <c r="AT137" s="1150"/>
      <c r="AU137" s="1150"/>
      <c r="AV137" s="1151"/>
      <c r="AW137" s="1149">
        <f t="shared" ref="AW137" si="199">AS137</f>
        <v>6900370.9054452591</v>
      </c>
      <c r="AX137" s="1150"/>
      <c r="AY137" s="1150"/>
      <c r="AZ137" s="1151"/>
      <c r="BA137" s="1149">
        <f t="shared" ref="BA137" si="200">AW137</f>
        <v>6900370.9054452591</v>
      </c>
      <c r="BB137" s="1150"/>
      <c r="BC137" s="1150"/>
      <c r="BD137" s="1151"/>
      <c r="BI137" s="844">
        <f t="shared" si="174"/>
        <v>0</v>
      </c>
    </row>
    <row r="138" spans="1:61" s="813" customFormat="1" ht="29.25" customHeight="1">
      <c r="A138" s="1152" t="s">
        <v>275</v>
      </c>
      <c r="B138" s="1153"/>
      <c r="C138" s="812"/>
      <c r="D138" s="836">
        <f>SUM(D133:D137)</f>
        <v>10926526095.18947</v>
      </c>
      <c r="E138" s="1146">
        <f>SUM(I133:L137)</f>
        <v>0</v>
      </c>
      <c r="F138" s="1147"/>
      <c r="G138" s="1147"/>
      <c r="H138" s="1147"/>
      <c r="I138" s="1147"/>
      <c r="J138" s="1147"/>
      <c r="K138" s="1147"/>
      <c r="L138" s="1148"/>
      <c r="M138" s="1146">
        <f>SUM(M133:P137)</f>
        <v>504832765.10957289</v>
      </c>
      <c r="N138" s="1147"/>
      <c r="O138" s="1147"/>
      <c r="P138" s="1148"/>
      <c r="Q138" s="1146">
        <f>SUM(Q133:T137)</f>
        <v>1693448991.8002372</v>
      </c>
      <c r="R138" s="1147"/>
      <c r="S138" s="1147"/>
      <c r="T138" s="1148"/>
      <c r="U138" s="1146">
        <f>SUM(U133:X137)</f>
        <v>2330397400.1083474</v>
      </c>
      <c r="V138" s="1147"/>
      <c r="W138" s="1147"/>
      <c r="X138" s="1148"/>
      <c r="Y138" s="1146">
        <f>SUM(Y133:AB137)</f>
        <v>2639465252.5930533</v>
      </c>
      <c r="Z138" s="1147"/>
      <c r="AA138" s="1147"/>
      <c r="AB138" s="1148"/>
      <c r="AC138" s="1146">
        <f>SUM(AC133:AF137)</f>
        <v>2098210234.9394839</v>
      </c>
      <c r="AD138" s="1147"/>
      <c r="AE138" s="1147"/>
      <c r="AF138" s="1148"/>
      <c r="AG138" s="1146">
        <f>SUM(AG133:AJ137)</f>
        <v>1007482701.0305096</v>
      </c>
      <c r="AH138" s="1147"/>
      <c r="AI138" s="1147"/>
      <c r="AJ138" s="1148"/>
      <c r="AK138" s="1146">
        <f>SUM(AK133:AN137)</f>
        <v>103396878.9438155</v>
      </c>
      <c r="AL138" s="1147"/>
      <c r="AM138" s="1147"/>
      <c r="AN138" s="1148"/>
      <c r="AO138" s="1146">
        <f>SUM(AO133:AR137)</f>
        <v>87942837.862588167</v>
      </c>
      <c r="AP138" s="1147"/>
      <c r="AQ138" s="1147"/>
      <c r="AR138" s="1148"/>
      <c r="AS138" s="1146">
        <f>SUM(AS133:AV137)</f>
        <v>113368211.00836416</v>
      </c>
      <c r="AT138" s="1147"/>
      <c r="AU138" s="1147"/>
      <c r="AV138" s="1148"/>
      <c r="AW138" s="1146">
        <f>SUM(AW133:AZ137)</f>
        <v>113368211.00836416</v>
      </c>
      <c r="AX138" s="1147"/>
      <c r="AY138" s="1147"/>
      <c r="AZ138" s="1148"/>
      <c r="BA138" s="1146">
        <f>SUM(BA133:BD137)</f>
        <v>6900370.9054452591</v>
      </c>
      <c r="BB138" s="1147"/>
      <c r="BC138" s="1147"/>
      <c r="BD138" s="1148"/>
      <c r="BI138" s="844">
        <f t="shared" si="174"/>
        <v>-227712239.87968826</v>
      </c>
    </row>
    <row r="139" spans="1:61">
      <c r="A139" s="814"/>
      <c r="B139" s="814"/>
      <c r="C139" s="814"/>
      <c r="D139" s="814"/>
      <c r="E139" s="814"/>
      <c r="F139" s="814"/>
      <c r="G139" s="814"/>
      <c r="H139" s="814"/>
      <c r="I139" s="814"/>
      <c r="J139" s="814"/>
      <c r="K139" s="814"/>
      <c r="L139" s="814"/>
      <c r="M139" s="814"/>
      <c r="N139" s="814"/>
      <c r="O139" s="814"/>
      <c r="P139" s="814"/>
      <c r="Q139" s="814"/>
      <c r="R139" s="814"/>
      <c r="S139" s="814"/>
      <c r="T139" s="814"/>
      <c r="U139" s="814"/>
      <c r="V139" s="814"/>
      <c r="W139" s="814"/>
      <c r="X139" s="814"/>
      <c r="Y139" s="814"/>
      <c r="Z139" s="814"/>
      <c r="AA139" s="814"/>
      <c r="AB139" s="814"/>
      <c r="AC139" s="814"/>
      <c r="AD139" s="814"/>
      <c r="AE139" s="814"/>
      <c r="AF139" s="814"/>
      <c r="AG139" s="814"/>
      <c r="AH139" s="814"/>
      <c r="AI139" s="814"/>
      <c r="AJ139" s="814"/>
      <c r="AK139" s="814"/>
      <c r="AL139" s="814"/>
      <c r="AM139" s="814"/>
      <c r="AN139" s="814"/>
      <c r="AO139" s="814"/>
      <c r="AP139" s="814"/>
      <c r="AQ139" s="814"/>
      <c r="AR139" s="814"/>
      <c r="AS139" s="814"/>
      <c r="AT139" s="814"/>
      <c r="AU139" s="814"/>
      <c r="AV139" s="814"/>
      <c r="AW139" s="814"/>
      <c r="AX139" s="814"/>
      <c r="AY139" s="814"/>
      <c r="AZ139" s="814"/>
      <c r="BA139" s="814"/>
      <c r="BB139" s="814"/>
      <c r="BC139" s="814"/>
      <c r="BD139" s="814"/>
    </row>
    <row r="140" spans="1:61" ht="21.75" customHeight="1">
      <c r="A140" s="815"/>
      <c r="B140" s="816"/>
      <c r="C140" s="817"/>
      <c r="D140" s="818"/>
      <c r="E140" s="818"/>
      <c r="F140" s="818"/>
      <c r="G140" s="818"/>
      <c r="H140" s="818"/>
      <c r="I140" s="814"/>
      <c r="J140" s="814"/>
      <c r="K140" s="814"/>
      <c r="L140" s="814"/>
      <c r="M140" s="818"/>
      <c r="N140" s="814"/>
      <c r="O140" s="819"/>
      <c r="P140" s="814"/>
      <c r="Q140" s="814"/>
      <c r="R140" s="814"/>
      <c r="S140" s="814"/>
      <c r="T140" s="814"/>
      <c r="U140" s="814"/>
      <c r="V140" s="814"/>
      <c r="W140" s="814"/>
      <c r="X140" s="814"/>
      <c r="Y140" s="814"/>
      <c r="Z140" s="814"/>
      <c r="AA140" s="814"/>
      <c r="AB140" s="814"/>
      <c r="AC140" s="814"/>
      <c r="AD140" s="814"/>
      <c r="AE140" s="814"/>
      <c r="AF140" s="814"/>
      <c r="AG140" s="814"/>
      <c r="AH140" s="814"/>
      <c r="AI140" s="814"/>
      <c r="AJ140" s="814"/>
      <c r="AK140" s="814"/>
      <c r="AL140" s="814"/>
      <c r="AM140" s="814"/>
      <c r="AN140" s="814"/>
      <c r="AO140" s="814"/>
      <c r="AP140" s="814"/>
      <c r="AQ140" s="814"/>
      <c r="AR140" s="814"/>
      <c r="AS140" s="814"/>
      <c r="AT140" s="814"/>
      <c r="AU140" s="814"/>
      <c r="AV140" s="814"/>
      <c r="AW140" s="814"/>
      <c r="AX140" s="814"/>
      <c r="AY140" s="814"/>
      <c r="AZ140" s="814"/>
      <c r="BA140" s="814"/>
      <c r="BB140" s="814"/>
      <c r="BC140" s="814"/>
      <c r="BD140" s="814"/>
    </row>
    <row r="141" spans="1:61" ht="20.25" customHeight="1">
      <c r="A141" s="815"/>
      <c r="B141" s="907"/>
      <c r="C141" s="817"/>
      <c r="D141" s="818"/>
      <c r="E141" s="818"/>
      <c r="F141" s="818"/>
      <c r="G141" s="818"/>
      <c r="H141" s="818"/>
      <c r="I141" s="814"/>
      <c r="J141" s="814"/>
      <c r="K141" s="814"/>
      <c r="L141" s="814"/>
      <c r="M141" s="818"/>
      <c r="N141" s="818"/>
      <c r="O141" s="820"/>
      <c r="P141" s="814"/>
      <c r="Q141" s="814"/>
      <c r="R141" s="814"/>
      <c r="S141" s="814"/>
      <c r="T141" s="814"/>
      <c r="U141" s="814"/>
      <c r="V141" s="814"/>
      <c r="W141" s="814"/>
      <c r="X141" s="814"/>
      <c r="Y141" s="814"/>
      <c r="Z141" s="814"/>
      <c r="AA141" s="814"/>
      <c r="AB141" s="814"/>
      <c r="AC141" s="814"/>
      <c r="AD141" s="814"/>
      <c r="AE141" s="814"/>
      <c r="AF141" s="814"/>
      <c r="AG141" s="814"/>
      <c r="AH141" s="814"/>
      <c r="AI141" s="814"/>
      <c r="AJ141" s="814"/>
      <c r="AK141" s="814"/>
      <c r="AL141" s="814"/>
      <c r="AM141" s="814"/>
      <c r="AN141" s="814"/>
      <c r="AO141" s="814"/>
      <c r="AP141" s="814"/>
      <c r="AQ141" s="814"/>
      <c r="AR141" s="814"/>
      <c r="AS141" s="814"/>
      <c r="AT141" s="814"/>
      <c r="AU141" s="814"/>
      <c r="AV141" s="814"/>
      <c r="AW141" s="814"/>
      <c r="AX141" s="814"/>
      <c r="AY141" s="814"/>
      <c r="AZ141" s="814"/>
      <c r="BA141" s="814"/>
      <c r="BB141" s="814"/>
      <c r="BC141" s="814"/>
      <c r="BD141" s="814"/>
    </row>
    <row r="142" spans="1:61" ht="43.5" customHeight="1">
      <c r="A142" s="821"/>
      <c r="B142" s="822"/>
      <c r="C142" s="823"/>
      <c r="D142" s="818"/>
      <c r="E142" s="818"/>
      <c r="F142" s="818"/>
      <c r="G142" s="818"/>
      <c r="H142" s="818"/>
      <c r="M142" s="818"/>
      <c r="O142" s="824"/>
    </row>
    <row r="143" spans="1:61">
      <c r="A143" s="815"/>
      <c r="B143" s="822"/>
      <c r="C143" s="823"/>
      <c r="D143" s="818"/>
      <c r="E143" s="818"/>
      <c r="F143" s="818"/>
      <c r="G143" s="818"/>
      <c r="H143" s="818"/>
      <c r="M143" s="955" t="s">
        <v>1982</v>
      </c>
      <c r="O143" s="825"/>
    </row>
    <row r="144" spans="1:61">
      <c r="A144" s="815"/>
      <c r="B144" s="822"/>
      <c r="C144" s="823"/>
      <c r="D144" s="818"/>
      <c r="E144" s="818"/>
      <c r="F144" s="818"/>
      <c r="G144" s="818"/>
      <c r="H144" s="818"/>
      <c r="M144" s="958" t="s">
        <v>1983</v>
      </c>
    </row>
    <row r="145" spans="1:15" ht="31">
      <c r="A145" s="815"/>
      <c r="B145" s="822"/>
      <c r="C145" s="823"/>
      <c r="D145" s="818"/>
      <c r="E145" s="818"/>
      <c r="F145" s="818"/>
      <c r="G145" s="818"/>
      <c r="H145" s="818"/>
      <c r="M145" s="958" t="s">
        <v>1984</v>
      </c>
    </row>
    <row r="146" spans="1:15">
      <c r="A146" s="821"/>
      <c r="B146" s="822"/>
      <c r="C146" s="823"/>
      <c r="D146" s="818"/>
      <c r="E146" s="818"/>
      <c r="F146" s="818"/>
      <c r="G146" s="818"/>
      <c r="H146" s="818"/>
      <c r="M146" s="928" t="s">
        <v>1985</v>
      </c>
    </row>
    <row r="147" spans="1:15">
      <c r="A147" s="815"/>
      <c r="B147" s="822"/>
      <c r="C147" s="823"/>
      <c r="D147" s="818"/>
      <c r="E147" s="818"/>
      <c r="F147" s="818"/>
      <c r="G147" s="818"/>
      <c r="H147" s="818"/>
      <c r="M147" s="928" t="s">
        <v>1986</v>
      </c>
    </row>
    <row r="148" spans="1:15">
      <c r="A148" s="815"/>
      <c r="B148" s="822"/>
      <c r="C148" s="823"/>
      <c r="D148" s="818"/>
      <c r="E148" s="818"/>
      <c r="F148" s="818"/>
      <c r="G148" s="818"/>
      <c r="H148" s="818"/>
      <c r="M148" s="928" t="s">
        <v>1987</v>
      </c>
    </row>
    <row r="149" spans="1:15">
      <c r="A149" s="815"/>
      <c r="B149" s="822"/>
      <c r="C149" s="823"/>
      <c r="D149" s="818"/>
      <c r="E149" s="818"/>
      <c r="F149" s="818"/>
      <c r="G149" s="818"/>
      <c r="H149" s="818"/>
      <c r="M149" s="818"/>
    </row>
    <row r="150" spans="1:15">
      <c r="A150" s="821"/>
      <c r="B150" s="822"/>
      <c r="C150" s="823"/>
      <c r="D150" s="818"/>
      <c r="E150" s="818"/>
      <c r="F150" s="818"/>
      <c r="G150" s="818"/>
      <c r="H150" s="818"/>
      <c r="M150" s="818"/>
    </row>
    <row r="151" spans="1:15">
      <c r="A151" s="815"/>
      <c r="B151" s="822"/>
      <c r="C151" s="823"/>
      <c r="D151" s="818"/>
      <c r="E151" s="818"/>
      <c r="F151" s="818"/>
      <c r="G151" s="818"/>
      <c r="H151" s="818"/>
      <c r="M151" s="818"/>
    </row>
    <row r="152" spans="1:15">
      <c r="A152" s="815"/>
      <c r="B152" s="822"/>
      <c r="C152" s="823"/>
      <c r="D152" s="818"/>
      <c r="E152" s="818"/>
      <c r="F152" s="818"/>
      <c r="G152" s="818"/>
      <c r="H152" s="818"/>
      <c r="M152" s="818"/>
    </row>
    <row r="153" spans="1:15">
      <c r="A153" s="815"/>
      <c r="B153" s="822"/>
      <c r="C153" s="823"/>
      <c r="D153" s="818"/>
      <c r="E153" s="818"/>
      <c r="F153" s="818"/>
      <c r="G153" s="818"/>
      <c r="H153" s="818"/>
      <c r="M153" s="818"/>
    </row>
    <row r="154" spans="1:15">
      <c r="A154" s="821"/>
      <c r="B154" s="822"/>
      <c r="C154" s="823"/>
      <c r="D154" s="818"/>
      <c r="E154" s="818"/>
      <c r="F154" s="818"/>
      <c r="G154" s="818"/>
      <c r="H154" s="818"/>
      <c r="M154" s="818"/>
    </row>
    <row r="155" spans="1:15">
      <c r="A155" s="815"/>
      <c r="C155" s="823"/>
      <c r="D155" s="818"/>
      <c r="E155" s="818"/>
      <c r="F155" s="818"/>
      <c r="G155" s="818"/>
      <c r="H155" s="818"/>
      <c r="M155" s="818"/>
    </row>
    <row r="156" spans="1:15">
      <c r="C156" s="823"/>
      <c r="D156" s="818"/>
      <c r="E156" s="818"/>
      <c r="F156" s="818"/>
      <c r="G156" s="818"/>
      <c r="H156" s="818"/>
      <c r="M156" s="818"/>
    </row>
    <row r="157" spans="1:15">
      <c r="C157" s="823"/>
      <c r="D157" s="818"/>
      <c r="E157" s="818"/>
      <c r="F157" s="818"/>
      <c r="G157" s="818"/>
      <c r="H157" s="818"/>
      <c r="M157" s="818"/>
    </row>
    <row r="158" spans="1:15">
      <c r="C158" s="823"/>
      <c r="D158" s="818"/>
      <c r="E158" s="818"/>
      <c r="F158" s="818"/>
      <c r="G158" s="818"/>
      <c r="H158" s="818"/>
      <c r="M158" s="818"/>
    </row>
    <row r="159" spans="1:15">
      <c r="D159" s="827"/>
      <c r="E159" s="827"/>
      <c r="F159" s="827"/>
      <c r="G159" s="827"/>
      <c r="H159" s="827"/>
      <c r="N159" s="828"/>
      <c r="O159" s="828"/>
    </row>
    <row r="160" spans="1:15">
      <c r="D160" s="827"/>
      <c r="E160" s="827"/>
      <c r="F160" s="827"/>
      <c r="G160" s="827"/>
      <c r="H160" s="827"/>
      <c r="N160" s="828"/>
      <c r="O160" s="828"/>
    </row>
    <row r="161" spans="4:8">
      <c r="D161" s="827"/>
      <c r="E161" s="827"/>
      <c r="F161" s="827"/>
      <c r="G161" s="827"/>
      <c r="H161" s="827"/>
    </row>
  </sheetData>
  <mergeCells count="255">
    <mergeCell ref="A126:B127"/>
    <mergeCell ref="C126:C127"/>
    <mergeCell ref="D126:D127"/>
    <mergeCell ref="E138:L138"/>
    <mergeCell ref="C88:C89"/>
    <mergeCell ref="D88:D89"/>
    <mergeCell ref="A90:B91"/>
    <mergeCell ref="C90:C91"/>
    <mergeCell ref="D90:D91"/>
    <mergeCell ref="A92:B93"/>
    <mergeCell ref="C92:C93"/>
    <mergeCell ref="D92:D93"/>
    <mergeCell ref="A94:B95"/>
    <mergeCell ref="C94:C95"/>
    <mergeCell ref="D94:D95"/>
    <mergeCell ref="A88:B89"/>
    <mergeCell ref="A129:B130"/>
    <mergeCell ref="A131:B132"/>
    <mergeCell ref="A99:B100"/>
    <mergeCell ref="A119:B120"/>
    <mergeCell ref="A134:B134"/>
    <mergeCell ref="A135:B135"/>
    <mergeCell ref="C121:C122"/>
    <mergeCell ref="A115:B116"/>
    <mergeCell ref="A121:B122"/>
    <mergeCell ref="D16:D17"/>
    <mergeCell ref="D99:D100"/>
    <mergeCell ref="A80:B81"/>
    <mergeCell ref="A40:B40"/>
    <mergeCell ref="A45:B45"/>
    <mergeCell ref="A50:B50"/>
    <mergeCell ref="C59:C60"/>
    <mergeCell ref="C67:C68"/>
    <mergeCell ref="A117:B118"/>
    <mergeCell ref="A96:B96"/>
    <mergeCell ref="A21:B22"/>
    <mergeCell ref="A19:B20"/>
    <mergeCell ref="A25:B26"/>
    <mergeCell ref="A28:B29"/>
    <mergeCell ref="A16:B17"/>
    <mergeCell ref="A14:B15"/>
    <mergeCell ref="A12:B13"/>
    <mergeCell ref="A97:B98"/>
    <mergeCell ref="BA2:BD2"/>
    <mergeCell ref="A4:B4"/>
    <mergeCell ref="A18:B18"/>
    <mergeCell ref="A11:B11"/>
    <mergeCell ref="A27:B27"/>
    <mergeCell ref="C5:C6"/>
    <mergeCell ref="C7:C8"/>
    <mergeCell ref="C9:C10"/>
    <mergeCell ref="E4:L4"/>
    <mergeCell ref="BA4:BD4"/>
    <mergeCell ref="C19:C20"/>
    <mergeCell ref="C21:C22"/>
    <mergeCell ref="A38:B39"/>
    <mergeCell ref="A36:B37"/>
    <mergeCell ref="A70:B71"/>
    <mergeCell ref="A51:B52"/>
    <mergeCell ref="A48:B49"/>
    <mergeCell ref="A41:B42"/>
    <mergeCell ref="A67:B68"/>
    <mergeCell ref="A59:B60"/>
    <mergeCell ref="A57:B58"/>
    <mergeCell ref="A55:B56"/>
    <mergeCell ref="A53:B54"/>
    <mergeCell ref="A69:B69"/>
    <mergeCell ref="A43:B44"/>
    <mergeCell ref="A46:B47"/>
    <mergeCell ref="A61:B62"/>
    <mergeCell ref="A63:B64"/>
    <mergeCell ref="A65:B66"/>
    <mergeCell ref="C48:C49"/>
    <mergeCell ref="A23:B24"/>
    <mergeCell ref="A34:B35"/>
    <mergeCell ref="A32:B33"/>
    <mergeCell ref="A30:B31"/>
    <mergeCell ref="C51:C52"/>
    <mergeCell ref="C70:C71"/>
    <mergeCell ref="C72:C73"/>
    <mergeCell ref="C74:C75"/>
    <mergeCell ref="C80:C81"/>
    <mergeCell ref="A84:B85"/>
    <mergeCell ref="C84:C85"/>
    <mergeCell ref="A86:B87"/>
    <mergeCell ref="C86:C87"/>
    <mergeCell ref="A74:B75"/>
    <mergeCell ref="C76:C77"/>
    <mergeCell ref="C61:C62"/>
    <mergeCell ref="C63:C64"/>
    <mergeCell ref="C65:C66"/>
    <mergeCell ref="C82:C83"/>
    <mergeCell ref="A72:B73"/>
    <mergeCell ref="A76:B77"/>
    <mergeCell ref="A78:B79"/>
    <mergeCell ref="D65:D66"/>
    <mergeCell ref="D53:D54"/>
    <mergeCell ref="D55:D56"/>
    <mergeCell ref="D57:D58"/>
    <mergeCell ref="D59:D60"/>
    <mergeCell ref="D80:D81"/>
    <mergeCell ref="D82:D83"/>
    <mergeCell ref="D84:D85"/>
    <mergeCell ref="D86:D87"/>
    <mergeCell ref="BA135:BD135"/>
    <mergeCell ref="AS136:AV136"/>
    <mergeCell ref="AW136:AZ136"/>
    <mergeCell ref="BA136:BD136"/>
    <mergeCell ref="Q135:T135"/>
    <mergeCell ref="U135:X135"/>
    <mergeCell ref="Y135:AB135"/>
    <mergeCell ref="AC135:AF135"/>
    <mergeCell ref="AG135:AJ135"/>
    <mergeCell ref="AK135:AN135"/>
    <mergeCell ref="AO135:AR135"/>
    <mergeCell ref="AS135:AV135"/>
    <mergeCell ref="AW135:AZ135"/>
    <mergeCell ref="AK136:AN136"/>
    <mergeCell ref="AO136:AR136"/>
    <mergeCell ref="M135:P135"/>
    <mergeCell ref="D101:D102"/>
    <mergeCell ref="A138:B138"/>
    <mergeCell ref="M138:P138"/>
    <mergeCell ref="Q138:T138"/>
    <mergeCell ref="U138:X138"/>
    <mergeCell ref="Y138:AB138"/>
    <mergeCell ref="AC138:AF138"/>
    <mergeCell ref="AG138:AJ138"/>
    <mergeCell ref="A136:B136"/>
    <mergeCell ref="M136:P136"/>
    <mergeCell ref="Q136:T136"/>
    <mergeCell ref="U136:X136"/>
    <mergeCell ref="Y136:AB136"/>
    <mergeCell ref="AC136:AF136"/>
    <mergeCell ref="AG136:AJ136"/>
    <mergeCell ref="C129:C130"/>
    <mergeCell ref="C131:C132"/>
    <mergeCell ref="D119:D120"/>
    <mergeCell ref="D121:D122"/>
    <mergeCell ref="D129:D130"/>
    <mergeCell ref="D131:D132"/>
    <mergeCell ref="D103:D104"/>
    <mergeCell ref="D105:D106"/>
    <mergeCell ref="AK138:AN138"/>
    <mergeCell ref="AO138:AR138"/>
    <mergeCell ref="AS138:AV138"/>
    <mergeCell ref="AW138:AZ138"/>
    <mergeCell ref="BA138:BD138"/>
    <mergeCell ref="M137:P137"/>
    <mergeCell ref="Q137:T137"/>
    <mergeCell ref="U137:X137"/>
    <mergeCell ref="Y137:AB137"/>
    <mergeCell ref="AC137:AF137"/>
    <mergeCell ref="AG137:AJ137"/>
    <mergeCell ref="AK137:AN137"/>
    <mergeCell ref="AO137:AR137"/>
    <mergeCell ref="AS137:AV137"/>
    <mergeCell ref="AW137:AZ137"/>
    <mergeCell ref="BA137:BD137"/>
    <mergeCell ref="A128:B128"/>
    <mergeCell ref="A133:B133"/>
    <mergeCell ref="D67:D68"/>
    <mergeCell ref="D12:D13"/>
    <mergeCell ref="D14:D15"/>
    <mergeCell ref="D107:D108"/>
    <mergeCell ref="D111:D112"/>
    <mergeCell ref="D113:D114"/>
    <mergeCell ref="D115:D116"/>
    <mergeCell ref="D117:D118"/>
    <mergeCell ref="C103:C104"/>
    <mergeCell ref="C105:C106"/>
    <mergeCell ref="C107:C108"/>
    <mergeCell ref="C111:C112"/>
    <mergeCell ref="C113:C114"/>
    <mergeCell ref="C115:C116"/>
    <mergeCell ref="C117:C118"/>
    <mergeCell ref="C41:C42"/>
    <mergeCell ref="D28:D29"/>
    <mergeCell ref="D30:D31"/>
    <mergeCell ref="D32:D33"/>
    <mergeCell ref="D34:D35"/>
    <mergeCell ref="D36:D37"/>
    <mergeCell ref="D38:D39"/>
    <mergeCell ref="C57:C58"/>
    <mergeCell ref="C78:C79"/>
    <mergeCell ref="C97:C98"/>
    <mergeCell ref="C99:C100"/>
    <mergeCell ref="C101:C102"/>
    <mergeCell ref="C119:C120"/>
    <mergeCell ref="D9:D10"/>
    <mergeCell ref="D19:D20"/>
    <mergeCell ref="D21:D22"/>
    <mergeCell ref="D23:D24"/>
    <mergeCell ref="D25:D26"/>
    <mergeCell ref="D46:D47"/>
    <mergeCell ref="D43:D44"/>
    <mergeCell ref="D41:D42"/>
    <mergeCell ref="D48:D49"/>
    <mergeCell ref="D51:D52"/>
    <mergeCell ref="D70:D71"/>
    <mergeCell ref="D72:D73"/>
    <mergeCell ref="D78:D79"/>
    <mergeCell ref="D97:D98"/>
    <mergeCell ref="D74:D75"/>
    <mergeCell ref="D76:D77"/>
    <mergeCell ref="D61:D62"/>
    <mergeCell ref="D63:D64"/>
    <mergeCell ref="A103:B104"/>
    <mergeCell ref="A101:B102"/>
    <mergeCell ref="A105:B106"/>
    <mergeCell ref="A82:B83"/>
    <mergeCell ref="A1:AZ1"/>
    <mergeCell ref="M2:P2"/>
    <mergeCell ref="Q2:T2"/>
    <mergeCell ref="U2:X2"/>
    <mergeCell ref="Y2:AB2"/>
    <mergeCell ref="AC2:AF2"/>
    <mergeCell ref="AG2:AJ2"/>
    <mergeCell ref="AK2:AN2"/>
    <mergeCell ref="AO2:AR2"/>
    <mergeCell ref="AS2:AV2"/>
    <mergeCell ref="AW2:AZ2"/>
    <mergeCell ref="I2:L2"/>
    <mergeCell ref="E2:H2"/>
    <mergeCell ref="A2:C3"/>
    <mergeCell ref="A5:B6"/>
    <mergeCell ref="A7:B8"/>
    <mergeCell ref="A9:B10"/>
    <mergeCell ref="C43:C44"/>
    <mergeCell ref="C53:C54"/>
    <mergeCell ref="C55:C56"/>
    <mergeCell ref="C12:C13"/>
    <mergeCell ref="D5:D6"/>
    <mergeCell ref="D7:D8"/>
    <mergeCell ref="A123:B123"/>
    <mergeCell ref="A124:B125"/>
    <mergeCell ref="C124:C125"/>
    <mergeCell ref="D124:D125"/>
    <mergeCell ref="A109:B110"/>
    <mergeCell ref="C109:C110"/>
    <mergeCell ref="D109:D110"/>
    <mergeCell ref="C14:C15"/>
    <mergeCell ref="C16:C17"/>
    <mergeCell ref="C28:C29"/>
    <mergeCell ref="C30:C31"/>
    <mergeCell ref="C32:C33"/>
    <mergeCell ref="C34:C35"/>
    <mergeCell ref="C36:C37"/>
    <mergeCell ref="C38:C39"/>
    <mergeCell ref="C46:C47"/>
    <mergeCell ref="C23:C24"/>
    <mergeCell ref="C25:C26"/>
    <mergeCell ref="A113:B114"/>
    <mergeCell ref="A111:B112"/>
    <mergeCell ref="A107:B108"/>
  </mergeCells>
  <pageMargins left="0.23622047244094499" right="0.23622047244094499" top="0.74803149606299202" bottom="0.74803149606299202" header="0.31496062992126" footer="0.31496062992126"/>
  <pageSetup paperSize="9" scale="12"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135B3-AACB-47D8-905C-912CF35C882C}">
  <sheetPr>
    <tabColor rgb="FF92D050"/>
    <pageSetUpPr fitToPage="1"/>
  </sheetPr>
  <dimension ref="A1:N163"/>
  <sheetViews>
    <sheetView view="pageBreakPreview" topLeftCell="C148" zoomScale="115" zoomScaleNormal="47" zoomScaleSheetLayoutView="115" workbookViewId="0">
      <selection activeCell="J159" sqref="J159"/>
    </sheetView>
  </sheetViews>
  <sheetFormatPr baseColWidth="10" defaultColWidth="11.3984375" defaultRowHeight="12.5"/>
  <cols>
    <col min="1" max="2" width="16.59765625" style="465" customWidth="1"/>
    <col min="3" max="3" width="32.69921875" style="465" customWidth="1"/>
    <col min="4" max="6" width="16.59765625" style="465" customWidth="1"/>
    <col min="7" max="7" width="24.8984375" style="465" customWidth="1"/>
    <col min="8"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e">
        <f>+#REF!</f>
        <v>#REF!</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20" customHeight="1">
      <c r="A14" s="510" t="str">
        <f>+'PPTO RESUMEN'!C18</f>
        <v>1.1</v>
      </c>
      <c r="B14" s="1182" t="str">
        <f>VLOOKUP(A14,'PPTO RESUMEN'!$C$17:$E$83,2,FALSE)</f>
        <v>Localizacion, trazado y replanteo</v>
      </c>
      <c r="C14" s="1183"/>
      <c r="D14" s="1183"/>
      <c r="E14" s="1183"/>
      <c r="F14" s="1183"/>
      <c r="G14" s="1184"/>
      <c r="H14" s="511" t="str">
        <f>VLOOKUP(A14,'PPTO RESUMEN'!$C$17:$E$83,3,FALSE)</f>
        <v>m2</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EQUIPOS'!B29</f>
        <v>MAT2411020</v>
      </c>
      <c r="B18" s="1198" t="str">
        <f>'INSUMOS &amp; EQUIPOS'!C29</f>
        <v>ESTACA DE MADERA</v>
      </c>
      <c r="C18" s="1198"/>
      <c r="D18" s="516" t="str">
        <f>VLOOKUP(B18,'INSUMOS &amp; EQUIPOS'!$C$10:$E$419,2,FALSE)</f>
        <v>UND</v>
      </c>
      <c r="E18" s="517">
        <v>0.25272499450311398</v>
      </c>
      <c r="F18" s="518">
        <v>0.05</v>
      </c>
      <c r="G18" s="519">
        <f>VLOOKUP(B18,'INSUMOS &amp; EQUIPOS'!$C$10:$E$419,3,FALSE)</f>
        <v>4054.05</v>
      </c>
      <c r="H18" s="520">
        <f t="shared" ref="H18:H22" si="0">E18*G18*(1+F18)</f>
        <v>1075.7877521636167</v>
      </c>
    </row>
    <row r="19" spans="1:8" ht="15" customHeight="1">
      <c r="A19" s="515" t="str">
        <f>'INSUMOS &amp; EQUIPOS'!B30</f>
        <v>MAT2411021</v>
      </c>
      <c r="B19" s="1198" t="str">
        <f>'INSUMOS &amp; EQUIPOS'!C30</f>
        <v xml:space="preserve">LIENZA NYLON /100 ml </v>
      </c>
      <c r="C19" s="1198"/>
      <c r="D19" s="516" t="str">
        <f>VLOOKUP(B19,'INSUMOS &amp; EQUIPOS'!$C$10:$E$419,2,FALSE)</f>
        <v>UND</v>
      </c>
      <c r="E19" s="517">
        <f>1/100</f>
        <v>0.01</v>
      </c>
      <c r="F19" s="518">
        <v>0.05</v>
      </c>
      <c r="G19" s="519">
        <f>VLOOKUP(B19,'INSUMOS &amp; EQUIPOS'!$C$10:$E$419,3,FALSE)</f>
        <v>21850.289999999997</v>
      </c>
      <c r="H19" s="520">
        <f t="shared" si="0"/>
        <v>229.428045</v>
      </c>
    </row>
    <row r="20" spans="1:8" ht="15" customHeight="1">
      <c r="A20" s="515" t="str">
        <f>'INSUMOS &amp; EQUIPOS'!B31</f>
        <v>MAT2411022</v>
      </c>
      <c r="B20" s="1198" t="str">
        <f>'INSUMOS &amp; EQUIPOS'!C31</f>
        <v>PUNTILLA 2 1/2" X 11 CC</v>
      </c>
      <c r="C20" s="1198"/>
      <c r="D20" s="516" t="str">
        <f>VLOOKUP(B20,'INSUMOS &amp; EQUIPOS'!$C$10:$E$419,2,FALSE)</f>
        <v>LB</v>
      </c>
      <c r="E20" s="517">
        <f>1/100</f>
        <v>0.01</v>
      </c>
      <c r="F20" s="518">
        <v>0.05</v>
      </c>
      <c r="G20" s="519">
        <f>VLOOKUP(B20,'INSUMOS &amp; EQUIPOS'!$C$10:$E$419,3,FALSE)</f>
        <v>6260.281500000001</v>
      </c>
      <c r="H20" s="520">
        <f t="shared" si="0"/>
        <v>65.732955750000016</v>
      </c>
    </row>
    <row r="21" spans="1:8" ht="15" customHeight="1">
      <c r="A21" s="515" t="str">
        <f>'INSUMOS &amp; EQUIPOS'!B32</f>
        <v>MAT2411023</v>
      </c>
      <c r="B21" s="1198" t="str">
        <f>'INSUMOS &amp; EQUIPOS'!C32</f>
        <v>PINTURA EN AEROSOL ROJO</v>
      </c>
      <c r="C21" s="1198"/>
      <c r="D21" s="516" t="str">
        <f>VLOOKUP(B21,'INSUMOS &amp; EQUIPOS'!$C$10:$E$419,2,FALSE)</f>
        <v>UND</v>
      </c>
      <c r="E21" s="517">
        <f>1/100</f>
        <v>0.01</v>
      </c>
      <c r="F21" s="518">
        <v>0.05</v>
      </c>
      <c r="G21" s="519">
        <f>VLOOKUP(B21,'INSUMOS &amp; EQUIPOS'!$C$10:$E$419,3,FALSE)</f>
        <v>14990</v>
      </c>
      <c r="H21" s="520">
        <f t="shared" si="0"/>
        <v>157.39500000000001</v>
      </c>
    </row>
    <row r="22" spans="1:8" ht="15" customHeight="1">
      <c r="A22" s="515" t="str">
        <f>'INSUMOS &amp; EQUIPOS'!B21</f>
        <v>MAT2411012</v>
      </c>
      <c r="B22" s="1198" t="str">
        <f>'INSUMOS &amp; EQUIPOS'!C21</f>
        <v>CAL</v>
      </c>
      <c r="C22" s="1198"/>
      <c r="D22" s="516" t="str">
        <f>VLOOKUP(B22,'INSUMOS &amp; EQUIPOS'!$C$10:$E$419,2,FALSE)</f>
        <v>KG</v>
      </c>
      <c r="E22" s="517">
        <f>1/20</f>
        <v>0.05</v>
      </c>
      <c r="F22" s="518">
        <v>0.05</v>
      </c>
      <c r="G22" s="519">
        <f>VLOOKUP(B22,'INSUMOS &amp; EQUIPOS'!$C$10:$E$419,3,FALSE)</f>
        <v>908.94960000000003</v>
      </c>
      <c r="H22" s="520">
        <f t="shared" si="0"/>
        <v>47.719854000000005</v>
      </c>
    </row>
    <row r="23" spans="1:8" ht="15" customHeight="1">
      <c r="A23" s="510"/>
      <c r="B23" s="521"/>
      <c r="C23" s="522"/>
      <c r="D23" s="522"/>
      <c r="E23" s="522"/>
      <c r="F23" s="522"/>
      <c r="G23" s="523" t="s">
        <v>1539</v>
      </c>
      <c r="H23" s="524">
        <f>SUM(H18:H22)</f>
        <v>1576.0636069136165</v>
      </c>
    </row>
    <row r="24" spans="1:8" ht="10" customHeight="1">
      <c r="A24" s="501"/>
      <c r="B24" s="502"/>
      <c r="C24" s="502"/>
      <c r="D24" s="502"/>
      <c r="E24" s="502"/>
      <c r="F24" s="502"/>
      <c r="G24" s="502"/>
      <c r="H24" s="503"/>
    </row>
    <row r="25" spans="1:8" ht="15" customHeight="1">
      <c r="A25" s="513" t="s">
        <v>360</v>
      </c>
      <c r="B25" s="1199" t="s">
        <v>1540</v>
      </c>
      <c r="C25" s="1200"/>
      <c r="D25" s="1200"/>
      <c r="E25" s="1200"/>
      <c r="F25" s="1200"/>
      <c r="G25" s="1200"/>
      <c r="H25" s="1201"/>
    </row>
    <row r="26" spans="1:8" ht="15" customHeight="1">
      <c r="A26" s="512"/>
      <c r="B26" s="1202" t="s">
        <v>933</v>
      </c>
      <c r="C26" s="1202"/>
      <c r="D26" s="1202"/>
      <c r="E26" s="514" t="s">
        <v>301</v>
      </c>
      <c r="F26" s="514" t="s">
        <v>0</v>
      </c>
      <c r="G26" s="514" t="s">
        <v>1538</v>
      </c>
      <c r="H26" s="514" t="s">
        <v>365</v>
      </c>
    </row>
    <row r="27" spans="1:8" ht="15" customHeight="1">
      <c r="A27" s="525"/>
      <c r="B27" s="1198" t="s">
        <v>1541</v>
      </c>
      <c r="C27" s="1198"/>
      <c r="D27" s="1198"/>
      <c r="E27" s="516" t="s">
        <v>291</v>
      </c>
      <c r="F27" s="526">
        <v>0.05</v>
      </c>
      <c r="G27" s="519">
        <f>H45</f>
        <v>1573.2270824999998</v>
      </c>
      <c r="H27" s="520">
        <f>F27*G27</f>
        <v>78.661354125000003</v>
      </c>
    </row>
    <row r="28" spans="1:8" ht="15" customHeight="1">
      <c r="A28" s="525" t="str">
        <f>'INSUMOS &amp; EQUIPOS'!B321</f>
        <v>EQUI2411004</v>
      </c>
      <c r="B28" s="1203" t="str">
        <f>'INSUMOS &amp; EQUIPOS'!C321</f>
        <v>EQUIPO DE TOPOGRAFÍA</v>
      </c>
      <c r="C28" s="1204"/>
      <c r="D28" s="1205"/>
      <c r="E28" s="516" t="str">
        <f>VLOOKUP(B28,'INSUMOS &amp; EQUIPOS'!$C$10:$E$419,2,FALSE)</f>
        <v>MES</v>
      </c>
      <c r="F28" s="527">
        <f>1/4000</f>
        <v>2.5000000000000001E-4</v>
      </c>
      <c r="G28" s="519">
        <f>VLOOKUP(B28,'INSUMOS &amp; EQUIPOS'!$C$10:$E$419,3,FALSE)</f>
        <v>3948749.9999999995</v>
      </c>
      <c r="H28" s="520">
        <f>F28*G28</f>
        <v>987.18749999999989</v>
      </c>
    </row>
    <row r="29" spans="1:8" ht="15" customHeight="1">
      <c r="A29" s="525"/>
      <c r="B29" s="1203"/>
      <c r="C29" s="1204"/>
      <c r="D29" s="1205"/>
      <c r="E29" s="516"/>
      <c r="F29" s="527"/>
      <c r="G29" s="519"/>
      <c r="H29" s="520"/>
    </row>
    <row r="30" spans="1:8" ht="15" customHeight="1">
      <c r="A30" s="525"/>
      <c r="B30" s="1203"/>
      <c r="C30" s="1204"/>
      <c r="D30" s="1205"/>
      <c r="E30" s="516"/>
      <c r="F30" s="527"/>
      <c r="G30" s="519"/>
      <c r="H30" s="520"/>
    </row>
    <row r="31" spans="1:8" ht="15" customHeight="1">
      <c r="A31" s="525"/>
      <c r="B31" s="1203"/>
      <c r="C31" s="1204"/>
      <c r="D31" s="1205"/>
      <c r="E31" s="516"/>
      <c r="F31" s="527"/>
      <c r="G31" s="519"/>
      <c r="H31" s="520"/>
    </row>
    <row r="32" spans="1:8" ht="15" customHeight="1">
      <c r="A32" s="531"/>
      <c r="B32" s="1210"/>
      <c r="C32" s="1211"/>
      <c r="D32" s="1211"/>
      <c r="E32" s="532"/>
      <c r="F32" s="532"/>
      <c r="G32" s="533" t="s">
        <v>1542</v>
      </c>
      <c r="H32" s="534">
        <f>SUM(H27:H31)</f>
        <v>1065.8488541249999</v>
      </c>
    </row>
    <row r="33" spans="1:14" ht="10" customHeight="1">
      <c r="A33" s="501"/>
      <c r="B33" s="502"/>
      <c r="C33" s="502"/>
      <c r="D33" s="502"/>
      <c r="E33" s="502"/>
      <c r="F33" s="502"/>
      <c r="G33" s="502"/>
      <c r="H33" s="503"/>
    </row>
    <row r="34" spans="1:14" ht="15" customHeight="1">
      <c r="A34" s="535"/>
      <c r="B34" s="1199" t="s">
        <v>1543</v>
      </c>
      <c r="C34" s="1201"/>
      <c r="D34" s="536"/>
      <c r="E34" s="537"/>
      <c r="F34" s="537"/>
      <c r="G34" s="537"/>
      <c r="H34" s="537"/>
    </row>
    <row r="35" spans="1:14" ht="15" customHeight="1">
      <c r="A35" s="513" t="s">
        <v>1544</v>
      </c>
      <c r="B35" s="1202" t="s">
        <v>933</v>
      </c>
      <c r="C35" s="1202"/>
      <c r="D35" s="514" t="s">
        <v>301</v>
      </c>
      <c r="E35" s="514" t="s">
        <v>1545</v>
      </c>
      <c r="F35" s="514" t="s">
        <v>1546</v>
      </c>
      <c r="G35" s="514" t="s">
        <v>936</v>
      </c>
      <c r="H35" s="514" t="s">
        <v>365</v>
      </c>
    </row>
    <row r="36" spans="1:14" ht="15" customHeight="1">
      <c r="A36" s="525" t="str">
        <f>'INSUMOS &amp; EQUIPOS'!B411</f>
        <v>TRANS241104</v>
      </c>
      <c r="B36" s="1198" t="str">
        <f>'INSUMOS &amp; EQUIPOS'!C411</f>
        <v>TRANSPORTE DE MATERIALES</v>
      </c>
      <c r="C36" s="1198"/>
      <c r="D36" s="516" t="str">
        <f>VLOOKUP(B36,'INSUMOS &amp; EQUIPOS'!$C$10:$E$419,2,FALSE)</f>
        <v>%</v>
      </c>
      <c r="E36" s="538"/>
      <c r="F36" s="539">
        <v>0.05</v>
      </c>
      <c r="G36" s="519">
        <f>H23</f>
        <v>1576.0636069136165</v>
      </c>
      <c r="H36" s="540">
        <f>F36*G36</f>
        <v>78.803180345680829</v>
      </c>
    </row>
    <row r="37" spans="1:14" ht="15" customHeight="1">
      <c r="A37" s="525"/>
      <c r="B37" s="1198"/>
      <c r="C37" s="1198"/>
      <c r="D37" s="516"/>
      <c r="E37" s="538"/>
      <c r="F37" s="538"/>
      <c r="G37" s="519"/>
      <c r="H37" s="540"/>
    </row>
    <row r="38" spans="1:14" ht="15" customHeight="1">
      <c r="A38" s="510"/>
      <c r="B38" s="1207" t="s">
        <v>1547</v>
      </c>
      <c r="C38" s="1207"/>
      <c r="D38" s="528"/>
      <c r="E38" s="528" t="s">
        <v>1547</v>
      </c>
      <c r="F38" s="528" t="s">
        <v>745</v>
      </c>
      <c r="G38" s="528" t="s">
        <v>745</v>
      </c>
      <c r="H38" s="540"/>
    </row>
    <row r="39" spans="1:14" ht="15" customHeight="1">
      <c r="A39" s="541"/>
      <c r="B39" s="1208"/>
      <c r="C39" s="1209"/>
      <c r="D39" s="542"/>
      <c r="E39" s="543"/>
      <c r="F39" s="543"/>
      <c r="G39" s="523" t="s">
        <v>1548</v>
      </c>
      <c r="H39" s="534">
        <f>SUM(H36:H38)</f>
        <v>78.803180345680829</v>
      </c>
    </row>
    <row r="40" spans="1:14" ht="10" customHeight="1">
      <c r="A40" s="501"/>
      <c r="B40" s="502"/>
      <c r="C40" s="502"/>
      <c r="D40" s="502"/>
      <c r="E40" s="502"/>
      <c r="F40" s="502"/>
      <c r="G40" s="502"/>
      <c r="H40" s="503"/>
    </row>
    <row r="41" spans="1:14" ht="14">
      <c r="A41" s="512"/>
      <c r="B41" s="1200" t="s">
        <v>937</v>
      </c>
      <c r="C41" s="1200"/>
      <c r="D41" s="1200"/>
      <c r="E41" s="1200"/>
      <c r="F41" s="1200"/>
      <c r="G41" s="1200"/>
      <c r="H41" s="1201"/>
    </row>
    <row r="42" spans="1:14" ht="14.25" customHeight="1">
      <c r="A42" s="513" t="s">
        <v>1544</v>
      </c>
      <c r="B42" s="1202" t="s">
        <v>1549</v>
      </c>
      <c r="C42" s="1202"/>
      <c r="D42" s="1202"/>
      <c r="E42" s="514" t="s">
        <v>301</v>
      </c>
      <c r="F42" s="514" t="s">
        <v>0</v>
      </c>
      <c r="G42" s="514" t="s">
        <v>1538</v>
      </c>
      <c r="H42" s="514" t="s">
        <v>365</v>
      </c>
    </row>
    <row r="43" spans="1:14" ht="14">
      <c r="A43" s="525" t="str">
        <f>'INSUMOS &amp; EQUIPOS'!B403</f>
        <v>MO241122</v>
      </c>
      <c r="B43" s="1210" t="str">
        <f>'INSUMOS &amp; EQUIPOS'!C403</f>
        <v>TOPÓGRAFO</v>
      </c>
      <c r="C43" s="1211"/>
      <c r="D43" s="1212"/>
      <c r="E43" s="516" t="str">
        <f>VLOOKUP(B43,'INSUMOS &amp; EQUIPOS'!$C$10:$E$419,2,FALSE)</f>
        <v>MES</v>
      </c>
      <c r="F43" s="527">
        <f>F28</f>
        <v>2.5000000000000001E-4</v>
      </c>
      <c r="G43" s="519">
        <f>VLOOKUP(B43,'INSUMOS &amp; EQUIPOS'!$C$10:$E$419,3,FALSE)</f>
        <v>4026655.9999999995</v>
      </c>
      <c r="H43" s="520">
        <f>F43*G43</f>
        <v>1006.6639999999999</v>
      </c>
    </row>
    <row r="44" spans="1:14" ht="14">
      <c r="A44" s="525" t="str">
        <f>'INSUMOS &amp; EQUIPOS'!B404</f>
        <v>MO241123</v>
      </c>
      <c r="B44" s="1210" t="str">
        <f>'INSUMOS &amp; EQUIPOS'!C404</f>
        <v>CADENERO 1</v>
      </c>
      <c r="C44" s="1211"/>
      <c r="D44" s="1212"/>
      <c r="E44" s="516" t="str">
        <f>VLOOKUP(B44,'INSUMOS &amp; EQUIPOS'!$C$10:$E$419,2,FALSE)</f>
        <v>MES</v>
      </c>
      <c r="F44" s="527">
        <f>F43</f>
        <v>2.5000000000000001E-4</v>
      </c>
      <c r="G44" s="519">
        <f>VLOOKUP(B44,'INSUMOS &amp; EQUIPOS'!$C$10:$E$419,3,FALSE)</f>
        <v>2266252.3299999996</v>
      </c>
      <c r="H44" s="520">
        <f>F44*G44</f>
        <v>566.56308249999995</v>
      </c>
    </row>
    <row r="45" spans="1:14" ht="14">
      <c r="A45" s="531"/>
      <c r="B45" s="1203"/>
      <c r="C45" s="1204"/>
      <c r="D45" s="1204"/>
      <c r="E45" s="543"/>
      <c r="F45" s="543"/>
      <c r="G45" s="523" t="s">
        <v>1550</v>
      </c>
      <c r="H45" s="534">
        <f>SUM(H43:H44)</f>
        <v>1573.2270824999998</v>
      </c>
      <c r="J45" s="557"/>
      <c r="K45" s="557"/>
      <c r="L45" s="557"/>
      <c r="M45" s="557"/>
    </row>
    <row r="46" spans="1:14" ht="10" customHeight="1">
      <c r="A46" s="501"/>
      <c r="B46" s="502"/>
      <c r="C46" s="502"/>
      <c r="D46" s="502"/>
      <c r="E46" s="502"/>
      <c r="F46" s="502"/>
      <c r="G46" s="502"/>
      <c r="H46" s="503"/>
      <c r="J46" s="557"/>
      <c r="K46" s="557"/>
      <c r="L46" s="557"/>
      <c r="M46" s="557"/>
    </row>
    <row r="47" spans="1:14" ht="20" customHeight="1">
      <c r="A47" s="1213" t="s">
        <v>938</v>
      </c>
      <c r="B47" s="1214"/>
      <c r="C47" s="1214"/>
      <c r="D47" s="1214"/>
      <c r="E47" s="1214"/>
      <c r="F47" s="1214"/>
      <c r="G47" s="1215"/>
      <c r="H47" s="545">
        <f>H45+H39+H32+H23</f>
        <v>4293.9427238842973</v>
      </c>
      <c r="J47" s="558"/>
      <c r="K47" s="558"/>
      <c r="L47" s="558"/>
      <c r="M47" s="558"/>
      <c r="N47" s="556"/>
    </row>
    <row r="48" spans="1:14" ht="10" customHeight="1">
      <c r="A48" s="501"/>
      <c r="B48" s="502"/>
      <c r="C48" s="502"/>
      <c r="D48" s="502"/>
      <c r="E48" s="502"/>
      <c r="F48" s="502"/>
      <c r="G48" s="502"/>
      <c r="H48" s="503"/>
      <c r="J48" s="557"/>
      <c r="K48" s="557"/>
      <c r="L48" s="557"/>
      <c r="M48" s="557"/>
    </row>
    <row r="49" spans="1:13" ht="14.25" customHeight="1">
      <c r="A49" s="1216" t="s">
        <v>1551</v>
      </c>
      <c r="B49" s="1217"/>
      <c r="C49" s="1217"/>
      <c r="D49" s="1217"/>
      <c r="E49" s="1217"/>
      <c r="F49" s="1217"/>
      <c r="G49" s="1217"/>
      <c r="H49" s="1218"/>
      <c r="J49" s="557"/>
      <c r="K49" s="557"/>
      <c r="L49" s="557"/>
      <c r="M49" s="557"/>
    </row>
    <row r="50" spans="1:13" ht="12.75" customHeight="1">
      <c r="A50" s="1219"/>
      <c r="B50" s="1220"/>
      <c r="C50" s="1220"/>
      <c r="D50" s="1220"/>
      <c r="E50" s="1220"/>
      <c r="F50" s="1220"/>
      <c r="G50" s="1220"/>
      <c r="H50" s="1221"/>
    </row>
    <row r="51" spans="1:13" ht="12.75" customHeight="1">
      <c r="A51" s="1222"/>
      <c r="B51" s="1223"/>
      <c r="C51" s="1223"/>
      <c r="D51" s="1223"/>
      <c r="E51" s="1223"/>
      <c r="F51" s="1223"/>
      <c r="G51" s="1223"/>
      <c r="H51" s="1224"/>
    </row>
    <row r="52" spans="1:13" ht="14.5">
      <c r="A52" s="502"/>
      <c r="B52" s="502"/>
      <c r="C52" s="502"/>
      <c r="D52" s="502"/>
      <c r="E52" s="502"/>
      <c r="F52" s="502"/>
      <c r="G52" s="502"/>
      <c r="H52" s="502"/>
    </row>
    <row r="53" spans="1:13" ht="25" customHeight="1">
      <c r="A53" s="1185"/>
      <c r="B53" s="1186"/>
      <c r="C53" s="1191" t="s">
        <v>999</v>
      </c>
      <c r="D53" s="1191"/>
      <c r="E53" s="1191"/>
      <c r="F53" s="1191"/>
      <c r="G53" s="1186"/>
      <c r="H53" s="1192"/>
    </row>
    <row r="54" spans="1:13" ht="25" customHeight="1">
      <c r="A54" s="1187"/>
      <c r="B54" s="1188"/>
      <c r="C54" s="1195" t="s">
        <v>843</v>
      </c>
      <c r="D54" s="1195"/>
      <c r="E54" s="1195"/>
      <c r="F54" s="1195"/>
      <c r="G54" s="1188"/>
      <c r="H54" s="1193"/>
    </row>
    <row r="55" spans="1:13" ht="24.75" customHeight="1">
      <c r="A55" s="1189"/>
      <c r="B55" s="1190"/>
      <c r="C55" s="1196" t="s">
        <v>844</v>
      </c>
      <c r="D55" s="1196"/>
      <c r="E55" s="1196"/>
      <c r="F55" s="1196"/>
      <c r="G55" s="1190"/>
      <c r="H55" s="1194"/>
    </row>
    <row r="56" spans="1:13" ht="10" customHeight="1">
      <c r="A56" s="501"/>
      <c r="B56" s="502"/>
      <c r="C56" s="502"/>
      <c r="D56" s="502"/>
      <c r="E56" s="502"/>
      <c r="F56" s="502"/>
      <c r="G56" s="502"/>
      <c r="H56" s="503"/>
    </row>
    <row r="57" spans="1:13" ht="20" customHeight="1">
      <c r="A57" s="1197" t="s">
        <v>1529</v>
      </c>
      <c r="B57" s="1197"/>
      <c r="C57" s="1197"/>
      <c r="D57" s="1197"/>
      <c r="E57" s="1197"/>
      <c r="F57" s="1197"/>
      <c r="G57" s="1197"/>
      <c r="H57" s="1197"/>
    </row>
    <row r="58" spans="1:13" ht="20" customHeight="1">
      <c r="A58" s="504" t="s">
        <v>1530</v>
      </c>
      <c r="B58" s="1171" t="s">
        <v>1000</v>
      </c>
      <c r="C58" s="1171"/>
      <c r="D58" s="1171"/>
      <c r="E58" s="505" t="s">
        <v>1531</v>
      </c>
      <c r="F58" s="506" t="s">
        <v>1532</v>
      </c>
      <c r="G58" s="505" t="s">
        <v>954</v>
      </c>
      <c r="H58" s="506" t="s">
        <v>1533</v>
      </c>
    </row>
    <row r="59" spans="1:13" ht="35" customHeight="1">
      <c r="A59" s="507" t="s">
        <v>953</v>
      </c>
      <c r="B59" s="1172" t="str">
        <f>'INSUMOS &amp; EQUIPOS'!$B$6</f>
        <v>CONSTRUCCIÓN DE UN SISTEMA SOLAR FOTOVOLTAICO DE GENERACIÓN DISTRIBUIDA DE 0.99 MWE ETAPA 3 PARA EL DESARROLLO SOCIOECONÓMICO DEL MUNICIPIO DE BARRANCAS, EN EL DEPARTAMENTO DE LA GUAJIRA - BARRANCAS III</v>
      </c>
      <c r="C59" s="1173"/>
      <c r="D59" s="1173"/>
      <c r="E59" s="1173"/>
      <c r="F59" s="1173"/>
      <c r="G59" s="1173"/>
      <c r="H59" s="1174"/>
    </row>
    <row r="60" spans="1:13" ht="10" customHeight="1">
      <c r="A60" s="501"/>
      <c r="B60" s="502"/>
      <c r="C60" s="502"/>
      <c r="D60" s="502"/>
      <c r="E60" s="502"/>
      <c r="F60" s="502"/>
      <c r="G60" s="502"/>
      <c r="H60" s="503"/>
    </row>
    <row r="61" spans="1:13" ht="20" customHeight="1">
      <c r="A61" s="1175" t="s">
        <v>1534</v>
      </c>
      <c r="B61" s="1176"/>
      <c r="C61" s="1176"/>
      <c r="D61" s="1176"/>
      <c r="E61" s="1176"/>
      <c r="F61" s="1176"/>
      <c r="G61" s="1176"/>
      <c r="H61" s="1177"/>
    </row>
    <row r="62" spans="1:13" ht="10" customHeight="1">
      <c r="A62" s="501"/>
      <c r="B62" s="502"/>
      <c r="C62" s="502"/>
      <c r="D62" s="502"/>
      <c r="E62" s="502"/>
      <c r="F62" s="502"/>
      <c r="G62" s="502"/>
      <c r="H62" s="503"/>
    </row>
    <row r="63" spans="1:13" ht="20" customHeight="1">
      <c r="A63" s="1178" t="str">
        <f>'PPTO RESUMEN'!$D$17</f>
        <v xml:space="preserve">OBRAS PRELIMINARES </v>
      </c>
      <c r="B63" s="1179"/>
      <c r="C63" s="1179"/>
      <c r="D63" s="1179"/>
      <c r="E63" s="1179"/>
      <c r="F63" s="1179"/>
      <c r="G63" s="1179"/>
      <c r="H63" s="1180"/>
    </row>
    <row r="64" spans="1:13" ht="10" customHeight="1">
      <c r="A64" s="501"/>
      <c r="B64" s="502"/>
      <c r="C64" s="502"/>
      <c r="D64" s="502"/>
      <c r="E64" s="502"/>
      <c r="F64" s="502"/>
      <c r="G64" s="502"/>
      <c r="H64" s="503"/>
    </row>
    <row r="65" spans="1:8" ht="20" customHeight="1">
      <c r="A65" s="508" t="s">
        <v>360</v>
      </c>
      <c r="B65" s="1181" t="s">
        <v>933</v>
      </c>
      <c r="C65" s="1181"/>
      <c r="D65" s="1181"/>
      <c r="E65" s="1181"/>
      <c r="F65" s="1181"/>
      <c r="G65" s="1181"/>
      <c r="H65" s="509" t="s">
        <v>301</v>
      </c>
    </row>
    <row r="66" spans="1:8" ht="28.5" customHeight="1">
      <c r="A66" s="510" t="str">
        <f>+'PPTO RESUMEN'!C19</f>
        <v>1.2</v>
      </c>
      <c r="B66" s="1182" t="str">
        <f>VLOOKUP(A66,'PPTO RESUMEN'!$C$17:$E$83,2,FALSE)</f>
        <v>Limpieza y descapote del terreno (tala de árboles, desbroce de maleza, y retiro de material vegetal.</v>
      </c>
      <c r="C66" s="1183"/>
      <c r="D66" s="1183"/>
      <c r="E66" s="1183"/>
      <c r="F66" s="1183"/>
      <c r="G66" s="1184"/>
      <c r="H66" s="511" t="str">
        <f>VLOOKUP(A66,'PPTO RESUMEN'!$C$17:$E$83,3,FALSE)</f>
        <v>m2</v>
      </c>
    </row>
    <row r="67" spans="1:8" ht="10" customHeight="1">
      <c r="A67" s="501"/>
      <c r="B67" s="502"/>
      <c r="C67" s="502"/>
      <c r="D67" s="502"/>
      <c r="E67" s="502"/>
      <c r="F67" s="502"/>
      <c r="G67" s="502"/>
      <c r="H67" s="503"/>
    </row>
    <row r="68" spans="1:8" ht="15" customHeight="1">
      <c r="A68" s="512"/>
      <c r="B68" s="1206" t="s">
        <v>1536</v>
      </c>
      <c r="C68" s="1206"/>
      <c r="D68" s="1206"/>
      <c r="E68" s="1206"/>
      <c r="F68" s="1206"/>
      <c r="G68" s="1206"/>
      <c r="H68" s="1206"/>
    </row>
    <row r="69" spans="1:8" ht="15" customHeight="1">
      <c r="A69" s="513" t="s">
        <v>360</v>
      </c>
      <c r="B69" s="1202" t="s">
        <v>933</v>
      </c>
      <c r="C69" s="1202"/>
      <c r="D69" s="514" t="s">
        <v>301</v>
      </c>
      <c r="E69" s="514" t="s">
        <v>0</v>
      </c>
      <c r="F69" s="514" t="s">
        <v>1537</v>
      </c>
      <c r="G69" s="514" t="s">
        <v>1538</v>
      </c>
      <c r="H69" s="514" t="s">
        <v>365</v>
      </c>
    </row>
    <row r="70" spans="1:8" ht="40" customHeight="1">
      <c r="A70" s="515" t="str">
        <f>'INSUMOS &amp; EQUIPOS'!B414</f>
        <v>TRANS241107</v>
      </c>
      <c r="B70" s="1198" t="str">
        <f>'INSUMOS &amp; EQUIPOS'!C414</f>
        <v>DERECHO DE EXPLOTACIÓN Y/O DISPOSICIÓN DE MATERIALES</v>
      </c>
      <c r="C70" s="1198"/>
      <c r="D70" s="516" t="str">
        <f>VLOOKUP(B70,'INSUMOS &amp; EQUIPOS'!$C$10:$E$419,2,FALSE)</f>
        <v>M3</v>
      </c>
      <c r="E70" s="538">
        <f>(1.1*1*0.2)</f>
        <v>0.22000000000000003</v>
      </c>
      <c r="F70" s="518">
        <v>0.05</v>
      </c>
      <c r="G70" s="519">
        <f>VLOOKUP(B70,'INSUMOS &amp; EQUIPOS'!$C$10:$E$419,3,FALSE)</f>
        <v>8346.8639226103369</v>
      </c>
      <c r="H70" s="520">
        <f t="shared" ref="H70" si="1">E70*G70*(1+F70)</f>
        <v>1928.1255661229882</v>
      </c>
    </row>
    <row r="71" spans="1:8" ht="15" customHeight="1">
      <c r="A71" s="515"/>
      <c r="B71" s="1198"/>
      <c r="C71" s="1198"/>
      <c r="D71" s="516"/>
      <c r="E71" s="517"/>
      <c r="F71" s="518"/>
      <c r="G71" s="519"/>
      <c r="H71" s="520"/>
    </row>
    <row r="72" spans="1:8" ht="15" customHeight="1">
      <c r="A72" s="515"/>
      <c r="B72" s="1198"/>
      <c r="C72" s="1198"/>
      <c r="D72" s="516"/>
      <c r="E72" s="517"/>
      <c r="F72" s="518"/>
      <c r="G72" s="519"/>
      <c r="H72" s="520"/>
    </row>
    <row r="73" spans="1:8" ht="15" customHeight="1">
      <c r="A73" s="515"/>
      <c r="B73" s="1198"/>
      <c r="C73" s="1198"/>
      <c r="D73" s="516"/>
      <c r="E73" s="517"/>
      <c r="F73" s="518"/>
      <c r="G73" s="519"/>
      <c r="H73" s="520"/>
    </row>
    <row r="74" spans="1:8" ht="15" customHeight="1">
      <c r="A74" s="515"/>
      <c r="B74" s="1226"/>
      <c r="C74" s="1226"/>
      <c r="D74" s="516"/>
      <c r="E74" s="547"/>
      <c r="F74" s="518"/>
      <c r="G74" s="519"/>
      <c r="H74" s="520"/>
    </row>
    <row r="75" spans="1:8" ht="15" customHeight="1">
      <c r="A75" s="510"/>
      <c r="B75" s="521"/>
      <c r="C75" s="522"/>
      <c r="D75" s="522"/>
      <c r="E75" s="522"/>
      <c r="F75" s="522"/>
      <c r="G75" s="523" t="s">
        <v>1539</v>
      </c>
      <c r="H75" s="524">
        <f>SUM(H70:H74)</f>
        <v>1928.1255661229882</v>
      </c>
    </row>
    <row r="76" spans="1:8" ht="10" customHeight="1">
      <c r="A76" s="501"/>
      <c r="B76" s="502"/>
      <c r="C76" s="502"/>
      <c r="D76" s="502"/>
      <c r="E76" s="502"/>
      <c r="F76" s="502"/>
      <c r="G76" s="502"/>
      <c r="H76" s="503"/>
    </row>
    <row r="77" spans="1:8" ht="15" customHeight="1">
      <c r="A77" s="513" t="s">
        <v>360</v>
      </c>
      <c r="B77" s="1199" t="s">
        <v>1540</v>
      </c>
      <c r="C77" s="1200"/>
      <c r="D77" s="1200"/>
      <c r="E77" s="1200"/>
      <c r="F77" s="1200"/>
      <c r="G77" s="1200"/>
      <c r="H77" s="1201"/>
    </row>
    <row r="78" spans="1:8" ht="15" customHeight="1">
      <c r="A78" s="512"/>
      <c r="B78" s="1202" t="s">
        <v>933</v>
      </c>
      <c r="C78" s="1202"/>
      <c r="D78" s="1202"/>
      <c r="E78" s="514" t="s">
        <v>301</v>
      </c>
      <c r="F78" s="514" t="s">
        <v>0</v>
      </c>
      <c r="G78" s="514" t="s">
        <v>1538</v>
      </c>
      <c r="H78" s="514" t="s">
        <v>365</v>
      </c>
    </row>
    <row r="79" spans="1:8" ht="15" customHeight="1">
      <c r="A79" s="525"/>
      <c r="B79" s="1198" t="s">
        <v>1541</v>
      </c>
      <c r="C79" s="1198"/>
      <c r="D79" s="1198"/>
      <c r="E79" s="516" t="s">
        <v>291</v>
      </c>
      <c r="F79" s="526">
        <v>0.05</v>
      </c>
      <c r="G79" s="519">
        <f>H102</f>
        <v>1666.8188182736046</v>
      </c>
      <c r="H79" s="520">
        <f>F79*G79</f>
        <v>83.340940913680242</v>
      </c>
    </row>
    <row r="80" spans="1:8" ht="40" customHeight="1">
      <c r="A80" s="525" t="str">
        <f>'INSUMOS &amp; EQUIPOS'!B348</f>
        <v>C0010822</v>
      </c>
      <c r="B80" s="1203" t="str">
        <f>'INSUMOS &amp; EQUIPOS'!C348</f>
        <v>RETROEXCAVADORA SOBRE LLANTAS, MOTOR 62HP, PROFUNDIDAD DE EXCAVACIÓN DE 5.41 METROS</v>
      </c>
      <c r="C80" s="1204"/>
      <c r="D80" s="1205"/>
      <c r="E80" s="516" t="str">
        <f>VLOOKUP(B80,'INSUMOS &amp; EQUIPOS'!$C$10:$E$419,2,FALSE)</f>
        <v>HM</v>
      </c>
      <c r="F80" s="527">
        <f>1/20</f>
        <v>0.05</v>
      </c>
      <c r="G80" s="519">
        <f>VLOOKUP(B80,'INSUMOS &amp; EQUIPOS'!$C$10:$E$419,3,FALSE)</f>
        <v>200070</v>
      </c>
      <c r="H80" s="520">
        <f>F80*G80</f>
        <v>10003.5</v>
      </c>
    </row>
    <row r="81" spans="1:8" ht="40" customHeight="1">
      <c r="A81" s="525" t="str">
        <f>'INSUMOS &amp; EQUIPOS'!B350</f>
        <v>C0010610</v>
      </c>
      <c r="B81" s="1203" t="str">
        <f>'INSUMOS &amp; EQUIPOS'!C350</f>
        <v>MOTONIVELADORA POTENCIA 215 HP, ANCHO DE CUCHILLA 4,27 M, PESO 18 TON</v>
      </c>
      <c r="C81" s="1204"/>
      <c r="D81" s="1205"/>
      <c r="E81" s="516" t="str">
        <f>VLOOKUP(B81,'INSUMOS &amp; EQUIPOS'!$C$10:$E$419,2,FALSE)</f>
        <v>HM</v>
      </c>
      <c r="F81" s="527">
        <f>F80</f>
        <v>0.05</v>
      </c>
      <c r="G81" s="519">
        <f>VLOOKUP(B81,'INSUMOS &amp; EQUIPOS'!$C$10:$E$419,3,FALSE)</f>
        <v>272680.66800000001</v>
      </c>
      <c r="H81" s="520">
        <f>F81*G81</f>
        <v>13634.0334</v>
      </c>
    </row>
    <row r="82" spans="1:8" ht="40" customHeight="1">
      <c r="A82" s="525" t="str">
        <f>'INSUMOS &amp; EQUIPOS'!B351</f>
        <v>C0010052</v>
      </c>
      <c r="B82" s="1203" t="str">
        <f>'INSUMOS &amp; EQUIPOS'!C351</f>
        <v>BULLDOZER, POTENCIA AL VOLANTE DE 140 HP, MOTOR DE 2200 RPM, LONGITUD DE HOJA 4,80M</v>
      </c>
      <c r="C82" s="1204"/>
      <c r="D82" s="1205"/>
      <c r="E82" s="516" t="str">
        <f>VLOOKUP(B82,'INSUMOS &amp; EQUIPOS'!$C$10:$E$419,2,FALSE)</f>
        <v>HM</v>
      </c>
      <c r="F82" s="527">
        <f>1/50</f>
        <v>0.02</v>
      </c>
      <c r="G82" s="519">
        <f>VLOOKUP(B82,'INSUMOS &amp; EQUIPOS'!$C$10:$E$419,3,FALSE)</f>
        <v>228058.74</v>
      </c>
      <c r="H82" s="520">
        <f>F82*G82</f>
        <v>4561.1747999999998</v>
      </c>
    </row>
    <row r="83" spans="1:8" ht="15" customHeight="1">
      <c r="A83" s="525" t="str">
        <f>'INSUMOS &amp; EQUIPOS'!B352</f>
        <v>C0010180</v>
      </c>
      <c r="B83" s="1203" t="str">
        <f>'INSUMOS &amp; EQUIPOS'!C352</f>
        <v>VIBROCOMPACTADOR, POTENCIA 153 HP, PESO 10 TON</v>
      </c>
      <c r="C83" s="1204"/>
      <c r="D83" s="1205"/>
      <c r="E83" s="516" t="str">
        <f>VLOOKUP(B83,'INSUMOS &amp; EQUIPOS'!$C$10:$E$419,2,FALSE)</f>
        <v>HM</v>
      </c>
      <c r="F83" s="527">
        <f>F81</f>
        <v>0.05</v>
      </c>
      <c r="G83" s="519">
        <f>VLOOKUP(B83,'INSUMOS &amp; EQUIPOS'!$C$10:$E$419,3,FALSE)</f>
        <v>269410.05</v>
      </c>
      <c r="H83" s="520">
        <f>F83*G83</f>
        <v>13470.502500000001</v>
      </c>
    </row>
    <row r="84" spans="1:8" ht="15" customHeight="1">
      <c r="A84" s="525"/>
      <c r="B84" s="1225"/>
      <c r="C84" s="1225"/>
      <c r="D84" s="1225"/>
      <c r="E84" s="528"/>
      <c r="F84" s="529"/>
      <c r="G84" s="530"/>
      <c r="H84" s="520"/>
    </row>
    <row r="85" spans="1:8" ht="15" customHeight="1">
      <c r="A85" s="531"/>
      <c r="B85" s="1210"/>
      <c r="C85" s="1211"/>
      <c r="D85" s="1211"/>
      <c r="E85" s="532"/>
      <c r="F85" s="532"/>
      <c r="G85" s="533" t="s">
        <v>1542</v>
      </c>
      <c r="H85" s="534">
        <f>SUM(H79:H84)</f>
        <v>41752.551640913684</v>
      </c>
    </row>
    <row r="86" spans="1:8" ht="10" customHeight="1">
      <c r="A86" s="501"/>
      <c r="B86" s="502"/>
      <c r="C86" s="502"/>
      <c r="D86" s="502"/>
      <c r="E86" s="502"/>
      <c r="F86" s="502"/>
      <c r="G86" s="502"/>
      <c r="H86" s="503"/>
    </row>
    <row r="87" spans="1:8" ht="15" customHeight="1">
      <c r="A87" s="535"/>
      <c r="B87" s="1199" t="s">
        <v>1543</v>
      </c>
      <c r="C87" s="1201"/>
      <c r="D87" s="536"/>
      <c r="E87" s="537"/>
      <c r="F87" s="537"/>
      <c r="G87" s="537"/>
      <c r="H87" s="537"/>
    </row>
    <row r="88" spans="1:8" ht="15" customHeight="1">
      <c r="A88" s="513" t="s">
        <v>1544</v>
      </c>
      <c r="B88" s="1202" t="s">
        <v>933</v>
      </c>
      <c r="C88" s="1202"/>
      <c r="D88" s="514" t="s">
        <v>301</v>
      </c>
      <c r="E88" s="514" t="s">
        <v>1545</v>
      </c>
      <c r="F88" s="514" t="s">
        <v>1546</v>
      </c>
      <c r="G88" s="514" t="s">
        <v>936</v>
      </c>
      <c r="H88" s="514" t="s">
        <v>365</v>
      </c>
    </row>
    <row r="89" spans="1:8" ht="30" customHeight="1">
      <c r="A89" s="525" t="str">
        <f>'INSUMOS &amp; EQUIPOS'!B408</f>
        <v>TRANS241101</v>
      </c>
      <c r="B89" s="1198" t="str">
        <f>'INSUMOS &amp; EQUIPOS'!C408</f>
        <v>TRANSPORTE DE MATERIAL PROVENIENTE DE EXCAVACIÓN</v>
      </c>
      <c r="C89" s="1198"/>
      <c r="D89" s="516" t="str">
        <f>VLOOKUP(B89,'INSUMOS &amp; EQUIPOS'!$C$10:$E$419,2,FALSE)</f>
        <v>M3-KM</v>
      </c>
      <c r="E89" s="538">
        <v>20</v>
      </c>
      <c r="F89" s="538">
        <f>(1.1*1*0.2)*1.05</f>
        <v>0.23100000000000004</v>
      </c>
      <c r="G89" s="519">
        <f>VLOOKUP(B89,'INSUMOS &amp; EQUIPOS'!$C$10:$E$419,3,FALSE)</f>
        <v>1866.9689999999998</v>
      </c>
      <c r="H89" s="540">
        <f>(E89*F89)*G89</f>
        <v>8625.3967800000009</v>
      </c>
    </row>
    <row r="90" spans="1:8" ht="15" customHeight="1">
      <c r="A90" s="525"/>
      <c r="B90" s="1207" t="s">
        <v>1547</v>
      </c>
      <c r="C90" s="1207"/>
      <c r="D90" s="528"/>
      <c r="E90" s="555"/>
      <c r="F90" s="555"/>
      <c r="G90" s="530"/>
      <c r="H90" s="540"/>
    </row>
    <row r="91" spans="1:8" ht="15" customHeight="1">
      <c r="A91" s="525"/>
      <c r="B91" s="1207" t="s">
        <v>1547</v>
      </c>
      <c r="C91" s="1207"/>
      <c r="D91" s="528"/>
      <c r="E91" s="555"/>
      <c r="F91" s="555"/>
      <c r="G91" s="530"/>
      <c r="H91" s="540"/>
    </row>
    <row r="92" spans="1:8" ht="15" customHeight="1">
      <c r="A92" s="525"/>
      <c r="B92" s="1207" t="s">
        <v>1547</v>
      </c>
      <c r="C92" s="1207"/>
      <c r="D92" s="528"/>
      <c r="E92" s="555"/>
      <c r="F92" s="555"/>
      <c r="G92" s="530"/>
      <c r="H92" s="540"/>
    </row>
    <row r="93" spans="1:8" ht="15" customHeight="1">
      <c r="A93" s="510"/>
      <c r="B93" s="1207" t="s">
        <v>1547</v>
      </c>
      <c r="C93" s="1207"/>
      <c r="D93" s="528"/>
      <c r="E93" s="528" t="s">
        <v>1547</v>
      </c>
      <c r="F93" s="528" t="s">
        <v>745</v>
      </c>
      <c r="G93" s="528" t="s">
        <v>745</v>
      </c>
      <c r="H93" s="540"/>
    </row>
    <row r="94" spans="1:8" ht="15" customHeight="1">
      <c r="A94" s="541"/>
      <c r="B94" s="1208"/>
      <c r="C94" s="1209"/>
      <c r="D94" s="542"/>
      <c r="E94" s="543"/>
      <c r="F94" s="543"/>
      <c r="G94" s="523" t="s">
        <v>1548</v>
      </c>
      <c r="H94" s="534">
        <f>SUM(H89:H93)</f>
        <v>8625.3967800000009</v>
      </c>
    </row>
    <row r="95" spans="1:8" ht="10" customHeight="1">
      <c r="A95" s="501"/>
      <c r="B95" s="502"/>
      <c r="C95" s="502"/>
      <c r="D95" s="502"/>
      <c r="E95" s="502"/>
      <c r="F95" s="502"/>
      <c r="G95" s="502"/>
      <c r="H95" s="503"/>
    </row>
    <row r="96" spans="1:8" ht="14">
      <c r="A96" s="512"/>
      <c r="B96" s="1200" t="s">
        <v>937</v>
      </c>
      <c r="C96" s="1200"/>
      <c r="D96" s="1200"/>
      <c r="E96" s="1200"/>
      <c r="F96" s="1200"/>
      <c r="G96" s="1200"/>
      <c r="H96" s="1201"/>
    </row>
    <row r="97" spans="1:10" ht="14">
      <c r="A97" s="513" t="s">
        <v>1544</v>
      </c>
      <c r="B97" s="1202" t="s">
        <v>1549</v>
      </c>
      <c r="C97" s="1202"/>
      <c r="D97" s="1202"/>
      <c r="E97" s="514" t="s">
        <v>301</v>
      </c>
      <c r="F97" s="514" t="s">
        <v>0</v>
      </c>
      <c r="G97" s="514" t="s">
        <v>1538</v>
      </c>
      <c r="H97" s="514" t="s">
        <v>365</v>
      </c>
    </row>
    <row r="98" spans="1:10" ht="14">
      <c r="A98" s="525" t="str">
        <f>'INSUMOS &amp; EQUIPOS'!B382</f>
        <v>MO241101</v>
      </c>
      <c r="B98" s="1210" t="str">
        <f>'INSUMOS &amp; EQUIPOS'!C382</f>
        <v xml:space="preserve">CUADRILLA "AA" (Albañileria) </v>
      </c>
      <c r="C98" s="1211"/>
      <c r="D98" s="1212"/>
      <c r="E98" s="516" t="str">
        <f>VLOOKUP(B98,'INSUMOS &amp; EQUIPOS'!$C$10:$E$419,2,FALSE)</f>
        <v>HC</v>
      </c>
      <c r="F98" s="527">
        <f>1/30</f>
        <v>3.3333333333333333E-2</v>
      </c>
      <c r="G98" s="519">
        <f>VLOOKUP(B98,'INSUMOS &amp; EQUIPOS'!$C$10:$E$419,3,FALSE)</f>
        <v>50004.564548208138</v>
      </c>
      <c r="H98" s="520">
        <f>F98*G98</f>
        <v>1666.8188182736046</v>
      </c>
    </row>
    <row r="99" spans="1:10" ht="14">
      <c r="A99" s="525"/>
      <c r="B99" s="1210"/>
      <c r="C99" s="1211"/>
      <c r="D99" s="1212"/>
      <c r="E99" s="516"/>
      <c r="F99" s="527"/>
      <c r="G99" s="519"/>
      <c r="H99" s="520"/>
    </row>
    <row r="100" spans="1:10" ht="14">
      <c r="A100" s="525"/>
      <c r="B100" s="1210"/>
      <c r="C100" s="1211"/>
      <c r="D100" s="1212"/>
      <c r="E100" s="516"/>
      <c r="F100" s="527"/>
      <c r="G100" s="519"/>
      <c r="H100" s="520"/>
    </row>
    <row r="101" spans="1:10" ht="14">
      <c r="A101" s="525"/>
      <c r="B101" s="1225"/>
      <c r="C101" s="1225"/>
      <c r="D101" s="1225"/>
      <c r="E101" s="528"/>
      <c r="F101" s="544"/>
      <c r="G101" s="530"/>
      <c r="H101" s="520"/>
    </row>
    <row r="102" spans="1:10" ht="14">
      <c r="A102" s="531"/>
      <c r="B102" s="1203"/>
      <c r="C102" s="1204"/>
      <c r="D102" s="1204"/>
      <c r="E102" s="543"/>
      <c r="F102" s="543"/>
      <c r="G102" s="523" t="s">
        <v>1550</v>
      </c>
      <c r="H102" s="534">
        <f>SUM(H98:H101)</f>
        <v>1666.8188182736046</v>
      </c>
    </row>
    <row r="103" spans="1:10" ht="10" customHeight="1">
      <c r="A103" s="501"/>
      <c r="B103" s="502"/>
      <c r="C103" s="502"/>
      <c r="D103" s="502"/>
      <c r="E103" s="502"/>
      <c r="F103" s="502"/>
      <c r="G103" s="502"/>
      <c r="H103" s="503"/>
    </row>
    <row r="104" spans="1:10" ht="20" customHeight="1">
      <c r="A104" s="1213" t="s">
        <v>938</v>
      </c>
      <c r="B104" s="1214"/>
      <c r="C104" s="1214"/>
      <c r="D104" s="1214"/>
      <c r="E104" s="1214"/>
      <c r="F104" s="1214"/>
      <c r="G104" s="1215"/>
      <c r="H104" s="545">
        <f>H102+H94+H85+H75</f>
        <v>53972.892805310279</v>
      </c>
      <c r="J104" s="546"/>
    </row>
    <row r="105" spans="1:10" ht="10" customHeight="1">
      <c r="A105" s="501"/>
      <c r="B105" s="502"/>
      <c r="C105" s="502"/>
      <c r="D105" s="502"/>
      <c r="E105" s="502"/>
      <c r="F105" s="502"/>
      <c r="G105" s="502"/>
      <c r="H105" s="503"/>
    </row>
    <row r="106" spans="1:10" ht="12.75" customHeight="1">
      <c r="A106" s="1216" t="s">
        <v>1551</v>
      </c>
      <c r="B106" s="1217"/>
      <c r="C106" s="1217"/>
      <c r="D106" s="1217"/>
      <c r="E106" s="1217"/>
      <c r="F106" s="1217"/>
      <c r="G106" s="1217"/>
      <c r="H106" s="1218"/>
    </row>
    <row r="107" spans="1:10" ht="12.75" customHeight="1">
      <c r="A107" s="1219"/>
      <c r="B107" s="1220"/>
      <c r="C107" s="1220"/>
      <c r="D107" s="1220"/>
      <c r="E107" s="1220"/>
      <c r="F107" s="1220"/>
      <c r="G107" s="1220"/>
      <c r="H107" s="1221"/>
    </row>
    <row r="108" spans="1:10" ht="12.75" customHeight="1">
      <c r="A108" s="1222"/>
      <c r="B108" s="1223"/>
      <c r="C108" s="1223"/>
      <c r="D108" s="1223"/>
      <c r="E108" s="1223"/>
      <c r="F108" s="1223"/>
      <c r="G108" s="1223"/>
      <c r="H108" s="1224"/>
    </row>
    <row r="109" spans="1:10" ht="25" customHeight="1">
      <c r="A109" s="1185"/>
      <c r="B109" s="1186"/>
      <c r="C109" s="1191" t="s">
        <v>999</v>
      </c>
      <c r="D109" s="1191"/>
      <c r="E109" s="1191"/>
      <c r="F109" s="1191"/>
      <c r="G109" s="1186"/>
      <c r="H109" s="1192"/>
    </row>
    <row r="110" spans="1:10" ht="25" customHeight="1">
      <c r="A110" s="1187"/>
      <c r="B110" s="1188"/>
      <c r="C110" s="1195" t="s">
        <v>843</v>
      </c>
      <c r="D110" s="1195"/>
      <c r="E110" s="1195"/>
      <c r="F110" s="1195"/>
      <c r="G110" s="1188"/>
      <c r="H110" s="1193"/>
    </row>
    <row r="111" spans="1:10" ht="24.75" customHeight="1">
      <c r="A111" s="1189"/>
      <c r="B111" s="1190"/>
      <c r="C111" s="1196" t="s">
        <v>844</v>
      </c>
      <c r="D111" s="1196"/>
      <c r="E111" s="1196"/>
      <c r="F111" s="1196"/>
      <c r="G111" s="1190"/>
      <c r="H111" s="1194"/>
    </row>
    <row r="112" spans="1:10" ht="10" customHeight="1">
      <c r="A112" s="501"/>
      <c r="B112" s="502"/>
      <c r="C112" s="502"/>
      <c r="D112" s="502"/>
      <c r="E112" s="502"/>
      <c r="F112" s="502"/>
      <c r="G112" s="502"/>
      <c r="H112" s="503"/>
    </row>
    <row r="113" spans="1:8" ht="20" customHeight="1">
      <c r="A113" s="1197" t="s">
        <v>1529</v>
      </c>
      <c r="B113" s="1197"/>
      <c r="C113" s="1197"/>
      <c r="D113" s="1197"/>
      <c r="E113" s="1197"/>
      <c r="F113" s="1197"/>
      <c r="G113" s="1197"/>
      <c r="H113" s="1197"/>
    </row>
    <row r="114" spans="1:8" ht="20" customHeight="1">
      <c r="A114" s="504" t="s">
        <v>1530</v>
      </c>
      <c r="B114" s="1171" t="s">
        <v>1000</v>
      </c>
      <c r="C114" s="1171"/>
      <c r="D114" s="1171"/>
      <c r="E114" s="505" t="s">
        <v>1531</v>
      </c>
      <c r="F114" s="506" t="s">
        <v>1532</v>
      </c>
      <c r="G114" s="505" t="s">
        <v>954</v>
      </c>
      <c r="H114" s="506" t="s">
        <v>1533</v>
      </c>
    </row>
    <row r="115" spans="1:8" ht="35" customHeight="1">
      <c r="A115" s="507" t="s">
        <v>953</v>
      </c>
      <c r="B115" s="1172" t="str">
        <f>'INSUMOS &amp; EQUIPOS'!$B$6</f>
        <v>CONSTRUCCIÓN DE UN SISTEMA SOLAR FOTOVOLTAICO DE GENERACIÓN DISTRIBUIDA DE 0.99 MWE ETAPA 3 PARA EL DESARROLLO SOCIOECONÓMICO DEL MUNICIPIO DE BARRANCAS, EN EL DEPARTAMENTO DE LA GUAJIRA - BARRANCAS III</v>
      </c>
      <c r="C115" s="1173"/>
      <c r="D115" s="1173"/>
      <c r="E115" s="1173"/>
      <c r="F115" s="1173"/>
      <c r="G115" s="1173"/>
      <c r="H115" s="1174"/>
    </row>
    <row r="116" spans="1:8" ht="10" customHeight="1">
      <c r="A116" s="501"/>
      <c r="B116" s="502"/>
      <c r="C116" s="502"/>
      <c r="D116" s="502"/>
      <c r="E116" s="502"/>
      <c r="F116" s="502"/>
      <c r="G116" s="502"/>
      <c r="H116" s="503"/>
    </row>
    <row r="117" spans="1:8" ht="20" customHeight="1">
      <c r="A117" s="1175" t="s">
        <v>1534</v>
      </c>
      <c r="B117" s="1176"/>
      <c r="C117" s="1176"/>
      <c r="D117" s="1176"/>
      <c r="E117" s="1176"/>
      <c r="F117" s="1176"/>
      <c r="G117" s="1176"/>
      <c r="H117" s="1177"/>
    </row>
    <row r="118" spans="1:8" ht="10" customHeight="1">
      <c r="A118" s="501"/>
      <c r="B118" s="502"/>
      <c r="C118" s="502"/>
      <c r="D118" s="502"/>
      <c r="E118" s="502"/>
      <c r="F118" s="502"/>
      <c r="G118" s="502"/>
      <c r="H118" s="503"/>
    </row>
    <row r="119" spans="1:8" ht="20" customHeight="1">
      <c r="A119" s="1178" t="str">
        <f>'PPTO RESUMEN'!$D$17</f>
        <v xml:space="preserve">OBRAS PRELIMINARES </v>
      </c>
      <c r="B119" s="1179"/>
      <c r="C119" s="1179"/>
      <c r="D119" s="1179"/>
      <c r="E119" s="1179"/>
      <c r="F119" s="1179"/>
      <c r="G119" s="1179"/>
      <c r="H119" s="1180"/>
    </row>
    <row r="120" spans="1:8" ht="10" customHeight="1">
      <c r="A120" s="501"/>
      <c r="B120" s="502"/>
      <c r="C120" s="502"/>
      <c r="D120" s="502"/>
      <c r="E120" s="502"/>
      <c r="F120" s="502"/>
      <c r="G120" s="502"/>
      <c r="H120" s="503"/>
    </row>
    <row r="121" spans="1:8" ht="20" customHeight="1">
      <c r="A121" s="508" t="s">
        <v>360</v>
      </c>
      <c r="B121" s="1181" t="s">
        <v>933</v>
      </c>
      <c r="C121" s="1181"/>
      <c r="D121" s="1181"/>
      <c r="E121" s="1181"/>
      <c r="F121" s="1181"/>
      <c r="G121" s="1181"/>
      <c r="H121" s="509" t="s">
        <v>301</v>
      </c>
    </row>
    <row r="122" spans="1:8" ht="20" customHeight="1">
      <c r="A122" s="510" t="str">
        <f>+'PPTO RESUMEN'!C20</f>
        <v>1.3</v>
      </c>
      <c r="B122" s="1182" t="str">
        <f>VLOOKUP(A122,'PPTO RESUMEN'!$C$17:$E$83,2,FALSE)</f>
        <v>Instalación y adecuacion de campamento y almacen de equipos y herramientas</v>
      </c>
      <c r="C122" s="1183"/>
      <c r="D122" s="1183"/>
      <c r="E122" s="1183"/>
      <c r="F122" s="1183"/>
      <c r="G122" s="1184"/>
      <c r="H122" s="511" t="str">
        <f>VLOOKUP(A122,'PPTO RESUMEN'!$C$17:$E$83,3,FALSE)</f>
        <v>glb</v>
      </c>
    </row>
    <row r="123" spans="1:8" ht="10" customHeight="1">
      <c r="A123" s="501"/>
      <c r="B123" s="502"/>
      <c r="C123" s="502"/>
      <c r="D123" s="502"/>
      <c r="E123" s="502"/>
      <c r="F123" s="502"/>
      <c r="G123" s="502"/>
      <c r="H123" s="503"/>
    </row>
    <row r="124" spans="1:8" ht="15" customHeight="1">
      <c r="A124" s="512"/>
      <c r="B124" s="1206" t="s">
        <v>1536</v>
      </c>
      <c r="C124" s="1206"/>
      <c r="D124" s="1206"/>
      <c r="E124" s="1206"/>
      <c r="F124" s="1206"/>
      <c r="G124" s="1206"/>
      <c r="H124" s="1206"/>
    </row>
    <row r="125" spans="1:8" ht="15" customHeight="1">
      <c r="A125" s="513" t="s">
        <v>360</v>
      </c>
      <c r="B125" s="1202" t="s">
        <v>933</v>
      </c>
      <c r="C125" s="1202"/>
      <c r="D125" s="514" t="s">
        <v>301</v>
      </c>
      <c r="E125" s="514" t="s">
        <v>0</v>
      </c>
      <c r="F125" s="514" t="s">
        <v>1537</v>
      </c>
      <c r="G125" s="514" t="s">
        <v>1538</v>
      </c>
      <c r="H125" s="514" t="s">
        <v>365</v>
      </c>
    </row>
    <row r="126" spans="1:8" ht="20" customHeight="1">
      <c r="A126" s="515" t="str">
        <f>'INSUMOS &amp; EQUIPOS'!B36</f>
        <v>MAT2411027</v>
      </c>
      <c r="B126" s="1198" t="str">
        <f>'INSUMOS &amp; EQUIPOS'!C36</f>
        <v>LÁMINAS DE ZINC 2,44 M</v>
      </c>
      <c r="C126" s="1198"/>
      <c r="D126" s="516" t="str">
        <f>VLOOKUP(B126,'INSUMOS &amp; EQUIPOS'!$C$10:$E$419,2,FALSE)</f>
        <v>UND</v>
      </c>
      <c r="E126" s="564">
        <v>300</v>
      </c>
      <c r="F126" s="518">
        <v>0.05</v>
      </c>
      <c r="G126" s="519">
        <f>VLOOKUP(B126,'INSUMOS &amp; EQUIPOS'!$C$10:$E$419,3,FALSE)</f>
        <v>52800</v>
      </c>
      <c r="H126" s="520">
        <f t="shared" ref="H126:H131" si="2">E126*G126*(1+F126)</f>
        <v>16632000</v>
      </c>
    </row>
    <row r="127" spans="1:8" ht="20" customHeight="1">
      <c r="A127" s="515" t="str">
        <f>'INSUMOS &amp; EQUIPOS'!B37</f>
        <v>MAT2411028</v>
      </c>
      <c r="B127" s="1198" t="str">
        <f>'INSUMOS &amp; EQUIPOS'!C37</f>
        <v>TORNILLO AUTOPERFORANTE X 1"</v>
      </c>
      <c r="C127" s="1198"/>
      <c r="D127" s="516" t="str">
        <f>VLOOKUP(B127,'INSUMOS &amp; EQUIPOS'!$C$10:$E$419,2,FALSE)</f>
        <v>UND</v>
      </c>
      <c r="E127" s="564">
        <v>2000</v>
      </c>
      <c r="F127" s="518">
        <v>0.05</v>
      </c>
      <c r="G127" s="519">
        <f>VLOOKUP(B127,'INSUMOS &amp; EQUIPOS'!$C$10:$E$419,3,FALSE)</f>
        <v>450</v>
      </c>
      <c r="H127" s="520">
        <f t="shared" si="2"/>
        <v>945000</v>
      </c>
    </row>
    <row r="128" spans="1:8" ht="20" customHeight="1">
      <c r="A128" s="515" t="str">
        <f>'INSUMOS &amp; EQUIPOS'!B38</f>
        <v>MAT2411029</v>
      </c>
      <c r="B128" s="1198" t="str">
        <f>'INSUMOS &amp; EQUIPOS'!C38</f>
        <v>DISCO DE CORTE</v>
      </c>
      <c r="C128" s="1198"/>
      <c r="D128" s="516" t="str">
        <f>VLOOKUP(B128,'INSUMOS &amp; EQUIPOS'!$C$10:$E$419,2,FALSE)</f>
        <v>UND</v>
      </c>
      <c r="E128" s="564">
        <v>20</v>
      </c>
      <c r="F128" s="518">
        <v>0.05</v>
      </c>
      <c r="G128" s="519">
        <f>VLOOKUP(B128,'INSUMOS &amp; EQUIPOS'!$C$10:$E$419,3,FALSE)</f>
        <v>15000</v>
      </c>
      <c r="H128" s="520">
        <f t="shared" si="2"/>
        <v>315000</v>
      </c>
    </row>
    <row r="129" spans="1:8" ht="20" customHeight="1">
      <c r="A129" s="515" t="str">
        <f>'INSUMOS &amp; EQUIPOS'!B39</f>
        <v>MAT2411030</v>
      </c>
      <c r="B129" s="1198" t="str">
        <f>'INSUMOS &amp; EQUIPOS'!C39</f>
        <v>LISTONES DE MADERA</v>
      </c>
      <c r="C129" s="1198"/>
      <c r="D129" s="516" t="str">
        <f>VLOOKUP(B129,'INSUMOS &amp; EQUIPOS'!$C$10:$E$419,2,FALSE)</f>
        <v>UND</v>
      </c>
      <c r="E129" s="564">
        <v>100</v>
      </c>
      <c r="F129" s="518">
        <v>0.05</v>
      </c>
      <c r="G129" s="519">
        <f>VLOOKUP(B129,'INSUMOS &amp; EQUIPOS'!$C$10:$E$419,3,FALSE)</f>
        <v>20000</v>
      </c>
      <c r="H129" s="520">
        <f t="shared" si="2"/>
        <v>2100000</v>
      </c>
    </row>
    <row r="130" spans="1:8" ht="20" customHeight="1">
      <c r="A130" s="515" t="str">
        <f>'INSUMOS &amp; EQUIPOS'!B46</f>
        <v>MAT2411037</v>
      </c>
      <c r="B130" s="1198" t="str">
        <f>'INSUMOS &amp; EQUIPOS'!C46</f>
        <v>PUNTILLA CON CABEZA 2 1/2”</v>
      </c>
      <c r="C130" s="1198"/>
      <c r="D130" s="516" t="str">
        <f>VLOOKUP(B130,'INSUMOS &amp; EQUIPOS'!$C$10:$E$419,2,FALSE)</f>
        <v>LB</v>
      </c>
      <c r="E130" s="564">
        <v>10</v>
      </c>
      <c r="F130" s="518">
        <v>0.05</v>
      </c>
      <c r="G130" s="519">
        <f>VLOOKUP(B130,'INSUMOS &amp; EQUIPOS'!$C$10:$E$419,3,FALSE)</f>
        <v>6272.1945000000005</v>
      </c>
      <c r="H130" s="520">
        <f t="shared" si="2"/>
        <v>65858.042250000013</v>
      </c>
    </row>
    <row r="131" spans="1:8" ht="20" customHeight="1">
      <c r="A131" s="515" t="str">
        <f>'INSUMOS &amp; EQUIPOS'!B48</f>
        <v>MAT2411039</v>
      </c>
      <c r="B131" s="1198" t="str">
        <f>'INSUMOS &amp; EQUIPOS'!C48</f>
        <v>SOLDADURA HO E - 6011x1/8</v>
      </c>
      <c r="C131" s="1198"/>
      <c r="D131" s="516" t="str">
        <f>VLOOKUP(B131,'INSUMOS &amp; EQUIPOS'!$C$10:$E$419,2,FALSE)</f>
        <v>KG</v>
      </c>
      <c r="E131" s="564">
        <v>10</v>
      </c>
      <c r="F131" s="518">
        <v>0.05</v>
      </c>
      <c r="G131" s="519">
        <f>VLOOKUP(B131,'INSUMOS &amp; EQUIPOS'!$C$10:$E$419,3,FALSE)</f>
        <v>25693.199999999997</v>
      </c>
      <c r="H131" s="520">
        <f t="shared" si="2"/>
        <v>269778.59999999998</v>
      </c>
    </row>
    <row r="132" spans="1:8" ht="15" customHeight="1">
      <c r="A132" s="510"/>
      <c r="B132" s="521"/>
      <c r="C132" s="522"/>
      <c r="D132" s="522"/>
      <c r="E132" s="522"/>
      <c r="F132" s="522"/>
      <c r="G132" s="523" t="s">
        <v>1539</v>
      </c>
      <c r="H132" s="524">
        <f>SUM(H126:H131)</f>
        <v>20327636.642250001</v>
      </c>
    </row>
    <row r="133" spans="1:8" ht="10" customHeight="1">
      <c r="A133" s="501"/>
      <c r="B133" s="502"/>
      <c r="C133" s="502"/>
      <c r="D133" s="502"/>
      <c r="E133" s="502"/>
      <c r="F133" s="502"/>
      <c r="G133" s="502"/>
      <c r="H133" s="503"/>
    </row>
    <row r="134" spans="1:8" ht="15" customHeight="1">
      <c r="A134" s="513" t="s">
        <v>360</v>
      </c>
      <c r="B134" s="1199" t="s">
        <v>1540</v>
      </c>
      <c r="C134" s="1200"/>
      <c r="D134" s="1200"/>
      <c r="E134" s="1200"/>
      <c r="F134" s="1200"/>
      <c r="G134" s="1200"/>
      <c r="H134" s="1201"/>
    </row>
    <row r="135" spans="1:8" ht="15" customHeight="1">
      <c r="A135" s="512"/>
      <c r="B135" s="1202" t="s">
        <v>933</v>
      </c>
      <c r="C135" s="1202"/>
      <c r="D135" s="1202"/>
      <c r="E135" s="514" t="s">
        <v>301</v>
      </c>
      <c r="F135" s="514" t="s">
        <v>0</v>
      </c>
      <c r="G135" s="514" t="s">
        <v>1538</v>
      </c>
      <c r="H135" s="514" t="s">
        <v>365</v>
      </c>
    </row>
    <row r="136" spans="1:8" ht="15" customHeight="1">
      <c r="A136" s="525"/>
      <c r="B136" s="1198" t="s">
        <v>1541</v>
      </c>
      <c r="C136" s="1198"/>
      <c r="D136" s="1198"/>
      <c r="E136" s="516" t="s">
        <v>291</v>
      </c>
      <c r="F136" s="526">
        <v>0.05</v>
      </c>
      <c r="G136" s="519">
        <f>H156</f>
        <v>8455147.022567274</v>
      </c>
      <c r="H136" s="520">
        <f>F136*G136</f>
        <v>422757.35112836375</v>
      </c>
    </row>
    <row r="137" spans="1:8" ht="20" customHeight="1">
      <c r="A137" s="525" t="str">
        <f>'INSUMOS &amp; EQUIPOS'!B322</f>
        <v>EQUI2611025</v>
      </c>
      <c r="B137" s="1203" t="str">
        <f>'INSUMOS &amp; EQUIPOS'!C322</f>
        <v>EQUIPO DE SOLDADURA 400 AMP</v>
      </c>
      <c r="C137" s="1204"/>
      <c r="D137" s="1205"/>
      <c r="E137" s="516" t="str">
        <f>VLOOKUP(B137,'INSUMOS &amp; EQUIPOS'!$C$10:$E$419,2,FALSE)</f>
        <v>DÍA</v>
      </c>
      <c r="F137" s="527">
        <v>12</v>
      </c>
      <c r="G137" s="519">
        <f>VLOOKUP(B137,'INSUMOS &amp; EQUIPOS'!$C$10:$E$419,3,FALSE)</f>
        <v>173458.37181490191</v>
      </c>
      <c r="H137" s="520">
        <f>F137*G137</f>
        <v>2081500.4617788228</v>
      </c>
    </row>
    <row r="138" spans="1:8" ht="20" customHeight="1">
      <c r="A138" s="525" t="str">
        <f>'INSUMOS &amp; EQUIPOS'!B324</f>
        <v>EQUI2611027</v>
      </c>
      <c r="B138" s="1203" t="str">
        <f>'INSUMOS &amp; EQUIPOS'!C324</f>
        <v>PULIDORA (8500 REV)</v>
      </c>
      <c r="C138" s="1204"/>
      <c r="D138" s="1205"/>
      <c r="E138" s="516" t="str">
        <f>VLOOKUP(B138,'INSUMOS &amp; EQUIPOS'!$C$10:$E$419,2,FALSE)</f>
        <v>HR</v>
      </c>
      <c r="F138" s="527">
        <f>20*8</f>
        <v>160</v>
      </c>
      <c r="G138" s="519">
        <f>VLOOKUP(B138,'INSUMOS &amp; EQUIPOS'!$C$10:$E$419,3,FALSE)</f>
        <v>5333.506547</v>
      </c>
      <c r="H138" s="520">
        <f>F138*G138</f>
        <v>853361.04752000002</v>
      </c>
    </row>
    <row r="139" spans="1:8" ht="20" customHeight="1">
      <c r="A139" s="525" t="str">
        <f>'INSUMOS &amp; EQUIPOS'!B358</f>
        <v>C0011088</v>
      </c>
      <c r="B139" s="1203" t="str">
        <f>'INSUMOS &amp; EQUIPOS'!C358</f>
        <v>PLANTA ELÉCTRICA MOTOGENERADOR G.P. 100 KW</v>
      </c>
      <c r="C139" s="1204"/>
      <c r="D139" s="1205"/>
      <c r="E139" s="516" t="str">
        <f>VLOOKUP(B139,'INSUMOS &amp; EQUIPOS'!$C$10:$E$419,2,FALSE)</f>
        <v>HR</v>
      </c>
      <c r="F139" s="527">
        <v>16</v>
      </c>
      <c r="G139" s="519">
        <f>VLOOKUP(B139,'INSUMOS &amp; EQUIPOS'!$C$10:$E$419,3,FALSE)</f>
        <v>75727.286055988632</v>
      </c>
      <c r="H139" s="520">
        <f>F139*G139</f>
        <v>1211636.5768958181</v>
      </c>
    </row>
    <row r="140" spans="1:8" ht="20" customHeight="1">
      <c r="A140" s="525" t="str">
        <f>'INSUMOS &amp; EQUIPOS'!B353</f>
        <v>EQUI2411013</v>
      </c>
      <c r="B140" s="1203" t="str">
        <f>'INSUMOS &amp; EQUIPOS'!C353</f>
        <v>MINICARGADOR 61 HP - TIPO BOBCAT</v>
      </c>
      <c r="C140" s="1204"/>
      <c r="D140" s="1205"/>
      <c r="E140" s="516" t="str">
        <f>VLOOKUP(B140,'INSUMOS &amp; EQUIPOS'!$C$10:$E$419,2,FALSE)</f>
        <v>HM</v>
      </c>
      <c r="F140" s="527">
        <v>8</v>
      </c>
      <c r="G140" s="519">
        <f>VLOOKUP(B140,'INSUMOS &amp; EQUIPOS'!$C$10:$E$419,3,FALSE)</f>
        <v>101298.59999999999</v>
      </c>
      <c r="H140" s="520">
        <f>F140*G140</f>
        <v>810388.79999999993</v>
      </c>
    </row>
    <row r="141" spans="1:8" ht="15" customHeight="1">
      <c r="A141" s="531"/>
      <c r="B141" s="1210"/>
      <c r="C141" s="1211"/>
      <c r="D141" s="1211"/>
      <c r="E141" s="532"/>
      <c r="F141" s="532"/>
      <c r="G141" s="533" t="s">
        <v>1542</v>
      </c>
      <c r="H141" s="534">
        <f>SUM(H136:H140)</f>
        <v>5379644.2373230038</v>
      </c>
    </row>
    <row r="142" spans="1:8" ht="10" customHeight="1">
      <c r="A142" s="501"/>
      <c r="B142" s="502"/>
      <c r="C142" s="502"/>
      <c r="D142" s="502"/>
      <c r="E142" s="502"/>
      <c r="F142" s="502"/>
      <c r="G142" s="502"/>
      <c r="H142" s="503"/>
    </row>
    <row r="143" spans="1:8" ht="15" customHeight="1">
      <c r="A143" s="535"/>
      <c r="B143" s="1199" t="s">
        <v>1543</v>
      </c>
      <c r="C143" s="1201"/>
      <c r="D143" s="536"/>
      <c r="E143" s="537"/>
      <c r="F143" s="537"/>
      <c r="G143" s="537"/>
      <c r="H143" s="537"/>
    </row>
    <row r="144" spans="1:8" ht="15" customHeight="1">
      <c r="A144" s="513" t="s">
        <v>1544</v>
      </c>
      <c r="B144" s="1202" t="s">
        <v>933</v>
      </c>
      <c r="C144" s="1202"/>
      <c r="D144" s="514" t="s">
        <v>301</v>
      </c>
      <c r="E144" s="514" t="s">
        <v>1545</v>
      </c>
      <c r="F144" s="514" t="s">
        <v>1546</v>
      </c>
      <c r="G144" s="514" t="s">
        <v>936</v>
      </c>
      <c r="H144" s="514" t="s">
        <v>365</v>
      </c>
    </row>
    <row r="145" spans="1:10" ht="20" customHeight="1">
      <c r="A145" s="525" t="str">
        <f>'INSUMOS &amp; EQUIPOS'!B411</f>
        <v>TRANS241104</v>
      </c>
      <c r="B145" s="1198" t="str">
        <f>'INSUMOS &amp; EQUIPOS'!C411</f>
        <v>TRANSPORTE DE MATERIALES</v>
      </c>
      <c r="C145" s="1198"/>
      <c r="D145" s="516" t="str">
        <f>VLOOKUP(B145,'INSUMOS &amp; EQUIPOS'!$C$10:$E$419,2,FALSE)</f>
        <v>%</v>
      </c>
      <c r="E145" s="538"/>
      <c r="F145" s="562">
        <v>0.1</v>
      </c>
      <c r="G145" s="519">
        <f>H132</f>
        <v>20327636.642250001</v>
      </c>
      <c r="H145" s="540">
        <f>F145*G145</f>
        <v>2032763.6642250002</v>
      </c>
    </row>
    <row r="146" spans="1:10" ht="15" customHeight="1">
      <c r="A146" s="525"/>
      <c r="B146" s="1198"/>
      <c r="C146" s="1198"/>
      <c r="D146" s="516"/>
      <c r="E146" s="538"/>
      <c r="F146" s="538"/>
      <c r="G146" s="519"/>
      <c r="H146" s="540"/>
    </row>
    <row r="147" spans="1:10" ht="15" customHeight="1">
      <c r="A147" s="510"/>
      <c r="B147" s="1207" t="s">
        <v>1547</v>
      </c>
      <c r="C147" s="1207"/>
      <c r="D147" s="528"/>
      <c r="E147" s="528" t="s">
        <v>1547</v>
      </c>
      <c r="F147" s="528" t="s">
        <v>745</v>
      </c>
      <c r="G147" s="528" t="s">
        <v>745</v>
      </c>
      <c r="H147" s="540"/>
    </row>
    <row r="148" spans="1:10" ht="15" customHeight="1">
      <c r="A148" s="541"/>
      <c r="B148" s="1208"/>
      <c r="C148" s="1209"/>
      <c r="D148" s="542"/>
      <c r="E148" s="543"/>
      <c r="F148" s="543"/>
      <c r="G148" s="523" t="s">
        <v>1548</v>
      </c>
      <c r="H148" s="534">
        <f>SUM(H145:H147)</f>
        <v>2032763.6642250002</v>
      </c>
    </row>
    <row r="149" spans="1:10" ht="10" customHeight="1">
      <c r="A149" s="501"/>
      <c r="B149" s="502"/>
      <c r="C149" s="502"/>
      <c r="D149" s="502"/>
      <c r="E149" s="502"/>
      <c r="F149" s="502"/>
      <c r="G149" s="502"/>
      <c r="H149" s="503"/>
    </row>
    <row r="150" spans="1:10" ht="14">
      <c r="A150" s="512"/>
      <c r="B150" s="1200" t="s">
        <v>937</v>
      </c>
      <c r="C150" s="1200"/>
      <c r="D150" s="1200"/>
      <c r="E150" s="1200"/>
      <c r="F150" s="1200"/>
      <c r="G150" s="1200"/>
      <c r="H150" s="1201"/>
    </row>
    <row r="151" spans="1:10" ht="14.25" customHeight="1">
      <c r="A151" s="513" t="s">
        <v>1544</v>
      </c>
      <c r="B151" s="1202" t="s">
        <v>1549</v>
      </c>
      <c r="C151" s="1202"/>
      <c r="D151" s="1202"/>
      <c r="E151" s="514" t="s">
        <v>301</v>
      </c>
      <c r="F151" s="514" t="s">
        <v>0</v>
      </c>
      <c r="G151" s="514" t="s">
        <v>1538</v>
      </c>
      <c r="H151" s="514" t="s">
        <v>365</v>
      </c>
    </row>
    <row r="152" spans="1:10" ht="20" customHeight="1">
      <c r="A152" s="525" t="str">
        <f>'INSUMOS &amp; EQUIPOS'!B382</f>
        <v>MO241101</v>
      </c>
      <c r="B152" s="1210" t="str">
        <f>'INSUMOS &amp; EQUIPOS'!C382</f>
        <v xml:space="preserve">CUADRILLA "AA" (Albañileria) </v>
      </c>
      <c r="C152" s="1211"/>
      <c r="D152" s="1212"/>
      <c r="E152" s="516" t="s">
        <v>1475</v>
      </c>
      <c r="F152" s="527">
        <v>60</v>
      </c>
      <c r="G152" s="519">
        <f>VLOOKUP(B152,'INSUMOS &amp; EQUIPOS'!$C$10:$E$419,3,FALSE)</f>
        <v>50004.564548208138</v>
      </c>
      <c r="H152" s="520">
        <f>F152*G152</f>
        <v>3000273.8728924883</v>
      </c>
    </row>
    <row r="153" spans="1:10" ht="20" customHeight="1">
      <c r="A153" s="525" t="str">
        <f>'INSUMOS &amp; EQUIPOS'!B383</f>
        <v>MO241102</v>
      </c>
      <c r="B153" s="1210" t="str">
        <f>'INSUMOS &amp; EQUIPOS'!C383</f>
        <v xml:space="preserve">CUADRILLA "BB" (Instalaciones) </v>
      </c>
      <c r="C153" s="1211"/>
      <c r="D153" s="1212"/>
      <c r="E153" s="516" t="s">
        <v>1475</v>
      </c>
      <c r="F153" s="527">
        <v>100</v>
      </c>
      <c r="G153" s="519">
        <f>VLOOKUP(B153,'INSUMOS &amp; EQUIPOS'!$C$10:$E$419,3,FALSE)</f>
        <v>54548.731496747867</v>
      </c>
      <c r="H153" s="520">
        <f>F153*G153</f>
        <v>5454873.1496747863</v>
      </c>
    </row>
    <row r="154" spans="1:10" ht="14">
      <c r="A154" s="525"/>
      <c r="B154" s="1210"/>
      <c r="C154" s="1211"/>
      <c r="D154" s="1212"/>
      <c r="E154" s="516"/>
      <c r="F154" s="527"/>
      <c r="G154" s="519"/>
      <c r="H154" s="520"/>
    </row>
    <row r="155" spans="1:10" ht="14">
      <c r="A155" s="525"/>
      <c r="B155" s="1225"/>
      <c r="C155" s="1225"/>
      <c r="D155" s="1225"/>
      <c r="E155" s="528"/>
      <c r="F155" s="544"/>
      <c r="G155" s="530"/>
      <c r="H155" s="520"/>
    </row>
    <row r="156" spans="1:10" ht="14">
      <c r="A156" s="531"/>
      <c r="B156" s="1203"/>
      <c r="C156" s="1204"/>
      <c r="D156" s="1204"/>
      <c r="E156" s="543"/>
      <c r="F156" s="543"/>
      <c r="G156" s="523" t="s">
        <v>1550</v>
      </c>
      <c r="H156" s="534">
        <f>SUM(H152:H155)</f>
        <v>8455147.022567274</v>
      </c>
    </row>
    <row r="157" spans="1:10" ht="10" customHeight="1">
      <c r="A157" s="501"/>
      <c r="B157" s="502"/>
      <c r="C157" s="502"/>
      <c r="D157" s="502"/>
      <c r="E157" s="502"/>
      <c r="F157" s="502"/>
      <c r="G157" s="502"/>
      <c r="H157" s="503"/>
    </row>
    <row r="158" spans="1:10" ht="20" customHeight="1">
      <c r="A158" s="1213" t="s">
        <v>938</v>
      </c>
      <c r="B158" s="1214"/>
      <c r="C158" s="1214"/>
      <c r="D158" s="1214"/>
      <c r="E158" s="1214"/>
      <c r="F158" s="1214"/>
      <c r="G158" s="1215"/>
      <c r="H158" s="545">
        <f>H156+H148+H141+H132</f>
        <v>36195191.566365279</v>
      </c>
      <c r="J158" s="546"/>
    </row>
    <row r="159" spans="1:10" ht="10" customHeight="1">
      <c r="A159" s="501"/>
      <c r="B159" s="502"/>
      <c r="C159" s="502"/>
      <c r="D159" s="502"/>
      <c r="E159" s="502"/>
      <c r="F159" s="502"/>
      <c r="G159" s="502"/>
      <c r="H159" s="503"/>
    </row>
    <row r="160" spans="1:10" ht="14.25" customHeight="1">
      <c r="A160" s="1216" t="s">
        <v>1551</v>
      </c>
      <c r="B160" s="1217"/>
      <c r="C160" s="1217"/>
      <c r="D160" s="1217"/>
      <c r="E160" s="1217"/>
      <c r="F160" s="1217"/>
      <c r="G160" s="1217"/>
      <c r="H160" s="1218"/>
    </row>
    <row r="161" spans="1:8" ht="12.75" customHeight="1">
      <c r="A161" s="1219"/>
      <c r="B161" s="1220"/>
      <c r="C161" s="1220"/>
      <c r="D161" s="1220"/>
      <c r="E161" s="1220"/>
      <c r="F161" s="1220"/>
      <c r="G161" s="1220"/>
      <c r="H161" s="1221"/>
    </row>
    <row r="162" spans="1:8" ht="12.75" customHeight="1">
      <c r="A162" s="1222"/>
      <c r="B162" s="1223"/>
      <c r="C162" s="1223"/>
      <c r="D162" s="1223"/>
      <c r="E162" s="1223"/>
      <c r="F162" s="1223"/>
      <c r="G162" s="1223"/>
      <c r="H162" s="1224"/>
    </row>
    <row r="163" spans="1:8" ht="14.5">
      <c r="A163" s="502"/>
      <c r="B163" s="502"/>
      <c r="C163" s="502"/>
      <c r="D163" s="502"/>
      <c r="E163" s="502"/>
      <c r="F163" s="502"/>
      <c r="G163" s="502"/>
      <c r="H163" s="502"/>
    </row>
  </sheetData>
  <mergeCells count="128">
    <mergeCell ref="A158:G158"/>
    <mergeCell ref="A160:H162"/>
    <mergeCell ref="B151:D151"/>
    <mergeCell ref="B152:D152"/>
    <mergeCell ref="B153:D153"/>
    <mergeCell ref="B154:D154"/>
    <mergeCell ref="B155:D155"/>
    <mergeCell ref="B156:D156"/>
    <mergeCell ref="B144:C144"/>
    <mergeCell ref="B145:C145"/>
    <mergeCell ref="B146:C146"/>
    <mergeCell ref="B147:C147"/>
    <mergeCell ref="B148:C148"/>
    <mergeCell ref="B150:H150"/>
    <mergeCell ref="B137:D137"/>
    <mergeCell ref="B138:D138"/>
    <mergeCell ref="B139:D139"/>
    <mergeCell ref="B140:D140"/>
    <mergeCell ref="B141:D141"/>
    <mergeCell ref="B143:C143"/>
    <mergeCell ref="B129:C129"/>
    <mergeCell ref="B130:C130"/>
    <mergeCell ref="B131:C131"/>
    <mergeCell ref="B134:H134"/>
    <mergeCell ref="B135:D135"/>
    <mergeCell ref="B136:D136"/>
    <mergeCell ref="B122:G122"/>
    <mergeCell ref="B124:H124"/>
    <mergeCell ref="B125:C125"/>
    <mergeCell ref="B126:C126"/>
    <mergeCell ref="B127:C127"/>
    <mergeCell ref="B128:C128"/>
    <mergeCell ref="A113:H113"/>
    <mergeCell ref="B114:D114"/>
    <mergeCell ref="B115:H115"/>
    <mergeCell ref="A117:H117"/>
    <mergeCell ref="A119:H119"/>
    <mergeCell ref="B121:G121"/>
    <mergeCell ref="B101:D101"/>
    <mergeCell ref="B102:D102"/>
    <mergeCell ref="A104:G104"/>
    <mergeCell ref="A106:H108"/>
    <mergeCell ref="A109:B111"/>
    <mergeCell ref="C109:F109"/>
    <mergeCell ref="G109:H111"/>
    <mergeCell ref="C110:F110"/>
    <mergeCell ref="C111:F111"/>
    <mergeCell ref="B94:C94"/>
    <mergeCell ref="B96:H96"/>
    <mergeCell ref="B97:D97"/>
    <mergeCell ref="B98:D98"/>
    <mergeCell ref="B99:D99"/>
    <mergeCell ref="B100:D100"/>
    <mergeCell ref="B88:C88"/>
    <mergeCell ref="B89:C89"/>
    <mergeCell ref="B90:C90"/>
    <mergeCell ref="B91:C91"/>
    <mergeCell ref="B92:C92"/>
    <mergeCell ref="B93:C93"/>
    <mergeCell ref="B81:D81"/>
    <mergeCell ref="B82:D82"/>
    <mergeCell ref="B83:D83"/>
    <mergeCell ref="B84:D84"/>
    <mergeCell ref="B85:D85"/>
    <mergeCell ref="B87:C87"/>
    <mergeCell ref="B73:C73"/>
    <mergeCell ref="B74:C74"/>
    <mergeCell ref="B77:H77"/>
    <mergeCell ref="B78:D78"/>
    <mergeCell ref="B79:D79"/>
    <mergeCell ref="B80:D80"/>
    <mergeCell ref="B66:G66"/>
    <mergeCell ref="B68:H68"/>
    <mergeCell ref="B69:C69"/>
    <mergeCell ref="B70:C70"/>
    <mergeCell ref="B71:C71"/>
    <mergeCell ref="B72:C72"/>
    <mergeCell ref="A57:H57"/>
    <mergeCell ref="B58:D58"/>
    <mergeCell ref="B59:H59"/>
    <mergeCell ref="A61:H61"/>
    <mergeCell ref="A63:H63"/>
    <mergeCell ref="B65:G65"/>
    <mergeCell ref="B44:D44"/>
    <mergeCell ref="B45:D45"/>
    <mergeCell ref="A47:G47"/>
    <mergeCell ref="A49:H51"/>
    <mergeCell ref="A53:B55"/>
    <mergeCell ref="C53:F53"/>
    <mergeCell ref="G53:H55"/>
    <mergeCell ref="C54:F54"/>
    <mergeCell ref="C55:F55"/>
    <mergeCell ref="B37:C37"/>
    <mergeCell ref="B38:C38"/>
    <mergeCell ref="B39:C39"/>
    <mergeCell ref="B41:H41"/>
    <mergeCell ref="B42:D42"/>
    <mergeCell ref="B43:D43"/>
    <mergeCell ref="B30:D30"/>
    <mergeCell ref="B31:D31"/>
    <mergeCell ref="B32:D32"/>
    <mergeCell ref="B34:C34"/>
    <mergeCell ref="B35:C35"/>
    <mergeCell ref="B36:C36"/>
    <mergeCell ref="B22:C22"/>
    <mergeCell ref="B25:H25"/>
    <mergeCell ref="B26:D26"/>
    <mergeCell ref="B27:D27"/>
    <mergeCell ref="B28:D28"/>
    <mergeCell ref="B29:D29"/>
    <mergeCell ref="B16:H16"/>
    <mergeCell ref="B17:C17"/>
    <mergeCell ref="B18:C18"/>
    <mergeCell ref="B19:C19"/>
    <mergeCell ref="B20:C20"/>
    <mergeCell ref="B21:C21"/>
    <mergeCell ref="B6:D6"/>
    <mergeCell ref="B7:H7"/>
    <mergeCell ref="A9:H9"/>
    <mergeCell ref="A11:H11"/>
    <mergeCell ref="B13:G13"/>
    <mergeCell ref="B14:G14"/>
    <mergeCell ref="A1:B3"/>
    <mergeCell ref="C1:F1"/>
    <mergeCell ref="G1:H3"/>
    <mergeCell ref="C2:F2"/>
    <mergeCell ref="C3:F3"/>
    <mergeCell ref="A5:H5"/>
  </mergeCells>
  <printOptions horizontalCentered="1"/>
  <pageMargins left="0.23622047244094491" right="0.23622047244094491" top="0.74803149606299213" bottom="0.74803149606299213" header="0.31496062992125984" footer="0.31496062992125984"/>
  <pageSetup paperSize="9" scale="67" fitToHeight="0" orientation="portrait" r:id="rId1"/>
  <rowBreaks count="1" manualBreakCount="1">
    <brk id="51"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C79599-63F3-4C4B-B5B4-24C905A0E0FC}">
  <sheetPr>
    <tabColor rgb="FFFFC000"/>
  </sheetPr>
  <dimension ref="B1:P105"/>
  <sheetViews>
    <sheetView view="pageBreakPreview" topLeftCell="A92" zoomScale="115" zoomScaleNormal="70" zoomScaleSheetLayoutView="115" workbookViewId="0">
      <selection activeCell="C85" sqref="C85"/>
    </sheetView>
  </sheetViews>
  <sheetFormatPr baseColWidth="10" defaultColWidth="11.59765625" defaultRowHeight="12.5"/>
  <cols>
    <col min="1" max="1" width="2" style="381" customWidth="1"/>
    <col min="2" max="2" width="8.59765625" style="381" customWidth="1"/>
    <col min="3" max="3" width="56.796875" style="381" customWidth="1"/>
    <col min="4" max="7" width="9.796875" style="381" customWidth="1"/>
    <col min="8" max="9" width="8.796875" style="381" customWidth="1"/>
    <col min="10" max="10" width="9.796875" style="381" customWidth="1"/>
    <col min="11" max="11" width="11.59765625" style="381"/>
    <col min="12" max="13" width="9.796875" style="381" customWidth="1"/>
    <col min="14" max="14" width="11.59765625" style="381"/>
    <col min="15" max="16" width="11.3984375" style="381" customWidth="1"/>
    <col min="17" max="17" width="1.59765625" style="381" customWidth="1"/>
    <col min="18" max="16384" width="11.59765625" style="381"/>
  </cols>
  <sheetData>
    <row r="1" spans="2:16" ht="13" thickBot="1"/>
    <row r="2" spans="2:16" ht="20" customHeight="1">
      <c r="B2" s="1267" t="s">
        <v>842</v>
      </c>
      <c r="C2" s="1268"/>
      <c r="D2" s="1268"/>
      <c r="E2" s="1268"/>
      <c r="F2" s="1268"/>
      <c r="G2" s="1268"/>
      <c r="H2" s="1268"/>
      <c r="I2" s="1268"/>
      <c r="J2" s="1268"/>
      <c r="K2" s="1268"/>
      <c r="L2" s="1268"/>
      <c r="M2" s="1268"/>
      <c r="N2" s="1268"/>
      <c r="O2" s="1268"/>
      <c r="P2" s="1269"/>
    </row>
    <row r="3" spans="2:16" ht="20" customHeight="1">
      <c r="B3" s="1270" t="s">
        <v>843</v>
      </c>
      <c r="C3" s="1271"/>
      <c r="D3" s="1271"/>
      <c r="E3" s="1271"/>
      <c r="F3" s="1271"/>
      <c r="G3" s="1271"/>
      <c r="H3" s="1271"/>
      <c r="I3" s="1271"/>
      <c r="J3" s="1271"/>
      <c r="K3" s="1271"/>
      <c r="L3" s="1271"/>
      <c r="M3" s="1271"/>
      <c r="N3" s="1271"/>
      <c r="O3" s="1271"/>
      <c r="P3" s="1272"/>
    </row>
    <row r="4" spans="2:16" ht="20" customHeight="1">
      <c r="B4" s="1270" t="s">
        <v>844</v>
      </c>
      <c r="C4" s="1271"/>
      <c r="D4" s="1271"/>
      <c r="E4" s="1271"/>
      <c r="F4" s="1271"/>
      <c r="G4" s="1271"/>
      <c r="H4" s="1271"/>
      <c r="I4" s="1271"/>
      <c r="J4" s="1271"/>
      <c r="K4" s="1271"/>
      <c r="L4" s="1271"/>
      <c r="M4" s="1271"/>
      <c r="N4" s="1271"/>
      <c r="O4" s="1271"/>
      <c r="P4" s="1272"/>
    </row>
    <row r="5" spans="2:16" ht="20" customHeight="1" thickBot="1">
      <c r="B5" s="1273" t="s">
        <v>845</v>
      </c>
      <c r="C5" s="1274"/>
      <c r="D5" s="1274"/>
      <c r="E5" s="1274"/>
      <c r="F5" s="1274"/>
      <c r="G5" s="1274"/>
      <c r="H5" s="1274"/>
      <c r="I5" s="1274"/>
      <c r="J5" s="1274"/>
      <c r="K5" s="1274"/>
      <c r="L5" s="1274"/>
      <c r="M5" s="1274"/>
      <c r="N5" s="1274"/>
      <c r="O5" s="1274"/>
      <c r="P5" s="1275"/>
    </row>
    <row r="6" spans="2:16" ht="10" customHeight="1" thickBot="1"/>
    <row r="7" spans="2:16" ht="40" customHeight="1" thickBot="1">
      <c r="B7" s="1276" t="s">
        <v>868</v>
      </c>
      <c r="C7" s="1277"/>
      <c r="D7" s="1277"/>
      <c r="E7" s="1277"/>
      <c r="F7" s="1277"/>
      <c r="G7" s="1277"/>
      <c r="H7" s="1277"/>
      <c r="I7" s="1277"/>
      <c r="J7" s="1277"/>
      <c r="K7" s="1277"/>
      <c r="L7" s="1277"/>
      <c r="M7" s="1277"/>
      <c r="N7" s="1277"/>
      <c r="O7" s="1277"/>
      <c r="P7" s="1278"/>
    </row>
    <row r="8" spans="2:16" ht="10" customHeight="1" thickBot="1"/>
    <row r="9" spans="2:16" ht="20" customHeight="1" thickBot="1">
      <c r="B9" s="1279" t="s">
        <v>939</v>
      </c>
      <c r="C9" s="1280"/>
      <c r="D9" s="1280"/>
      <c r="E9" s="1280"/>
      <c r="F9" s="1280"/>
      <c r="G9" s="1280"/>
      <c r="H9" s="1280"/>
      <c r="I9" s="1280"/>
      <c r="J9" s="1280"/>
      <c r="K9" s="1280"/>
      <c r="L9" s="1280"/>
      <c r="M9" s="1280"/>
      <c r="N9" s="1280"/>
      <c r="O9" s="1280"/>
      <c r="P9" s="1281"/>
    </row>
    <row r="10" spans="2:16" ht="10" customHeight="1">
      <c r="B10" s="387"/>
      <c r="C10" s="387"/>
      <c r="D10" s="387"/>
      <c r="E10" s="387"/>
      <c r="F10" s="387"/>
      <c r="G10" s="387"/>
      <c r="H10" s="387"/>
      <c r="I10" s="387"/>
      <c r="J10" s="387"/>
      <c r="K10" s="387"/>
      <c r="L10" s="387"/>
      <c r="M10" s="387"/>
      <c r="N10" s="387"/>
      <c r="O10" s="387"/>
      <c r="P10" s="387"/>
    </row>
    <row r="11" spans="2:16" ht="6" customHeight="1" thickBot="1">
      <c r="B11" s="1282"/>
      <c r="C11" s="1283"/>
      <c r="D11" s="1283"/>
      <c r="E11" s="1283"/>
      <c r="F11" s="1283"/>
      <c r="G11" s="1283"/>
      <c r="H11" s="1283"/>
      <c r="I11" s="1283"/>
      <c r="J11" s="1283"/>
      <c r="K11" s="1283"/>
      <c r="L11" s="1283"/>
      <c r="M11" s="1283"/>
      <c r="N11" s="1283"/>
      <c r="O11" s="1283"/>
      <c r="P11" s="1284"/>
    </row>
    <row r="12" spans="2:16" ht="45" customHeight="1">
      <c r="B12" s="389" t="str">
        <f>'PPTO RESUMEN'!C18</f>
        <v>1.1</v>
      </c>
      <c r="C12" s="1262" t="str">
        <f>VLOOKUP(B12,'PPTO RESUMEN'!$C$17:$E$83,2)</f>
        <v>Localizacion, trazado y replanteo</v>
      </c>
      <c r="D12" s="1263"/>
      <c r="E12" s="1263"/>
      <c r="F12" s="1263"/>
      <c r="G12" s="1263"/>
      <c r="H12" s="1263"/>
      <c r="I12" s="1263"/>
      <c r="J12" s="1263"/>
      <c r="K12" s="1263"/>
      <c r="L12" s="1263"/>
      <c r="M12" s="1264"/>
      <c r="N12" s="390" t="s">
        <v>301</v>
      </c>
      <c r="O12" s="1265" t="str">
        <f>VLOOKUP(B12,'PPTO RESUMEN'!$C$17:$E$83,3)</f>
        <v>m2</v>
      </c>
      <c r="P12" s="1266"/>
    </row>
    <row r="13" spans="2:16" ht="18" customHeight="1">
      <c r="B13" s="1256" t="s">
        <v>873</v>
      </c>
      <c r="C13" s="1258" t="s">
        <v>299</v>
      </c>
      <c r="D13" s="1260" t="s">
        <v>874</v>
      </c>
      <c r="E13" s="1260"/>
      <c r="F13" s="1260"/>
      <c r="G13" s="1261" t="s">
        <v>884</v>
      </c>
      <c r="H13" s="1260" t="s">
        <v>289</v>
      </c>
      <c r="I13" s="1260" t="s">
        <v>301</v>
      </c>
      <c r="J13" s="1227" t="s">
        <v>876</v>
      </c>
      <c r="K13" s="1229" t="s">
        <v>877</v>
      </c>
      <c r="L13" s="1230"/>
      <c r="M13" s="1230"/>
      <c r="N13" s="1230"/>
      <c r="O13" s="1230"/>
      <c r="P13" s="1231"/>
    </row>
    <row r="14" spans="2:16" ht="18" customHeight="1">
      <c r="B14" s="1257"/>
      <c r="C14" s="1259"/>
      <c r="D14" s="388" t="s">
        <v>878</v>
      </c>
      <c r="E14" s="388" t="s">
        <v>879</v>
      </c>
      <c r="F14" s="388" t="s">
        <v>881</v>
      </c>
      <c r="G14" s="1261"/>
      <c r="H14" s="1260"/>
      <c r="I14" s="1260"/>
      <c r="J14" s="1228"/>
      <c r="K14" s="1232"/>
      <c r="L14" s="1233"/>
      <c r="M14" s="1233"/>
      <c r="N14" s="1233"/>
      <c r="O14" s="1233"/>
      <c r="P14" s="1234"/>
    </row>
    <row r="15" spans="2:16" ht="21" customHeight="1">
      <c r="B15" s="391"/>
      <c r="C15" s="384" t="s">
        <v>887</v>
      </c>
      <c r="D15" s="385"/>
      <c r="E15" s="385"/>
      <c r="F15" s="385"/>
      <c r="G15" s="385">
        <v>11803.7</v>
      </c>
      <c r="H15" s="386">
        <v>1</v>
      </c>
      <c r="I15" s="383" t="s">
        <v>155</v>
      </c>
      <c r="J15" s="385">
        <f>G15</f>
        <v>11803.7</v>
      </c>
      <c r="K15" s="1235"/>
      <c r="L15" s="1236"/>
      <c r="M15" s="1236"/>
      <c r="N15" s="1236"/>
      <c r="O15" s="1236"/>
      <c r="P15" s="1237"/>
    </row>
    <row r="16" spans="2:16" ht="21" customHeight="1">
      <c r="B16" s="391"/>
      <c r="C16" s="384"/>
      <c r="D16" s="385"/>
      <c r="E16" s="385"/>
      <c r="F16" s="385"/>
      <c r="G16" s="385"/>
      <c r="H16" s="386"/>
      <c r="I16" s="383"/>
      <c r="J16" s="385"/>
      <c r="K16" s="1238"/>
      <c r="L16" s="1239"/>
      <c r="M16" s="1239"/>
      <c r="N16" s="1239"/>
      <c r="O16" s="1239"/>
      <c r="P16" s="1240"/>
    </row>
    <row r="17" spans="2:16" ht="21" customHeight="1">
      <c r="B17" s="391"/>
      <c r="C17" s="384"/>
      <c r="D17" s="385"/>
      <c r="E17" s="385"/>
      <c r="F17" s="385"/>
      <c r="G17" s="385"/>
      <c r="H17" s="386"/>
      <c r="I17" s="383"/>
      <c r="J17" s="385"/>
      <c r="K17" s="1238"/>
      <c r="L17" s="1239"/>
      <c r="M17" s="1239"/>
      <c r="N17" s="1239"/>
      <c r="O17" s="1239"/>
      <c r="P17" s="1240"/>
    </row>
    <row r="18" spans="2:16" ht="21" customHeight="1">
      <c r="B18" s="391"/>
      <c r="C18" s="384"/>
      <c r="D18" s="385"/>
      <c r="E18" s="385"/>
      <c r="F18" s="385"/>
      <c r="G18" s="385"/>
      <c r="H18" s="386"/>
      <c r="I18" s="383"/>
      <c r="J18" s="385"/>
      <c r="K18" s="1238"/>
      <c r="L18" s="1239"/>
      <c r="M18" s="1239"/>
      <c r="N18" s="1239"/>
      <c r="O18" s="1239"/>
      <c r="P18" s="1240"/>
    </row>
    <row r="19" spans="2:16" ht="21" customHeight="1">
      <c r="B19" s="391"/>
      <c r="C19" s="384"/>
      <c r="D19" s="385"/>
      <c r="E19" s="385"/>
      <c r="F19" s="385"/>
      <c r="G19" s="385"/>
      <c r="H19" s="386"/>
      <c r="I19" s="383"/>
      <c r="J19" s="385"/>
      <c r="K19" s="1238"/>
      <c r="L19" s="1239"/>
      <c r="M19" s="1239"/>
      <c r="N19" s="1239"/>
      <c r="O19" s="1239"/>
      <c r="P19" s="1240"/>
    </row>
    <row r="20" spans="2:16" ht="21" customHeight="1">
      <c r="B20" s="391"/>
      <c r="C20" s="384"/>
      <c r="D20" s="385"/>
      <c r="E20" s="385"/>
      <c r="F20" s="385"/>
      <c r="G20" s="385"/>
      <c r="H20" s="386"/>
      <c r="I20" s="383"/>
      <c r="J20" s="385"/>
      <c r="K20" s="1238"/>
      <c r="L20" s="1239"/>
      <c r="M20" s="1239"/>
      <c r="N20" s="1239"/>
      <c r="O20" s="1239"/>
      <c r="P20" s="1240"/>
    </row>
    <row r="21" spans="2:16" ht="21" customHeight="1">
      <c r="B21" s="391"/>
      <c r="C21" s="384"/>
      <c r="D21" s="385"/>
      <c r="E21" s="385"/>
      <c r="F21" s="385"/>
      <c r="G21" s="385"/>
      <c r="H21" s="386"/>
      <c r="I21" s="383"/>
      <c r="J21" s="385"/>
      <c r="K21" s="1238"/>
      <c r="L21" s="1239"/>
      <c r="M21" s="1239"/>
      <c r="N21" s="1239"/>
      <c r="O21" s="1239"/>
      <c r="P21" s="1240"/>
    </row>
    <row r="22" spans="2:16" ht="21" customHeight="1">
      <c r="B22" s="391"/>
      <c r="C22" s="384"/>
      <c r="D22" s="385"/>
      <c r="E22" s="385"/>
      <c r="F22" s="385"/>
      <c r="G22" s="385"/>
      <c r="H22" s="386"/>
      <c r="I22" s="383"/>
      <c r="J22" s="385"/>
      <c r="K22" s="1238"/>
      <c r="L22" s="1239"/>
      <c r="M22" s="1239"/>
      <c r="N22" s="1239"/>
      <c r="O22" s="1239"/>
      <c r="P22" s="1240"/>
    </row>
    <row r="23" spans="2:16" ht="21" customHeight="1">
      <c r="B23" s="391"/>
      <c r="C23" s="384"/>
      <c r="D23" s="385"/>
      <c r="E23" s="385"/>
      <c r="F23" s="385"/>
      <c r="G23" s="385"/>
      <c r="H23" s="386"/>
      <c r="I23" s="383"/>
      <c r="J23" s="385"/>
      <c r="K23" s="1238"/>
      <c r="L23" s="1239"/>
      <c r="M23" s="1239"/>
      <c r="N23" s="1239"/>
      <c r="O23" s="1239"/>
      <c r="P23" s="1240"/>
    </row>
    <row r="24" spans="2:16" ht="21" customHeight="1">
      <c r="B24" s="391"/>
      <c r="C24" s="384"/>
      <c r="D24" s="385"/>
      <c r="E24" s="385"/>
      <c r="F24" s="385"/>
      <c r="G24" s="385"/>
      <c r="H24" s="386"/>
      <c r="I24" s="383"/>
      <c r="J24" s="385"/>
      <c r="K24" s="1238"/>
      <c r="L24" s="1239"/>
      <c r="M24" s="1239"/>
      <c r="N24" s="1239"/>
      <c r="O24" s="1239"/>
      <c r="P24" s="1240"/>
    </row>
    <row r="25" spans="2:16" ht="21" customHeight="1">
      <c r="B25" s="391"/>
      <c r="C25" s="384"/>
      <c r="D25" s="385"/>
      <c r="E25" s="385"/>
      <c r="F25" s="385"/>
      <c r="G25" s="385"/>
      <c r="H25" s="386"/>
      <c r="I25" s="383"/>
      <c r="J25" s="385"/>
      <c r="K25" s="1238"/>
      <c r="L25" s="1239"/>
      <c r="M25" s="1239"/>
      <c r="N25" s="1239"/>
      <c r="O25" s="1239"/>
      <c r="P25" s="1240"/>
    </row>
    <row r="26" spans="2:16" ht="21" customHeight="1">
      <c r="B26" s="391"/>
      <c r="C26" s="384"/>
      <c r="D26" s="385"/>
      <c r="E26" s="385"/>
      <c r="F26" s="385"/>
      <c r="G26" s="385"/>
      <c r="H26" s="386"/>
      <c r="I26" s="383"/>
      <c r="J26" s="385"/>
      <c r="K26" s="1238"/>
      <c r="L26" s="1239"/>
      <c r="M26" s="1239"/>
      <c r="N26" s="1239"/>
      <c r="O26" s="1239"/>
      <c r="P26" s="1240"/>
    </row>
    <row r="27" spans="2:16" ht="21" customHeight="1">
      <c r="B27" s="391"/>
      <c r="C27" s="384"/>
      <c r="D27" s="385"/>
      <c r="E27" s="385"/>
      <c r="F27" s="385"/>
      <c r="G27" s="385"/>
      <c r="H27" s="386"/>
      <c r="I27" s="383"/>
      <c r="J27" s="385"/>
      <c r="K27" s="1238"/>
      <c r="L27" s="1239"/>
      <c r="M27" s="1239"/>
      <c r="N27" s="1239"/>
      <c r="O27" s="1239"/>
      <c r="P27" s="1240"/>
    </row>
    <row r="28" spans="2:16" ht="21" customHeight="1">
      <c r="B28" s="391"/>
      <c r="C28" s="384"/>
      <c r="D28" s="385"/>
      <c r="E28" s="385"/>
      <c r="F28" s="385"/>
      <c r="G28" s="385"/>
      <c r="H28" s="386"/>
      <c r="I28" s="383"/>
      <c r="J28" s="385"/>
      <c r="K28" s="1238"/>
      <c r="L28" s="1239"/>
      <c r="M28" s="1239"/>
      <c r="N28" s="1239"/>
      <c r="O28" s="1239"/>
      <c r="P28" s="1240"/>
    </row>
    <row r="29" spans="2:16" ht="21" customHeight="1">
      <c r="B29" s="391"/>
      <c r="C29" s="384"/>
      <c r="D29" s="385"/>
      <c r="E29" s="385"/>
      <c r="F29" s="385"/>
      <c r="G29" s="385"/>
      <c r="H29" s="386"/>
      <c r="I29" s="383"/>
      <c r="J29" s="385"/>
      <c r="K29" s="1238"/>
      <c r="L29" s="1239"/>
      <c r="M29" s="1239"/>
      <c r="N29" s="1239"/>
      <c r="O29" s="1239"/>
      <c r="P29" s="1240"/>
    </row>
    <row r="30" spans="2:16" ht="21" customHeight="1">
      <c r="B30" s="391"/>
      <c r="C30" s="384"/>
      <c r="D30" s="385"/>
      <c r="E30" s="385"/>
      <c r="F30" s="385"/>
      <c r="G30" s="385"/>
      <c r="H30" s="386"/>
      <c r="I30" s="383"/>
      <c r="J30" s="385"/>
      <c r="K30" s="1238"/>
      <c r="L30" s="1239"/>
      <c r="M30" s="1239"/>
      <c r="N30" s="1239"/>
      <c r="O30" s="1239"/>
      <c r="P30" s="1240"/>
    </row>
    <row r="31" spans="2:16" ht="21" customHeight="1">
      <c r="B31" s="391"/>
      <c r="C31" s="384"/>
      <c r="D31" s="385"/>
      <c r="E31" s="385"/>
      <c r="F31" s="385"/>
      <c r="G31" s="385"/>
      <c r="H31" s="386"/>
      <c r="I31" s="383"/>
      <c r="J31" s="385"/>
      <c r="K31" s="1238"/>
      <c r="L31" s="1239"/>
      <c r="M31" s="1239"/>
      <c r="N31" s="1239"/>
      <c r="O31" s="1239"/>
      <c r="P31" s="1240"/>
    </row>
    <row r="32" spans="2:16" ht="20.25" customHeight="1">
      <c r="B32" s="1244" t="s">
        <v>876</v>
      </c>
      <c r="C32" s="1245"/>
      <c r="D32" s="1245"/>
      <c r="E32" s="1245"/>
      <c r="F32" s="1245"/>
      <c r="G32" s="1245"/>
      <c r="H32" s="1245"/>
      <c r="I32" s="1246"/>
      <c r="J32" s="382">
        <f>ROUND(SUM(J15:J31),1)</f>
        <v>11803.7</v>
      </c>
      <c r="K32" s="1241"/>
      <c r="L32" s="1242"/>
      <c r="M32" s="1242"/>
      <c r="N32" s="1242"/>
      <c r="O32" s="1242"/>
      <c r="P32" s="1243"/>
    </row>
    <row r="33" spans="2:16" ht="20.25" customHeight="1">
      <c r="B33" s="1247" t="s">
        <v>880</v>
      </c>
      <c r="C33" s="1248"/>
      <c r="D33" s="1248"/>
      <c r="E33" s="1248"/>
      <c r="F33" s="1248"/>
      <c r="G33" s="1248"/>
      <c r="H33" s="1248"/>
      <c r="I33" s="1248"/>
      <c r="J33" s="1248"/>
      <c r="K33" s="1248"/>
      <c r="L33" s="1248"/>
      <c r="M33" s="1248"/>
      <c r="N33" s="1248"/>
      <c r="O33" s="1248"/>
      <c r="P33" s="1249"/>
    </row>
    <row r="34" spans="2:16" ht="20.25" customHeight="1">
      <c r="B34" s="1250"/>
      <c r="C34" s="1251"/>
      <c r="D34" s="1251"/>
      <c r="E34" s="1251"/>
      <c r="F34" s="1251"/>
      <c r="G34" s="1251"/>
      <c r="H34" s="1251"/>
      <c r="I34" s="1251"/>
      <c r="J34" s="1251"/>
      <c r="K34" s="1251"/>
      <c r="L34" s="1251"/>
      <c r="M34" s="1251"/>
      <c r="N34" s="1251"/>
      <c r="O34" s="1251"/>
      <c r="P34" s="1252"/>
    </row>
    <row r="35" spans="2:16" ht="21" customHeight="1" thickBot="1">
      <c r="B35" s="1253"/>
      <c r="C35" s="1254"/>
      <c r="D35" s="1254"/>
      <c r="E35" s="1254"/>
      <c r="F35" s="1254"/>
      <c r="G35" s="1254"/>
      <c r="H35" s="1254"/>
      <c r="I35" s="1254"/>
      <c r="J35" s="1254"/>
      <c r="K35" s="1254"/>
      <c r="L35" s="1254"/>
      <c r="M35" s="1254"/>
      <c r="N35" s="1254"/>
      <c r="O35" s="1254"/>
      <c r="P35" s="1255"/>
    </row>
    <row r="36" spans="2:16" ht="13" thickBot="1"/>
    <row r="37" spans="2:16" ht="20" customHeight="1">
      <c r="B37" s="1267" t="s">
        <v>842</v>
      </c>
      <c r="C37" s="1268"/>
      <c r="D37" s="1268"/>
      <c r="E37" s="1268"/>
      <c r="F37" s="1268"/>
      <c r="G37" s="1268"/>
      <c r="H37" s="1268"/>
      <c r="I37" s="1268"/>
      <c r="J37" s="1268"/>
      <c r="K37" s="1268"/>
      <c r="L37" s="1268"/>
      <c r="M37" s="1268"/>
      <c r="N37" s="1268"/>
      <c r="O37" s="1268"/>
      <c r="P37" s="1269"/>
    </row>
    <row r="38" spans="2:16" ht="20" customHeight="1">
      <c r="B38" s="1270" t="s">
        <v>843</v>
      </c>
      <c r="C38" s="1271"/>
      <c r="D38" s="1271"/>
      <c r="E38" s="1271"/>
      <c r="F38" s="1271"/>
      <c r="G38" s="1271"/>
      <c r="H38" s="1271"/>
      <c r="I38" s="1271"/>
      <c r="J38" s="1271"/>
      <c r="K38" s="1271"/>
      <c r="L38" s="1271"/>
      <c r="M38" s="1271"/>
      <c r="N38" s="1271"/>
      <c r="O38" s="1271"/>
      <c r="P38" s="1272"/>
    </row>
    <row r="39" spans="2:16" ht="20" customHeight="1">
      <c r="B39" s="1270" t="s">
        <v>844</v>
      </c>
      <c r="C39" s="1271"/>
      <c r="D39" s="1271"/>
      <c r="E39" s="1271"/>
      <c r="F39" s="1271"/>
      <c r="G39" s="1271"/>
      <c r="H39" s="1271"/>
      <c r="I39" s="1271"/>
      <c r="J39" s="1271"/>
      <c r="K39" s="1271"/>
      <c r="L39" s="1271"/>
      <c r="M39" s="1271"/>
      <c r="N39" s="1271"/>
      <c r="O39" s="1271"/>
      <c r="P39" s="1272"/>
    </row>
    <row r="40" spans="2:16" ht="20" customHeight="1" thickBot="1">
      <c r="B40" s="1273" t="s">
        <v>845</v>
      </c>
      <c r="C40" s="1274"/>
      <c r="D40" s="1274"/>
      <c r="E40" s="1274"/>
      <c r="F40" s="1274"/>
      <c r="G40" s="1274"/>
      <c r="H40" s="1274"/>
      <c r="I40" s="1274"/>
      <c r="J40" s="1274"/>
      <c r="K40" s="1274"/>
      <c r="L40" s="1274"/>
      <c r="M40" s="1274"/>
      <c r="N40" s="1274"/>
      <c r="O40" s="1274"/>
      <c r="P40" s="1275"/>
    </row>
    <row r="41" spans="2:16" ht="10" customHeight="1" thickBot="1"/>
    <row r="42" spans="2:16" ht="40" customHeight="1" thickBot="1">
      <c r="B42" s="1276" t="str">
        <f>+B7</f>
        <v>CONSTRUCCIÓN DE UN SISTEMA SOLAR FOTOVOLTAICO DE GENERACIÓN DISTRIBUIDA DE 0.99 MWE PARA EL DESARROLLO SOCIOECONÓMICO DEL MUNICIPIO DE BARRANCAS, EN EL DEPARTAMENTO DE LA GUAJIRA - BARRANCAS III</v>
      </c>
      <c r="C42" s="1277"/>
      <c r="D42" s="1277"/>
      <c r="E42" s="1277"/>
      <c r="F42" s="1277"/>
      <c r="G42" s="1277"/>
      <c r="H42" s="1277"/>
      <c r="I42" s="1277"/>
      <c r="J42" s="1277"/>
      <c r="K42" s="1277"/>
      <c r="L42" s="1277"/>
      <c r="M42" s="1277"/>
      <c r="N42" s="1277"/>
      <c r="O42" s="1277"/>
      <c r="P42" s="1278"/>
    </row>
    <row r="43" spans="2:16" ht="10" customHeight="1" thickBot="1"/>
    <row r="44" spans="2:16" ht="20" customHeight="1" thickBot="1">
      <c r="B44" s="1279" t="s">
        <v>939</v>
      </c>
      <c r="C44" s="1280"/>
      <c r="D44" s="1280"/>
      <c r="E44" s="1280"/>
      <c r="F44" s="1280"/>
      <c r="G44" s="1280"/>
      <c r="H44" s="1280"/>
      <c r="I44" s="1280"/>
      <c r="J44" s="1280"/>
      <c r="K44" s="1280"/>
      <c r="L44" s="1280"/>
      <c r="M44" s="1280"/>
      <c r="N44" s="1280"/>
      <c r="O44" s="1280"/>
      <c r="P44" s="1281"/>
    </row>
    <row r="45" spans="2:16" ht="10" customHeight="1">
      <c r="B45" s="387"/>
      <c r="C45" s="387"/>
      <c r="D45" s="387"/>
      <c r="E45" s="387"/>
      <c r="F45" s="387"/>
      <c r="G45" s="387"/>
      <c r="H45" s="387"/>
      <c r="I45" s="387"/>
      <c r="J45" s="387"/>
      <c r="K45" s="387"/>
      <c r="L45" s="387"/>
      <c r="M45" s="387"/>
      <c r="N45" s="387"/>
      <c r="O45" s="387"/>
      <c r="P45" s="387"/>
    </row>
    <row r="46" spans="2:16" ht="6" customHeight="1" thickBot="1">
      <c r="B46" s="1282"/>
      <c r="C46" s="1283"/>
      <c r="D46" s="1283"/>
      <c r="E46" s="1283"/>
      <c r="F46" s="1283"/>
      <c r="G46" s="1283"/>
      <c r="H46" s="1283"/>
      <c r="I46" s="1283"/>
      <c r="J46" s="1283"/>
      <c r="K46" s="1283"/>
      <c r="L46" s="1283"/>
      <c r="M46" s="1283"/>
      <c r="N46" s="1283"/>
      <c r="O46" s="1283"/>
      <c r="P46" s="1284"/>
    </row>
    <row r="47" spans="2:16" ht="45" customHeight="1">
      <c r="B47" s="389" t="s">
        <v>11</v>
      </c>
      <c r="C47" s="1262" t="str">
        <f>VLOOKUP(B47,'PPTO RESUMEN'!$C$17:$E$83,2)</f>
        <v>Limpieza y descapote del terreno (tala de árboles, desbroce de maleza, y retiro de material vegetal.</v>
      </c>
      <c r="D47" s="1263"/>
      <c r="E47" s="1263"/>
      <c r="F47" s="1263"/>
      <c r="G47" s="1263"/>
      <c r="H47" s="1263"/>
      <c r="I47" s="1263"/>
      <c r="J47" s="1263"/>
      <c r="K47" s="1263"/>
      <c r="L47" s="1263"/>
      <c r="M47" s="1264"/>
      <c r="N47" s="390" t="s">
        <v>301</v>
      </c>
      <c r="O47" s="1265" t="str">
        <f>VLOOKUP(B47,'PPTO RESUMEN'!$C$17:$E$83,3)</f>
        <v>m2</v>
      </c>
      <c r="P47" s="1266"/>
    </row>
    <row r="48" spans="2:16" ht="18" customHeight="1">
      <c r="B48" s="1256" t="s">
        <v>873</v>
      </c>
      <c r="C48" s="1258" t="s">
        <v>299</v>
      </c>
      <c r="D48" s="1260" t="s">
        <v>874</v>
      </c>
      <c r="E48" s="1260"/>
      <c r="F48" s="1260"/>
      <c r="G48" s="1261" t="s">
        <v>884</v>
      </c>
      <c r="H48" s="1260" t="s">
        <v>289</v>
      </c>
      <c r="I48" s="1260" t="s">
        <v>301</v>
      </c>
      <c r="J48" s="1227" t="s">
        <v>876</v>
      </c>
      <c r="K48" s="1229" t="s">
        <v>877</v>
      </c>
      <c r="L48" s="1230"/>
      <c r="M48" s="1230"/>
      <c r="N48" s="1230"/>
      <c r="O48" s="1230"/>
      <c r="P48" s="1231"/>
    </row>
    <row r="49" spans="2:16" ht="18" customHeight="1">
      <c r="B49" s="1257"/>
      <c r="C49" s="1259"/>
      <c r="D49" s="388" t="s">
        <v>878</v>
      </c>
      <c r="E49" s="388" t="s">
        <v>879</v>
      </c>
      <c r="F49" s="388" t="s">
        <v>881</v>
      </c>
      <c r="G49" s="1261"/>
      <c r="H49" s="1260"/>
      <c r="I49" s="1260"/>
      <c r="J49" s="1228"/>
      <c r="K49" s="1232"/>
      <c r="L49" s="1233"/>
      <c r="M49" s="1233"/>
      <c r="N49" s="1233"/>
      <c r="O49" s="1233"/>
      <c r="P49" s="1234"/>
    </row>
    <row r="50" spans="2:16" ht="21" customHeight="1">
      <c r="B50" s="391"/>
      <c r="C50" s="384" t="s">
        <v>887</v>
      </c>
      <c r="D50" s="385"/>
      <c r="E50" s="385"/>
      <c r="F50" s="385"/>
      <c r="G50" s="385">
        <v>11803.7</v>
      </c>
      <c r="H50" s="386">
        <v>1</v>
      </c>
      <c r="I50" s="383" t="s">
        <v>155</v>
      </c>
      <c r="J50" s="385">
        <f>G50</f>
        <v>11803.7</v>
      </c>
      <c r="K50" s="1235"/>
      <c r="L50" s="1236"/>
      <c r="M50" s="1236"/>
      <c r="N50" s="1236"/>
      <c r="O50" s="1236"/>
      <c r="P50" s="1237"/>
    </row>
    <row r="51" spans="2:16" ht="21" customHeight="1">
      <c r="B51" s="391"/>
      <c r="C51" s="384"/>
      <c r="D51" s="385"/>
      <c r="E51" s="385"/>
      <c r="F51" s="385"/>
      <c r="G51" s="385"/>
      <c r="H51" s="386"/>
      <c r="I51" s="383"/>
      <c r="J51" s="385"/>
      <c r="K51" s="1238"/>
      <c r="L51" s="1239"/>
      <c r="M51" s="1239"/>
      <c r="N51" s="1239"/>
      <c r="O51" s="1239"/>
      <c r="P51" s="1240"/>
    </row>
    <row r="52" spans="2:16" ht="21" customHeight="1">
      <c r="B52" s="391"/>
      <c r="C52" s="384"/>
      <c r="D52" s="385"/>
      <c r="E52" s="385"/>
      <c r="F52" s="385"/>
      <c r="G52" s="385"/>
      <c r="H52" s="386"/>
      <c r="I52" s="383"/>
      <c r="J52" s="385"/>
      <c r="K52" s="1238"/>
      <c r="L52" s="1239"/>
      <c r="M52" s="1239"/>
      <c r="N52" s="1239"/>
      <c r="O52" s="1239"/>
      <c r="P52" s="1240"/>
    </row>
    <row r="53" spans="2:16" ht="21" customHeight="1">
      <c r="B53" s="391"/>
      <c r="C53" s="384"/>
      <c r="D53" s="385"/>
      <c r="E53" s="385"/>
      <c r="F53" s="385"/>
      <c r="G53" s="385"/>
      <c r="H53" s="386"/>
      <c r="I53" s="383"/>
      <c r="J53" s="385"/>
      <c r="K53" s="1238"/>
      <c r="L53" s="1239"/>
      <c r="M53" s="1239"/>
      <c r="N53" s="1239"/>
      <c r="O53" s="1239"/>
      <c r="P53" s="1240"/>
    </row>
    <row r="54" spans="2:16" ht="21" customHeight="1">
      <c r="B54" s="391"/>
      <c r="C54" s="384"/>
      <c r="D54" s="385"/>
      <c r="E54" s="385"/>
      <c r="F54" s="385"/>
      <c r="G54" s="385"/>
      <c r="H54" s="386"/>
      <c r="I54" s="383"/>
      <c r="J54" s="385"/>
      <c r="K54" s="1238"/>
      <c r="L54" s="1239"/>
      <c r="M54" s="1239"/>
      <c r="N54" s="1239"/>
      <c r="O54" s="1239"/>
      <c r="P54" s="1240"/>
    </row>
    <row r="55" spans="2:16" ht="21" customHeight="1">
      <c r="B55" s="391"/>
      <c r="C55" s="384"/>
      <c r="D55" s="385"/>
      <c r="E55" s="385"/>
      <c r="F55" s="385"/>
      <c r="G55" s="385"/>
      <c r="H55" s="386"/>
      <c r="I55" s="383"/>
      <c r="J55" s="385"/>
      <c r="K55" s="1238"/>
      <c r="L55" s="1239"/>
      <c r="M55" s="1239"/>
      <c r="N55" s="1239"/>
      <c r="O55" s="1239"/>
      <c r="P55" s="1240"/>
    </row>
    <row r="56" spans="2:16" ht="21" customHeight="1">
      <c r="B56" s="391"/>
      <c r="C56" s="384"/>
      <c r="D56" s="385"/>
      <c r="E56" s="385"/>
      <c r="F56" s="385"/>
      <c r="G56" s="385"/>
      <c r="H56" s="386"/>
      <c r="I56" s="383"/>
      <c r="J56" s="385"/>
      <c r="K56" s="1238"/>
      <c r="L56" s="1239"/>
      <c r="M56" s="1239"/>
      <c r="N56" s="1239"/>
      <c r="O56" s="1239"/>
      <c r="P56" s="1240"/>
    </row>
    <row r="57" spans="2:16" ht="21" customHeight="1">
      <c r="B57" s="391"/>
      <c r="C57" s="384"/>
      <c r="D57" s="385"/>
      <c r="E57" s="385"/>
      <c r="F57" s="385"/>
      <c r="G57" s="385"/>
      <c r="H57" s="386"/>
      <c r="I57" s="383"/>
      <c r="J57" s="385"/>
      <c r="K57" s="1238"/>
      <c r="L57" s="1239"/>
      <c r="M57" s="1239"/>
      <c r="N57" s="1239"/>
      <c r="O57" s="1239"/>
      <c r="P57" s="1240"/>
    </row>
    <row r="58" spans="2:16" ht="21" customHeight="1">
      <c r="B58" s="391"/>
      <c r="C58" s="384"/>
      <c r="D58" s="385"/>
      <c r="E58" s="385"/>
      <c r="F58" s="385"/>
      <c r="G58" s="385"/>
      <c r="H58" s="386"/>
      <c r="I58" s="383"/>
      <c r="J58" s="385"/>
      <c r="K58" s="1238"/>
      <c r="L58" s="1239"/>
      <c r="M58" s="1239"/>
      <c r="N58" s="1239"/>
      <c r="O58" s="1239"/>
      <c r="P58" s="1240"/>
    </row>
    <row r="59" spans="2:16" ht="21" customHeight="1">
      <c r="B59" s="391"/>
      <c r="C59" s="384"/>
      <c r="D59" s="385"/>
      <c r="E59" s="385"/>
      <c r="F59" s="385"/>
      <c r="G59" s="385"/>
      <c r="H59" s="386"/>
      <c r="I59" s="383"/>
      <c r="J59" s="385"/>
      <c r="K59" s="1238"/>
      <c r="L59" s="1239"/>
      <c r="M59" s="1239"/>
      <c r="N59" s="1239"/>
      <c r="O59" s="1239"/>
      <c r="P59" s="1240"/>
    </row>
    <row r="60" spans="2:16" ht="21" customHeight="1">
      <c r="B60" s="391"/>
      <c r="C60" s="384"/>
      <c r="D60" s="385"/>
      <c r="E60" s="385"/>
      <c r="F60" s="385"/>
      <c r="G60" s="385"/>
      <c r="H60" s="386"/>
      <c r="I60" s="383"/>
      <c r="J60" s="385"/>
      <c r="K60" s="1238"/>
      <c r="L60" s="1239"/>
      <c r="M60" s="1239"/>
      <c r="N60" s="1239"/>
      <c r="O60" s="1239"/>
      <c r="P60" s="1240"/>
    </row>
    <row r="61" spans="2:16" ht="21" customHeight="1">
      <c r="B61" s="391"/>
      <c r="C61" s="384"/>
      <c r="D61" s="385"/>
      <c r="E61" s="385"/>
      <c r="F61" s="385"/>
      <c r="G61" s="385"/>
      <c r="H61" s="386"/>
      <c r="I61" s="383"/>
      <c r="J61" s="385"/>
      <c r="K61" s="1238"/>
      <c r="L61" s="1239"/>
      <c r="M61" s="1239"/>
      <c r="N61" s="1239"/>
      <c r="O61" s="1239"/>
      <c r="P61" s="1240"/>
    </row>
    <row r="62" spans="2:16" ht="21" customHeight="1">
      <c r="B62" s="391"/>
      <c r="C62" s="384"/>
      <c r="D62" s="385"/>
      <c r="E62" s="385"/>
      <c r="F62" s="385"/>
      <c r="G62" s="385"/>
      <c r="H62" s="386"/>
      <c r="I62" s="383"/>
      <c r="J62" s="385"/>
      <c r="K62" s="1238"/>
      <c r="L62" s="1239"/>
      <c r="M62" s="1239"/>
      <c r="N62" s="1239"/>
      <c r="O62" s="1239"/>
      <c r="P62" s="1240"/>
    </row>
    <row r="63" spans="2:16" ht="21" customHeight="1">
      <c r="B63" s="391"/>
      <c r="C63" s="384"/>
      <c r="D63" s="385"/>
      <c r="E63" s="385"/>
      <c r="F63" s="385"/>
      <c r="G63" s="385"/>
      <c r="H63" s="386"/>
      <c r="I63" s="383"/>
      <c r="J63" s="385"/>
      <c r="K63" s="1238"/>
      <c r="L63" s="1239"/>
      <c r="M63" s="1239"/>
      <c r="N63" s="1239"/>
      <c r="O63" s="1239"/>
      <c r="P63" s="1240"/>
    </row>
    <row r="64" spans="2:16" ht="21" customHeight="1">
      <c r="B64" s="391"/>
      <c r="C64" s="384"/>
      <c r="D64" s="385"/>
      <c r="E64" s="385"/>
      <c r="F64" s="385"/>
      <c r="G64" s="385"/>
      <c r="H64" s="386"/>
      <c r="I64" s="383"/>
      <c r="J64" s="385"/>
      <c r="K64" s="1238"/>
      <c r="L64" s="1239"/>
      <c r="M64" s="1239"/>
      <c r="N64" s="1239"/>
      <c r="O64" s="1239"/>
      <c r="P64" s="1240"/>
    </row>
    <row r="65" spans="2:16" ht="21" customHeight="1">
      <c r="B65" s="391"/>
      <c r="C65" s="384"/>
      <c r="D65" s="385"/>
      <c r="E65" s="385"/>
      <c r="F65" s="385"/>
      <c r="G65" s="385"/>
      <c r="H65" s="386"/>
      <c r="I65" s="383"/>
      <c r="J65" s="385"/>
      <c r="K65" s="1238"/>
      <c r="L65" s="1239"/>
      <c r="M65" s="1239"/>
      <c r="N65" s="1239"/>
      <c r="O65" s="1239"/>
      <c r="P65" s="1240"/>
    </row>
    <row r="66" spans="2:16" ht="21" customHeight="1">
      <c r="B66" s="391"/>
      <c r="C66" s="384"/>
      <c r="D66" s="385"/>
      <c r="E66" s="385"/>
      <c r="F66" s="385"/>
      <c r="G66" s="385"/>
      <c r="H66" s="386"/>
      <c r="I66" s="383"/>
      <c r="J66" s="385"/>
      <c r="K66" s="1238"/>
      <c r="L66" s="1239"/>
      <c r="M66" s="1239"/>
      <c r="N66" s="1239"/>
      <c r="O66" s="1239"/>
      <c r="P66" s="1240"/>
    </row>
    <row r="67" spans="2:16" ht="20.25" customHeight="1">
      <c r="B67" s="1244" t="s">
        <v>876</v>
      </c>
      <c r="C67" s="1245"/>
      <c r="D67" s="1245"/>
      <c r="E67" s="1245"/>
      <c r="F67" s="1245"/>
      <c r="G67" s="1245"/>
      <c r="H67" s="1245"/>
      <c r="I67" s="1246"/>
      <c r="J67" s="382">
        <f>ROUND(SUM(J50:J66),1)</f>
        <v>11803.7</v>
      </c>
      <c r="K67" s="1241"/>
      <c r="L67" s="1242"/>
      <c r="M67" s="1242"/>
      <c r="N67" s="1242"/>
      <c r="O67" s="1242"/>
      <c r="P67" s="1243"/>
    </row>
    <row r="68" spans="2:16" ht="20.25" customHeight="1">
      <c r="B68" s="1247" t="s">
        <v>880</v>
      </c>
      <c r="C68" s="1248"/>
      <c r="D68" s="1248"/>
      <c r="E68" s="1248"/>
      <c r="F68" s="1248"/>
      <c r="G68" s="1248"/>
      <c r="H68" s="1248"/>
      <c r="I68" s="1248"/>
      <c r="J68" s="1248"/>
      <c r="K68" s="1248"/>
      <c r="L68" s="1248"/>
      <c r="M68" s="1248"/>
      <c r="N68" s="1248"/>
      <c r="O68" s="1248"/>
      <c r="P68" s="1249"/>
    </row>
    <row r="69" spans="2:16" ht="20.25" customHeight="1">
      <c r="B69" s="1250"/>
      <c r="C69" s="1251"/>
      <c r="D69" s="1251"/>
      <c r="E69" s="1251"/>
      <c r="F69" s="1251"/>
      <c r="G69" s="1251"/>
      <c r="H69" s="1251"/>
      <c r="I69" s="1251"/>
      <c r="J69" s="1251"/>
      <c r="K69" s="1251"/>
      <c r="L69" s="1251"/>
      <c r="M69" s="1251"/>
      <c r="N69" s="1251"/>
      <c r="O69" s="1251"/>
      <c r="P69" s="1252"/>
    </row>
    <row r="70" spans="2:16" ht="21" customHeight="1" thickBot="1">
      <c r="B70" s="1253"/>
      <c r="C70" s="1254"/>
      <c r="D70" s="1254"/>
      <c r="E70" s="1254"/>
      <c r="F70" s="1254"/>
      <c r="G70" s="1254"/>
      <c r="H70" s="1254"/>
      <c r="I70" s="1254"/>
      <c r="J70" s="1254"/>
      <c r="K70" s="1254"/>
      <c r="L70" s="1254"/>
      <c r="M70" s="1254"/>
      <c r="N70" s="1254"/>
      <c r="O70" s="1254"/>
      <c r="P70" s="1255"/>
    </row>
    <row r="71" spans="2:16" ht="13" thickBot="1"/>
    <row r="72" spans="2:16" ht="20" customHeight="1">
      <c r="B72" s="1267" t="s">
        <v>842</v>
      </c>
      <c r="C72" s="1268"/>
      <c r="D72" s="1268"/>
      <c r="E72" s="1268"/>
      <c r="F72" s="1268"/>
      <c r="G72" s="1268"/>
      <c r="H72" s="1268"/>
      <c r="I72" s="1268"/>
      <c r="J72" s="1268"/>
      <c r="K72" s="1268"/>
      <c r="L72" s="1268"/>
      <c r="M72" s="1268"/>
      <c r="N72" s="1268"/>
      <c r="O72" s="1268"/>
      <c r="P72" s="1269"/>
    </row>
    <row r="73" spans="2:16" ht="20" customHeight="1">
      <c r="B73" s="1270" t="s">
        <v>843</v>
      </c>
      <c r="C73" s="1271"/>
      <c r="D73" s="1271"/>
      <c r="E73" s="1271"/>
      <c r="F73" s="1271"/>
      <c r="G73" s="1271"/>
      <c r="H73" s="1271"/>
      <c r="I73" s="1271"/>
      <c r="J73" s="1271"/>
      <c r="K73" s="1271"/>
      <c r="L73" s="1271"/>
      <c r="M73" s="1271"/>
      <c r="N73" s="1271"/>
      <c r="O73" s="1271"/>
      <c r="P73" s="1272"/>
    </row>
    <row r="74" spans="2:16" ht="20" customHeight="1">
      <c r="B74" s="1270" t="s">
        <v>844</v>
      </c>
      <c r="C74" s="1271"/>
      <c r="D74" s="1271"/>
      <c r="E74" s="1271"/>
      <c r="F74" s="1271"/>
      <c r="G74" s="1271"/>
      <c r="H74" s="1271"/>
      <c r="I74" s="1271"/>
      <c r="J74" s="1271"/>
      <c r="K74" s="1271"/>
      <c r="L74" s="1271"/>
      <c r="M74" s="1271"/>
      <c r="N74" s="1271"/>
      <c r="O74" s="1271"/>
      <c r="P74" s="1272"/>
    </row>
    <row r="75" spans="2:16" ht="20" customHeight="1" thickBot="1">
      <c r="B75" s="1273" t="s">
        <v>845</v>
      </c>
      <c r="C75" s="1274"/>
      <c r="D75" s="1274"/>
      <c r="E75" s="1274"/>
      <c r="F75" s="1274"/>
      <c r="G75" s="1274"/>
      <c r="H75" s="1274"/>
      <c r="I75" s="1274"/>
      <c r="J75" s="1274"/>
      <c r="K75" s="1274"/>
      <c r="L75" s="1274"/>
      <c r="M75" s="1274"/>
      <c r="N75" s="1274"/>
      <c r="O75" s="1274"/>
      <c r="P75" s="1275"/>
    </row>
    <row r="76" spans="2:16" ht="10" customHeight="1" thickBot="1"/>
    <row r="77" spans="2:16" ht="40" customHeight="1" thickBot="1">
      <c r="B77" s="1276" t="str">
        <f>+B42</f>
        <v>CONSTRUCCIÓN DE UN SISTEMA SOLAR FOTOVOLTAICO DE GENERACIÓN DISTRIBUIDA DE 0.99 MWE PARA EL DESARROLLO SOCIOECONÓMICO DEL MUNICIPIO DE BARRANCAS, EN EL DEPARTAMENTO DE LA GUAJIRA - BARRANCAS III</v>
      </c>
      <c r="C77" s="1277"/>
      <c r="D77" s="1277"/>
      <c r="E77" s="1277"/>
      <c r="F77" s="1277"/>
      <c r="G77" s="1277"/>
      <c r="H77" s="1277"/>
      <c r="I77" s="1277"/>
      <c r="J77" s="1277"/>
      <c r="K77" s="1277"/>
      <c r="L77" s="1277"/>
      <c r="M77" s="1277"/>
      <c r="N77" s="1277"/>
      <c r="O77" s="1277"/>
      <c r="P77" s="1278"/>
    </row>
    <row r="78" spans="2:16" ht="10" customHeight="1" thickBot="1"/>
    <row r="79" spans="2:16" ht="20" customHeight="1" thickBot="1">
      <c r="B79" s="1279" t="s">
        <v>939</v>
      </c>
      <c r="C79" s="1280"/>
      <c r="D79" s="1280"/>
      <c r="E79" s="1280"/>
      <c r="F79" s="1280"/>
      <c r="G79" s="1280"/>
      <c r="H79" s="1280"/>
      <c r="I79" s="1280"/>
      <c r="J79" s="1280"/>
      <c r="K79" s="1280"/>
      <c r="L79" s="1280"/>
      <c r="M79" s="1280"/>
      <c r="N79" s="1280"/>
      <c r="O79" s="1280"/>
      <c r="P79" s="1281"/>
    </row>
    <row r="80" spans="2:16" ht="10" customHeight="1">
      <c r="B80" s="387"/>
      <c r="C80" s="387"/>
      <c r="D80" s="387"/>
      <c r="E80" s="387"/>
      <c r="F80" s="387"/>
      <c r="G80" s="387"/>
      <c r="H80" s="387"/>
      <c r="I80" s="387"/>
      <c r="J80" s="387"/>
      <c r="K80" s="387"/>
      <c r="L80" s="387"/>
      <c r="M80" s="387"/>
      <c r="N80" s="387"/>
      <c r="O80" s="387"/>
      <c r="P80" s="387"/>
    </row>
    <row r="81" spans="2:16" ht="6" customHeight="1" thickBot="1">
      <c r="B81" s="1282"/>
      <c r="C81" s="1283"/>
      <c r="D81" s="1283"/>
      <c r="E81" s="1283"/>
      <c r="F81" s="1283"/>
      <c r="G81" s="1283"/>
      <c r="H81" s="1283"/>
      <c r="I81" s="1283"/>
      <c r="J81" s="1283"/>
      <c r="K81" s="1283"/>
      <c r="L81" s="1283"/>
      <c r="M81" s="1283"/>
      <c r="N81" s="1283"/>
      <c r="O81" s="1283"/>
      <c r="P81" s="1284"/>
    </row>
    <row r="82" spans="2:16" ht="45" customHeight="1">
      <c r="B82" s="389" t="str">
        <f>+'PPTO RESUMEN'!C20</f>
        <v>1.3</v>
      </c>
      <c r="C82" s="1262" t="str">
        <f>VLOOKUP(B82,'PPTO RESUMEN'!$C$17:$E$83,2)</f>
        <v>Instalación y adecuacion de campamento y almacen de equipos y herramientas</v>
      </c>
      <c r="D82" s="1263"/>
      <c r="E82" s="1263"/>
      <c r="F82" s="1263"/>
      <c r="G82" s="1263"/>
      <c r="H82" s="1263"/>
      <c r="I82" s="1263"/>
      <c r="J82" s="1263"/>
      <c r="K82" s="1263"/>
      <c r="L82" s="1263"/>
      <c r="M82" s="1264"/>
      <c r="N82" s="390" t="s">
        <v>301</v>
      </c>
      <c r="O82" s="1265" t="str">
        <f>VLOOKUP(B82,'PPTO RESUMEN'!$C$17:$E$83,3)</f>
        <v>glb</v>
      </c>
      <c r="P82" s="1266"/>
    </row>
    <row r="83" spans="2:16" ht="18" customHeight="1">
      <c r="B83" s="1256" t="s">
        <v>873</v>
      </c>
      <c r="C83" s="1258" t="s">
        <v>299</v>
      </c>
      <c r="D83" s="1260" t="s">
        <v>874</v>
      </c>
      <c r="E83" s="1260"/>
      <c r="F83" s="1260"/>
      <c r="G83" s="1261" t="s">
        <v>884</v>
      </c>
      <c r="H83" s="1260" t="s">
        <v>289</v>
      </c>
      <c r="I83" s="1260" t="s">
        <v>301</v>
      </c>
      <c r="J83" s="1227" t="s">
        <v>876</v>
      </c>
      <c r="K83" s="1229" t="s">
        <v>877</v>
      </c>
      <c r="L83" s="1230"/>
      <c r="M83" s="1230"/>
      <c r="N83" s="1230"/>
      <c r="O83" s="1230"/>
      <c r="P83" s="1231"/>
    </row>
    <row r="84" spans="2:16" ht="18" customHeight="1">
      <c r="B84" s="1257"/>
      <c r="C84" s="1259"/>
      <c r="D84" s="388" t="s">
        <v>878</v>
      </c>
      <c r="E84" s="388" t="s">
        <v>879</v>
      </c>
      <c r="F84" s="388" t="s">
        <v>881</v>
      </c>
      <c r="G84" s="1261"/>
      <c r="H84" s="1260"/>
      <c r="I84" s="1260"/>
      <c r="J84" s="1228"/>
      <c r="K84" s="1232"/>
      <c r="L84" s="1233"/>
      <c r="M84" s="1233"/>
      <c r="N84" s="1233"/>
      <c r="O84" s="1233"/>
      <c r="P84" s="1234"/>
    </row>
    <row r="85" spans="2:16" ht="21" customHeight="1">
      <c r="B85" s="391"/>
      <c r="C85" s="384" t="s">
        <v>1844</v>
      </c>
      <c r="D85" s="385"/>
      <c r="E85" s="385"/>
      <c r="F85" s="385"/>
      <c r="G85" s="385"/>
      <c r="H85" s="386">
        <v>1</v>
      </c>
      <c r="I85" s="383"/>
      <c r="J85" s="385">
        <v>1</v>
      </c>
      <c r="K85" s="1235"/>
      <c r="L85" s="1236"/>
      <c r="M85" s="1236"/>
      <c r="N85" s="1236"/>
      <c r="O85" s="1236"/>
      <c r="P85" s="1237"/>
    </row>
    <row r="86" spans="2:16" ht="21" customHeight="1">
      <c r="B86" s="391"/>
      <c r="C86" s="384"/>
      <c r="D86" s="385"/>
      <c r="E86" s="385"/>
      <c r="F86" s="385"/>
      <c r="G86" s="385"/>
      <c r="H86" s="386"/>
      <c r="I86" s="383"/>
      <c r="J86" s="385"/>
      <c r="K86" s="1238"/>
      <c r="L86" s="1239"/>
      <c r="M86" s="1239"/>
      <c r="N86" s="1239"/>
      <c r="O86" s="1239"/>
      <c r="P86" s="1240"/>
    </row>
    <row r="87" spans="2:16" ht="21" customHeight="1">
      <c r="B87" s="391"/>
      <c r="C87" s="384"/>
      <c r="D87" s="385"/>
      <c r="E87" s="385"/>
      <c r="F87" s="385"/>
      <c r="G87" s="385"/>
      <c r="H87" s="386"/>
      <c r="I87" s="383"/>
      <c r="J87" s="385"/>
      <c r="K87" s="1238"/>
      <c r="L87" s="1239"/>
      <c r="M87" s="1239"/>
      <c r="N87" s="1239"/>
      <c r="O87" s="1239"/>
      <c r="P87" s="1240"/>
    </row>
    <row r="88" spans="2:16" ht="21" customHeight="1">
      <c r="B88" s="391"/>
      <c r="C88" s="384"/>
      <c r="D88" s="385"/>
      <c r="E88" s="385"/>
      <c r="F88" s="385"/>
      <c r="G88" s="385"/>
      <c r="H88" s="386"/>
      <c r="I88" s="383"/>
      <c r="J88" s="385"/>
      <c r="K88" s="1238"/>
      <c r="L88" s="1239"/>
      <c r="M88" s="1239"/>
      <c r="N88" s="1239"/>
      <c r="O88" s="1239"/>
      <c r="P88" s="1240"/>
    </row>
    <row r="89" spans="2:16" ht="21" customHeight="1">
      <c r="B89" s="391"/>
      <c r="C89" s="384"/>
      <c r="D89" s="385"/>
      <c r="E89" s="385"/>
      <c r="F89" s="385"/>
      <c r="G89" s="385"/>
      <c r="H89" s="386"/>
      <c r="I89" s="383"/>
      <c r="J89" s="385"/>
      <c r="K89" s="1238"/>
      <c r="L89" s="1239"/>
      <c r="M89" s="1239"/>
      <c r="N89" s="1239"/>
      <c r="O89" s="1239"/>
      <c r="P89" s="1240"/>
    </row>
    <row r="90" spans="2:16" ht="21" customHeight="1">
      <c r="B90" s="391"/>
      <c r="C90" s="384"/>
      <c r="D90" s="385"/>
      <c r="E90" s="385"/>
      <c r="F90" s="385"/>
      <c r="G90" s="385"/>
      <c r="H90" s="386"/>
      <c r="I90" s="383"/>
      <c r="J90" s="385"/>
      <c r="K90" s="1238"/>
      <c r="L90" s="1239"/>
      <c r="M90" s="1239"/>
      <c r="N90" s="1239"/>
      <c r="O90" s="1239"/>
      <c r="P90" s="1240"/>
    </row>
    <row r="91" spans="2:16" ht="21" customHeight="1">
      <c r="B91" s="391"/>
      <c r="C91" s="384"/>
      <c r="D91" s="385"/>
      <c r="E91" s="385"/>
      <c r="F91" s="385"/>
      <c r="G91" s="385"/>
      <c r="H91" s="386"/>
      <c r="I91" s="383"/>
      <c r="J91" s="385"/>
      <c r="K91" s="1238"/>
      <c r="L91" s="1239"/>
      <c r="M91" s="1239"/>
      <c r="N91" s="1239"/>
      <c r="O91" s="1239"/>
      <c r="P91" s="1240"/>
    </row>
    <row r="92" spans="2:16" ht="21" customHeight="1">
      <c r="B92" s="391"/>
      <c r="C92" s="384"/>
      <c r="D92" s="385"/>
      <c r="E92" s="385"/>
      <c r="F92" s="385"/>
      <c r="G92" s="385"/>
      <c r="H92" s="386"/>
      <c r="I92" s="383"/>
      <c r="J92" s="385"/>
      <c r="K92" s="1238"/>
      <c r="L92" s="1239"/>
      <c r="M92" s="1239"/>
      <c r="N92" s="1239"/>
      <c r="O92" s="1239"/>
      <c r="P92" s="1240"/>
    </row>
    <row r="93" spans="2:16" ht="21" customHeight="1">
      <c r="B93" s="391"/>
      <c r="C93" s="384"/>
      <c r="D93" s="385"/>
      <c r="E93" s="385"/>
      <c r="F93" s="385"/>
      <c r="G93" s="385"/>
      <c r="H93" s="386"/>
      <c r="I93" s="383"/>
      <c r="J93" s="385"/>
      <c r="K93" s="1238"/>
      <c r="L93" s="1239"/>
      <c r="M93" s="1239"/>
      <c r="N93" s="1239"/>
      <c r="O93" s="1239"/>
      <c r="P93" s="1240"/>
    </row>
    <row r="94" spans="2:16" ht="21" customHeight="1">
      <c r="B94" s="391"/>
      <c r="C94" s="384"/>
      <c r="D94" s="385"/>
      <c r="E94" s="385"/>
      <c r="F94" s="385"/>
      <c r="G94" s="385"/>
      <c r="H94" s="386"/>
      <c r="I94" s="383"/>
      <c r="J94" s="385"/>
      <c r="K94" s="1238"/>
      <c r="L94" s="1239"/>
      <c r="M94" s="1239"/>
      <c r="N94" s="1239"/>
      <c r="O94" s="1239"/>
      <c r="P94" s="1240"/>
    </row>
    <row r="95" spans="2:16" ht="21" customHeight="1">
      <c r="B95" s="391"/>
      <c r="C95" s="384"/>
      <c r="D95" s="385"/>
      <c r="E95" s="385"/>
      <c r="F95" s="385"/>
      <c r="G95" s="385"/>
      <c r="H95" s="386"/>
      <c r="I95" s="383"/>
      <c r="J95" s="385"/>
      <c r="K95" s="1238"/>
      <c r="L95" s="1239"/>
      <c r="M95" s="1239"/>
      <c r="N95" s="1239"/>
      <c r="O95" s="1239"/>
      <c r="P95" s="1240"/>
    </row>
    <row r="96" spans="2:16" ht="21" customHeight="1">
      <c r="B96" s="391"/>
      <c r="C96" s="384"/>
      <c r="D96" s="385"/>
      <c r="E96" s="385"/>
      <c r="F96" s="385"/>
      <c r="G96" s="385"/>
      <c r="H96" s="386"/>
      <c r="I96" s="383"/>
      <c r="J96" s="385"/>
      <c r="K96" s="1238"/>
      <c r="L96" s="1239"/>
      <c r="M96" s="1239"/>
      <c r="N96" s="1239"/>
      <c r="O96" s="1239"/>
      <c r="P96" s="1240"/>
    </row>
    <row r="97" spans="2:16" ht="21" customHeight="1">
      <c r="B97" s="391"/>
      <c r="C97" s="384"/>
      <c r="D97" s="385"/>
      <c r="E97" s="385"/>
      <c r="F97" s="385"/>
      <c r="G97" s="385"/>
      <c r="H97" s="386"/>
      <c r="I97" s="383"/>
      <c r="J97" s="385"/>
      <c r="K97" s="1238"/>
      <c r="L97" s="1239"/>
      <c r="M97" s="1239"/>
      <c r="N97" s="1239"/>
      <c r="O97" s="1239"/>
      <c r="P97" s="1240"/>
    </row>
    <row r="98" spans="2:16" ht="21" customHeight="1">
      <c r="B98" s="391"/>
      <c r="C98" s="384"/>
      <c r="D98" s="385"/>
      <c r="E98" s="385"/>
      <c r="F98" s="385"/>
      <c r="G98" s="385"/>
      <c r="H98" s="386"/>
      <c r="I98" s="383"/>
      <c r="J98" s="385"/>
      <c r="K98" s="1238"/>
      <c r="L98" s="1239"/>
      <c r="M98" s="1239"/>
      <c r="N98" s="1239"/>
      <c r="O98" s="1239"/>
      <c r="P98" s="1240"/>
    </row>
    <row r="99" spans="2:16" ht="21" customHeight="1">
      <c r="B99" s="391"/>
      <c r="C99" s="384"/>
      <c r="D99" s="385"/>
      <c r="E99" s="385"/>
      <c r="F99" s="385"/>
      <c r="G99" s="385"/>
      <c r="H99" s="386"/>
      <c r="I99" s="383"/>
      <c r="J99" s="385"/>
      <c r="K99" s="1238"/>
      <c r="L99" s="1239"/>
      <c r="M99" s="1239"/>
      <c r="N99" s="1239"/>
      <c r="O99" s="1239"/>
      <c r="P99" s="1240"/>
    </row>
    <row r="100" spans="2:16" ht="21" customHeight="1">
      <c r="B100" s="391"/>
      <c r="C100" s="384"/>
      <c r="D100" s="385"/>
      <c r="E100" s="385"/>
      <c r="F100" s="385"/>
      <c r="G100" s="385"/>
      <c r="H100" s="386"/>
      <c r="I100" s="383"/>
      <c r="J100" s="385"/>
      <c r="K100" s="1238"/>
      <c r="L100" s="1239"/>
      <c r="M100" s="1239"/>
      <c r="N100" s="1239"/>
      <c r="O100" s="1239"/>
      <c r="P100" s="1240"/>
    </row>
    <row r="101" spans="2:16" ht="21" customHeight="1">
      <c r="B101" s="391"/>
      <c r="C101" s="384"/>
      <c r="D101" s="385"/>
      <c r="E101" s="385"/>
      <c r="F101" s="385"/>
      <c r="G101" s="385"/>
      <c r="H101" s="386"/>
      <c r="I101" s="383"/>
      <c r="J101" s="385"/>
      <c r="K101" s="1238"/>
      <c r="L101" s="1239"/>
      <c r="M101" s="1239"/>
      <c r="N101" s="1239"/>
      <c r="O101" s="1239"/>
      <c r="P101" s="1240"/>
    </row>
    <row r="102" spans="2:16" ht="20.25" customHeight="1">
      <c r="B102" s="1244" t="s">
        <v>876</v>
      </c>
      <c r="C102" s="1245"/>
      <c r="D102" s="1245"/>
      <c r="E102" s="1245"/>
      <c r="F102" s="1245"/>
      <c r="G102" s="1245"/>
      <c r="H102" s="1245"/>
      <c r="I102" s="1246"/>
      <c r="J102" s="382">
        <f>ROUND(SUM(J85:J101),1)</f>
        <v>1</v>
      </c>
      <c r="K102" s="1241"/>
      <c r="L102" s="1242"/>
      <c r="M102" s="1242"/>
      <c r="N102" s="1242"/>
      <c r="O102" s="1242"/>
      <c r="P102" s="1243"/>
    </row>
    <row r="103" spans="2:16" ht="20.25" customHeight="1">
      <c r="B103" s="1247" t="s">
        <v>940</v>
      </c>
      <c r="C103" s="1248"/>
      <c r="D103" s="1248"/>
      <c r="E103" s="1248"/>
      <c r="F103" s="1248"/>
      <c r="G103" s="1248"/>
      <c r="H103" s="1248"/>
      <c r="I103" s="1248"/>
      <c r="J103" s="1248"/>
      <c r="K103" s="1248"/>
      <c r="L103" s="1248"/>
      <c r="M103" s="1248"/>
      <c r="N103" s="1248"/>
      <c r="O103" s="1248"/>
      <c r="P103" s="1249"/>
    </row>
    <row r="104" spans="2:16" ht="20.25" customHeight="1">
      <c r="B104" s="1250"/>
      <c r="C104" s="1251"/>
      <c r="D104" s="1251"/>
      <c r="E104" s="1251"/>
      <c r="F104" s="1251"/>
      <c r="G104" s="1251"/>
      <c r="H104" s="1251"/>
      <c r="I104" s="1251"/>
      <c r="J104" s="1251"/>
      <c r="K104" s="1251"/>
      <c r="L104" s="1251"/>
      <c r="M104" s="1251"/>
      <c r="N104" s="1251"/>
      <c r="O104" s="1251"/>
      <c r="P104" s="1252"/>
    </row>
    <row r="105" spans="2:16" ht="21" customHeight="1" thickBot="1">
      <c r="B105" s="1253"/>
      <c r="C105" s="1254"/>
      <c r="D105" s="1254"/>
      <c r="E105" s="1254"/>
      <c r="F105" s="1254"/>
      <c r="G105" s="1254"/>
      <c r="H105" s="1254"/>
      <c r="I105" s="1254"/>
      <c r="J105" s="1254"/>
      <c r="K105" s="1254"/>
      <c r="L105" s="1254"/>
      <c r="M105" s="1254"/>
      <c r="N105" s="1254"/>
      <c r="O105" s="1254"/>
      <c r="P105" s="1255"/>
    </row>
  </sheetData>
  <mergeCells count="60">
    <mergeCell ref="K85:P102"/>
    <mergeCell ref="B102:I102"/>
    <mergeCell ref="B103:P105"/>
    <mergeCell ref="B79:P79"/>
    <mergeCell ref="B81:P81"/>
    <mergeCell ref="C82:M82"/>
    <mergeCell ref="O82:P82"/>
    <mergeCell ref="B83:B84"/>
    <mergeCell ref="C83:C84"/>
    <mergeCell ref="D83:F83"/>
    <mergeCell ref="G83:G84"/>
    <mergeCell ref="H83:H84"/>
    <mergeCell ref="I83:I84"/>
    <mergeCell ref="J83:J84"/>
    <mergeCell ref="K83:P84"/>
    <mergeCell ref="B72:P72"/>
    <mergeCell ref="B73:P73"/>
    <mergeCell ref="B74:P74"/>
    <mergeCell ref="B75:P75"/>
    <mergeCell ref="B77:P77"/>
    <mergeCell ref="B9:P9"/>
    <mergeCell ref="B2:P2"/>
    <mergeCell ref="B3:P3"/>
    <mergeCell ref="B4:P4"/>
    <mergeCell ref="B5:P5"/>
    <mergeCell ref="B7:P7"/>
    <mergeCell ref="B11:P11"/>
    <mergeCell ref="C12:M12"/>
    <mergeCell ref="O12:P12"/>
    <mergeCell ref="B13:B14"/>
    <mergeCell ref="C13:C14"/>
    <mergeCell ref="D13:F13"/>
    <mergeCell ref="G13:G14"/>
    <mergeCell ref="H13:H14"/>
    <mergeCell ref="I13:I14"/>
    <mergeCell ref="J13:J14"/>
    <mergeCell ref="C47:M47"/>
    <mergeCell ref="O47:P47"/>
    <mergeCell ref="K13:P14"/>
    <mergeCell ref="K15:P32"/>
    <mergeCell ref="B32:I32"/>
    <mergeCell ref="B33:P35"/>
    <mergeCell ref="B37:P37"/>
    <mergeCell ref="B38:P38"/>
    <mergeCell ref="B39:P39"/>
    <mergeCell ref="B40:P40"/>
    <mergeCell ref="B42:P42"/>
    <mergeCell ref="B44:P44"/>
    <mergeCell ref="B46:P46"/>
    <mergeCell ref="J48:J49"/>
    <mergeCell ref="K48:P49"/>
    <mergeCell ref="K50:P67"/>
    <mergeCell ref="B67:I67"/>
    <mergeCell ref="B68:P70"/>
    <mergeCell ref="B48:B49"/>
    <mergeCell ref="C48:C49"/>
    <mergeCell ref="D48:F48"/>
    <mergeCell ref="G48:G49"/>
    <mergeCell ref="H48:H49"/>
    <mergeCell ref="I48:I49"/>
  </mergeCells>
  <pageMargins left="0.39370078740157483" right="0.39370078740157483" top="0.39370078740157483" bottom="0.39370078740157483" header="0.31496062992125984" footer="0.31496062992125984"/>
  <pageSetup paperSize="9" scale="77" orientation="landscape" r:id="rId1"/>
  <rowBreaks count="1" manualBreakCount="1">
    <brk id="35" max="16" man="1"/>
  </rowBreaks>
  <colBreaks count="1" manualBreakCount="1">
    <brk id="1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B3426-2130-447D-9634-1E8F1576AF4B}">
  <sheetPr>
    <tabColor rgb="FF92D050"/>
    <pageSetUpPr fitToPage="1"/>
  </sheetPr>
  <dimension ref="A1:J166"/>
  <sheetViews>
    <sheetView view="pageBreakPreview" topLeftCell="A162" zoomScale="115" zoomScaleNormal="47" zoomScaleSheetLayoutView="115" workbookViewId="0">
      <selection activeCell="B126" sqref="B126:G126"/>
    </sheetView>
  </sheetViews>
  <sheetFormatPr baseColWidth="10" defaultColWidth="10.8984375" defaultRowHeight="12.5"/>
  <cols>
    <col min="1" max="2" width="16.59765625" style="465" customWidth="1"/>
    <col min="3" max="3" width="32.69921875" style="465" customWidth="1"/>
    <col min="4" max="5" width="16.59765625" style="465" customWidth="1"/>
    <col min="6" max="6" width="15.09765625" style="465" customWidth="1"/>
    <col min="7" max="7" width="23.3984375" style="465" customWidth="1"/>
    <col min="8"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RESUMEN'!$D$21</f>
        <v>MOVIMIENTOS DE TIERRA Y ADECUACION DEL TERRENO</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20" customHeight="1">
      <c r="A14" s="510" t="str">
        <f>'PPTO RESUMEN'!C22</f>
        <v>2.1</v>
      </c>
      <c r="B14" s="1182" t="str">
        <f>VLOOKUP(A14,'PPTO RESUMEN'!$C$17:$E$83,2,FALSE)</f>
        <v>Corte y nivelacion del terreno. Incluye cargue y transporte</v>
      </c>
      <c r="C14" s="1183"/>
      <c r="D14" s="1183"/>
      <c r="E14" s="1183"/>
      <c r="F14" s="1183"/>
      <c r="G14" s="1184"/>
      <c r="H14" s="511" t="str">
        <f>VLOOKUP(A14,'PPTO RESUMEN'!$C$17:$E$83,3,FALSE)</f>
        <v>m3</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40" customHeight="1">
      <c r="A18" s="515" t="str">
        <f>'INSUMOS &amp; EQUIPOS'!B414</f>
        <v>TRANS241107</v>
      </c>
      <c r="B18" s="1198" t="str">
        <f>'INSUMOS &amp; EQUIPOS'!C414</f>
        <v>DERECHO DE EXPLOTACIÓN Y/O DISPOSICIÓN DE MATERIALES</v>
      </c>
      <c r="C18" s="1198"/>
      <c r="D18" s="516" t="str">
        <f>VLOOKUP(B18,'INSUMOS &amp; EQUIPOS'!$C$10:$E$419,2,FALSE)</f>
        <v>M3</v>
      </c>
      <c r="E18" s="538">
        <v>1</v>
      </c>
      <c r="F18" s="518">
        <v>0.05</v>
      </c>
      <c r="G18" s="519">
        <f>VLOOKUP(B18,'INSUMOS &amp; EQUIPOS'!$C$10:$E$419,3,FALSE)</f>
        <v>8346.8639226103369</v>
      </c>
      <c r="H18" s="520">
        <f t="shared" ref="H18" si="0">E18*G18*(1+F18)</f>
        <v>8764.2071187408546</v>
      </c>
    </row>
    <row r="19" spans="1:8" ht="15" customHeight="1">
      <c r="A19" s="515"/>
      <c r="B19" s="1198"/>
      <c r="C19" s="1198"/>
      <c r="D19" s="516"/>
      <c r="E19" s="517"/>
      <c r="F19" s="518"/>
      <c r="G19" s="519"/>
      <c r="H19" s="520"/>
    </row>
    <row r="20" spans="1:8" ht="15" customHeight="1">
      <c r="A20" s="515"/>
      <c r="B20" s="1198"/>
      <c r="C20" s="1198"/>
      <c r="D20" s="516"/>
      <c r="E20" s="517"/>
      <c r="F20" s="518"/>
      <c r="G20" s="519"/>
      <c r="H20" s="520"/>
    </row>
    <row r="21" spans="1:8" ht="15" customHeight="1">
      <c r="A21" s="515"/>
      <c r="B21" s="1198"/>
      <c r="C21" s="1198"/>
      <c r="D21" s="516"/>
      <c r="E21" s="517"/>
      <c r="F21" s="518"/>
      <c r="G21" s="519"/>
      <c r="H21" s="520"/>
    </row>
    <row r="22" spans="1:8" ht="15" customHeight="1">
      <c r="A22" s="515"/>
      <c r="B22" s="1226"/>
      <c r="C22" s="1226"/>
      <c r="D22" s="516"/>
      <c r="E22" s="547"/>
      <c r="F22" s="518"/>
      <c r="G22" s="519"/>
      <c r="H22" s="520"/>
    </row>
    <row r="23" spans="1:8" ht="15" customHeight="1">
      <c r="A23" s="510"/>
      <c r="B23" s="521"/>
      <c r="C23" s="522"/>
      <c r="D23" s="522"/>
      <c r="E23" s="522"/>
      <c r="F23" s="522"/>
      <c r="G23" s="523" t="s">
        <v>1539</v>
      </c>
      <c r="H23" s="524">
        <f>SUM(H18:H22)</f>
        <v>8764.2071187408546</v>
      </c>
    </row>
    <row r="24" spans="1:8" ht="10" customHeight="1">
      <c r="A24" s="501"/>
      <c r="B24" s="502"/>
      <c r="C24" s="502"/>
      <c r="D24" s="502"/>
      <c r="E24" s="502"/>
      <c r="F24" s="502"/>
      <c r="G24" s="502"/>
      <c r="H24" s="503"/>
    </row>
    <row r="25" spans="1:8" ht="15" customHeight="1">
      <c r="A25" s="513" t="s">
        <v>360</v>
      </c>
      <c r="B25" s="1199" t="s">
        <v>1540</v>
      </c>
      <c r="C25" s="1200"/>
      <c r="D25" s="1200"/>
      <c r="E25" s="1200"/>
      <c r="F25" s="1200"/>
      <c r="G25" s="1200"/>
      <c r="H25" s="1201"/>
    </row>
    <row r="26" spans="1:8" ht="15" customHeight="1">
      <c r="A26" s="512"/>
      <c r="B26" s="1202" t="s">
        <v>933</v>
      </c>
      <c r="C26" s="1202"/>
      <c r="D26" s="1202"/>
      <c r="E26" s="514" t="s">
        <v>301</v>
      </c>
      <c r="F26" s="514" t="s">
        <v>0</v>
      </c>
      <c r="G26" s="514" t="s">
        <v>1538</v>
      </c>
      <c r="H26" s="514" t="s">
        <v>365</v>
      </c>
    </row>
    <row r="27" spans="1:8" ht="15" customHeight="1">
      <c r="A27" s="525"/>
      <c r="B27" s="1198" t="s">
        <v>1541</v>
      </c>
      <c r="C27" s="1198"/>
      <c r="D27" s="1198"/>
      <c r="E27" s="516" t="s">
        <v>291</v>
      </c>
      <c r="F27" s="526">
        <v>0.05</v>
      </c>
      <c r="G27" s="519">
        <f>H50</f>
        <v>1666.8188182736046</v>
      </c>
      <c r="H27" s="520">
        <f>F27*G27</f>
        <v>83.340940913680242</v>
      </c>
    </row>
    <row r="28" spans="1:8" ht="40" customHeight="1">
      <c r="A28" s="525" t="str">
        <f>'INSUMOS &amp; EQUIPOS'!B348</f>
        <v>C0010822</v>
      </c>
      <c r="B28" s="1203" t="str">
        <f>'INSUMOS &amp; EQUIPOS'!C348</f>
        <v>RETROEXCAVADORA SOBRE LLANTAS, MOTOR 62HP, PROFUNDIDAD DE EXCAVACIÓN DE 5.41 METROS</v>
      </c>
      <c r="C28" s="1204"/>
      <c r="D28" s="1205"/>
      <c r="E28" s="516" t="str">
        <f>VLOOKUP(B28,'INSUMOS &amp; EQUIPOS'!$C$10:$E$419,2,FALSE)</f>
        <v>HM</v>
      </c>
      <c r="F28" s="527">
        <f>1/25</f>
        <v>0.04</v>
      </c>
      <c r="G28" s="519">
        <f>VLOOKUP(B28,'INSUMOS &amp; EQUIPOS'!$C$10:$E$419,3,FALSE)</f>
        <v>200070</v>
      </c>
      <c r="H28" s="520">
        <f>F28*G28</f>
        <v>8002.8</v>
      </c>
    </row>
    <row r="29" spans="1:8" ht="40" customHeight="1">
      <c r="A29" s="525" t="str">
        <f>'INSUMOS &amp; EQUIPOS'!B350</f>
        <v>C0010610</v>
      </c>
      <c r="B29" s="1203" t="str">
        <f>'INSUMOS &amp; EQUIPOS'!C350</f>
        <v>MOTONIVELADORA POTENCIA 215 HP, ANCHO DE CUCHILLA 4,27 M, PESO 18 TON</v>
      </c>
      <c r="C29" s="1204"/>
      <c r="D29" s="1205"/>
      <c r="E29" s="516" t="str">
        <f>VLOOKUP(B29,'INSUMOS &amp; EQUIPOS'!$C$10:$E$419,2,FALSE)</f>
        <v>HM</v>
      </c>
      <c r="F29" s="527">
        <f>F28</f>
        <v>0.04</v>
      </c>
      <c r="G29" s="519">
        <f>VLOOKUP(B29,'INSUMOS &amp; EQUIPOS'!$C$10:$E$419,3,FALSE)</f>
        <v>272680.66800000001</v>
      </c>
      <c r="H29" s="520">
        <f>F29*G29</f>
        <v>10907.226720000001</v>
      </c>
    </row>
    <row r="30" spans="1:8" ht="40" customHeight="1">
      <c r="A30" s="525" t="str">
        <f>'INSUMOS &amp; EQUIPOS'!B351</f>
        <v>C0010052</v>
      </c>
      <c r="B30" s="1203" t="str">
        <f>'INSUMOS &amp; EQUIPOS'!C351</f>
        <v>BULLDOZER, POTENCIA AL VOLANTE DE 140 HP, MOTOR DE 2200 RPM, LONGITUD DE HOJA 4,80M</v>
      </c>
      <c r="C30" s="1204"/>
      <c r="D30" s="1205"/>
      <c r="E30" s="516" t="str">
        <f>VLOOKUP(B30,'INSUMOS &amp; EQUIPOS'!$C$10:$E$419,2,FALSE)</f>
        <v>HM</v>
      </c>
      <c r="F30" s="527">
        <f>1/50</f>
        <v>0.02</v>
      </c>
      <c r="G30" s="519">
        <f>VLOOKUP(B30,'INSUMOS &amp; EQUIPOS'!$C$10:$E$419,3,FALSE)</f>
        <v>228058.74</v>
      </c>
      <c r="H30" s="520">
        <f>F30*G30</f>
        <v>4561.1747999999998</v>
      </c>
    </row>
    <row r="31" spans="1:8" ht="15" customHeight="1">
      <c r="A31" s="525" t="str">
        <f>'INSUMOS &amp; EQUIPOS'!B352</f>
        <v>C0010180</v>
      </c>
      <c r="B31" s="1203" t="str">
        <f>'INSUMOS &amp; EQUIPOS'!C352</f>
        <v>VIBROCOMPACTADOR, POTENCIA 153 HP, PESO 10 TON</v>
      </c>
      <c r="C31" s="1204"/>
      <c r="D31" s="1205"/>
      <c r="E31" s="516" t="str">
        <f>VLOOKUP(B31,'INSUMOS &amp; EQUIPOS'!$C$10:$E$419,2,FALSE)</f>
        <v>HM</v>
      </c>
      <c r="F31" s="527">
        <f>F29</f>
        <v>0.04</v>
      </c>
      <c r="G31" s="519">
        <f>VLOOKUP(B31,'INSUMOS &amp; EQUIPOS'!$C$10:$E$419,3,FALSE)</f>
        <v>269410.05</v>
      </c>
      <c r="H31" s="520">
        <f>F31*G31</f>
        <v>10776.402</v>
      </c>
    </row>
    <row r="32" spans="1:8" ht="15" customHeight="1">
      <c r="A32" s="525"/>
      <c r="B32" s="1225"/>
      <c r="C32" s="1225"/>
      <c r="D32" s="1225"/>
      <c r="E32" s="528"/>
      <c r="F32" s="529"/>
      <c r="G32" s="530"/>
      <c r="H32" s="520"/>
    </row>
    <row r="33" spans="1:8" ht="15" customHeight="1">
      <c r="A33" s="531"/>
      <c r="B33" s="1210"/>
      <c r="C33" s="1211"/>
      <c r="D33" s="1211"/>
      <c r="E33" s="532"/>
      <c r="F33" s="532"/>
      <c r="G33" s="533" t="s">
        <v>1542</v>
      </c>
      <c r="H33" s="534">
        <f>SUM(H27:H32)</f>
        <v>34330.944460913684</v>
      </c>
    </row>
    <row r="34" spans="1:8" ht="10" customHeight="1">
      <c r="A34" s="501"/>
      <c r="B34" s="502"/>
      <c r="C34" s="502"/>
      <c r="D34" s="502"/>
      <c r="E34" s="502"/>
      <c r="F34" s="502"/>
      <c r="G34" s="502"/>
      <c r="H34" s="503"/>
    </row>
    <row r="35" spans="1:8" ht="15" customHeight="1">
      <c r="A35" s="535"/>
      <c r="B35" s="1199" t="s">
        <v>1543</v>
      </c>
      <c r="C35" s="1201"/>
      <c r="D35" s="536"/>
      <c r="E35" s="537"/>
      <c r="F35" s="537"/>
      <c r="G35" s="537"/>
      <c r="H35" s="537"/>
    </row>
    <row r="36" spans="1:8" ht="15" customHeight="1">
      <c r="A36" s="513" t="s">
        <v>1544</v>
      </c>
      <c r="B36" s="1202" t="s">
        <v>933</v>
      </c>
      <c r="C36" s="1202"/>
      <c r="D36" s="514" t="s">
        <v>301</v>
      </c>
      <c r="E36" s="514" t="s">
        <v>1545</v>
      </c>
      <c r="F36" s="514" t="s">
        <v>1546</v>
      </c>
      <c r="G36" s="514" t="s">
        <v>936</v>
      </c>
      <c r="H36" s="514" t="s">
        <v>365</v>
      </c>
    </row>
    <row r="37" spans="1:8" ht="30" customHeight="1">
      <c r="A37" s="525" t="str">
        <f>'INSUMOS &amp; EQUIPOS'!B408</f>
        <v>TRANS241101</v>
      </c>
      <c r="B37" s="1198" t="str">
        <f>'INSUMOS &amp; EQUIPOS'!C408</f>
        <v>TRANSPORTE DE MATERIAL PROVENIENTE DE EXCAVACIÓN</v>
      </c>
      <c r="C37" s="1198"/>
      <c r="D37" s="516" t="str">
        <f>VLOOKUP(B37,'INSUMOS &amp; EQUIPOS'!$C$10:$E$419,2,FALSE)</f>
        <v>M3-KM</v>
      </c>
      <c r="E37" s="538">
        <v>20</v>
      </c>
      <c r="F37" s="538">
        <f>(1)*1.05</f>
        <v>1.05</v>
      </c>
      <c r="G37" s="519">
        <f>VLOOKUP(B37,'INSUMOS &amp; EQUIPOS'!$C$10:$E$419,3,FALSE)</f>
        <v>1866.9689999999998</v>
      </c>
      <c r="H37" s="540">
        <f>(E37*F37)*G37</f>
        <v>39206.348999999995</v>
      </c>
    </row>
    <row r="38" spans="1:8" ht="15" customHeight="1">
      <c r="A38" s="525"/>
      <c r="B38" s="1207" t="s">
        <v>1547</v>
      </c>
      <c r="C38" s="1207"/>
      <c r="D38" s="528"/>
      <c r="E38" s="555"/>
      <c r="F38" s="555"/>
      <c r="G38" s="530"/>
      <c r="H38" s="540"/>
    </row>
    <row r="39" spans="1:8" ht="15" customHeight="1">
      <c r="A39" s="525"/>
      <c r="B39" s="1207" t="s">
        <v>1547</v>
      </c>
      <c r="C39" s="1207"/>
      <c r="D39" s="528"/>
      <c r="E39" s="555"/>
      <c r="F39" s="555"/>
      <c r="G39" s="530"/>
      <c r="H39" s="540"/>
    </row>
    <row r="40" spans="1:8" ht="15" customHeight="1">
      <c r="A40" s="525"/>
      <c r="B40" s="1207" t="s">
        <v>1547</v>
      </c>
      <c r="C40" s="1207"/>
      <c r="D40" s="528"/>
      <c r="E40" s="555"/>
      <c r="F40" s="555"/>
      <c r="G40" s="530"/>
      <c r="H40" s="540"/>
    </row>
    <row r="41" spans="1:8" ht="15" customHeight="1">
      <c r="A41" s="510"/>
      <c r="B41" s="1207" t="s">
        <v>1547</v>
      </c>
      <c r="C41" s="1207"/>
      <c r="D41" s="528"/>
      <c r="E41" s="528" t="s">
        <v>1547</v>
      </c>
      <c r="F41" s="528" t="s">
        <v>745</v>
      </c>
      <c r="G41" s="528" t="s">
        <v>745</v>
      </c>
      <c r="H41" s="540"/>
    </row>
    <row r="42" spans="1:8" ht="15" customHeight="1">
      <c r="A42" s="541"/>
      <c r="B42" s="1208"/>
      <c r="C42" s="1209"/>
      <c r="D42" s="542"/>
      <c r="E42" s="543"/>
      <c r="F42" s="543"/>
      <c r="G42" s="523" t="s">
        <v>1548</v>
      </c>
      <c r="H42" s="534">
        <f>SUM(H37:H41)</f>
        <v>39206.348999999995</v>
      </c>
    </row>
    <row r="43" spans="1:8" ht="10" customHeight="1">
      <c r="A43" s="501"/>
      <c r="B43" s="502"/>
      <c r="C43" s="502"/>
      <c r="D43" s="502"/>
      <c r="E43" s="502"/>
      <c r="F43" s="502"/>
      <c r="G43" s="502"/>
      <c r="H43" s="503"/>
    </row>
    <row r="44" spans="1:8" ht="14">
      <c r="A44" s="512"/>
      <c r="B44" s="1200" t="s">
        <v>937</v>
      </c>
      <c r="C44" s="1200"/>
      <c r="D44" s="1200"/>
      <c r="E44" s="1200"/>
      <c r="F44" s="1200"/>
      <c r="G44" s="1200"/>
      <c r="H44" s="1201"/>
    </row>
    <row r="45" spans="1:8" ht="14">
      <c r="A45" s="513" t="s">
        <v>1544</v>
      </c>
      <c r="B45" s="1202" t="s">
        <v>1549</v>
      </c>
      <c r="C45" s="1202"/>
      <c r="D45" s="1202"/>
      <c r="E45" s="514" t="s">
        <v>301</v>
      </c>
      <c r="F45" s="514" t="s">
        <v>0</v>
      </c>
      <c r="G45" s="514" t="s">
        <v>1538</v>
      </c>
      <c r="H45" s="514" t="s">
        <v>365</v>
      </c>
    </row>
    <row r="46" spans="1:8" ht="14">
      <c r="A46" s="525" t="str">
        <f>'INSUMOS &amp; EQUIPOS'!B382</f>
        <v>MO241101</v>
      </c>
      <c r="B46" s="1210" t="str">
        <f>'INSUMOS &amp; EQUIPOS'!C382</f>
        <v xml:space="preserve">CUADRILLA "AA" (Albañileria) </v>
      </c>
      <c r="C46" s="1211"/>
      <c r="D46" s="1212"/>
      <c r="E46" s="516" t="str">
        <f>VLOOKUP(B46,'INSUMOS &amp; EQUIPOS'!$C$10:$E$419,2,FALSE)</f>
        <v>HC</v>
      </c>
      <c r="F46" s="527">
        <f>1/30</f>
        <v>3.3333333333333333E-2</v>
      </c>
      <c r="G46" s="519">
        <f>VLOOKUP(B46,'INSUMOS &amp; EQUIPOS'!$C$10:$E$419,3,FALSE)</f>
        <v>50004.564548208138</v>
      </c>
      <c r="H46" s="520">
        <f>F46*G46</f>
        <v>1666.8188182736046</v>
      </c>
    </row>
    <row r="47" spans="1:8" ht="14">
      <c r="A47" s="525"/>
      <c r="B47" s="1210"/>
      <c r="C47" s="1211"/>
      <c r="D47" s="1212"/>
      <c r="E47" s="516"/>
      <c r="F47" s="527"/>
      <c r="G47" s="519"/>
      <c r="H47" s="520"/>
    </row>
    <row r="48" spans="1:8" ht="14">
      <c r="A48" s="525"/>
      <c r="B48" s="1210"/>
      <c r="C48" s="1211"/>
      <c r="D48" s="1212"/>
      <c r="E48" s="516"/>
      <c r="F48" s="527"/>
      <c r="G48" s="519"/>
      <c r="H48" s="520"/>
    </row>
    <row r="49" spans="1:10" ht="14">
      <c r="A49" s="525"/>
      <c r="B49" s="1225"/>
      <c r="C49" s="1225"/>
      <c r="D49" s="1225"/>
      <c r="E49" s="528"/>
      <c r="F49" s="544"/>
      <c r="G49" s="530"/>
      <c r="H49" s="520"/>
    </row>
    <row r="50" spans="1:10" ht="14">
      <c r="A50" s="531"/>
      <c r="B50" s="1203"/>
      <c r="C50" s="1204"/>
      <c r="D50" s="1204"/>
      <c r="E50" s="543"/>
      <c r="F50" s="543"/>
      <c r="G50" s="523" t="s">
        <v>1550</v>
      </c>
      <c r="H50" s="534">
        <f>SUM(H46:H49)</f>
        <v>1666.8188182736046</v>
      </c>
    </row>
    <row r="51" spans="1:10" ht="10" customHeight="1">
      <c r="A51" s="501"/>
      <c r="B51" s="502"/>
      <c r="C51" s="502"/>
      <c r="D51" s="502"/>
      <c r="E51" s="502"/>
      <c r="F51" s="502"/>
      <c r="G51" s="502"/>
      <c r="H51" s="503"/>
    </row>
    <row r="52" spans="1:10" ht="20" customHeight="1">
      <c r="A52" s="1213" t="s">
        <v>938</v>
      </c>
      <c r="B52" s="1214"/>
      <c r="C52" s="1214"/>
      <c r="D52" s="1214"/>
      <c r="E52" s="1214"/>
      <c r="F52" s="1214"/>
      <c r="G52" s="1215"/>
      <c r="H52" s="545">
        <f>H50+H42+H33+H23</f>
        <v>83968.319397928135</v>
      </c>
      <c r="J52" s="546"/>
    </row>
    <row r="53" spans="1:10" ht="10" customHeight="1">
      <c r="A53" s="501"/>
      <c r="B53" s="502"/>
      <c r="C53" s="502"/>
      <c r="D53" s="502"/>
      <c r="E53" s="502"/>
      <c r="F53" s="502"/>
      <c r="G53" s="502"/>
      <c r="H53" s="503"/>
    </row>
    <row r="54" spans="1:10" ht="12.75" customHeight="1">
      <c r="A54" s="1216" t="s">
        <v>1551</v>
      </c>
      <c r="B54" s="1217"/>
      <c r="C54" s="1217"/>
      <c r="D54" s="1217"/>
      <c r="E54" s="1217"/>
      <c r="F54" s="1217"/>
      <c r="G54" s="1217"/>
      <c r="H54" s="1218"/>
    </row>
    <row r="55" spans="1:10" ht="12.75" customHeight="1">
      <c r="A55" s="1219"/>
      <c r="B55" s="1220"/>
      <c r="C55" s="1220"/>
      <c r="D55" s="1220"/>
      <c r="E55" s="1220"/>
      <c r="F55" s="1220"/>
      <c r="G55" s="1220"/>
      <c r="H55" s="1221"/>
    </row>
    <row r="56" spans="1:10" ht="12.75" customHeight="1">
      <c r="A56" s="1222"/>
      <c r="B56" s="1223"/>
      <c r="C56" s="1223"/>
      <c r="D56" s="1223"/>
      <c r="E56" s="1223"/>
      <c r="F56" s="1223"/>
      <c r="G56" s="1223"/>
      <c r="H56" s="1224"/>
    </row>
    <row r="57" spans="1:10" ht="25" customHeight="1">
      <c r="A57" s="1185"/>
      <c r="B57" s="1186"/>
      <c r="C57" s="1191" t="s">
        <v>999</v>
      </c>
      <c r="D57" s="1191"/>
      <c r="E57" s="1191"/>
      <c r="F57" s="1191"/>
      <c r="G57" s="1186"/>
      <c r="H57" s="1192"/>
    </row>
    <row r="58" spans="1:10" ht="25" customHeight="1">
      <c r="A58" s="1187"/>
      <c r="B58" s="1188"/>
      <c r="C58" s="1195" t="s">
        <v>843</v>
      </c>
      <c r="D58" s="1195"/>
      <c r="E58" s="1195"/>
      <c r="F58" s="1195"/>
      <c r="G58" s="1188"/>
      <c r="H58" s="1193"/>
    </row>
    <row r="59" spans="1:10" ht="24.75" customHeight="1">
      <c r="A59" s="1189"/>
      <c r="B59" s="1190"/>
      <c r="C59" s="1196" t="s">
        <v>844</v>
      </c>
      <c r="D59" s="1196"/>
      <c r="E59" s="1196"/>
      <c r="F59" s="1196"/>
      <c r="G59" s="1190"/>
      <c r="H59" s="1194"/>
    </row>
    <row r="60" spans="1:10" ht="10" customHeight="1">
      <c r="A60" s="501"/>
      <c r="B60" s="502"/>
      <c r="C60" s="502"/>
      <c r="D60" s="502"/>
      <c r="E60" s="502"/>
      <c r="F60" s="502"/>
      <c r="G60" s="502"/>
      <c r="H60" s="503"/>
    </row>
    <row r="61" spans="1:10" ht="20" customHeight="1">
      <c r="A61" s="1197" t="s">
        <v>1529</v>
      </c>
      <c r="B61" s="1197"/>
      <c r="C61" s="1197"/>
      <c r="D61" s="1197"/>
      <c r="E61" s="1197"/>
      <c r="F61" s="1197"/>
      <c r="G61" s="1197"/>
      <c r="H61" s="1197"/>
    </row>
    <row r="62" spans="1:10" ht="20" customHeight="1">
      <c r="A62" s="504" t="s">
        <v>1530</v>
      </c>
      <c r="B62" s="1171" t="s">
        <v>1000</v>
      </c>
      <c r="C62" s="1171"/>
      <c r="D62" s="1171"/>
      <c r="E62" s="505" t="s">
        <v>1531</v>
      </c>
      <c r="F62" s="506" t="s">
        <v>1532</v>
      </c>
      <c r="G62" s="505" t="s">
        <v>954</v>
      </c>
      <c r="H62" s="506" t="s">
        <v>1533</v>
      </c>
    </row>
    <row r="63" spans="1:10" ht="35" customHeight="1">
      <c r="A63" s="507" t="s">
        <v>953</v>
      </c>
      <c r="B63" s="1172" t="str">
        <f>'INSUMOS &amp; EQUIPOS'!$B$6</f>
        <v>CONSTRUCCIÓN DE UN SISTEMA SOLAR FOTOVOLTAICO DE GENERACIÓN DISTRIBUIDA DE 0.99 MWE ETAPA 3 PARA EL DESARROLLO SOCIOECONÓMICO DEL MUNICIPIO DE BARRANCAS, EN EL DEPARTAMENTO DE LA GUAJIRA - BARRANCAS III</v>
      </c>
      <c r="C63" s="1173"/>
      <c r="D63" s="1173"/>
      <c r="E63" s="1173"/>
      <c r="F63" s="1173"/>
      <c r="G63" s="1173"/>
      <c r="H63" s="1174"/>
    </row>
    <row r="64" spans="1:10" ht="10" customHeight="1">
      <c r="A64" s="501"/>
      <c r="B64" s="502"/>
      <c r="C64" s="502"/>
      <c r="D64" s="502"/>
      <c r="E64" s="502"/>
      <c r="F64" s="502"/>
      <c r="G64" s="502"/>
      <c r="H64" s="503"/>
    </row>
    <row r="65" spans="1:8" ht="20" customHeight="1">
      <c r="A65" s="1175" t="s">
        <v>1534</v>
      </c>
      <c r="B65" s="1176"/>
      <c r="C65" s="1176"/>
      <c r="D65" s="1176"/>
      <c r="E65" s="1176"/>
      <c r="F65" s="1176"/>
      <c r="G65" s="1176"/>
      <c r="H65" s="1177"/>
    </row>
    <row r="66" spans="1:8" ht="10" customHeight="1">
      <c r="A66" s="501"/>
      <c r="B66" s="502"/>
      <c r="C66" s="502"/>
      <c r="D66" s="502"/>
      <c r="E66" s="502"/>
      <c r="F66" s="502"/>
      <c r="G66" s="502"/>
      <c r="H66" s="503"/>
    </row>
    <row r="67" spans="1:8" ht="20" customHeight="1">
      <c r="A67" s="1178" t="str">
        <f>+A11</f>
        <v>MOVIMIENTOS DE TIERRA Y ADECUACION DEL TERRENO</v>
      </c>
      <c r="B67" s="1179"/>
      <c r="C67" s="1179"/>
      <c r="D67" s="1179"/>
      <c r="E67" s="1179"/>
      <c r="F67" s="1179"/>
      <c r="G67" s="1179"/>
      <c r="H67" s="1180"/>
    </row>
    <row r="68" spans="1:8" ht="10" customHeight="1">
      <c r="A68" s="501"/>
      <c r="B68" s="502"/>
      <c r="C68" s="502"/>
      <c r="D68" s="502"/>
      <c r="E68" s="502"/>
      <c r="F68" s="502"/>
      <c r="G68" s="502"/>
      <c r="H68" s="503"/>
    </row>
    <row r="69" spans="1:8" ht="20" customHeight="1">
      <c r="A69" s="508" t="s">
        <v>360</v>
      </c>
      <c r="B69" s="1181" t="s">
        <v>933</v>
      </c>
      <c r="C69" s="1181"/>
      <c r="D69" s="1181"/>
      <c r="E69" s="1181"/>
      <c r="F69" s="1181"/>
      <c r="G69" s="1181"/>
      <c r="H69" s="509" t="s">
        <v>301</v>
      </c>
    </row>
    <row r="70" spans="1:8" ht="20" customHeight="1">
      <c r="A70" s="510" t="str">
        <f>+'PPTO RESUMEN'!C23</f>
        <v>2.2</v>
      </c>
      <c r="B70" s="1182" t="str">
        <f>VLOOKUP(A70,'PPTO RESUMEN'!$C$17:$E$83,2,FALSE)</f>
        <v>Excavación sin clasificar de la explanación, canales y préstamos.</v>
      </c>
      <c r="C70" s="1183"/>
      <c r="D70" s="1183"/>
      <c r="E70" s="1183"/>
      <c r="F70" s="1183"/>
      <c r="G70" s="1184"/>
      <c r="H70" s="511" t="s">
        <v>320</v>
      </c>
    </row>
    <row r="71" spans="1:8" ht="10" customHeight="1">
      <c r="A71" s="501"/>
      <c r="B71" s="502"/>
      <c r="C71" s="502"/>
      <c r="D71" s="502"/>
      <c r="E71" s="502"/>
      <c r="F71" s="502"/>
      <c r="G71" s="502"/>
      <c r="H71" s="503"/>
    </row>
    <row r="72" spans="1:8" ht="15" customHeight="1">
      <c r="A72" s="512"/>
      <c r="B72" s="1206" t="s">
        <v>1536</v>
      </c>
      <c r="C72" s="1206"/>
      <c r="D72" s="1206"/>
      <c r="E72" s="1206"/>
      <c r="F72" s="1206"/>
      <c r="G72" s="1206"/>
      <c r="H72" s="1206"/>
    </row>
    <row r="73" spans="1:8" ht="15" customHeight="1">
      <c r="A73" s="513" t="s">
        <v>360</v>
      </c>
      <c r="B73" s="1202" t="s">
        <v>933</v>
      </c>
      <c r="C73" s="1202"/>
      <c r="D73" s="514" t="s">
        <v>301</v>
      </c>
      <c r="E73" s="514" t="s">
        <v>0</v>
      </c>
      <c r="F73" s="514" t="s">
        <v>1537</v>
      </c>
      <c r="G73" s="514" t="s">
        <v>1538</v>
      </c>
      <c r="H73" s="514" t="s">
        <v>365</v>
      </c>
    </row>
    <row r="74" spans="1:8" ht="15" customHeight="1">
      <c r="A74" s="515"/>
      <c r="B74" s="1198"/>
      <c r="C74" s="1198"/>
      <c r="D74" s="516"/>
      <c r="E74" s="517"/>
      <c r="F74" s="518"/>
      <c r="G74" s="519"/>
      <c r="H74" s="520"/>
    </row>
    <row r="75" spans="1:8" ht="15" customHeight="1">
      <c r="A75" s="515"/>
      <c r="B75" s="1198"/>
      <c r="C75" s="1198"/>
      <c r="D75" s="516"/>
      <c r="E75" s="517"/>
      <c r="F75" s="518"/>
      <c r="G75" s="519"/>
      <c r="H75" s="520"/>
    </row>
    <row r="76" spans="1:8" ht="15" customHeight="1">
      <c r="A76" s="515"/>
      <c r="B76" s="1198"/>
      <c r="C76" s="1198"/>
      <c r="D76" s="516"/>
      <c r="E76" s="517"/>
      <c r="F76" s="518"/>
      <c r="G76" s="519"/>
      <c r="H76" s="520"/>
    </row>
    <row r="77" spans="1:8" ht="15" customHeight="1">
      <c r="A77" s="515"/>
      <c r="B77" s="1198"/>
      <c r="C77" s="1198"/>
      <c r="D77" s="516"/>
      <c r="E77" s="517"/>
      <c r="F77" s="518"/>
      <c r="G77" s="519"/>
      <c r="H77" s="520"/>
    </row>
    <row r="78" spans="1:8" ht="15" customHeight="1">
      <c r="A78" s="515"/>
      <c r="B78" s="1226"/>
      <c r="C78" s="1226"/>
      <c r="D78" s="516"/>
      <c r="E78" s="547"/>
      <c r="F78" s="518"/>
      <c r="G78" s="519"/>
      <c r="H78" s="520"/>
    </row>
    <row r="79" spans="1:8" ht="15" customHeight="1">
      <c r="A79" s="510"/>
      <c r="B79" s="521"/>
      <c r="C79" s="522"/>
      <c r="D79" s="522"/>
      <c r="E79" s="522"/>
      <c r="F79" s="522"/>
      <c r="G79" s="523" t="s">
        <v>1539</v>
      </c>
      <c r="H79" s="524">
        <f>SUM(H74:H78)</f>
        <v>0</v>
      </c>
    </row>
    <row r="80" spans="1:8" ht="10" customHeight="1">
      <c r="A80" s="501"/>
      <c r="B80" s="502"/>
      <c r="C80" s="502"/>
      <c r="D80" s="502"/>
      <c r="E80" s="502"/>
      <c r="F80" s="502"/>
      <c r="G80" s="502"/>
      <c r="H80" s="503"/>
    </row>
    <row r="81" spans="1:8" ht="15" customHeight="1">
      <c r="A81" s="513" t="s">
        <v>360</v>
      </c>
      <c r="B81" s="1199" t="s">
        <v>1540</v>
      </c>
      <c r="C81" s="1200"/>
      <c r="D81" s="1200"/>
      <c r="E81" s="1200"/>
      <c r="F81" s="1200"/>
      <c r="G81" s="1200"/>
      <c r="H81" s="1201"/>
    </row>
    <row r="82" spans="1:8" ht="15" customHeight="1">
      <c r="A82" s="512"/>
      <c r="B82" s="1202" t="s">
        <v>933</v>
      </c>
      <c r="C82" s="1202"/>
      <c r="D82" s="1202"/>
      <c r="E82" s="514" t="s">
        <v>301</v>
      </c>
      <c r="F82" s="514" t="s">
        <v>0</v>
      </c>
      <c r="G82" s="514" t="s">
        <v>1538</v>
      </c>
      <c r="H82" s="514" t="s">
        <v>365</v>
      </c>
    </row>
    <row r="83" spans="1:8" ht="15" customHeight="1">
      <c r="A83" s="525"/>
      <c r="B83" s="1198" t="s">
        <v>1541</v>
      </c>
      <c r="C83" s="1198"/>
      <c r="D83" s="1198"/>
      <c r="E83" s="516" t="s">
        <v>291</v>
      </c>
      <c r="F83" s="526">
        <v>0.05</v>
      </c>
      <c r="G83" s="519">
        <f>H106</f>
        <v>1666.8188182736046</v>
      </c>
      <c r="H83" s="520">
        <f>F83*G83</f>
        <v>83.340940913680242</v>
      </c>
    </row>
    <row r="84" spans="1:8" ht="15" customHeight="1">
      <c r="A84" s="525" t="str">
        <f>'INSUMOS &amp; EQUIPOS'!B348</f>
        <v>C0010822</v>
      </c>
      <c r="B84" s="1203" t="str">
        <f>'INSUMOS &amp; EQUIPOS'!C348</f>
        <v>RETROEXCAVADORA SOBRE LLANTAS, MOTOR 62HP, PROFUNDIDAD DE EXCAVACIÓN DE 5.41 METROS</v>
      </c>
      <c r="C84" s="1204"/>
      <c r="D84" s="1205"/>
      <c r="E84" s="516" t="str">
        <f>VLOOKUP(B84,'INSUMOS &amp; EQUIPOS'!$C$10:$E$419,2,FALSE)</f>
        <v>HM</v>
      </c>
      <c r="F84" s="527">
        <f>1/27</f>
        <v>3.7037037037037035E-2</v>
      </c>
      <c r="G84" s="519">
        <f>VLOOKUP(B84,'INSUMOS &amp; EQUIPOS'!$C$10:$E$419,3,FALSE)</f>
        <v>200070</v>
      </c>
      <c r="H84" s="520">
        <f>F84*G84</f>
        <v>7410</v>
      </c>
    </row>
    <row r="85" spans="1:8" ht="15" customHeight="1">
      <c r="A85" s="525" t="str">
        <f>'INSUMOS &amp; EQUIPOS'!B350</f>
        <v>C0010610</v>
      </c>
      <c r="B85" s="1203" t="str">
        <f>'INSUMOS &amp; EQUIPOS'!C350</f>
        <v>MOTONIVELADORA POTENCIA 215 HP, ANCHO DE CUCHILLA 4,27 M, PESO 18 TON</v>
      </c>
      <c r="C85" s="1204"/>
      <c r="D85" s="1205"/>
      <c r="E85" s="516" t="str">
        <f>VLOOKUP(B85,'INSUMOS &amp; EQUIPOS'!$C$10:$E$419,2,FALSE)</f>
        <v>HM</v>
      </c>
      <c r="F85" s="527">
        <f>F84</f>
        <v>3.7037037037037035E-2</v>
      </c>
      <c r="G85" s="519">
        <f>VLOOKUP(B85,'INSUMOS &amp; EQUIPOS'!$C$10:$E$419,3,FALSE)</f>
        <v>272680.66800000001</v>
      </c>
      <c r="H85" s="520">
        <f>F85*G85</f>
        <v>10099.284</v>
      </c>
    </row>
    <row r="86" spans="1:8" ht="15" customHeight="1">
      <c r="A86" s="525" t="str">
        <f>'INSUMOS &amp; EQUIPOS'!B351</f>
        <v>C0010052</v>
      </c>
      <c r="B86" s="1203" t="str">
        <f>'INSUMOS &amp; EQUIPOS'!C351</f>
        <v>BULLDOZER, POTENCIA AL VOLANTE DE 140 HP, MOTOR DE 2200 RPM, LONGITUD DE HOJA 4,80M</v>
      </c>
      <c r="C86" s="1204"/>
      <c r="D86" s="1205"/>
      <c r="E86" s="516" t="str">
        <f>VLOOKUP(B86,'INSUMOS &amp; EQUIPOS'!$C$10:$E$419,2,FALSE)</f>
        <v>HM</v>
      </c>
      <c r="F86" s="527">
        <f>1/55</f>
        <v>1.8181818181818181E-2</v>
      </c>
      <c r="G86" s="519">
        <f>VLOOKUP(B86,'INSUMOS &amp; EQUIPOS'!$C$10:$E$419,3,FALSE)</f>
        <v>228058.74</v>
      </c>
      <c r="H86" s="520">
        <f>F86*G86</f>
        <v>4146.5225454545453</v>
      </c>
    </row>
    <row r="87" spans="1:8" ht="15" customHeight="1">
      <c r="A87" s="525" t="str">
        <f>'INSUMOS &amp; EQUIPOS'!B352</f>
        <v>C0010180</v>
      </c>
      <c r="B87" s="1203" t="str">
        <f>'INSUMOS &amp; EQUIPOS'!C352</f>
        <v>VIBROCOMPACTADOR, POTENCIA 153 HP, PESO 10 TON</v>
      </c>
      <c r="C87" s="1204"/>
      <c r="D87" s="1205"/>
      <c r="E87" s="516" t="str">
        <f>VLOOKUP(B87,'INSUMOS &amp; EQUIPOS'!$C$10:$E$419,2,FALSE)</f>
        <v>HM</v>
      </c>
      <c r="F87" s="527">
        <f>F85</f>
        <v>3.7037037037037035E-2</v>
      </c>
      <c r="G87" s="519">
        <f>VLOOKUP(B87,'INSUMOS &amp; EQUIPOS'!$C$10:$E$419,3,FALSE)</f>
        <v>269410.05</v>
      </c>
      <c r="H87" s="520">
        <f>F87*G87</f>
        <v>9978.15</v>
      </c>
    </row>
    <row r="88" spans="1:8" ht="15" customHeight="1">
      <c r="A88" s="525"/>
      <c r="B88" s="1203"/>
      <c r="C88" s="1204"/>
      <c r="D88" s="1205"/>
      <c r="E88" s="528"/>
      <c r="F88" s="529"/>
      <c r="G88" s="530"/>
      <c r="H88" s="520"/>
    </row>
    <row r="89" spans="1:8" ht="15" customHeight="1">
      <c r="A89" s="531"/>
      <c r="B89" s="1210"/>
      <c r="C89" s="1211"/>
      <c r="D89" s="1211"/>
      <c r="E89" s="532"/>
      <c r="F89" s="532"/>
      <c r="G89" s="533" t="s">
        <v>1542</v>
      </c>
      <c r="H89" s="534">
        <f>SUM(H83:H88)</f>
        <v>31717.297486368225</v>
      </c>
    </row>
    <row r="90" spans="1:8" ht="10" customHeight="1">
      <c r="A90" s="501"/>
      <c r="B90" s="502"/>
      <c r="C90" s="502"/>
      <c r="D90" s="502"/>
      <c r="E90" s="502"/>
      <c r="F90" s="502"/>
      <c r="G90" s="502"/>
      <c r="H90" s="503"/>
    </row>
    <row r="91" spans="1:8" ht="15" customHeight="1">
      <c r="A91" s="535"/>
      <c r="B91" s="1199" t="s">
        <v>1543</v>
      </c>
      <c r="C91" s="1201"/>
      <c r="D91" s="536"/>
      <c r="E91" s="537"/>
      <c r="F91" s="537"/>
      <c r="G91" s="537"/>
      <c r="H91" s="537"/>
    </row>
    <row r="92" spans="1:8" ht="15" customHeight="1">
      <c r="A92" s="513" t="s">
        <v>1544</v>
      </c>
      <c r="B92" s="1202" t="s">
        <v>933</v>
      </c>
      <c r="C92" s="1202"/>
      <c r="D92" s="514" t="s">
        <v>301</v>
      </c>
      <c r="E92" s="514" t="s">
        <v>1545</v>
      </c>
      <c r="F92" s="514" t="s">
        <v>1546</v>
      </c>
      <c r="G92" s="514" t="s">
        <v>936</v>
      </c>
      <c r="H92" s="514" t="s">
        <v>365</v>
      </c>
    </row>
    <row r="93" spans="1:8" ht="30" customHeight="1">
      <c r="A93" s="525" t="str">
        <f>'INSUMOS &amp; EQUIPOS'!B408</f>
        <v>TRANS241101</v>
      </c>
      <c r="B93" s="1198" t="str">
        <f>'INSUMOS &amp; EQUIPOS'!C408</f>
        <v>TRANSPORTE DE MATERIAL PROVENIENTE DE EXCAVACIÓN</v>
      </c>
      <c r="C93" s="1198"/>
      <c r="D93" s="516" t="str">
        <f>VLOOKUP(B93,'INSUMOS &amp; EQUIPOS'!$C$10:$E$419,2,FALSE)</f>
        <v>M3-KM</v>
      </c>
      <c r="E93" s="538">
        <v>2</v>
      </c>
      <c r="F93" s="538">
        <v>1.1000000000000001</v>
      </c>
      <c r="G93" s="519">
        <f>VLOOKUP(B93,'INSUMOS &amp; EQUIPOS'!$C$10:$E$419,3,FALSE)</f>
        <v>1866.9689999999998</v>
      </c>
      <c r="H93" s="540">
        <f>(E93*F93)*G93</f>
        <v>4107.3317999999999</v>
      </c>
    </row>
    <row r="94" spans="1:8" ht="15" customHeight="1">
      <c r="A94" s="525"/>
      <c r="B94" s="1207" t="s">
        <v>1547</v>
      </c>
      <c r="C94" s="1207"/>
      <c r="D94" s="528"/>
      <c r="E94" s="555"/>
      <c r="F94" s="555"/>
      <c r="G94" s="530"/>
      <c r="H94" s="540"/>
    </row>
    <row r="95" spans="1:8" ht="15" customHeight="1">
      <c r="A95" s="525"/>
      <c r="B95" s="1207" t="s">
        <v>1547</v>
      </c>
      <c r="C95" s="1207"/>
      <c r="D95" s="528"/>
      <c r="E95" s="555"/>
      <c r="F95" s="555"/>
      <c r="G95" s="530"/>
      <c r="H95" s="540"/>
    </row>
    <row r="96" spans="1:8" ht="15" customHeight="1">
      <c r="A96" s="525"/>
      <c r="B96" s="1207" t="s">
        <v>1547</v>
      </c>
      <c r="C96" s="1207"/>
      <c r="D96" s="528"/>
      <c r="E96" s="555"/>
      <c r="F96" s="555"/>
      <c r="G96" s="530"/>
      <c r="H96" s="540"/>
    </row>
    <row r="97" spans="1:10" ht="15" customHeight="1">
      <c r="A97" s="510"/>
      <c r="B97" s="1207" t="s">
        <v>1547</v>
      </c>
      <c r="C97" s="1207"/>
      <c r="D97" s="528"/>
      <c r="E97" s="528" t="s">
        <v>1547</v>
      </c>
      <c r="F97" s="528" t="s">
        <v>745</v>
      </c>
      <c r="G97" s="528" t="s">
        <v>745</v>
      </c>
      <c r="H97" s="540"/>
    </row>
    <row r="98" spans="1:10" ht="15" customHeight="1">
      <c r="A98" s="541"/>
      <c r="B98" s="1208"/>
      <c r="C98" s="1209"/>
      <c r="D98" s="542"/>
      <c r="E98" s="543"/>
      <c r="F98" s="543"/>
      <c r="G98" s="523" t="s">
        <v>1548</v>
      </c>
      <c r="H98" s="534">
        <f>SUM(H93:H97)</f>
        <v>4107.3317999999999</v>
      </c>
    </row>
    <row r="99" spans="1:10" ht="10" customHeight="1">
      <c r="A99" s="501"/>
      <c r="B99" s="502"/>
      <c r="C99" s="502"/>
      <c r="D99" s="502"/>
      <c r="E99" s="502"/>
      <c r="F99" s="502"/>
      <c r="G99" s="502"/>
      <c r="H99" s="503"/>
    </row>
    <row r="100" spans="1:10" ht="14">
      <c r="A100" s="512"/>
      <c r="B100" s="1200" t="s">
        <v>937</v>
      </c>
      <c r="C100" s="1200"/>
      <c r="D100" s="1200"/>
      <c r="E100" s="1200"/>
      <c r="F100" s="1200"/>
      <c r="G100" s="1200"/>
      <c r="H100" s="1201"/>
    </row>
    <row r="101" spans="1:10" ht="14">
      <c r="A101" s="513" t="s">
        <v>1544</v>
      </c>
      <c r="B101" s="1202" t="s">
        <v>1549</v>
      </c>
      <c r="C101" s="1202"/>
      <c r="D101" s="1202"/>
      <c r="E101" s="514" t="s">
        <v>301</v>
      </c>
      <c r="F101" s="514" t="s">
        <v>0</v>
      </c>
      <c r="G101" s="514" t="s">
        <v>1538</v>
      </c>
      <c r="H101" s="514" t="s">
        <v>365</v>
      </c>
    </row>
    <row r="102" spans="1:10" ht="14">
      <c r="A102" s="525" t="str">
        <f>'INSUMOS &amp; EQUIPOS'!B382</f>
        <v>MO241101</v>
      </c>
      <c r="B102" s="1210" t="str">
        <f>'INSUMOS &amp; EQUIPOS'!C382</f>
        <v xml:space="preserve">CUADRILLA "AA" (Albañileria) </v>
      </c>
      <c r="C102" s="1211"/>
      <c r="D102" s="1212"/>
      <c r="E102" s="516" t="str">
        <f>VLOOKUP(B102,'INSUMOS &amp; EQUIPOS'!$C$10:$E$419,2,FALSE)</f>
        <v>HC</v>
      </c>
      <c r="F102" s="527">
        <f>1/30</f>
        <v>3.3333333333333333E-2</v>
      </c>
      <c r="G102" s="519">
        <f>VLOOKUP(B102,'INSUMOS &amp; EQUIPOS'!$C$10:$E$419,3,FALSE)</f>
        <v>50004.564548208138</v>
      </c>
      <c r="H102" s="520">
        <f>F102*G102</f>
        <v>1666.8188182736046</v>
      </c>
    </row>
    <row r="103" spans="1:10" ht="14">
      <c r="A103" s="525"/>
      <c r="B103" s="1210"/>
      <c r="C103" s="1211"/>
      <c r="D103" s="1212"/>
      <c r="E103" s="516"/>
      <c r="F103" s="527"/>
      <c r="G103" s="519"/>
      <c r="H103" s="520"/>
    </row>
    <row r="104" spans="1:10" ht="14">
      <c r="A104" s="525"/>
      <c r="B104" s="1210"/>
      <c r="C104" s="1211"/>
      <c r="D104" s="1212"/>
      <c r="E104" s="516"/>
      <c r="F104" s="527"/>
      <c r="G104" s="519"/>
      <c r="H104" s="520"/>
    </row>
    <row r="105" spans="1:10" ht="14">
      <c r="A105" s="525"/>
      <c r="B105" s="1225"/>
      <c r="C105" s="1225"/>
      <c r="D105" s="1225"/>
      <c r="E105" s="528"/>
      <c r="F105" s="544"/>
      <c r="G105" s="530"/>
      <c r="H105" s="520"/>
    </row>
    <row r="106" spans="1:10" ht="14">
      <c r="A106" s="531"/>
      <c r="B106" s="1203"/>
      <c r="C106" s="1204"/>
      <c r="D106" s="1204"/>
      <c r="E106" s="543"/>
      <c r="F106" s="543"/>
      <c r="G106" s="523" t="s">
        <v>1550</v>
      </c>
      <c r="H106" s="534">
        <f>SUM(H102:H105)</f>
        <v>1666.8188182736046</v>
      </c>
    </row>
    <row r="107" spans="1:10" ht="10" customHeight="1">
      <c r="A107" s="501"/>
      <c r="B107" s="502"/>
      <c r="C107" s="502"/>
      <c r="D107" s="502"/>
      <c r="E107" s="502"/>
      <c r="F107" s="502"/>
      <c r="G107" s="502"/>
      <c r="H107" s="503"/>
    </row>
    <row r="108" spans="1:10" ht="20" customHeight="1">
      <c r="A108" s="1213" t="s">
        <v>938</v>
      </c>
      <c r="B108" s="1214"/>
      <c r="C108" s="1214"/>
      <c r="D108" s="1214"/>
      <c r="E108" s="1214"/>
      <c r="F108" s="1214"/>
      <c r="G108" s="1215"/>
      <c r="H108" s="545">
        <f>H106+H98+H89+H79</f>
        <v>37491.44810464183</v>
      </c>
      <c r="J108" s="546"/>
    </row>
    <row r="109" spans="1:10" ht="10" customHeight="1">
      <c r="A109" s="501"/>
      <c r="B109" s="502"/>
      <c r="C109" s="502"/>
      <c r="D109" s="502"/>
      <c r="E109" s="502"/>
      <c r="F109" s="502"/>
      <c r="G109" s="502"/>
      <c r="H109" s="503"/>
    </row>
    <row r="110" spans="1:10" ht="12.75" customHeight="1">
      <c r="A110" s="1216" t="s">
        <v>1551</v>
      </c>
      <c r="B110" s="1217"/>
      <c r="C110" s="1217"/>
      <c r="D110" s="1217"/>
      <c r="E110" s="1217"/>
      <c r="F110" s="1217"/>
      <c r="G110" s="1217"/>
      <c r="H110" s="1218"/>
    </row>
    <row r="111" spans="1:10" ht="12.75" customHeight="1">
      <c r="A111" s="1219"/>
      <c r="B111" s="1220"/>
      <c r="C111" s="1220"/>
      <c r="D111" s="1220"/>
      <c r="E111" s="1220"/>
      <c r="F111" s="1220"/>
      <c r="G111" s="1220"/>
      <c r="H111" s="1221"/>
    </row>
    <row r="112" spans="1:10" ht="12.75" customHeight="1">
      <c r="A112" s="1222"/>
      <c r="B112" s="1223"/>
      <c r="C112" s="1223"/>
      <c r="D112" s="1223"/>
      <c r="E112" s="1223"/>
      <c r="F112" s="1223"/>
      <c r="G112" s="1223"/>
      <c r="H112" s="1224"/>
    </row>
    <row r="113" spans="1:8" ht="25" customHeight="1">
      <c r="A113" s="1185"/>
      <c r="B113" s="1186"/>
      <c r="C113" s="1191" t="s">
        <v>999</v>
      </c>
      <c r="D113" s="1191"/>
      <c r="E113" s="1191"/>
      <c r="F113" s="1191"/>
      <c r="G113" s="1186"/>
      <c r="H113" s="1192"/>
    </row>
    <row r="114" spans="1:8" ht="25" customHeight="1">
      <c r="A114" s="1187"/>
      <c r="B114" s="1188"/>
      <c r="C114" s="1195" t="s">
        <v>843</v>
      </c>
      <c r="D114" s="1195"/>
      <c r="E114" s="1195"/>
      <c r="F114" s="1195"/>
      <c r="G114" s="1188"/>
      <c r="H114" s="1193"/>
    </row>
    <row r="115" spans="1:8" ht="24.75" customHeight="1">
      <c r="A115" s="1189"/>
      <c r="B115" s="1190"/>
      <c r="C115" s="1196" t="s">
        <v>844</v>
      </c>
      <c r="D115" s="1196"/>
      <c r="E115" s="1196"/>
      <c r="F115" s="1196"/>
      <c r="G115" s="1190"/>
      <c r="H115" s="1194"/>
    </row>
    <row r="116" spans="1:8" ht="10" customHeight="1">
      <c r="A116" s="501"/>
      <c r="B116" s="502"/>
      <c r="C116" s="502"/>
      <c r="D116" s="502"/>
      <c r="E116" s="502"/>
      <c r="F116" s="502"/>
      <c r="G116" s="502"/>
      <c r="H116" s="503"/>
    </row>
    <row r="117" spans="1:8" ht="20" customHeight="1">
      <c r="A117" s="1197" t="s">
        <v>1529</v>
      </c>
      <c r="B117" s="1197"/>
      <c r="C117" s="1197"/>
      <c r="D117" s="1197"/>
      <c r="E117" s="1197"/>
      <c r="F117" s="1197"/>
      <c r="G117" s="1197"/>
      <c r="H117" s="1197"/>
    </row>
    <row r="118" spans="1:8" ht="20" customHeight="1">
      <c r="A118" s="504" t="s">
        <v>1530</v>
      </c>
      <c r="B118" s="1171" t="s">
        <v>1000</v>
      </c>
      <c r="C118" s="1171"/>
      <c r="D118" s="1171"/>
      <c r="E118" s="505" t="s">
        <v>1531</v>
      </c>
      <c r="F118" s="506" t="s">
        <v>1532</v>
      </c>
      <c r="G118" s="505" t="s">
        <v>954</v>
      </c>
      <c r="H118" s="506" t="s">
        <v>1533</v>
      </c>
    </row>
    <row r="119" spans="1:8" ht="35" customHeight="1">
      <c r="A119" s="507" t="s">
        <v>953</v>
      </c>
      <c r="B119" s="1172" t="str">
        <f>'INSUMOS &amp; EQUIPOS'!$B$6</f>
        <v>CONSTRUCCIÓN DE UN SISTEMA SOLAR FOTOVOLTAICO DE GENERACIÓN DISTRIBUIDA DE 0.99 MWE ETAPA 3 PARA EL DESARROLLO SOCIOECONÓMICO DEL MUNICIPIO DE BARRANCAS, EN EL DEPARTAMENTO DE LA GUAJIRA - BARRANCAS III</v>
      </c>
      <c r="C119" s="1173"/>
      <c r="D119" s="1173"/>
      <c r="E119" s="1173"/>
      <c r="F119" s="1173"/>
      <c r="G119" s="1173"/>
      <c r="H119" s="1174"/>
    </row>
    <row r="120" spans="1:8" ht="10" customHeight="1">
      <c r="A120" s="501"/>
      <c r="B120" s="502"/>
      <c r="C120" s="502"/>
      <c r="D120" s="502"/>
      <c r="E120" s="502"/>
      <c r="F120" s="502"/>
      <c r="G120" s="502"/>
      <c r="H120" s="503"/>
    </row>
    <row r="121" spans="1:8" ht="20" customHeight="1">
      <c r="A121" s="1175" t="s">
        <v>1534</v>
      </c>
      <c r="B121" s="1176"/>
      <c r="C121" s="1176"/>
      <c r="D121" s="1176"/>
      <c r="E121" s="1176"/>
      <c r="F121" s="1176"/>
      <c r="G121" s="1176"/>
      <c r="H121" s="1177"/>
    </row>
    <row r="122" spans="1:8" ht="10" customHeight="1">
      <c r="A122" s="501"/>
      <c r="B122" s="502"/>
      <c r="C122" s="502"/>
      <c r="D122" s="502"/>
      <c r="E122" s="502"/>
      <c r="F122" s="502"/>
      <c r="G122" s="502"/>
      <c r="H122" s="503"/>
    </row>
    <row r="123" spans="1:8" ht="20" customHeight="1">
      <c r="A123" s="1178" t="str">
        <f>'PPTO RESUMEN'!$D$21</f>
        <v>MOVIMIENTOS DE TIERRA Y ADECUACION DEL TERRENO</v>
      </c>
      <c r="B123" s="1179"/>
      <c r="C123" s="1179"/>
      <c r="D123" s="1179"/>
      <c r="E123" s="1179"/>
      <c r="F123" s="1179"/>
      <c r="G123" s="1179"/>
      <c r="H123" s="1180"/>
    </row>
    <row r="124" spans="1:8" ht="10" customHeight="1">
      <c r="A124" s="501"/>
      <c r="B124" s="502"/>
      <c r="C124" s="502"/>
      <c r="D124" s="502"/>
      <c r="E124" s="502"/>
      <c r="F124" s="502"/>
      <c r="G124" s="502"/>
      <c r="H124" s="503"/>
    </row>
    <row r="125" spans="1:8" ht="20" customHeight="1">
      <c r="A125" s="508" t="s">
        <v>360</v>
      </c>
      <c r="B125" s="1181" t="s">
        <v>933</v>
      </c>
      <c r="C125" s="1181"/>
      <c r="D125" s="1181"/>
      <c r="E125" s="1181"/>
      <c r="F125" s="1181"/>
      <c r="G125" s="1181"/>
      <c r="H125" s="509" t="s">
        <v>301</v>
      </c>
    </row>
    <row r="126" spans="1:8" ht="20" customHeight="1">
      <c r="A126" s="510" t="str">
        <f>+'PPTO RESUMEN'!C24</f>
        <v>2.3</v>
      </c>
      <c r="B126" s="1182" t="str">
        <f>VLOOKUP(A126,'PPTO RESUMEN'!$C$17:$E$83,2,FALSE)</f>
        <v>Suministro, colocacion y compactacion de relleno seleccionado</v>
      </c>
      <c r="C126" s="1183"/>
      <c r="D126" s="1183"/>
      <c r="E126" s="1183"/>
      <c r="F126" s="1183"/>
      <c r="G126" s="1184"/>
      <c r="H126" s="511" t="str">
        <f>VLOOKUP(A126,'PPTO RESUMEN'!$C$17:$E$83,3,FALSE)</f>
        <v>m3</v>
      </c>
    </row>
    <row r="127" spans="1:8" ht="10" customHeight="1">
      <c r="A127" s="501"/>
      <c r="B127" s="502"/>
      <c r="C127" s="502"/>
      <c r="D127" s="502"/>
      <c r="E127" s="502"/>
      <c r="F127" s="502"/>
      <c r="G127" s="502"/>
      <c r="H127" s="503"/>
    </row>
    <row r="128" spans="1:8" ht="15" customHeight="1">
      <c r="A128" s="512"/>
      <c r="B128" s="1206" t="s">
        <v>1536</v>
      </c>
      <c r="C128" s="1206"/>
      <c r="D128" s="1206"/>
      <c r="E128" s="1206"/>
      <c r="F128" s="1206"/>
      <c r="G128" s="1206"/>
      <c r="H128" s="1206"/>
    </row>
    <row r="129" spans="1:8" ht="15" customHeight="1">
      <c r="A129" s="513" t="s">
        <v>360</v>
      </c>
      <c r="B129" s="1202" t="s">
        <v>933</v>
      </c>
      <c r="C129" s="1202"/>
      <c r="D129" s="514" t="s">
        <v>301</v>
      </c>
      <c r="E129" s="514" t="s">
        <v>0</v>
      </c>
      <c r="F129" s="514" t="s">
        <v>1537</v>
      </c>
      <c r="G129" s="514" t="s">
        <v>1538</v>
      </c>
      <c r="H129" s="514" t="s">
        <v>365</v>
      </c>
    </row>
    <row r="130" spans="1:8" ht="15" customHeight="1">
      <c r="A130" s="515" t="str">
        <f>'INSUMOS &amp; EQUIPOS'!B25</f>
        <v>MAT2411016</v>
      </c>
      <c r="B130" s="1198" t="str">
        <f>'INSUMOS &amp; EQUIPOS'!C25</f>
        <v>RELLENO SELECCIONADO DE CANTERA</v>
      </c>
      <c r="C130" s="1198"/>
      <c r="D130" s="516" t="str">
        <f>VLOOKUP(B130,'INSUMOS &amp; EQUIPOS'!$C$10:$E$419,2,FALSE)</f>
        <v>M3</v>
      </c>
      <c r="E130" s="517">
        <v>1</v>
      </c>
      <c r="F130" s="518">
        <v>0.05</v>
      </c>
      <c r="G130" s="519">
        <f>VLOOKUP(B130,'INSUMOS &amp; EQUIPOS'!$C$10:$E$419,3,FALSE)</f>
        <v>67392</v>
      </c>
      <c r="H130" s="520">
        <f t="shared" ref="H130:H131" si="1">E130*G130*(1+F130)</f>
        <v>70761.600000000006</v>
      </c>
    </row>
    <row r="131" spans="1:8" ht="15" customHeight="1">
      <c r="A131" s="515" t="str">
        <f>'INSUMOS &amp; EQUIPOS'!B13</f>
        <v>MAT2411004</v>
      </c>
      <c r="B131" s="1198" t="str">
        <f>'INSUMOS &amp; EQUIPOS'!C13</f>
        <v>AGUA</v>
      </c>
      <c r="C131" s="1198"/>
      <c r="D131" s="516" t="str">
        <f>VLOOKUP(B131,'INSUMOS &amp; EQUIPOS'!$C$10:$E$419,2,FALSE)</f>
        <v>LT</v>
      </c>
      <c r="E131" s="517">
        <v>30</v>
      </c>
      <c r="F131" s="518">
        <v>0.05</v>
      </c>
      <c r="G131" s="519">
        <f>VLOOKUP(B131,'INSUMOS &amp; EQUIPOS'!$C$10:$E$419,3,FALSE)</f>
        <v>105.3</v>
      </c>
      <c r="H131" s="520">
        <f t="shared" si="1"/>
        <v>3316.9500000000003</v>
      </c>
    </row>
    <row r="132" spans="1:8" ht="15" customHeight="1">
      <c r="A132" s="515"/>
      <c r="B132" s="1198"/>
      <c r="C132" s="1198"/>
      <c r="D132" s="516"/>
      <c r="E132" s="517"/>
      <c r="F132" s="518"/>
      <c r="G132" s="519"/>
      <c r="H132" s="520"/>
    </row>
    <row r="133" spans="1:8" ht="15" customHeight="1">
      <c r="A133" s="515"/>
      <c r="B133" s="1198"/>
      <c r="C133" s="1198"/>
      <c r="D133" s="516"/>
      <c r="E133" s="517"/>
      <c r="F133" s="518"/>
      <c r="G133" s="519"/>
      <c r="H133" s="520"/>
    </row>
    <row r="134" spans="1:8" ht="15" customHeight="1">
      <c r="A134" s="510"/>
      <c r="B134" s="521"/>
      <c r="C134" s="522"/>
      <c r="D134" s="522"/>
      <c r="E134" s="522"/>
      <c r="F134" s="522"/>
      <c r="G134" s="523" t="s">
        <v>1539</v>
      </c>
      <c r="H134" s="524">
        <f>SUM(H130:H133)</f>
        <v>74078.55</v>
      </c>
    </row>
    <row r="135" spans="1:8" ht="10" customHeight="1">
      <c r="A135" s="501"/>
      <c r="B135" s="502"/>
      <c r="C135" s="502"/>
      <c r="D135" s="502"/>
      <c r="E135" s="502"/>
      <c r="F135" s="502"/>
      <c r="G135" s="502"/>
      <c r="H135" s="503"/>
    </row>
    <row r="136" spans="1:8" ht="15" customHeight="1">
      <c r="A136" s="513" t="s">
        <v>360</v>
      </c>
      <c r="B136" s="1199" t="s">
        <v>1540</v>
      </c>
      <c r="C136" s="1200"/>
      <c r="D136" s="1200"/>
      <c r="E136" s="1200"/>
      <c r="F136" s="1200"/>
      <c r="G136" s="1200"/>
      <c r="H136" s="1201"/>
    </row>
    <row r="137" spans="1:8" ht="15" customHeight="1">
      <c r="A137" s="512"/>
      <c r="B137" s="1202" t="s">
        <v>933</v>
      </c>
      <c r="C137" s="1202"/>
      <c r="D137" s="1202"/>
      <c r="E137" s="514" t="s">
        <v>301</v>
      </c>
      <c r="F137" s="514" t="s">
        <v>0</v>
      </c>
      <c r="G137" s="514" t="s">
        <v>1538</v>
      </c>
      <c r="H137" s="514" t="s">
        <v>365</v>
      </c>
    </row>
    <row r="138" spans="1:8" ht="15" customHeight="1">
      <c r="A138" s="525"/>
      <c r="B138" s="1198" t="s">
        <v>1541</v>
      </c>
      <c r="C138" s="1198"/>
      <c r="D138" s="1198"/>
      <c r="E138" s="516" t="s">
        <v>291</v>
      </c>
      <c r="F138" s="526">
        <v>0.05</v>
      </c>
      <c r="G138" s="519">
        <f>H158</f>
        <v>10000.912909641629</v>
      </c>
      <c r="H138" s="520">
        <f>F138*G138</f>
        <v>500.04564548208145</v>
      </c>
    </row>
    <row r="139" spans="1:8" ht="15" customHeight="1">
      <c r="A139" s="525" t="str">
        <f>'INSUMOS &amp; EQUIPOS'!B352</f>
        <v>C0010180</v>
      </c>
      <c r="B139" s="1203" t="str">
        <f>'INSUMOS &amp; EQUIPOS'!C352</f>
        <v>VIBROCOMPACTADOR, POTENCIA 153 HP, PESO 10 TON</v>
      </c>
      <c r="C139" s="1204"/>
      <c r="D139" s="1205"/>
      <c r="E139" s="516" t="str">
        <f>VLOOKUP(B139,'INSUMOS &amp; EQUIPOS'!$C$10:$E$419,2,FALSE)</f>
        <v>HM</v>
      </c>
      <c r="F139" s="527">
        <f>1/20</f>
        <v>0.05</v>
      </c>
      <c r="G139" s="519">
        <f>VLOOKUP(B139,'INSUMOS &amp; EQUIPOS'!$C$10:$E$419,3,FALSE)</f>
        <v>269410.05</v>
      </c>
      <c r="H139" s="520">
        <f>F139*G139</f>
        <v>13470.502500000001</v>
      </c>
    </row>
    <row r="140" spans="1:8" ht="15" customHeight="1">
      <c r="A140" s="525" t="str">
        <f>'INSUMOS &amp; EQUIPOS'!B353</f>
        <v>EQUI2411013</v>
      </c>
      <c r="B140" s="1203" t="str">
        <f>'INSUMOS &amp; EQUIPOS'!C353</f>
        <v>MINICARGADOR 61 HP - TIPO BOBCAT</v>
      </c>
      <c r="C140" s="1204"/>
      <c r="D140" s="1205"/>
      <c r="E140" s="516" t="str">
        <f>VLOOKUP(B140,'INSUMOS &amp; EQUIPOS'!$C$10:$E$419,2,FALSE)</f>
        <v>HM</v>
      </c>
      <c r="F140" s="527">
        <f>1/20</f>
        <v>0.05</v>
      </c>
      <c r="G140" s="519">
        <f>VLOOKUP(B140,'INSUMOS &amp; EQUIPOS'!$C$10:$E$419,3,FALSE)</f>
        <v>101298.59999999999</v>
      </c>
      <c r="H140" s="520">
        <f>F140*G140</f>
        <v>5064.93</v>
      </c>
    </row>
    <row r="141" spans="1:8" ht="15" customHeight="1">
      <c r="A141" s="525" t="str">
        <f>'INSUMOS &amp; EQUIPOS'!B316</f>
        <v>EQUI2411001</v>
      </c>
      <c r="B141" s="1203" t="str">
        <f>'INSUMOS &amp; EQUIPOS'!C316</f>
        <v>CARROTANQUE DE AGUA (1000 GALONES)</v>
      </c>
      <c r="C141" s="1204"/>
      <c r="D141" s="1205"/>
      <c r="E141" s="516" t="str">
        <f>VLOOKUP(B141,'INSUMOS &amp; EQUIPOS'!$C$10:$E$419,2,FALSE)</f>
        <v>HR</v>
      </c>
      <c r="F141" s="527">
        <f>1/20</f>
        <v>0.05</v>
      </c>
      <c r="G141" s="519">
        <f>VLOOKUP(B141,'INSUMOS &amp; EQUIPOS'!$C$10:$E$419,3,FALSE)</f>
        <v>107321.76</v>
      </c>
      <c r="H141" s="520">
        <f>F141*G141</f>
        <v>5366.0879999999997</v>
      </c>
    </row>
    <row r="142" spans="1:8" ht="30" customHeight="1">
      <c r="A142" s="525" t="str">
        <f>'INSUMOS &amp; EQUIPOS'!B350</f>
        <v>C0010610</v>
      </c>
      <c r="B142" s="1203" t="str">
        <f>'INSUMOS &amp; EQUIPOS'!C350</f>
        <v>MOTONIVELADORA POTENCIA 215 HP, ANCHO DE CUCHILLA 4,27 M, PESO 18 TON</v>
      </c>
      <c r="C142" s="1204"/>
      <c r="D142" s="1205"/>
      <c r="E142" s="516" t="str">
        <f>VLOOKUP(B142,'INSUMOS &amp; EQUIPOS'!$C$10:$E$419,2,FALSE)</f>
        <v>HM</v>
      </c>
      <c r="F142" s="527">
        <f>1/20</f>
        <v>0.05</v>
      </c>
      <c r="G142" s="519">
        <f>VLOOKUP(B142,'INSUMOS &amp; EQUIPOS'!$C$10:$E$419,3,FALSE)</f>
        <v>272680.66800000001</v>
      </c>
      <c r="H142" s="520">
        <f>F142*G142</f>
        <v>13634.0334</v>
      </c>
    </row>
    <row r="143" spans="1:8" ht="15" customHeight="1">
      <c r="A143" s="531"/>
      <c r="B143" s="1210"/>
      <c r="C143" s="1211"/>
      <c r="D143" s="1211"/>
      <c r="E143" s="532"/>
      <c r="F143" s="532"/>
      <c r="G143" s="533" t="s">
        <v>1542</v>
      </c>
      <c r="H143" s="534">
        <f>SUM(H138:H142)</f>
        <v>38035.59954548208</v>
      </c>
    </row>
    <row r="144" spans="1:8" ht="10" customHeight="1">
      <c r="A144" s="501"/>
      <c r="B144" s="502"/>
      <c r="C144" s="502"/>
      <c r="D144" s="502"/>
      <c r="E144" s="502"/>
      <c r="F144" s="502"/>
      <c r="G144" s="502"/>
      <c r="H144" s="503"/>
    </row>
    <row r="145" spans="1:10" ht="15" customHeight="1">
      <c r="A145" s="535"/>
      <c r="B145" s="1199" t="s">
        <v>1543</v>
      </c>
      <c r="C145" s="1201"/>
      <c r="D145" s="536"/>
      <c r="E145" s="537"/>
      <c r="F145" s="537"/>
      <c r="G145" s="537"/>
      <c r="H145" s="537"/>
    </row>
    <row r="146" spans="1:10" ht="15" customHeight="1">
      <c r="A146" s="513" t="s">
        <v>1544</v>
      </c>
      <c r="B146" s="1202" t="s">
        <v>933</v>
      </c>
      <c r="C146" s="1202"/>
      <c r="D146" s="514" t="s">
        <v>301</v>
      </c>
      <c r="E146" s="514" t="s">
        <v>1545</v>
      </c>
      <c r="F146" s="514" t="s">
        <v>1546</v>
      </c>
      <c r="G146" s="514" t="s">
        <v>936</v>
      </c>
      <c r="H146" s="514" t="s">
        <v>365</v>
      </c>
    </row>
    <row r="147" spans="1:10" ht="30" customHeight="1">
      <c r="A147" s="525" t="str">
        <f>'INSUMOS &amp; EQUIPOS'!B409</f>
        <v>TRANS241102</v>
      </c>
      <c r="B147" s="1198" t="str">
        <f>'INSUMOS &amp; EQUIPOS'!C409</f>
        <v>TRANSPORTE DE MATERIAL AGREGADO (TRITURADO, SUBBASE, RELLENO Y ARENA)</v>
      </c>
      <c r="C147" s="1198"/>
      <c r="D147" s="516" t="str">
        <f>VLOOKUP(B147,'INSUMOS &amp; EQUIPOS'!$C$10:$E$419,2,FALSE)</f>
        <v>M3-KM</v>
      </c>
      <c r="E147" s="538">
        <f>'APUS BASICOS'!$G$7</f>
        <v>43.6</v>
      </c>
      <c r="F147" s="538">
        <f>E130*1.05</f>
        <v>1.05</v>
      </c>
      <c r="G147" s="519">
        <f>VLOOKUP(B147,'INSUMOS &amp; EQUIPOS'!$C$10:$E$419,3,FALSE)</f>
        <v>1866.9689999999998</v>
      </c>
      <c r="H147" s="540">
        <f>(E147*F147)*G147</f>
        <v>85469.840819999998</v>
      </c>
    </row>
    <row r="148" spans="1:10" ht="15" customHeight="1">
      <c r="A148" s="525"/>
      <c r="B148" s="1198"/>
      <c r="C148" s="1198"/>
      <c r="D148" s="516"/>
      <c r="E148" s="538"/>
      <c r="F148" s="538"/>
      <c r="G148" s="519"/>
      <c r="H148" s="540"/>
    </row>
    <row r="149" spans="1:10" ht="15" customHeight="1">
      <c r="A149" s="510"/>
      <c r="B149" s="1207" t="s">
        <v>1547</v>
      </c>
      <c r="C149" s="1207"/>
      <c r="D149" s="528"/>
      <c r="E149" s="528" t="s">
        <v>1547</v>
      </c>
      <c r="F149" s="528" t="s">
        <v>745</v>
      </c>
      <c r="G149" s="528" t="s">
        <v>745</v>
      </c>
      <c r="H149" s="540"/>
    </row>
    <row r="150" spans="1:10" ht="15" customHeight="1">
      <c r="A150" s="541"/>
      <c r="B150" s="1208"/>
      <c r="C150" s="1209"/>
      <c r="D150" s="542"/>
      <c r="E150" s="543"/>
      <c r="F150" s="543"/>
      <c r="G150" s="523" t="s">
        <v>1548</v>
      </c>
      <c r="H150" s="534">
        <f>SUM(H147:H149)</f>
        <v>85469.840819999998</v>
      </c>
    </row>
    <row r="151" spans="1:10" ht="10" customHeight="1">
      <c r="A151" s="501"/>
      <c r="B151" s="502"/>
      <c r="C151" s="502"/>
      <c r="D151" s="502"/>
      <c r="E151" s="502"/>
      <c r="F151" s="502"/>
      <c r="G151" s="502"/>
      <c r="H151" s="503"/>
    </row>
    <row r="152" spans="1:10" ht="14">
      <c r="A152" s="512"/>
      <c r="B152" s="1200" t="s">
        <v>937</v>
      </c>
      <c r="C152" s="1200"/>
      <c r="D152" s="1200"/>
      <c r="E152" s="1200"/>
      <c r="F152" s="1200"/>
      <c r="G152" s="1200"/>
      <c r="H152" s="1201"/>
    </row>
    <row r="153" spans="1:10" ht="14.25" customHeight="1">
      <c r="A153" s="513" t="s">
        <v>1544</v>
      </c>
      <c r="B153" s="1202" t="s">
        <v>1549</v>
      </c>
      <c r="C153" s="1202"/>
      <c r="D153" s="1202"/>
      <c r="E153" s="514" t="s">
        <v>301</v>
      </c>
      <c r="F153" s="514" t="s">
        <v>0</v>
      </c>
      <c r="G153" s="514" t="s">
        <v>1538</v>
      </c>
      <c r="H153" s="514" t="s">
        <v>365</v>
      </c>
    </row>
    <row r="154" spans="1:10" ht="14.25" customHeight="1">
      <c r="A154" s="525" t="str">
        <f>'INSUMOS &amp; EQUIPOS'!B382</f>
        <v>MO241101</v>
      </c>
      <c r="B154" s="1210" t="str">
        <f>'INSUMOS &amp; EQUIPOS'!C382</f>
        <v xml:space="preserve">CUADRILLA "AA" (Albañileria) </v>
      </c>
      <c r="C154" s="1211"/>
      <c r="D154" s="1212"/>
      <c r="E154" s="516" t="str">
        <f>VLOOKUP(B154,'INSUMOS &amp; EQUIPOS'!$C$10:$E$419,2,FALSE)</f>
        <v>HC</v>
      </c>
      <c r="F154" s="527">
        <v>0.2</v>
      </c>
      <c r="G154" s="519">
        <f>VLOOKUP(B154,'INSUMOS &amp; EQUIPOS'!$C$10:$E$419,3,FALSE)</f>
        <v>50004.564548208138</v>
      </c>
      <c r="H154" s="520">
        <f>F154*G154</f>
        <v>10000.912909641629</v>
      </c>
    </row>
    <row r="155" spans="1:10" ht="14">
      <c r="A155" s="525"/>
      <c r="B155" s="1210"/>
      <c r="C155" s="1211"/>
      <c r="D155" s="1212"/>
      <c r="E155" s="516"/>
      <c r="F155" s="527"/>
      <c r="G155" s="519"/>
      <c r="H155" s="520"/>
    </row>
    <row r="156" spans="1:10" ht="14">
      <c r="A156" s="525"/>
      <c r="B156" s="1210"/>
      <c r="C156" s="1211"/>
      <c r="D156" s="1212"/>
      <c r="E156" s="516"/>
      <c r="F156" s="527"/>
      <c r="G156" s="519"/>
      <c r="H156" s="520"/>
    </row>
    <row r="157" spans="1:10" ht="14">
      <c r="A157" s="525"/>
      <c r="B157" s="1225"/>
      <c r="C157" s="1225"/>
      <c r="D157" s="1225"/>
      <c r="E157" s="528"/>
      <c r="F157" s="544"/>
      <c r="G157" s="530"/>
      <c r="H157" s="520"/>
    </row>
    <row r="158" spans="1:10" ht="14">
      <c r="A158" s="531"/>
      <c r="B158" s="1203"/>
      <c r="C158" s="1204"/>
      <c r="D158" s="1204"/>
      <c r="E158" s="543"/>
      <c r="F158" s="543"/>
      <c r="G158" s="523" t="s">
        <v>1550</v>
      </c>
      <c r="H158" s="534">
        <f>SUM(H154:H157)</f>
        <v>10000.912909641629</v>
      </c>
    </row>
    <row r="159" spans="1:10" ht="10" customHeight="1">
      <c r="A159" s="501"/>
      <c r="B159" s="502"/>
      <c r="C159" s="502"/>
      <c r="D159" s="502"/>
      <c r="E159" s="502"/>
      <c r="F159" s="502"/>
      <c r="G159" s="502"/>
      <c r="H159" s="503"/>
    </row>
    <row r="160" spans="1:10" ht="20" customHeight="1">
      <c r="A160" s="1213" t="s">
        <v>938</v>
      </c>
      <c r="B160" s="1214"/>
      <c r="C160" s="1214"/>
      <c r="D160" s="1214"/>
      <c r="E160" s="1214"/>
      <c r="F160" s="1214"/>
      <c r="G160" s="1215"/>
      <c r="H160" s="545">
        <f>H158+H150+H143+H134</f>
        <v>207584.90327512368</v>
      </c>
      <c r="J160" s="546"/>
    </row>
    <row r="161" spans="1:8" ht="10" customHeight="1">
      <c r="A161" s="501"/>
      <c r="B161" s="502"/>
      <c r="C161" s="502"/>
      <c r="D161" s="502"/>
      <c r="E161" s="502"/>
      <c r="F161" s="502"/>
      <c r="G161" s="502"/>
      <c r="H161" s="503"/>
    </row>
    <row r="162" spans="1:8" ht="14.25" customHeight="1">
      <c r="A162" s="1216" t="s">
        <v>1551</v>
      </c>
      <c r="B162" s="1217"/>
      <c r="C162" s="1217"/>
      <c r="D162" s="1217"/>
      <c r="E162" s="1217"/>
      <c r="F162" s="1217"/>
      <c r="G162" s="1217"/>
      <c r="H162" s="1218"/>
    </row>
    <row r="163" spans="1:8" ht="12.75" customHeight="1">
      <c r="A163" s="1219"/>
      <c r="B163" s="1220"/>
      <c r="C163" s="1220"/>
      <c r="D163" s="1220"/>
      <c r="E163" s="1220"/>
      <c r="F163" s="1220"/>
      <c r="G163" s="1220"/>
      <c r="H163" s="1221"/>
    </row>
    <row r="164" spans="1:8" ht="12.75" customHeight="1">
      <c r="A164" s="1222"/>
      <c r="B164" s="1223"/>
      <c r="C164" s="1223"/>
      <c r="D164" s="1223"/>
      <c r="E164" s="1223"/>
      <c r="F164" s="1223"/>
      <c r="G164" s="1223"/>
      <c r="H164" s="1224"/>
    </row>
    <row r="165" spans="1:8" ht="14.5">
      <c r="A165" s="502"/>
      <c r="B165" s="502"/>
      <c r="C165" s="502"/>
      <c r="D165" s="502"/>
      <c r="E165" s="502"/>
      <c r="F165" s="502"/>
      <c r="G165" s="502"/>
      <c r="H165" s="502"/>
    </row>
    <row r="166" spans="1:8" ht="14.5">
      <c r="A166" s="502"/>
      <c r="B166" s="502"/>
      <c r="C166" s="502"/>
      <c r="D166" s="502"/>
      <c r="E166" s="502"/>
      <c r="F166" s="502"/>
      <c r="G166" s="502"/>
      <c r="H166" s="502"/>
    </row>
  </sheetData>
  <mergeCells count="131">
    <mergeCell ref="A162:H164"/>
    <mergeCell ref="B155:D155"/>
    <mergeCell ref="B156:D156"/>
    <mergeCell ref="B157:D157"/>
    <mergeCell ref="B158:D158"/>
    <mergeCell ref="A160:G160"/>
    <mergeCell ref="B149:C149"/>
    <mergeCell ref="B150:C150"/>
    <mergeCell ref="B152:H152"/>
    <mergeCell ref="B153:D153"/>
    <mergeCell ref="B154:D154"/>
    <mergeCell ref="B143:D143"/>
    <mergeCell ref="B145:C145"/>
    <mergeCell ref="B146:C146"/>
    <mergeCell ref="B147:C147"/>
    <mergeCell ref="B148:C148"/>
    <mergeCell ref="B138:D138"/>
    <mergeCell ref="B139:D139"/>
    <mergeCell ref="B140:D140"/>
    <mergeCell ref="B141:D141"/>
    <mergeCell ref="B142:D142"/>
    <mergeCell ref="B131:C131"/>
    <mergeCell ref="B132:C132"/>
    <mergeCell ref="B133:C133"/>
    <mergeCell ref="B136:H136"/>
    <mergeCell ref="B137:D137"/>
    <mergeCell ref="B125:G125"/>
    <mergeCell ref="B126:G126"/>
    <mergeCell ref="B128:H128"/>
    <mergeCell ref="B129:C129"/>
    <mergeCell ref="B130:C130"/>
    <mergeCell ref="A117:H117"/>
    <mergeCell ref="B118:D118"/>
    <mergeCell ref="B119:H119"/>
    <mergeCell ref="A121:H121"/>
    <mergeCell ref="A123:H123"/>
    <mergeCell ref="A113:B115"/>
    <mergeCell ref="C113:F113"/>
    <mergeCell ref="G113:H115"/>
    <mergeCell ref="C114:F114"/>
    <mergeCell ref="C115:F115"/>
    <mergeCell ref="B104:D104"/>
    <mergeCell ref="B105:D105"/>
    <mergeCell ref="B106:D106"/>
    <mergeCell ref="A108:G108"/>
    <mergeCell ref="A110:H112"/>
    <mergeCell ref="B98:C98"/>
    <mergeCell ref="B100:H100"/>
    <mergeCell ref="B101:D101"/>
    <mergeCell ref="B102:D102"/>
    <mergeCell ref="B103:D103"/>
    <mergeCell ref="B93:C93"/>
    <mergeCell ref="B94:C94"/>
    <mergeCell ref="B95:C95"/>
    <mergeCell ref="B96:C96"/>
    <mergeCell ref="B97:C97"/>
    <mergeCell ref="B87:D87"/>
    <mergeCell ref="B88:D88"/>
    <mergeCell ref="B89:D89"/>
    <mergeCell ref="B91:C91"/>
    <mergeCell ref="B92:C92"/>
    <mergeCell ref="B82:D82"/>
    <mergeCell ref="B83:D83"/>
    <mergeCell ref="B84:D84"/>
    <mergeCell ref="B85:D85"/>
    <mergeCell ref="B86:D86"/>
    <mergeCell ref="B75:C75"/>
    <mergeCell ref="B76:C76"/>
    <mergeCell ref="B77:C77"/>
    <mergeCell ref="B78:C78"/>
    <mergeCell ref="B81:H81"/>
    <mergeCell ref="B69:G69"/>
    <mergeCell ref="B70:G70"/>
    <mergeCell ref="B72:H72"/>
    <mergeCell ref="B73:C73"/>
    <mergeCell ref="B74:C74"/>
    <mergeCell ref="A61:H61"/>
    <mergeCell ref="B62:D62"/>
    <mergeCell ref="B63:H63"/>
    <mergeCell ref="A65:H65"/>
    <mergeCell ref="A67:H67"/>
    <mergeCell ref="A57:B59"/>
    <mergeCell ref="C57:F57"/>
    <mergeCell ref="G57:H59"/>
    <mergeCell ref="C58:F58"/>
    <mergeCell ref="C59:F59"/>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2:C22"/>
    <mergeCell ref="B25:H25"/>
    <mergeCell ref="B26:D26"/>
    <mergeCell ref="B27:D27"/>
    <mergeCell ref="B28:D28"/>
    <mergeCell ref="B42:C42"/>
    <mergeCell ref="B30:D30"/>
    <mergeCell ref="B31:D31"/>
    <mergeCell ref="B32:D32"/>
    <mergeCell ref="B33:D33"/>
    <mergeCell ref="B35:C35"/>
    <mergeCell ref="B36:C36"/>
    <mergeCell ref="B37:C37"/>
    <mergeCell ref="B38:C38"/>
    <mergeCell ref="B39:C39"/>
    <mergeCell ref="B40:C40"/>
    <mergeCell ref="B41:C41"/>
    <mergeCell ref="B50:D50"/>
    <mergeCell ref="A52:G52"/>
    <mergeCell ref="A54:H56"/>
    <mergeCell ref="B44:H44"/>
    <mergeCell ref="B45:D45"/>
    <mergeCell ref="B46:D46"/>
    <mergeCell ref="B47:D47"/>
    <mergeCell ref="B48:D48"/>
    <mergeCell ref="B49:D49"/>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004E8-4E00-4405-8F0F-4D08CE9324AC}">
  <sheetPr>
    <tabColor rgb="FFFFC000"/>
  </sheetPr>
  <dimension ref="B1:P105"/>
  <sheetViews>
    <sheetView view="pageBreakPreview" topLeftCell="A124" zoomScale="115" zoomScaleNormal="70" zoomScaleSheetLayoutView="115" workbookViewId="0">
      <selection activeCell="B82" sqref="B82"/>
    </sheetView>
  </sheetViews>
  <sheetFormatPr baseColWidth="10" defaultColWidth="11.59765625" defaultRowHeight="12.5"/>
  <cols>
    <col min="1" max="1" width="2" style="381" customWidth="1"/>
    <col min="2" max="2" width="8.59765625" style="381" customWidth="1"/>
    <col min="3" max="3" width="56.796875" style="381" customWidth="1"/>
    <col min="4" max="7" width="9.796875" style="381" customWidth="1"/>
    <col min="8" max="9" width="8.796875" style="381" customWidth="1"/>
    <col min="10" max="10" width="9.796875" style="381" customWidth="1"/>
    <col min="11" max="11" width="11.59765625" style="381"/>
    <col min="12" max="13" width="9.796875" style="381" customWidth="1"/>
    <col min="14" max="14" width="11.59765625" style="381"/>
    <col min="15" max="16" width="11.3984375" style="381" customWidth="1"/>
    <col min="17" max="17" width="1.59765625" style="381" customWidth="1"/>
    <col min="18" max="16384" width="11.59765625" style="381"/>
  </cols>
  <sheetData>
    <row r="1" spans="2:16" ht="13" thickBot="1"/>
    <row r="2" spans="2:16" ht="20" customHeight="1">
      <c r="B2" s="1267" t="s">
        <v>842</v>
      </c>
      <c r="C2" s="1268"/>
      <c r="D2" s="1268"/>
      <c r="E2" s="1268"/>
      <c r="F2" s="1268"/>
      <c r="G2" s="1268"/>
      <c r="H2" s="1268"/>
      <c r="I2" s="1268"/>
      <c r="J2" s="1268"/>
      <c r="K2" s="1268"/>
      <c r="L2" s="1268"/>
      <c r="M2" s="1268"/>
      <c r="N2" s="1268"/>
      <c r="O2" s="1268"/>
      <c r="P2" s="1269"/>
    </row>
    <row r="3" spans="2:16" ht="20" customHeight="1">
      <c r="B3" s="1270" t="s">
        <v>843</v>
      </c>
      <c r="C3" s="1271"/>
      <c r="D3" s="1271"/>
      <c r="E3" s="1271"/>
      <c r="F3" s="1271"/>
      <c r="G3" s="1271"/>
      <c r="H3" s="1271"/>
      <c r="I3" s="1271"/>
      <c r="J3" s="1271"/>
      <c r="K3" s="1271"/>
      <c r="L3" s="1271"/>
      <c r="M3" s="1271"/>
      <c r="N3" s="1271"/>
      <c r="O3" s="1271"/>
      <c r="P3" s="1272"/>
    </row>
    <row r="4" spans="2:16" ht="20" customHeight="1">
      <c r="B4" s="1270" t="s">
        <v>844</v>
      </c>
      <c r="C4" s="1271"/>
      <c r="D4" s="1271"/>
      <c r="E4" s="1271"/>
      <c r="F4" s="1271"/>
      <c r="G4" s="1271"/>
      <c r="H4" s="1271"/>
      <c r="I4" s="1271"/>
      <c r="J4" s="1271"/>
      <c r="K4" s="1271"/>
      <c r="L4" s="1271"/>
      <c r="M4" s="1271"/>
      <c r="N4" s="1271"/>
      <c r="O4" s="1271"/>
      <c r="P4" s="1272"/>
    </row>
    <row r="5" spans="2:16" ht="20" customHeight="1" thickBot="1">
      <c r="B5" s="1273" t="s">
        <v>845</v>
      </c>
      <c r="C5" s="1274"/>
      <c r="D5" s="1274"/>
      <c r="E5" s="1274"/>
      <c r="F5" s="1274"/>
      <c r="G5" s="1274"/>
      <c r="H5" s="1274"/>
      <c r="I5" s="1274"/>
      <c r="J5" s="1274"/>
      <c r="K5" s="1274"/>
      <c r="L5" s="1274"/>
      <c r="M5" s="1274"/>
      <c r="N5" s="1274"/>
      <c r="O5" s="1274"/>
      <c r="P5" s="1275"/>
    </row>
    <row r="6" spans="2:16" ht="10" customHeight="1" thickBot="1"/>
    <row r="7" spans="2:16" ht="40" customHeight="1" thickBot="1">
      <c r="B7" s="1276" t="s">
        <v>868</v>
      </c>
      <c r="C7" s="1277"/>
      <c r="D7" s="1277"/>
      <c r="E7" s="1277"/>
      <c r="F7" s="1277"/>
      <c r="G7" s="1277"/>
      <c r="H7" s="1277"/>
      <c r="I7" s="1277"/>
      <c r="J7" s="1277"/>
      <c r="K7" s="1277"/>
      <c r="L7" s="1277"/>
      <c r="M7" s="1277"/>
      <c r="N7" s="1277"/>
      <c r="O7" s="1277"/>
      <c r="P7" s="1278"/>
    </row>
    <row r="8" spans="2:16" ht="10" customHeight="1" thickBot="1"/>
    <row r="9" spans="2:16" ht="20" customHeight="1" thickBot="1">
      <c r="B9" s="1279" t="s">
        <v>939</v>
      </c>
      <c r="C9" s="1280"/>
      <c r="D9" s="1280"/>
      <c r="E9" s="1280"/>
      <c r="F9" s="1280"/>
      <c r="G9" s="1280"/>
      <c r="H9" s="1280"/>
      <c r="I9" s="1280"/>
      <c r="J9" s="1280"/>
      <c r="K9" s="1280"/>
      <c r="L9" s="1280"/>
      <c r="M9" s="1280"/>
      <c r="N9" s="1280"/>
      <c r="O9" s="1280"/>
      <c r="P9" s="1281"/>
    </row>
    <row r="10" spans="2:16" ht="10" customHeight="1">
      <c r="B10" s="387"/>
      <c r="C10" s="387"/>
      <c r="D10" s="387"/>
      <c r="E10" s="387"/>
      <c r="F10" s="387"/>
      <c r="G10" s="387"/>
      <c r="H10" s="387"/>
      <c r="I10" s="387"/>
      <c r="J10" s="387"/>
      <c r="K10" s="387"/>
      <c r="L10" s="387"/>
      <c r="M10" s="387"/>
      <c r="N10" s="387"/>
      <c r="O10" s="387"/>
      <c r="P10" s="387"/>
    </row>
    <row r="11" spans="2:16" ht="6" customHeight="1" thickBot="1">
      <c r="B11" s="1282"/>
      <c r="C11" s="1283"/>
      <c r="D11" s="1283"/>
      <c r="E11" s="1283"/>
      <c r="F11" s="1283"/>
      <c r="G11" s="1283"/>
      <c r="H11" s="1283"/>
      <c r="I11" s="1283"/>
      <c r="J11" s="1283"/>
      <c r="K11" s="1283"/>
      <c r="L11" s="1283"/>
      <c r="M11" s="1283"/>
      <c r="N11" s="1283"/>
      <c r="O11" s="1283"/>
      <c r="P11" s="1284"/>
    </row>
    <row r="12" spans="2:16" ht="45" customHeight="1">
      <c r="B12" s="389" t="str">
        <f>+'PPTO RESUMEN'!C22</f>
        <v>2.1</v>
      </c>
      <c r="C12" s="1262" t="str">
        <f>VLOOKUP(B12,'PPTO RESUMEN'!$C$17:$E$83,2)</f>
        <v>Corte y nivelacion del terreno. Incluye cargue y transporte</v>
      </c>
      <c r="D12" s="1263"/>
      <c r="E12" s="1263"/>
      <c r="F12" s="1263"/>
      <c r="G12" s="1263"/>
      <c r="H12" s="1263"/>
      <c r="I12" s="1263"/>
      <c r="J12" s="1263"/>
      <c r="K12" s="1263"/>
      <c r="L12" s="1263"/>
      <c r="M12" s="1264"/>
      <c r="N12" s="390" t="s">
        <v>301</v>
      </c>
      <c r="O12" s="1265" t="str">
        <f>VLOOKUP(B12,'PPTO RESUMEN'!$C$17:$E$83,3)</f>
        <v>m3</v>
      </c>
      <c r="P12" s="1266"/>
    </row>
    <row r="13" spans="2:16" ht="18" customHeight="1">
      <c r="B13" s="1256" t="s">
        <v>873</v>
      </c>
      <c r="C13" s="1258" t="s">
        <v>299</v>
      </c>
      <c r="D13" s="1260" t="s">
        <v>874</v>
      </c>
      <c r="E13" s="1260"/>
      <c r="F13" s="1260"/>
      <c r="G13" s="1261" t="s">
        <v>884</v>
      </c>
      <c r="H13" s="1260" t="s">
        <v>1845</v>
      </c>
      <c r="I13" s="1260" t="s">
        <v>301</v>
      </c>
      <c r="J13" s="1227" t="s">
        <v>876</v>
      </c>
      <c r="K13" s="1229" t="s">
        <v>877</v>
      </c>
      <c r="L13" s="1230"/>
      <c r="M13" s="1230"/>
      <c r="N13" s="1230"/>
      <c r="O13" s="1230"/>
      <c r="P13" s="1231"/>
    </row>
    <row r="14" spans="2:16" ht="18" customHeight="1">
      <c r="B14" s="1257"/>
      <c r="C14" s="1259"/>
      <c r="D14" s="388" t="s">
        <v>878</v>
      </c>
      <c r="E14" s="388" t="s">
        <v>879</v>
      </c>
      <c r="F14" s="388" t="s">
        <v>881</v>
      </c>
      <c r="G14" s="1261"/>
      <c r="H14" s="1260"/>
      <c r="I14" s="1260"/>
      <c r="J14" s="1228"/>
      <c r="K14" s="1232"/>
      <c r="L14" s="1233"/>
      <c r="M14" s="1233"/>
      <c r="N14" s="1233"/>
      <c r="O14" s="1233"/>
      <c r="P14" s="1234"/>
    </row>
    <row r="15" spans="2:16" ht="21" customHeight="1">
      <c r="B15" s="391"/>
      <c r="C15" s="384" t="s">
        <v>887</v>
      </c>
      <c r="D15" s="385"/>
      <c r="E15" s="385"/>
      <c r="F15" s="385"/>
      <c r="G15" s="385">
        <v>11803.7</v>
      </c>
      <c r="H15" s="386">
        <v>0.2</v>
      </c>
      <c r="I15" s="566" t="str">
        <f>+'PPTO RESUMEN'!E22</f>
        <v>m3</v>
      </c>
      <c r="J15" s="385">
        <f>+H15*G15</f>
        <v>2360.7400000000002</v>
      </c>
      <c r="K15" s="1235"/>
      <c r="L15" s="1236"/>
      <c r="M15" s="1236"/>
      <c r="N15" s="1236"/>
      <c r="O15" s="1236"/>
      <c r="P15" s="1237"/>
    </row>
    <row r="16" spans="2:16" ht="21" customHeight="1">
      <c r="B16" s="391"/>
      <c r="C16" s="384"/>
      <c r="D16" s="385"/>
      <c r="E16" s="385"/>
      <c r="F16" s="385"/>
      <c r="G16" s="385"/>
      <c r="H16" s="386"/>
      <c r="I16" s="383"/>
      <c r="J16" s="385"/>
      <c r="K16" s="1238"/>
      <c r="L16" s="1239"/>
      <c r="M16" s="1239"/>
      <c r="N16" s="1239"/>
      <c r="O16" s="1239"/>
      <c r="P16" s="1240"/>
    </row>
    <row r="17" spans="2:16" ht="21" customHeight="1">
      <c r="B17" s="391"/>
      <c r="C17" s="384"/>
      <c r="D17" s="385"/>
      <c r="E17" s="385"/>
      <c r="F17" s="385"/>
      <c r="G17" s="385"/>
      <c r="H17" s="386"/>
      <c r="I17" s="383"/>
      <c r="J17" s="385"/>
      <c r="K17" s="1238"/>
      <c r="L17" s="1239"/>
      <c r="M17" s="1239"/>
      <c r="N17" s="1239"/>
      <c r="O17" s="1239"/>
      <c r="P17" s="1240"/>
    </row>
    <row r="18" spans="2:16" ht="21" customHeight="1">
      <c r="B18" s="391"/>
      <c r="C18" s="384"/>
      <c r="D18" s="385"/>
      <c r="E18" s="385"/>
      <c r="F18" s="385"/>
      <c r="G18" s="385"/>
      <c r="H18" s="386"/>
      <c r="I18" s="383"/>
      <c r="J18" s="385"/>
      <c r="K18" s="1238"/>
      <c r="L18" s="1239"/>
      <c r="M18" s="1239"/>
      <c r="N18" s="1239"/>
      <c r="O18" s="1239"/>
      <c r="P18" s="1240"/>
    </row>
    <row r="19" spans="2:16" ht="21" customHeight="1">
      <c r="B19" s="391"/>
      <c r="C19" s="384"/>
      <c r="D19" s="385"/>
      <c r="E19" s="385"/>
      <c r="F19" s="385"/>
      <c r="G19" s="385"/>
      <c r="H19" s="386"/>
      <c r="I19" s="383"/>
      <c r="J19" s="385"/>
      <c r="K19" s="1238"/>
      <c r="L19" s="1239"/>
      <c r="M19" s="1239"/>
      <c r="N19" s="1239"/>
      <c r="O19" s="1239"/>
      <c r="P19" s="1240"/>
    </row>
    <row r="20" spans="2:16" ht="21" customHeight="1">
      <c r="B20" s="391"/>
      <c r="C20" s="384"/>
      <c r="D20" s="385"/>
      <c r="E20" s="385"/>
      <c r="F20" s="385"/>
      <c r="G20" s="385"/>
      <c r="H20" s="386"/>
      <c r="I20" s="383"/>
      <c r="J20" s="385"/>
      <c r="K20" s="1238"/>
      <c r="L20" s="1239"/>
      <c r="M20" s="1239"/>
      <c r="N20" s="1239"/>
      <c r="O20" s="1239"/>
      <c r="P20" s="1240"/>
    </row>
    <row r="21" spans="2:16" ht="21" customHeight="1">
      <c r="B21" s="391"/>
      <c r="C21" s="384"/>
      <c r="D21" s="385"/>
      <c r="E21" s="385"/>
      <c r="F21" s="385"/>
      <c r="G21" s="385"/>
      <c r="H21" s="386"/>
      <c r="I21" s="383"/>
      <c r="J21" s="385"/>
      <c r="K21" s="1238"/>
      <c r="L21" s="1239"/>
      <c r="M21" s="1239"/>
      <c r="N21" s="1239"/>
      <c r="O21" s="1239"/>
      <c r="P21" s="1240"/>
    </row>
    <row r="22" spans="2:16" ht="21" customHeight="1">
      <c r="B22" s="391"/>
      <c r="C22" s="384"/>
      <c r="D22" s="385"/>
      <c r="E22" s="385"/>
      <c r="F22" s="385"/>
      <c r="G22" s="385"/>
      <c r="H22" s="386"/>
      <c r="I22" s="383"/>
      <c r="J22" s="385"/>
      <c r="K22" s="1238"/>
      <c r="L22" s="1239"/>
      <c r="M22" s="1239"/>
      <c r="N22" s="1239"/>
      <c r="O22" s="1239"/>
      <c r="P22" s="1240"/>
    </row>
    <row r="23" spans="2:16" ht="21" customHeight="1">
      <c r="B23" s="391"/>
      <c r="C23" s="384"/>
      <c r="D23" s="385"/>
      <c r="E23" s="385"/>
      <c r="F23" s="385"/>
      <c r="G23" s="385"/>
      <c r="H23" s="386"/>
      <c r="I23" s="383"/>
      <c r="J23" s="385"/>
      <c r="K23" s="1238"/>
      <c r="L23" s="1239"/>
      <c r="M23" s="1239"/>
      <c r="N23" s="1239"/>
      <c r="O23" s="1239"/>
      <c r="P23" s="1240"/>
    </row>
    <row r="24" spans="2:16" ht="21" customHeight="1">
      <c r="B24" s="391"/>
      <c r="C24" s="384"/>
      <c r="D24" s="385"/>
      <c r="E24" s="385"/>
      <c r="F24" s="385"/>
      <c r="G24" s="385"/>
      <c r="H24" s="386"/>
      <c r="I24" s="383"/>
      <c r="J24" s="385"/>
      <c r="K24" s="1238"/>
      <c r="L24" s="1239"/>
      <c r="M24" s="1239"/>
      <c r="N24" s="1239"/>
      <c r="O24" s="1239"/>
      <c r="P24" s="1240"/>
    </row>
    <row r="25" spans="2:16" ht="21" customHeight="1">
      <c r="B25" s="391"/>
      <c r="C25" s="384"/>
      <c r="D25" s="385"/>
      <c r="E25" s="385"/>
      <c r="F25" s="385"/>
      <c r="G25" s="385"/>
      <c r="H25" s="386"/>
      <c r="I25" s="383"/>
      <c r="J25" s="385"/>
      <c r="K25" s="1238"/>
      <c r="L25" s="1239"/>
      <c r="M25" s="1239"/>
      <c r="N25" s="1239"/>
      <c r="O25" s="1239"/>
      <c r="P25" s="1240"/>
    </row>
    <row r="26" spans="2:16" ht="21" customHeight="1">
      <c r="B26" s="391"/>
      <c r="C26" s="384"/>
      <c r="D26" s="385"/>
      <c r="E26" s="385"/>
      <c r="F26" s="385"/>
      <c r="G26" s="385"/>
      <c r="H26" s="386"/>
      <c r="I26" s="383"/>
      <c r="J26" s="385"/>
      <c r="K26" s="1238"/>
      <c r="L26" s="1239"/>
      <c r="M26" s="1239"/>
      <c r="N26" s="1239"/>
      <c r="O26" s="1239"/>
      <c r="P26" s="1240"/>
    </row>
    <row r="27" spans="2:16" ht="21" customHeight="1">
      <c r="B27" s="391"/>
      <c r="C27" s="384"/>
      <c r="D27" s="385"/>
      <c r="E27" s="385"/>
      <c r="F27" s="385"/>
      <c r="G27" s="385"/>
      <c r="H27" s="386"/>
      <c r="I27" s="383"/>
      <c r="J27" s="385"/>
      <c r="K27" s="1238"/>
      <c r="L27" s="1239"/>
      <c r="M27" s="1239"/>
      <c r="N27" s="1239"/>
      <c r="O27" s="1239"/>
      <c r="P27" s="1240"/>
    </row>
    <row r="28" spans="2:16" ht="21" customHeight="1">
      <c r="B28" s="391"/>
      <c r="C28" s="384"/>
      <c r="D28" s="385"/>
      <c r="E28" s="385"/>
      <c r="F28" s="385"/>
      <c r="G28" s="385"/>
      <c r="H28" s="386"/>
      <c r="I28" s="383"/>
      <c r="J28" s="385"/>
      <c r="K28" s="1238"/>
      <c r="L28" s="1239"/>
      <c r="M28" s="1239"/>
      <c r="N28" s="1239"/>
      <c r="O28" s="1239"/>
      <c r="P28" s="1240"/>
    </row>
    <row r="29" spans="2:16" ht="21" customHeight="1">
      <c r="B29" s="391"/>
      <c r="C29" s="384"/>
      <c r="D29" s="385"/>
      <c r="E29" s="385"/>
      <c r="F29" s="385"/>
      <c r="G29" s="385"/>
      <c r="H29" s="386"/>
      <c r="I29" s="383"/>
      <c r="J29" s="385"/>
      <c r="K29" s="1238"/>
      <c r="L29" s="1239"/>
      <c r="M29" s="1239"/>
      <c r="N29" s="1239"/>
      <c r="O29" s="1239"/>
      <c r="P29" s="1240"/>
    </row>
    <row r="30" spans="2:16" ht="21" customHeight="1">
      <c r="B30" s="391"/>
      <c r="C30" s="384"/>
      <c r="D30" s="385"/>
      <c r="E30" s="385"/>
      <c r="F30" s="385"/>
      <c r="G30" s="385"/>
      <c r="H30" s="386"/>
      <c r="I30" s="383"/>
      <c r="J30" s="385"/>
      <c r="K30" s="1238"/>
      <c r="L30" s="1239"/>
      <c r="M30" s="1239"/>
      <c r="N30" s="1239"/>
      <c r="O30" s="1239"/>
      <c r="P30" s="1240"/>
    </row>
    <row r="31" spans="2:16" ht="21" customHeight="1">
      <c r="B31" s="391"/>
      <c r="C31" s="384"/>
      <c r="D31" s="385"/>
      <c r="E31" s="385"/>
      <c r="F31" s="385"/>
      <c r="G31" s="385"/>
      <c r="H31" s="386"/>
      <c r="I31" s="383"/>
      <c r="J31" s="385"/>
      <c r="K31" s="1238"/>
      <c r="L31" s="1239"/>
      <c r="M31" s="1239"/>
      <c r="N31" s="1239"/>
      <c r="O31" s="1239"/>
      <c r="P31" s="1240"/>
    </row>
    <row r="32" spans="2:16" ht="20.25" customHeight="1">
      <c r="B32" s="1244" t="s">
        <v>876</v>
      </c>
      <c r="C32" s="1245"/>
      <c r="D32" s="1245"/>
      <c r="E32" s="1245"/>
      <c r="F32" s="1245"/>
      <c r="G32" s="1245"/>
      <c r="H32" s="1245"/>
      <c r="I32" s="1246"/>
      <c r="J32" s="382">
        <f>ROUND(SUM(J15:J31),1)</f>
        <v>2360.6999999999998</v>
      </c>
      <c r="K32" s="1241"/>
      <c r="L32" s="1242"/>
      <c r="M32" s="1242"/>
      <c r="N32" s="1242"/>
      <c r="O32" s="1242"/>
      <c r="P32" s="1243"/>
    </row>
    <row r="33" spans="2:16" ht="20.25" customHeight="1">
      <c r="B33" s="1247" t="s">
        <v>880</v>
      </c>
      <c r="C33" s="1248"/>
      <c r="D33" s="1248"/>
      <c r="E33" s="1248"/>
      <c r="F33" s="1248"/>
      <c r="G33" s="1248"/>
      <c r="H33" s="1248"/>
      <c r="I33" s="1248"/>
      <c r="J33" s="1248"/>
      <c r="K33" s="1248"/>
      <c r="L33" s="1248"/>
      <c r="M33" s="1248"/>
      <c r="N33" s="1248"/>
      <c r="O33" s="1248"/>
      <c r="P33" s="1249"/>
    </row>
    <row r="34" spans="2:16" ht="20.25" customHeight="1">
      <c r="B34" s="1250"/>
      <c r="C34" s="1251"/>
      <c r="D34" s="1251"/>
      <c r="E34" s="1251"/>
      <c r="F34" s="1251"/>
      <c r="G34" s="1251"/>
      <c r="H34" s="1251"/>
      <c r="I34" s="1251"/>
      <c r="J34" s="1251"/>
      <c r="K34" s="1251"/>
      <c r="L34" s="1251"/>
      <c r="M34" s="1251"/>
      <c r="N34" s="1251"/>
      <c r="O34" s="1251"/>
      <c r="P34" s="1252"/>
    </row>
    <row r="35" spans="2:16" ht="21" customHeight="1" thickBot="1">
      <c r="B35" s="1253"/>
      <c r="C35" s="1254"/>
      <c r="D35" s="1254"/>
      <c r="E35" s="1254"/>
      <c r="F35" s="1254"/>
      <c r="G35" s="1254"/>
      <c r="H35" s="1254"/>
      <c r="I35" s="1254"/>
      <c r="J35" s="1254"/>
      <c r="K35" s="1254"/>
      <c r="L35" s="1254"/>
      <c r="M35" s="1254"/>
      <c r="N35" s="1254"/>
      <c r="O35" s="1254"/>
      <c r="P35" s="1255"/>
    </row>
    <row r="36" spans="2:16" ht="13" thickBot="1"/>
    <row r="37" spans="2:16" ht="20" customHeight="1">
      <c r="B37" s="1267" t="s">
        <v>842</v>
      </c>
      <c r="C37" s="1268"/>
      <c r="D37" s="1268"/>
      <c r="E37" s="1268"/>
      <c r="F37" s="1268"/>
      <c r="G37" s="1268"/>
      <c r="H37" s="1268"/>
      <c r="I37" s="1268"/>
      <c r="J37" s="1268"/>
      <c r="K37" s="1268"/>
      <c r="L37" s="1268"/>
      <c r="M37" s="1268"/>
      <c r="N37" s="1268"/>
      <c r="O37" s="1268"/>
      <c r="P37" s="1269"/>
    </row>
    <row r="38" spans="2:16" ht="20" customHeight="1">
      <c r="B38" s="1270" t="s">
        <v>843</v>
      </c>
      <c r="C38" s="1271"/>
      <c r="D38" s="1271"/>
      <c r="E38" s="1271"/>
      <c r="F38" s="1271"/>
      <c r="G38" s="1271"/>
      <c r="H38" s="1271"/>
      <c r="I38" s="1271"/>
      <c r="J38" s="1271"/>
      <c r="K38" s="1271"/>
      <c r="L38" s="1271"/>
      <c r="M38" s="1271"/>
      <c r="N38" s="1271"/>
      <c r="O38" s="1271"/>
      <c r="P38" s="1272"/>
    </row>
    <row r="39" spans="2:16" ht="20" customHeight="1">
      <c r="B39" s="1270" t="s">
        <v>844</v>
      </c>
      <c r="C39" s="1271"/>
      <c r="D39" s="1271"/>
      <c r="E39" s="1271"/>
      <c r="F39" s="1271"/>
      <c r="G39" s="1271"/>
      <c r="H39" s="1271"/>
      <c r="I39" s="1271"/>
      <c r="J39" s="1271"/>
      <c r="K39" s="1271"/>
      <c r="L39" s="1271"/>
      <c r="M39" s="1271"/>
      <c r="N39" s="1271"/>
      <c r="O39" s="1271"/>
      <c r="P39" s="1272"/>
    </row>
    <row r="40" spans="2:16" ht="20" customHeight="1" thickBot="1">
      <c r="B40" s="1273" t="s">
        <v>845</v>
      </c>
      <c r="C40" s="1274"/>
      <c r="D40" s="1274"/>
      <c r="E40" s="1274"/>
      <c r="F40" s="1274"/>
      <c r="G40" s="1274"/>
      <c r="H40" s="1274"/>
      <c r="I40" s="1274"/>
      <c r="J40" s="1274"/>
      <c r="K40" s="1274"/>
      <c r="L40" s="1274"/>
      <c r="M40" s="1274"/>
      <c r="N40" s="1274"/>
      <c r="O40" s="1274"/>
      <c r="P40" s="1275"/>
    </row>
    <row r="41" spans="2:16" ht="10" customHeight="1" thickBot="1"/>
    <row r="42" spans="2:16" ht="40" customHeight="1" thickBot="1">
      <c r="B42" s="1276" t="str">
        <f>+B7</f>
        <v>CONSTRUCCIÓN DE UN SISTEMA SOLAR FOTOVOLTAICO DE GENERACIÓN DISTRIBUIDA DE 0.99 MWE PARA EL DESARROLLO SOCIOECONÓMICO DEL MUNICIPIO DE BARRANCAS, EN EL DEPARTAMENTO DE LA GUAJIRA - BARRANCAS III</v>
      </c>
      <c r="C42" s="1277"/>
      <c r="D42" s="1277"/>
      <c r="E42" s="1277"/>
      <c r="F42" s="1277"/>
      <c r="G42" s="1277"/>
      <c r="H42" s="1277"/>
      <c r="I42" s="1277"/>
      <c r="J42" s="1277"/>
      <c r="K42" s="1277"/>
      <c r="L42" s="1277"/>
      <c r="M42" s="1277"/>
      <c r="N42" s="1277"/>
      <c r="O42" s="1277"/>
      <c r="P42" s="1278"/>
    </row>
    <row r="43" spans="2:16" ht="10" customHeight="1" thickBot="1"/>
    <row r="44" spans="2:16" ht="20" customHeight="1" thickBot="1">
      <c r="B44" s="1279" t="s">
        <v>939</v>
      </c>
      <c r="C44" s="1280"/>
      <c r="D44" s="1280"/>
      <c r="E44" s="1280"/>
      <c r="F44" s="1280"/>
      <c r="G44" s="1280"/>
      <c r="H44" s="1280"/>
      <c r="I44" s="1280"/>
      <c r="J44" s="1280"/>
      <c r="K44" s="1280"/>
      <c r="L44" s="1280"/>
      <c r="M44" s="1280"/>
      <c r="N44" s="1280"/>
      <c r="O44" s="1280"/>
      <c r="P44" s="1281"/>
    </row>
    <row r="45" spans="2:16" ht="10" customHeight="1">
      <c r="B45" s="387"/>
      <c r="C45" s="387"/>
      <c r="D45" s="387"/>
      <c r="E45" s="387"/>
      <c r="F45" s="387"/>
      <c r="G45" s="387"/>
      <c r="H45" s="387"/>
      <c r="I45" s="387"/>
      <c r="J45" s="387"/>
      <c r="K45" s="387"/>
      <c r="L45" s="387"/>
      <c r="M45" s="387"/>
      <c r="N45" s="387"/>
      <c r="O45" s="387"/>
      <c r="P45" s="387"/>
    </row>
    <row r="46" spans="2:16" ht="6" customHeight="1" thickBot="1">
      <c r="B46" s="1282"/>
      <c r="C46" s="1283"/>
      <c r="D46" s="1283"/>
      <c r="E46" s="1283"/>
      <c r="F46" s="1283"/>
      <c r="G46" s="1283"/>
      <c r="H46" s="1283"/>
      <c r="I46" s="1283"/>
      <c r="J46" s="1283"/>
      <c r="K46" s="1283"/>
      <c r="L46" s="1283"/>
      <c r="M46" s="1283"/>
      <c r="N46" s="1283"/>
      <c r="O46" s="1283"/>
      <c r="P46" s="1284"/>
    </row>
    <row r="47" spans="2:16" ht="45" customHeight="1">
      <c r="B47" s="389" t="str">
        <f>+'PPTO RESUMEN'!C23</f>
        <v>2.2</v>
      </c>
      <c r="C47" s="1262" t="str">
        <f>VLOOKUP(B47,'PPTO RESUMEN'!$C$17:$E$83,2)</f>
        <v>Excavación sin clasificar de la explanación, canales y préstamos.</v>
      </c>
      <c r="D47" s="1263"/>
      <c r="E47" s="1263"/>
      <c r="F47" s="1263"/>
      <c r="G47" s="1263"/>
      <c r="H47" s="1263"/>
      <c r="I47" s="1263"/>
      <c r="J47" s="1263"/>
      <c r="K47" s="1263"/>
      <c r="L47" s="1263"/>
      <c r="M47" s="1264"/>
      <c r="N47" s="390" t="s">
        <v>301</v>
      </c>
      <c r="O47" s="1265" t="str">
        <f>VLOOKUP(B47,'PPTO RESUMEN'!$C$17:$E$83,3)</f>
        <v>m3</v>
      </c>
      <c r="P47" s="1266"/>
    </row>
    <row r="48" spans="2:16" ht="18" customHeight="1">
      <c r="B48" s="1256" t="s">
        <v>873</v>
      </c>
      <c r="C48" s="1258" t="s">
        <v>299</v>
      </c>
      <c r="D48" s="1260" t="s">
        <v>874</v>
      </c>
      <c r="E48" s="1260"/>
      <c r="F48" s="1260"/>
      <c r="G48" s="1261" t="s">
        <v>884</v>
      </c>
      <c r="H48" s="1260" t="s">
        <v>289</v>
      </c>
      <c r="I48" s="1260" t="s">
        <v>301</v>
      </c>
      <c r="J48" s="1227" t="s">
        <v>876</v>
      </c>
      <c r="K48" s="1229" t="s">
        <v>877</v>
      </c>
      <c r="L48" s="1230"/>
      <c r="M48" s="1230"/>
      <c r="N48" s="1230"/>
      <c r="O48" s="1230"/>
      <c r="P48" s="1231"/>
    </row>
    <row r="49" spans="2:16" ht="18" customHeight="1">
      <c r="B49" s="1257"/>
      <c r="C49" s="1259"/>
      <c r="D49" s="388" t="s">
        <v>878</v>
      </c>
      <c r="E49" s="388" t="s">
        <v>879</v>
      </c>
      <c r="F49" s="388" t="s">
        <v>881</v>
      </c>
      <c r="G49" s="1261"/>
      <c r="H49" s="1260"/>
      <c r="I49" s="1260"/>
      <c r="J49" s="1228"/>
      <c r="K49" s="1232"/>
      <c r="L49" s="1233"/>
      <c r="M49" s="1233"/>
      <c r="N49" s="1233"/>
      <c r="O49" s="1233"/>
      <c r="P49" s="1234"/>
    </row>
    <row r="50" spans="2:16" ht="21" customHeight="1">
      <c r="B50" s="391"/>
      <c r="C50" s="384" t="s">
        <v>1847</v>
      </c>
      <c r="D50" s="385"/>
      <c r="E50" s="385"/>
      <c r="F50" s="385"/>
      <c r="G50" s="385">
        <v>27695.714</v>
      </c>
      <c r="H50" s="386">
        <v>3</v>
      </c>
      <c r="I50" s="383" t="s">
        <v>107</v>
      </c>
      <c r="J50" s="385">
        <f>+G50/3</f>
        <v>9231.9046666666673</v>
      </c>
      <c r="K50" s="1235"/>
      <c r="L50" s="1236"/>
      <c r="M50" s="1236"/>
      <c r="N50" s="1236"/>
      <c r="O50" s="1236"/>
      <c r="P50" s="1237"/>
    </row>
    <row r="51" spans="2:16" ht="21" customHeight="1">
      <c r="B51" s="391"/>
      <c r="C51" s="384"/>
      <c r="D51" s="385"/>
      <c r="E51" s="385"/>
      <c r="F51" s="385"/>
      <c r="G51" s="385"/>
      <c r="H51" s="386"/>
      <c r="I51" s="383"/>
      <c r="J51" s="385"/>
      <c r="K51" s="1238"/>
      <c r="L51" s="1239"/>
      <c r="M51" s="1239"/>
      <c r="N51" s="1239"/>
      <c r="O51" s="1239"/>
      <c r="P51" s="1240"/>
    </row>
    <row r="52" spans="2:16" ht="21" customHeight="1">
      <c r="B52" s="391"/>
      <c r="C52" s="384"/>
      <c r="D52" s="385"/>
      <c r="E52" s="385"/>
      <c r="F52" s="385"/>
      <c r="G52" s="385"/>
      <c r="H52" s="386"/>
      <c r="I52" s="383"/>
      <c r="J52" s="385"/>
      <c r="K52" s="1238"/>
      <c r="L52" s="1239"/>
      <c r="M52" s="1239"/>
      <c r="N52" s="1239"/>
      <c r="O52" s="1239"/>
      <c r="P52" s="1240"/>
    </row>
    <row r="53" spans="2:16" ht="21" customHeight="1">
      <c r="B53" s="391"/>
      <c r="C53" s="384"/>
      <c r="D53" s="385"/>
      <c r="E53" s="385"/>
      <c r="F53" s="385"/>
      <c r="G53" s="385"/>
      <c r="H53" s="386"/>
      <c r="I53" s="383"/>
      <c r="J53" s="385"/>
      <c r="K53" s="1238"/>
      <c r="L53" s="1239"/>
      <c r="M53" s="1239"/>
      <c r="N53" s="1239"/>
      <c r="O53" s="1239"/>
      <c r="P53" s="1240"/>
    </row>
    <row r="54" spans="2:16" ht="21" customHeight="1">
      <c r="B54" s="391"/>
      <c r="C54" s="384"/>
      <c r="D54" s="385"/>
      <c r="E54" s="385"/>
      <c r="F54" s="385"/>
      <c r="G54" s="385"/>
      <c r="H54" s="386"/>
      <c r="I54" s="383"/>
      <c r="J54" s="385"/>
      <c r="K54" s="1238"/>
      <c r="L54" s="1239"/>
      <c r="M54" s="1239"/>
      <c r="N54" s="1239"/>
      <c r="O54" s="1239"/>
      <c r="P54" s="1240"/>
    </row>
    <row r="55" spans="2:16" ht="21" customHeight="1">
      <c r="B55" s="391"/>
      <c r="C55" s="384"/>
      <c r="D55" s="385"/>
      <c r="E55" s="385"/>
      <c r="F55" s="385"/>
      <c r="G55" s="385"/>
      <c r="H55" s="386"/>
      <c r="I55" s="383"/>
      <c r="J55" s="385"/>
      <c r="K55" s="1238"/>
      <c r="L55" s="1239"/>
      <c r="M55" s="1239"/>
      <c r="N55" s="1239"/>
      <c r="O55" s="1239"/>
      <c r="P55" s="1240"/>
    </row>
    <row r="56" spans="2:16" ht="21" customHeight="1">
      <c r="B56" s="391"/>
      <c r="C56" s="384"/>
      <c r="D56" s="385"/>
      <c r="E56" s="385"/>
      <c r="F56" s="385"/>
      <c r="G56" s="385"/>
      <c r="H56" s="386"/>
      <c r="I56" s="383"/>
      <c r="J56" s="385"/>
      <c r="K56" s="1238"/>
      <c r="L56" s="1239"/>
      <c r="M56" s="1239"/>
      <c r="N56" s="1239"/>
      <c r="O56" s="1239"/>
      <c r="P56" s="1240"/>
    </row>
    <row r="57" spans="2:16" ht="21" customHeight="1">
      <c r="B57" s="391"/>
      <c r="C57" s="384"/>
      <c r="D57" s="385"/>
      <c r="E57" s="385"/>
      <c r="F57" s="385"/>
      <c r="G57" s="385"/>
      <c r="H57" s="386"/>
      <c r="I57" s="383"/>
      <c r="J57" s="385"/>
      <c r="K57" s="1238"/>
      <c r="L57" s="1239"/>
      <c r="M57" s="1239"/>
      <c r="N57" s="1239"/>
      <c r="O57" s="1239"/>
      <c r="P57" s="1240"/>
    </row>
    <row r="58" spans="2:16" ht="21" customHeight="1">
      <c r="B58" s="391"/>
      <c r="C58" s="384"/>
      <c r="D58" s="385"/>
      <c r="E58" s="385"/>
      <c r="F58" s="385"/>
      <c r="G58" s="385"/>
      <c r="H58" s="386"/>
      <c r="I58" s="383"/>
      <c r="J58" s="385"/>
      <c r="K58" s="1238"/>
      <c r="L58" s="1239"/>
      <c r="M58" s="1239"/>
      <c r="N58" s="1239"/>
      <c r="O58" s="1239"/>
      <c r="P58" s="1240"/>
    </row>
    <row r="59" spans="2:16" ht="21" customHeight="1">
      <c r="B59" s="391"/>
      <c r="C59" s="384"/>
      <c r="D59" s="385"/>
      <c r="E59" s="385"/>
      <c r="F59" s="385"/>
      <c r="G59" s="385"/>
      <c r="H59" s="386"/>
      <c r="I59" s="383"/>
      <c r="J59" s="385"/>
      <c r="K59" s="1238"/>
      <c r="L59" s="1239"/>
      <c r="M59" s="1239"/>
      <c r="N59" s="1239"/>
      <c r="O59" s="1239"/>
      <c r="P59" s="1240"/>
    </row>
    <row r="60" spans="2:16" ht="21" customHeight="1">
      <c r="B60" s="391"/>
      <c r="C60" s="384"/>
      <c r="D60" s="385"/>
      <c r="E60" s="385"/>
      <c r="F60" s="385"/>
      <c r="G60" s="385"/>
      <c r="H60" s="386"/>
      <c r="I60" s="383"/>
      <c r="J60" s="385"/>
      <c r="K60" s="1238"/>
      <c r="L60" s="1239"/>
      <c r="M60" s="1239"/>
      <c r="N60" s="1239"/>
      <c r="O60" s="1239"/>
      <c r="P60" s="1240"/>
    </row>
    <row r="61" spans="2:16" ht="21" customHeight="1">
      <c r="B61" s="391"/>
      <c r="C61" s="384"/>
      <c r="D61" s="385"/>
      <c r="E61" s="385"/>
      <c r="F61" s="385"/>
      <c r="G61" s="385"/>
      <c r="H61" s="386"/>
      <c r="I61" s="383"/>
      <c r="J61" s="385"/>
      <c r="K61" s="1238"/>
      <c r="L61" s="1239"/>
      <c r="M61" s="1239"/>
      <c r="N61" s="1239"/>
      <c r="O61" s="1239"/>
      <c r="P61" s="1240"/>
    </row>
    <row r="62" spans="2:16" ht="21" customHeight="1">
      <c r="B62" s="391"/>
      <c r="C62" s="384"/>
      <c r="D62" s="385"/>
      <c r="E62" s="385"/>
      <c r="F62" s="385"/>
      <c r="G62" s="385"/>
      <c r="H62" s="386"/>
      <c r="I62" s="383"/>
      <c r="J62" s="385"/>
      <c r="K62" s="1238"/>
      <c r="L62" s="1239"/>
      <c r="M62" s="1239"/>
      <c r="N62" s="1239"/>
      <c r="O62" s="1239"/>
      <c r="P62" s="1240"/>
    </row>
    <row r="63" spans="2:16" ht="21" customHeight="1">
      <c r="B63" s="391"/>
      <c r="C63" s="384"/>
      <c r="D63" s="385"/>
      <c r="E63" s="385"/>
      <c r="F63" s="385"/>
      <c r="G63" s="385"/>
      <c r="H63" s="386"/>
      <c r="I63" s="383"/>
      <c r="J63" s="385"/>
      <c r="K63" s="1238"/>
      <c r="L63" s="1239"/>
      <c r="M63" s="1239"/>
      <c r="N63" s="1239"/>
      <c r="O63" s="1239"/>
      <c r="P63" s="1240"/>
    </row>
    <row r="64" spans="2:16" ht="21" customHeight="1">
      <c r="B64" s="391"/>
      <c r="C64" s="384"/>
      <c r="D64" s="385"/>
      <c r="E64" s="385"/>
      <c r="F64" s="385"/>
      <c r="G64" s="385"/>
      <c r="H64" s="386"/>
      <c r="I64" s="383"/>
      <c r="J64" s="385"/>
      <c r="K64" s="1238"/>
      <c r="L64" s="1239"/>
      <c r="M64" s="1239"/>
      <c r="N64" s="1239"/>
      <c r="O64" s="1239"/>
      <c r="P64" s="1240"/>
    </row>
    <row r="65" spans="2:16" ht="21" customHeight="1">
      <c r="B65" s="391"/>
      <c r="C65" s="384"/>
      <c r="D65" s="385"/>
      <c r="E65" s="385"/>
      <c r="F65" s="385"/>
      <c r="G65" s="385"/>
      <c r="H65" s="386"/>
      <c r="I65" s="383"/>
      <c r="J65" s="385"/>
      <c r="K65" s="1238"/>
      <c r="L65" s="1239"/>
      <c r="M65" s="1239"/>
      <c r="N65" s="1239"/>
      <c r="O65" s="1239"/>
      <c r="P65" s="1240"/>
    </row>
    <row r="66" spans="2:16" ht="21" customHeight="1">
      <c r="B66" s="391"/>
      <c r="C66" s="384"/>
      <c r="D66" s="385"/>
      <c r="E66" s="385"/>
      <c r="F66" s="385"/>
      <c r="G66" s="385"/>
      <c r="H66" s="386"/>
      <c r="I66" s="383"/>
      <c r="J66" s="385"/>
      <c r="K66" s="1238"/>
      <c r="L66" s="1239"/>
      <c r="M66" s="1239"/>
      <c r="N66" s="1239"/>
      <c r="O66" s="1239"/>
      <c r="P66" s="1240"/>
    </row>
    <row r="67" spans="2:16" ht="20.25" customHeight="1">
      <c r="B67" s="1244" t="s">
        <v>876</v>
      </c>
      <c r="C67" s="1245"/>
      <c r="D67" s="1245"/>
      <c r="E67" s="1245"/>
      <c r="F67" s="1245"/>
      <c r="G67" s="1245"/>
      <c r="H67" s="1245"/>
      <c r="I67" s="1246"/>
      <c r="J67" s="382">
        <f>ROUND(SUM(J50:J66),1)</f>
        <v>9231.9</v>
      </c>
      <c r="K67" s="1241"/>
      <c r="L67" s="1242"/>
      <c r="M67" s="1242"/>
      <c r="N67" s="1242"/>
      <c r="O67" s="1242"/>
      <c r="P67" s="1243"/>
    </row>
    <row r="68" spans="2:16" ht="20.25" customHeight="1">
      <c r="B68" s="1247" t="s">
        <v>880</v>
      </c>
      <c r="C68" s="1248"/>
      <c r="D68" s="1248"/>
      <c r="E68" s="1248"/>
      <c r="F68" s="1248"/>
      <c r="G68" s="1248"/>
      <c r="H68" s="1248"/>
      <c r="I68" s="1248"/>
      <c r="J68" s="1248"/>
      <c r="K68" s="1248"/>
      <c r="L68" s="1248"/>
      <c r="M68" s="1248"/>
      <c r="N68" s="1248"/>
      <c r="O68" s="1248"/>
      <c r="P68" s="1249"/>
    </row>
    <row r="69" spans="2:16" ht="20.25" customHeight="1">
      <c r="B69" s="1250"/>
      <c r="C69" s="1251"/>
      <c r="D69" s="1251"/>
      <c r="E69" s="1251"/>
      <c r="F69" s="1251"/>
      <c r="G69" s="1251"/>
      <c r="H69" s="1251"/>
      <c r="I69" s="1251"/>
      <c r="J69" s="1251"/>
      <c r="K69" s="1251"/>
      <c r="L69" s="1251"/>
      <c r="M69" s="1251"/>
      <c r="N69" s="1251"/>
      <c r="O69" s="1251"/>
      <c r="P69" s="1252"/>
    </row>
    <row r="70" spans="2:16" ht="21" customHeight="1" thickBot="1">
      <c r="B70" s="1253"/>
      <c r="C70" s="1254"/>
      <c r="D70" s="1254"/>
      <c r="E70" s="1254"/>
      <c r="F70" s="1254"/>
      <c r="G70" s="1254"/>
      <c r="H70" s="1254"/>
      <c r="I70" s="1254"/>
      <c r="J70" s="1254"/>
      <c r="K70" s="1254"/>
      <c r="L70" s="1254"/>
      <c r="M70" s="1254"/>
      <c r="N70" s="1254"/>
      <c r="O70" s="1254"/>
      <c r="P70" s="1255"/>
    </row>
    <row r="71" spans="2:16" ht="13" thickBot="1"/>
    <row r="72" spans="2:16" ht="20" customHeight="1">
      <c r="B72" s="1267" t="s">
        <v>842</v>
      </c>
      <c r="C72" s="1268"/>
      <c r="D72" s="1268"/>
      <c r="E72" s="1268"/>
      <c r="F72" s="1268"/>
      <c r="G72" s="1268"/>
      <c r="H72" s="1268"/>
      <c r="I72" s="1268"/>
      <c r="J72" s="1268"/>
      <c r="K72" s="1268"/>
      <c r="L72" s="1268"/>
      <c r="M72" s="1268"/>
      <c r="N72" s="1268"/>
      <c r="O72" s="1268"/>
      <c r="P72" s="1269"/>
    </row>
    <row r="73" spans="2:16" ht="20" customHeight="1">
      <c r="B73" s="1270" t="s">
        <v>843</v>
      </c>
      <c r="C73" s="1271"/>
      <c r="D73" s="1271"/>
      <c r="E73" s="1271"/>
      <c r="F73" s="1271"/>
      <c r="G73" s="1271"/>
      <c r="H73" s="1271"/>
      <c r="I73" s="1271"/>
      <c r="J73" s="1271"/>
      <c r="K73" s="1271"/>
      <c r="L73" s="1271"/>
      <c r="M73" s="1271"/>
      <c r="N73" s="1271"/>
      <c r="O73" s="1271"/>
      <c r="P73" s="1272"/>
    </row>
    <row r="74" spans="2:16" ht="20" customHeight="1">
      <c r="B74" s="1270" t="s">
        <v>844</v>
      </c>
      <c r="C74" s="1271"/>
      <c r="D74" s="1271"/>
      <c r="E74" s="1271"/>
      <c r="F74" s="1271"/>
      <c r="G74" s="1271"/>
      <c r="H74" s="1271"/>
      <c r="I74" s="1271"/>
      <c r="J74" s="1271"/>
      <c r="K74" s="1271"/>
      <c r="L74" s="1271"/>
      <c r="M74" s="1271"/>
      <c r="N74" s="1271"/>
      <c r="O74" s="1271"/>
      <c r="P74" s="1272"/>
    </row>
    <row r="75" spans="2:16" ht="20" customHeight="1" thickBot="1">
      <c r="B75" s="1273" t="s">
        <v>845</v>
      </c>
      <c r="C75" s="1274"/>
      <c r="D75" s="1274"/>
      <c r="E75" s="1274"/>
      <c r="F75" s="1274"/>
      <c r="G75" s="1274"/>
      <c r="H75" s="1274"/>
      <c r="I75" s="1274"/>
      <c r="J75" s="1274"/>
      <c r="K75" s="1274"/>
      <c r="L75" s="1274"/>
      <c r="M75" s="1274"/>
      <c r="N75" s="1274"/>
      <c r="O75" s="1274"/>
      <c r="P75" s="1275"/>
    </row>
    <row r="76" spans="2:16" ht="10" customHeight="1" thickBot="1"/>
    <row r="77" spans="2:16" ht="40" customHeight="1" thickBot="1">
      <c r="B77" s="1276" t="str">
        <f>+B42</f>
        <v>CONSTRUCCIÓN DE UN SISTEMA SOLAR FOTOVOLTAICO DE GENERACIÓN DISTRIBUIDA DE 0.99 MWE PARA EL DESARROLLO SOCIOECONÓMICO DEL MUNICIPIO DE BARRANCAS, EN EL DEPARTAMENTO DE LA GUAJIRA - BARRANCAS III</v>
      </c>
      <c r="C77" s="1277"/>
      <c r="D77" s="1277"/>
      <c r="E77" s="1277"/>
      <c r="F77" s="1277"/>
      <c r="G77" s="1277"/>
      <c r="H77" s="1277"/>
      <c r="I77" s="1277"/>
      <c r="J77" s="1277"/>
      <c r="K77" s="1277"/>
      <c r="L77" s="1277"/>
      <c r="M77" s="1277"/>
      <c r="N77" s="1277"/>
      <c r="O77" s="1277"/>
      <c r="P77" s="1278"/>
    </row>
    <row r="78" spans="2:16" ht="10" customHeight="1" thickBot="1"/>
    <row r="79" spans="2:16" ht="20" customHeight="1" thickBot="1">
      <c r="B79" s="1279" t="s">
        <v>939</v>
      </c>
      <c r="C79" s="1280"/>
      <c r="D79" s="1280"/>
      <c r="E79" s="1280"/>
      <c r="F79" s="1280"/>
      <c r="G79" s="1280"/>
      <c r="H79" s="1280"/>
      <c r="I79" s="1280"/>
      <c r="J79" s="1280"/>
      <c r="K79" s="1280"/>
      <c r="L79" s="1280"/>
      <c r="M79" s="1280"/>
      <c r="N79" s="1280"/>
      <c r="O79" s="1280"/>
      <c r="P79" s="1281"/>
    </row>
    <row r="80" spans="2:16" ht="10" customHeight="1">
      <c r="B80" s="387"/>
      <c r="C80" s="387"/>
      <c r="D80" s="387"/>
      <c r="E80" s="387"/>
      <c r="F80" s="387"/>
      <c r="G80" s="387"/>
      <c r="H80" s="387"/>
      <c r="I80" s="387"/>
      <c r="J80" s="387"/>
      <c r="K80" s="387"/>
      <c r="L80" s="387"/>
      <c r="M80" s="387"/>
      <c r="N80" s="387"/>
      <c r="O80" s="387"/>
      <c r="P80" s="387"/>
    </row>
    <row r="81" spans="2:16" ht="6" customHeight="1" thickBot="1">
      <c r="B81" s="1282"/>
      <c r="C81" s="1283"/>
      <c r="D81" s="1283"/>
      <c r="E81" s="1283"/>
      <c r="F81" s="1283"/>
      <c r="G81" s="1283"/>
      <c r="H81" s="1283"/>
      <c r="I81" s="1283"/>
      <c r="J81" s="1283"/>
      <c r="K81" s="1283"/>
      <c r="L81" s="1283"/>
      <c r="M81" s="1283"/>
      <c r="N81" s="1283"/>
      <c r="O81" s="1283"/>
      <c r="P81" s="1284"/>
    </row>
    <row r="82" spans="2:16" ht="45" customHeight="1">
      <c r="B82" s="389" t="str">
        <f>+'PPTO RESUMEN'!C24</f>
        <v>2.3</v>
      </c>
      <c r="C82" s="1262" t="str">
        <f>VLOOKUP(B82,'PPTO RESUMEN'!$C$17:$E$83,2)</f>
        <v>Suministro, colocacion y compactacion de relleno seleccionado</v>
      </c>
      <c r="D82" s="1263"/>
      <c r="E82" s="1263"/>
      <c r="F82" s="1263"/>
      <c r="G82" s="1263"/>
      <c r="H82" s="1263"/>
      <c r="I82" s="1263"/>
      <c r="J82" s="1263"/>
      <c r="K82" s="1263"/>
      <c r="L82" s="1263"/>
      <c r="M82" s="1264"/>
      <c r="N82" s="390" t="s">
        <v>301</v>
      </c>
      <c r="O82" s="1265" t="str">
        <f>VLOOKUP(B82,'PPTO RESUMEN'!$C$17:$E$83,3)</f>
        <v>m3</v>
      </c>
      <c r="P82" s="1266"/>
    </row>
    <row r="83" spans="2:16" ht="18" customHeight="1">
      <c r="B83" s="1256" t="s">
        <v>873</v>
      </c>
      <c r="C83" s="1258" t="s">
        <v>299</v>
      </c>
      <c r="D83" s="1260" t="s">
        <v>874</v>
      </c>
      <c r="E83" s="1260"/>
      <c r="F83" s="1260"/>
      <c r="G83" s="1261" t="s">
        <v>884</v>
      </c>
      <c r="H83" s="1260" t="s">
        <v>289</v>
      </c>
      <c r="I83" s="1260" t="s">
        <v>301</v>
      </c>
      <c r="J83" s="1227" t="s">
        <v>876</v>
      </c>
      <c r="K83" s="1229" t="s">
        <v>877</v>
      </c>
      <c r="L83" s="1230"/>
      <c r="M83" s="1230"/>
      <c r="N83" s="1230"/>
      <c r="O83" s="1230"/>
      <c r="P83" s="1231"/>
    </row>
    <row r="84" spans="2:16" ht="18" customHeight="1">
      <c r="B84" s="1257"/>
      <c r="C84" s="1259"/>
      <c r="D84" s="388" t="s">
        <v>878</v>
      </c>
      <c r="E84" s="388" t="s">
        <v>879</v>
      </c>
      <c r="F84" s="388" t="s">
        <v>881</v>
      </c>
      <c r="G84" s="1261"/>
      <c r="H84" s="1260"/>
      <c r="I84" s="1260"/>
      <c r="J84" s="1228"/>
      <c r="K84" s="1232"/>
      <c r="L84" s="1233"/>
      <c r="M84" s="1233"/>
      <c r="N84" s="1233"/>
      <c r="O84" s="1233"/>
      <c r="P84" s="1234"/>
    </row>
    <row r="85" spans="2:16" ht="21" customHeight="1">
      <c r="B85" s="391"/>
      <c r="C85" s="384" t="s">
        <v>1846</v>
      </c>
      <c r="D85" s="385"/>
      <c r="E85" s="385"/>
      <c r="F85" s="385"/>
      <c r="G85" s="385">
        <v>18283.695</v>
      </c>
      <c r="H85" s="386">
        <v>3</v>
      </c>
      <c r="I85" s="383" t="s">
        <v>107</v>
      </c>
      <c r="J85" s="385">
        <f>+G85/3</f>
        <v>6094.5649999999996</v>
      </c>
      <c r="K85" s="1235"/>
      <c r="L85" s="1236"/>
      <c r="M85" s="1236"/>
      <c r="N85" s="1236"/>
      <c r="O85" s="1236"/>
      <c r="P85" s="1237"/>
    </row>
    <row r="86" spans="2:16" ht="21" customHeight="1">
      <c r="B86" s="391"/>
      <c r="C86" s="384"/>
      <c r="D86" s="385"/>
      <c r="E86" s="385"/>
      <c r="F86" s="385"/>
      <c r="G86" s="385"/>
      <c r="H86" s="386"/>
      <c r="I86" s="383"/>
      <c r="J86" s="385"/>
      <c r="K86" s="1238"/>
      <c r="L86" s="1239"/>
      <c r="M86" s="1239"/>
      <c r="N86" s="1239"/>
      <c r="O86" s="1239"/>
      <c r="P86" s="1240"/>
    </row>
    <row r="87" spans="2:16" ht="21" customHeight="1">
      <c r="B87" s="391"/>
      <c r="C87" s="384"/>
      <c r="D87" s="385"/>
      <c r="E87" s="385"/>
      <c r="F87" s="385"/>
      <c r="G87" s="385"/>
      <c r="H87" s="386"/>
      <c r="I87" s="383"/>
      <c r="J87" s="385"/>
      <c r="K87" s="1238"/>
      <c r="L87" s="1239"/>
      <c r="M87" s="1239"/>
      <c r="N87" s="1239"/>
      <c r="O87" s="1239"/>
      <c r="P87" s="1240"/>
    </row>
    <row r="88" spans="2:16" ht="21" customHeight="1">
      <c r="B88" s="391"/>
      <c r="C88" s="384"/>
      <c r="D88" s="385"/>
      <c r="E88" s="385"/>
      <c r="F88" s="385"/>
      <c r="G88" s="385"/>
      <c r="H88" s="386"/>
      <c r="I88" s="383"/>
      <c r="J88" s="385"/>
      <c r="K88" s="1238"/>
      <c r="L88" s="1239"/>
      <c r="M88" s="1239"/>
      <c r="N88" s="1239"/>
      <c r="O88" s="1239"/>
      <c r="P88" s="1240"/>
    </row>
    <row r="89" spans="2:16" ht="21" customHeight="1">
      <c r="B89" s="391"/>
      <c r="C89" s="384"/>
      <c r="D89" s="385"/>
      <c r="E89" s="385"/>
      <c r="F89" s="385"/>
      <c r="G89" s="385"/>
      <c r="H89" s="386"/>
      <c r="I89" s="383"/>
      <c r="J89" s="385"/>
      <c r="K89" s="1238"/>
      <c r="L89" s="1239"/>
      <c r="M89" s="1239"/>
      <c r="N89" s="1239"/>
      <c r="O89" s="1239"/>
      <c r="P89" s="1240"/>
    </row>
    <row r="90" spans="2:16" ht="21" customHeight="1">
      <c r="B90" s="391"/>
      <c r="C90" s="384"/>
      <c r="D90" s="385"/>
      <c r="E90" s="385"/>
      <c r="F90" s="385"/>
      <c r="G90" s="385"/>
      <c r="H90" s="386"/>
      <c r="I90" s="383"/>
      <c r="J90" s="385"/>
      <c r="K90" s="1238"/>
      <c r="L90" s="1239"/>
      <c r="M90" s="1239"/>
      <c r="N90" s="1239"/>
      <c r="O90" s="1239"/>
      <c r="P90" s="1240"/>
    </row>
    <row r="91" spans="2:16" ht="21" customHeight="1">
      <c r="B91" s="391"/>
      <c r="C91" s="384"/>
      <c r="D91" s="385"/>
      <c r="E91" s="385"/>
      <c r="F91" s="385"/>
      <c r="G91" s="385"/>
      <c r="H91" s="386"/>
      <c r="I91" s="383"/>
      <c r="J91" s="385"/>
      <c r="K91" s="1238"/>
      <c r="L91" s="1239"/>
      <c r="M91" s="1239"/>
      <c r="N91" s="1239"/>
      <c r="O91" s="1239"/>
      <c r="P91" s="1240"/>
    </row>
    <row r="92" spans="2:16" ht="21" customHeight="1">
      <c r="B92" s="391"/>
      <c r="C92" s="384"/>
      <c r="D92" s="385"/>
      <c r="E92" s="385"/>
      <c r="F92" s="385"/>
      <c r="G92" s="385"/>
      <c r="H92" s="386"/>
      <c r="I92" s="383"/>
      <c r="J92" s="385"/>
      <c r="K92" s="1238"/>
      <c r="L92" s="1239"/>
      <c r="M92" s="1239"/>
      <c r="N92" s="1239"/>
      <c r="O92" s="1239"/>
      <c r="P92" s="1240"/>
    </row>
    <row r="93" spans="2:16" ht="21" customHeight="1">
      <c r="B93" s="391"/>
      <c r="C93" s="384"/>
      <c r="D93" s="385"/>
      <c r="E93" s="385"/>
      <c r="F93" s="385"/>
      <c r="G93" s="385"/>
      <c r="H93" s="386"/>
      <c r="I93" s="383"/>
      <c r="J93" s="385"/>
      <c r="K93" s="1238"/>
      <c r="L93" s="1239"/>
      <c r="M93" s="1239"/>
      <c r="N93" s="1239"/>
      <c r="O93" s="1239"/>
      <c r="P93" s="1240"/>
    </row>
    <row r="94" spans="2:16" ht="21" customHeight="1">
      <c r="B94" s="391"/>
      <c r="C94" s="384"/>
      <c r="D94" s="385"/>
      <c r="E94" s="385"/>
      <c r="F94" s="385"/>
      <c r="G94" s="385"/>
      <c r="H94" s="386"/>
      <c r="I94" s="383"/>
      <c r="J94" s="385"/>
      <c r="K94" s="1238"/>
      <c r="L94" s="1239"/>
      <c r="M94" s="1239"/>
      <c r="N94" s="1239"/>
      <c r="O94" s="1239"/>
      <c r="P94" s="1240"/>
    </row>
    <row r="95" spans="2:16" ht="21" customHeight="1">
      <c r="B95" s="391"/>
      <c r="C95" s="384"/>
      <c r="D95" s="385"/>
      <c r="E95" s="385"/>
      <c r="F95" s="385"/>
      <c r="G95" s="385"/>
      <c r="H95" s="386"/>
      <c r="I95" s="383"/>
      <c r="J95" s="385"/>
      <c r="K95" s="1238"/>
      <c r="L95" s="1239"/>
      <c r="M95" s="1239"/>
      <c r="N95" s="1239"/>
      <c r="O95" s="1239"/>
      <c r="P95" s="1240"/>
    </row>
    <row r="96" spans="2:16" ht="21" customHeight="1">
      <c r="B96" s="391"/>
      <c r="C96" s="384"/>
      <c r="D96" s="385"/>
      <c r="E96" s="385"/>
      <c r="F96" s="385"/>
      <c r="G96" s="385"/>
      <c r="H96" s="386"/>
      <c r="I96" s="383"/>
      <c r="J96" s="385"/>
      <c r="K96" s="1238"/>
      <c r="L96" s="1239"/>
      <c r="M96" s="1239"/>
      <c r="N96" s="1239"/>
      <c r="O96" s="1239"/>
      <c r="P96" s="1240"/>
    </row>
    <row r="97" spans="2:16" ht="21" customHeight="1">
      <c r="B97" s="391"/>
      <c r="C97" s="384"/>
      <c r="D97" s="385"/>
      <c r="E97" s="385"/>
      <c r="F97" s="385"/>
      <c r="G97" s="385"/>
      <c r="H97" s="386"/>
      <c r="I97" s="383"/>
      <c r="J97" s="385"/>
      <c r="K97" s="1238"/>
      <c r="L97" s="1239"/>
      <c r="M97" s="1239"/>
      <c r="N97" s="1239"/>
      <c r="O97" s="1239"/>
      <c r="P97" s="1240"/>
    </row>
    <row r="98" spans="2:16" ht="21" customHeight="1">
      <c r="B98" s="391"/>
      <c r="C98" s="384"/>
      <c r="D98" s="385"/>
      <c r="E98" s="385"/>
      <c r="F98" s="385"/>
      <c r="G98" s="385"/>
      <c r="H98" s="386"/>
      <c r="I98" s="383"/>
      <c r="J98" s="385"/>
      <c r="K98" s="1238"/>
      <c r="L98" s="1239"/>
      <c r="M98" s="1239"/>
      <c r="N98" s="1239"/>
      <c r="O98" s="1239"/>
      <c r="P98" s="1240"/>
    </row>
    <row r="99" spans="2:16" ht="21" customHeight="1">
      <c r="B99" s="391"/>
      <c r="C99" s="384"/>
      <c r="D99" s="385"/>
      <c r="E99" s="385"/>
      <c r="F99" s="385"/>
      <c r="G99" s="385"/>
      <c r="H99" s="386"/>
      <c r="I99" s="383"/>
      <c r="J99" s="385"/>
      <c r="K99" s="1238"/>
      <c r="L99" s="1239"/>
      <c r="M99" s="1239"/>
      <c r="N99" s="1239"/>
      <c r="O99" s="1239"/>
      <c r="P99" s="1240"/>
    </row>
    <row r="100" spans="2:16" ht="21" customHeight="1">
      <c r="B100" s="391"/>
      <c r="C100" s="384"/>
      <c r="D100" s="385"/>
      <c r="E100" s="385"/>
      <c r="F100" s="385"/>
      <c r="G100" s="385"/>
      <c r="H100" s="386"/>
      <c r="I100" s="383"/>
      <c r="J100" s="385"/>
      <c r="K100" s="1238"/>
      <c r="L100" s="1239"/>
      <c r="M100" s="1239"/>
      <c r="N100" s="1239"/>
      <c r="O100" s="1239"/>
      <c r="P100" s="1240"/>
    </row>
    <row r="101" spans="2:16" ht="21" customHeight="1">
      <c r="B101" s="391"/>
      <c r="C101" s="384"/>
      <c r="D101" s="385"/>
      <c r="E101" s="385"/>
      <c r="F101" s="385"/>
      <c r="G101" s="385"/>
      <c r="H101" s="386"/>
      <c r="I101" s="383"/>
      <c r="J101" s="385"/>
      <c r="K101" s="1238"/>
      <c r="L101" s="1239"/>
      <c r="M101" s="1239"/>
      <c r="N101" s="1239"/>
      <c r="O101" s="1239"/>
      <c r="P101" s="1240"/>
    </row>
    <row r="102" spans="2:16" ht="20.25" customHeight="1">
      <c r="B102" s="1244" t="s">
        <v>876</v>
      </c>
      <c r="C102" s="1245"/>
      <c r="D102" s="1245"/>
      <c r="E102" s="1245"/>
      <c r="F102" s="1245"/>
      <c r="G102" s="1245"/>
      <c r="H102" s="1245"/>
      <c r="I102" s="1246"/>
      <c r="J102" s="382">
        <f>ROUND(SUM(J85:J101),1)</f>
        <v>6094.6</v>
      </c>
      <c r="K102" s="1241"/>
      <c r="L102" s="1242"/>
      <c r="M102" s="1242"/>
      <c r="N102" s="1242"/>
      <c r="O102" s="1242"/>
      <c r="P102" s="1243"/>
    </row>
    <row r="103" spans="2:16" ht="20.25" customHeight="1">
      <c r="B103" s="1247" t="s">
        <v>940</v>
      </c>
      <c r="C103" s="1248"/>
      <c r="D103" s="1248"/>
      <c r="E103" s="1248"/>
      <c r="F103" s="1248"/>
      <c r="G103" s="1248"/>
      <c r="H103" s="1248"/>
      <c r="I103" s="1248"/>
      <c r="J103" s="1248"/>
      <c r="K103" s="1248"/>
      <c r="L103" s="1248"/>
      <c r="M103" s="1248"/>
      <c r="N103" s="1248"/>
      <c r="O103" s="1248"/>
      <c r="P103" s="1249"/>
    </row>
    <row r="104" spans="2:16" ht="20.25" customHeight="1">
      <c r="B104" s="1250"/>
      <c r="C104" s="1251"/>
      <c r="D104" s="1251"/>
      <c r="E104" s="1251"/>
      <c r="F104" s="1251"/>
      <c r="G104" s="1251"/>
      <c r="H104" s="1251"/>
      <c r="I104" s="1251"/>
      <c r="J104" s="1251"/>
      <c r="K104" s="1251"/>
      <c r="L104" s="1251"/>
      <c r="M104" s="1251"/>
      <c r="N104" s="1251"/>
      <c r="O104" s="1251"/>
      <c r="P104" s="1252"/>
    </row>
    <row r="105" spans="2:16" ht="21" customHeight="1" thickBot="1">
      <c r="B105" s="1253"/>
      <c r="C105" s="1254"/>
      <c r="D105" s="1254"/>
      <c r="E105" s="1254"/>
      <c r="F105" s="1254"/>
      <c r="G105" s="1254"/>
      <c r="H105" s="1254"/>
      <c r="I105" s="1254"/>
      <c r="J105" s="1254"/>
      <c r="K105" s="1254"/>
      <c r="L105" s="1254"/>
      <c r="M105" s="1254"/>
      <c r="N105" s="1254"/>
      <c r="O105" s="1254"/>
      <c r="P105" s="1255"/>
    </row>
  </sheetData>
  <mergeCells count="60">
    <mergeCell ref="B73:P73"/>
    <mergeCell ref="B74:P74"/>
    <mergeCell ref="B75:P75"/>
    <mergeCell ref="B103:P105"/>
    <mergeCell ref="C82:M82"/>
    <mergeCell ref="O82:P82"/>
    <mergeCell ref="B83:B84"/>
    <mergeCell ref="C83:C84"/>
    <mergeCell ref="D83:F83"/>
    <mergeCell ref="G83:G84"/>
    <mergeCell ref="H83:H84"/>
    <mergeCell ref="I83:I84"/>
    <mergeCell ref="J83:J84"/>
    <mergeCell ref="K83:P84"/>
    <mergeCell ref="B77:P77"/>
    <mergeCell ref="B79:P79"/>
    <mergeCell ref="K85:P102"/>
    <mergeCell ref="B102:I102"/>
    <mergeCell ref="B81:P81"/>
    <mergeCell ref="C47:M47"/>
    <mergeCell ref="O47:P47"/>
    <mergeCell ref="B72:P72"/>
    <mergeCell ref="B48:B49"/>
    <mergeCell ref="C48:C49"/>
    <mergeCell ref="D48:F48"/>
    <mergeCell ref="G48:G49"/>
    <mergeCell ref="H48:H49"/>
    <mergeCell ref="I48:I49"/>
    <mergeCell ref="J48:J49"/>
    <mergeCell ref="K48:P49"/>
    <mergeCell ref="K50:P67"/>
    <mergeCell ref="B67:I67"/>
    <mergeCell ref="B68:P70"/>
    <mergeCell ref="K13:P14"/>
    <mergeCell ref="K15:P32"/>
    <mergeCell ref="B32:I32"/>
    <mergeCell ref="B33:P35"/>
    <mergeCell ref="B37:P37"/>
    <mergeCell ref="B46:P46"/>
    <mergeCell ref="B38:P38"/>
    <mergeCell ref="B39:P39"/>
    <mergeCell ref="B40:P40"/>
    <mergeCell ref="B42:P42"/>
    <mergeCell ref="B44:P44"/>
    <mergeCell ref="B11:P11"/>
    <mergeCell ref="C12:M12"/>
    <mergeCell ref="O12:P12"/>
    <mergeCell ref="B13:B14"/>
    <mergeCell ref="C13:C14"/>
    <mergeCell ref="D13:F13"/>
    <mergeCell ref="G13:G14"/>
    <mergeCell ref="H13:H14"/>
    <mergeCell ref="I13:I14"/>
    <mergeCell ref="J13:J14"/>
    <mergeCell ref="B9:P9"/>
    <mergeCell ref="B2:P2"/>
    <mergeCell ref="B3:P3"/>
    <mergeCell ref="B4:P4"/>
    <mergeCell ref="B5:P5"/>
    <mergeCell ref="B7:P7"/>
  </mergeCells>
  <pageMargins left="0.39370078740157483" right="0.39370078740157483" top="0.39370078740157483" bottom="0.39370078740157483" header="0.31496062992125984" footer="0.31496062992125984"/>
  <pageSetup paperSize="9" scale="77" orientation="landscape" r:id="rId1"/>
  <rowBreaks count="1" manualBreakCount="1">
    <brk id="35" max="16" man="1"/>
  </rowBreaks>
  <colBreaks count="1" manualBreakCount="1">
    <brk id="17"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ED8B2-483F-4EB5-ABFD-7FB74307036D}">
  <sheetPr>
    <tabColor rgb="FF92D050"/>
    <pageSetUpPr fitToPage="1"/>
  </sheetPr>
  <dimension ref="A1:M247"/>
  <sheetViews>
    <sheetView view="pageBreakPreview" topLeftCell="A246" zoomScale="115" zoomScaleNormal="74" zoomScaleSheetLayoutView="115" workbookViewId="0">
      <selection activeCell="B14" sqref="B14:G14"/>
    </sheetView>
  </sheetViews>
  <sheetFormatPr baseColWidth="10" defaultColWidth="10.8984375" defaultRowHeight="12.5"/>
  <cols>
    <col min="1" max="2" width="16.59765625" style="465" customWidth="1"/>
    <col min="3" max="3" width="32.69921875" style="465" customWidth="1"/>
    <col min="4" max="6" width="16.59765625" style="465" customWidth="1"/>
    <col min="7" max="7" width="28.8984375" style="465" customWidth="1"/>
    <col min="8"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RESUMEN'!$D$25</f>
        <v>CERRAMIENTO PERIMETRAL</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64.900000000000006" customHeight="1">
      <c r="A14" s="510">
        <f>+'PPTO RESUMEN'!C26</f>
        <v>3.1</v>
      </c>
      <c r="B14" s="1182" t="str">
        <f>VLOOKUP(A14,'PPTO RESUMEN'!$C$17:$E$83,2,FALSE)</f>
        <v>Suministro e instalación de cerramiento perimetral en malla eslabonada de alta seguridad, incluye: excavación, cimentación en dados de concreto de 21 MPA, postes tubulares galvanizados en caliente, brazos inclinados, alambre de púas, accesorios de fijación y todo lo necesario para su correcta ejecución y entrega a satisfacción.</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30" customHeight="1">
      <c r="A18" s="515" t="str">
        <f>'INSUMOS &amp; EQUIPOS'!B174</f>
        <v>MAT2411165</v>
      </c>
      <c r="B18" s="1198" t="str">
        <f>'INSUMOS &amp; EQUIPOS'!C174</f>
        <v>TUBERÍA DE ACERO GALVANIZADO EN CALIENTE DE 2" - 1,50 MM</v>
      </c>
      <c r="C18" s="1198"/>
      <c r="D18" s="516" t="str">
        <f>VLOOKUP(B18,'INSUMOS &amp; EQUIPOS'!$C$10:$E$419,2,FALSE)</f>
        <v>ML</v>
      </c>
      <c r="E18" s="517">
        <v>2</v>
      </c>
      <c r="F18" s="518">
        <v>0.05</v>
      </c>
      <c r="G18" s="519">
        <f>VLOOKUP(B18,'INSUMOS &amp; EQUIPOS'!$C$10:$E$419,3,FALSE)</f>
        <v>18180</v>
      </c>
      <c r="H18" s="520">
        <f t="shared" ref="H18:H28" si="0">E18*G18*(1+F18)</f>
        <v>38178</v>
      </c>
    </row>
    <row r="19" spans="1:8" ht="15" customHeight="1">
      <c r="A19" s="515" t="str">
        <f>'INSUMOS &amp; EQUIPOS'!B175</f>
        <v>MAT2411166</v>
      </c>
      <c r="B19" s="1198" t="str">
        <f>'INSUMOS &amp; EQUIPOS'!C175</f>
        <v>MALLA ESLABONADA GALVANIZADA CAL. 10</v>
      </c>
      <c r="C19" s="1198"/>
      <c r="D19" s="516" t="str">
        <f>VLOOKUP(B19,'INSUMOS &amp; EQUIPOS'!$C$10:$E$419,2,FALSE)</f>
        <v>M2</v>
      </c>
      <c r="E19" s="517">
        <v>2</v>
      </c>
      <c r="F19" s="518">
        <v>0.05</v>
      </c>
      <c r="G19" s="519">
        <f>VLOOKUP(B19,'INSUMOS &amp; EQUIPOS'!$C$10:$E$419,3,FALSE)</f>
        <v>26700</v>
      </c>
      <c r="H19" s="520">
        <f t="shared" si="0"/>
        <v>56070</v>
      </c>
    </row>
    <row r="20" spans="1:8" ht="15" customHeight="1">
      <c r="A20" s="515" t="str">
        <f>'INSUMOS &amp; EQUIPOS'!B176</f>
        <v>MAT2411167</v>
      </c>
      <c r="B20" s="1198" t="str">
        <f>'INSUMOS &amp; EQUIPOS'!C176</f>
        <v>ALAMBRE DE PÚAS GALVANIZADO CAL. 16.5</v>
      </c>
      <c r="C20" s="1198"/>
      <c r="D20" s="516" t="str">
        <f>VLOOKUP(B20,'INSUMOS &amp; EQUIPOS'!$C$10:$E$419,2,FALSE)</f>
        <v>ML</v>
      </c>
      <c r="E20" s="517">
        <v>4</v>
      </c>
      <c r="F20" s="518">
        <v>0.05</v>
      </c>
      <c r="G20" s="519">
        <f>VLOOKUP(B20,'INSUMOS &amp; EQUIPOS'!$C$10:$E$419,3,FALSE)</f>
        <v>1453.1399999999999</v>
      </c>
      <c r="H20" s="520">
        <f t="shared" si="0"/>
        <v>6103.1880000000001</v>
      </c>
    </row>
    <row r="21" spans="1:8" ht="15" customHeight="1">
      <c r="A21" s="515" t="str">
        <f>'INSUMOS &amp; EQUIPOS'!B177</f>
        <v>MAT2411168</v>
      </c>
      <c r="B21" s="1198" t="str">
        <f>'INSUMOS &amp; EQUIPOS'!C177</f>
        <v>ALAMBRE DE TENSIÓN GALVANIZADO CAL. 12</v>
      </c>
      <c r="C21" s="1198"/>
      <c r="D21" s="516" t="str">
        <f>VLOOKUP(B21,'INSUMOS &amp; EQUIPOS'!$C$10:$E$419,2,FALSE)</f>
        <v>KG</v>
      </c>
      <c r="E21" s="517">
        <v>4</v>
      </c>
      <c r="F21" s="518">
        <v>0.05</v>
      </c>
      <c r="G21" s="519">
        <f>VLOOKUP(B21,'INSUMOS &amp; EQUIPOS'!$C$10:$E$419,3,FALSE)</f>
        <v>14280</v>
      </c>
      <c r="H21" s="520">
        <f t="shared" si="0"/>
        <v>59976</v>
      </c>
    </row>
    <row r="22" spans="1:8" ht="15" customHeight="1">
      <c r="A22" s="515" t="str">
        <f>'INSUMOS &amp; EQUIPOS'!B178</f>
        <v>MAT2411169</v>
      </c>
      <c r="B22" s="1198" t="str">
        <f>'INSUMOS &amp; EQUIPOS'!C178</f>
        <v>TAPÓN METÁLICO 60 MM</v>
      </c>
      <c r="C22" s="1198"/>
      <c r="D22" s="516" t="str">
        <f>VLOOKUP(B22,'INSUMOS &amp; EQUIPOS'!$C$10:$E$419,2,FALSE)</f>
        <v>UND</v>
      </c>
      <c r="E22" s="517">
        <v>1</v>
      </c>
      <c r="F22" s="518"/>
      <c r="G22" s="519">
        <f>VLOOKUP(B22,'INSUMOS &amp; EQUIPOS'!$C$10:$E$419,3,FALSE)</f>
        <v>4500</v>
      </c>
      <c r="H22" s="520">
        <f t="shared" si="0"/>
        <v>4500</v>
      </c>
    </row>
    <row r="23" spans="1:8" ht="30" customHeight="1">
      <c r="A23" s="515" t="str">
        <f>'INSUMOS &amp; EQUIPOS'!B179</f>
        <v>MAT2411170</v>
      </c>
      <c r="B23" s="1198" t="str">
        <f>'INSUMOS &amp; EQUIPOS'!C179</f>
        <v>ACCESORIOS DE FIJACIÓN: HEBILLAS, TENSORES (BOCAS DE LOBO)</v>
      </c>
      <c r="C23" s="1198"/>
      <c r="D23" s="516" t="str">
        <f>VLOOKUP(B23,'INSUMOS &amp; EQUIPOS'!$C$10:$E$419,2,FALSE)</f>
        <v>UND</v>
      </c>
      <c r="E23" s="517">
        <v>2</v>
      </c>
      <c r="F23" s="518"/>
      <c r="G23" s="519">
        <f>VLOOKUP(B23,'INSUMOS &amp; EQUIPOS'!$C$10:$E$419,3,FALSE)</f>
        <v>77880</v>
      </c>
      <c r="H23" s="520">
        <f t="shared" si="0"/>
        <v>155760</v>
      </c>
    </row>
    <row r="24" spans="1:8" ht="15" customHeight="1">
      <c r="A24" s="515" t="str">
        <f>'INSUMOS &amp; EQUIPOS'!B180</f>
        <v>MAT2411171</v>
      </c>
      <c r="B24" s="1198" t="str">
        <f>'INSUMOS &amp; EQUIPOS'!C180</f>
        <v>CINTAS BANDIT DE 3/8" ROLLO DE 30 MTS</v>
      </c>
      <c r="C24" s="1198"/>
      <c r="D24" s="516" t="str">
        <f>VLOOKUP(B24,'INSUMOS &amp; EQUIPOS'!$C$10:$E$419,2,FALSE)</f>
        <v>UND</v>
      </c>
      <c r="E24" s="517">
        <f>1/30</f>
        <v>3.3333333333333333E-2</v>
      </c>
      <c r="F24" s="518">
        <v>0.05</v>
      </c>
      <c r="G24" s="519">
        <f>VLOOKUP(B24,'INSUMOS &amp; EQUIPOS'!$C$10:$E$419,3,FALSE)</f>
        <v>96000</v>
      </c>
      <c r="H24" s="520">
        <f t="shared" si="0"/>
        <v>3360</v>
      </c>
    </row>
    <row r="25" spans="1:8" ht="15" customHeight="1">
      <c r="A25" s="515" t="str">
        <f>'INSUMOS &amp; EQUIPOS'!B181</f>
        <v>MAT2411172</v>
      </c>
      <c r="B25" s="1198" t="str">
        <f>'INSUMOS &amp; EQUIPOS'!C181</f>
        <v>PLATINAS DE TENSIÓN, TORNILLERÍA GALVANIZADA</v>
      </c>
      <c r="C25" s="1198"/>
      <c r="D25" s="516" t="str">
        <f>VLOOKUP(B25,'INSUMOS &amp; EQUIPOS'!$C$10:$E$419,2,FALSE)</f>
        <v>UND</v>
      </c>
      <c r="E25" s="517">
        <v>1</v>
      </c>
      <c r="F25" s="518">
        <v>0.05</v>
      </c>
      <c r="G25" s="519">
        <f>VLOOKUP(B25,'INSUMOS &amp; EQUIPOS'!$C$10:$E$419,3,FALSE)</f>
        <v>10680</v>
      </c>
      <c r="H25" s="520">
        <f t="shared" si="0"/>
        <v>11214</v>
      </c>
    </row>
    <row r="26" spans="1:8" ht="30" customHeight="1">
      <c r="A26" s="515" t="str">
        <f>'INSUMOS &amp; EQUIPOS'!B182</f>
        <v>MAT2411173</v>
      </c>
      <c r="B26" s="1198" t="str">
        <f>'INSUMOS &amp; EQUIPOS'!C185</f>
        <v>PINTURA DE PROTECCIÓN TIPO ESMALTE PINTULUX 3 EN 1 MATE O SIMILAR.</v>
      </c>
      <c r="C26" s="1198"/>
      <c r="D26" s="516" t="str">
        <f>VLOOKUP(B26,'INSUMOS &amp; EQUIPOS'!$C$10:$E$419,2,FALSE)</f>
        <v>GALÓN</v>
      </c>
      <c r="E26" s="517">
        <f>1/40</f>
        <v>2.5000000000000001E-2</v>
      </c>
      <c r="F26" s="518">
        <v>0.05</v>
      </c>
      <c r="G26" s="519">
        <f>VLOOKUP(B26,'INSUMOS &amp; EQUIPOS'!$C$10:$E$419,3,FALSE)</f>
        <v>164400</v>
      </c>
      <c r="H26" s="520">
        <f t="shared" si="0"/>
        <v>4315.5</v>
      </c>
    </row>
    <row r="27" spans="1:8" ht="15" customHeight="1">
      <c r="A27" s="515" t="str">
        <f>'INSUMOS &amp; EQUIPOS'!B48</f>
        <v>MAT2411039</v>
      </c>
      <c r="B27" s="1198" t="str">
        <f>'INSUMOS &amp; EQUIPOS'!C48</f>
        <v>SOLDADURA HO E - 6011x1/8</v>
      </c>
      <c r="C27" s="1198"/>
      <c r="D27" s="516" t="str">
        <f>VLOOKUP(B27,'INSUMOS &amp; EQUIPOS'!$C$10:$E$419,2,FALSE)</f>
        <v>KG</v>
      </c>
      <c r="E27" s="517">
        <v>1</v>
      </c>
      <c r="F27" s="518">
        <v>0.05</v>
      </c>
      <c r="G27" s="519">
        <f>VLOOKUP(B27,'INSUMOS &amp; EQUIPOS'!$C$10:$E$419,3,FALSE)</f>
        <v>25693.199999999997</v>
      </c>
      <c r="H27" s="520">
        <f t="shared" si="0"/>
        <v>26977.859999999997</v>
      </c>
    </row>
    <row r="28" spans="1:8" ht="15" customHeight="1">
      <c r="A28" s="515" t="s">
        <v>1553</v>
      </c>
      <c r="B28" s="1198" t="str">
        <f>'APUS BASICOS'!D66</f>
        <v>CONCRETO 3.000 PSI HECHO EN OBRA</v>
      </c>
      <c r="C28" s="1198"/>
      <c r="D28" s="516" t="s">
        <v>320</v>
      </c>
      <c r="E28" s="517">
        <f>(0.7*0.3*0.3)*1.15</f>
        <v>7.2450000000000001E-2</v>
      </c>
      <c r="F28" s="518">
        <v>0.05</v>
      </c>
      <c r="G28" s="519">
        <f>'APUS BASICOS'!F66</f>
        <v>722181.28025310917</v>
      </c>
      <c r="H28" s="520">
        <f t="shared" si="0"/>
        <v>54938.135442054649</v>
      </c>
    </row>
    <row r="29" spans="1:8" ht="15" customHeight="1">
      <c r="A29" s="510"/>
      <c r="B29" s="521"/>
      <c r="C29" s="522"/>
      <c r="D29" s="522"/>
      <c r="E29" s="522"/>
      <c r="F29" s="522"/>
      <c r="G29" s="523" t="s">
        <v>1539</v>
      </c>
      <c r="H29" s="524">
        <f>SUM(H18:H28)</f>
        <v>421392.68344205461</v>
      </c>
    </row>
    <row r="30" spans="1:8" ht="10" customHeight="1">
      <c r="A30" s="501"/>
      <c r="B30" s="502"/>
      <c r="C30" s="502"/>
      <c r="D30" s="502"/>
      <c r="E30" s="502"/>
      <c r="F30" s="502"/>
      <c r="G30" s="502"/>
      <c r="H30" s="503"/>
    </row>
    <row r="31" spans="1:8" ht="15" customHeight="1">
      <c r="A31" s="513" t="s">
        <v>360</v>
      </c>
      <c r="B31" s="1199" t="s">
        <v>1540</v>
      </c>
      <c r="C31" s="1200"/>
      <c r="D31" s="1200"/>
      <c r="E31" s="1200"/>
      <c r="F31" s="1200"/>
      <c r="G31" s="1200"/>
      <c r="H31" s="1201"/>
    </row>
    <row r="32" spans="1:8" ht="15" customHeight="1">
      <c r="A32" s="512"/>
      <c r="B32" s="1202" t="s">
        <v>933</v>
      </c>
      <c r="C32" s="1202"/>
      <c r="D32" s="1202"/>
      <c r="E32" s="514" t="s">
        <v>301</v>
      </c>
      <c r="F32" s="514" t="s">
        <v>0</v>
      </c>
      <c r="G32" s="514" t="s">
        <v>1538</v>
      </c>
      <c r="H32" s="514" t="s">
        <v>365</v>
      </c>
    </row>
    <row r="33" spans="1:8" ht="15" customHeight="1">
      <c r="A33" s="525"/>
      <c r="B33" s="1198" t="s">
        <v>1541</v>
      </c>
      <c r="C33" s="1198"/>
      <c r="D33" s="1198"/>
      <c r="E33" s="516" t="s">
        <v>291</v>
      </c>
      <c r="F33" s="526">
        <v>0.1</v>
      </c>
      <c r="G33" s="519">
        <f>H56</f>
        <v>368208.61963161587</v>
      </c>
      <c r="H33" s="520">
        <f t="shared" ref="H33:H39" si="1">F33*G33</f>
        <v>36820.861963161587</v>
      </c>
    </row>
    <row r="34" spans="1:8" ht="15" customHeight="1">
      <c r="A34" s="525" t="str">
        <f>'INSUMOS &amp; EQUIPOS'!B339</f>
        <v>C0010120</v>
      </c>
      <c r="B34" s="1203" t="str">
        <f>'INSUMOS &amp; EQUIPOS'!C365</f>
        <v>HOYADORA POWER GASOLINA 2.8 HP</v>
      </c>
      <c r="C34" s="1204"/>
      <c r="D34" s="1205"/>
      <c r="E34" s="516" t="str">
        <f>VLOOKUP(B34,'INSUMOS &amp; EQUIPOS'!$C$10:$E$419,2,FALSE)</f>
        <v>DÍA</v>
      </c>
      <c r="F34" s="527">
        <f>1/30</f>
        <v>3.3333333333333333E-2</v>
      </c>
      <c r="G34" s="519">
        <f>VLOOKUP(B34,'INSUMOS &amp; EQUIPOS'!$C$10:$E$419,3,FALSE)</f>
        <v>48000</v>
      </c>
      <c r="H34" s="520">
        <f t="shared" si="1"/>
        <v>1600</v>
      </c>
    </row>
    <row r="35" spans="1:8" ht="15" customHeight="1">
      <c r="A35" s="525" t="str">
        <f>'INSUMOS &amp; EQUIPOS'!B353</f>
        <v>EQUI2411013</v>
      </c>
      <c r="B35" s="1203" t="str">
        <f>'INSUMOS &amp; EQUIPOS'!C366</f>
        <v>TENSADOR DE MALLA</v>
      </c>
      <c r="C35" s="1204"/>
      <c r="D35" s="1205"/>
      <c r="E35" s="516" t="str">
        <f>VLOOKUP(B35,'INSUMOS &amp; EQUIPOS'!$C$10:$E$419,2,FALSE)</f>
        <v>DÍA</v>
      </c>
      <c r="F35" s="527">
        <f>1/30</f>
        <v>3.3333333333333333E-2</v>
      </c>
      <c r="G35" s="519">
        <f>VLOOKUP(B35,'INSUMOS &amp; EQUIPOS'!$C$10:$E$419,3,FALSE)</f>
        <v>6240</v>
      </c>
      <c r="H35" s="520">
        <f t="shared" si="1"/>
        <v>208</v>
      </c>
    </row>
    <row r="36" spans="1:8" ht="15" customHeight="1">
      <c r="A36" s="525" t="str">
        <f>'INSUMOS &amp; EQUIPOS'!B354</f>
        <v>C0010250</v>
      </c>
      <c r="B36" s="1203" t="str">
        <f>'INSUMOS &amp; EQUIPOS'!C367</f>
        <v xml:space="preserve">ANDAMIOS TUBULARES COMPLETOS  </v>
      </c>
      <c r="C36" s="1204"/>
      <c r="D36" s="1205"/>
      <c r="E36" s="516" t="str">
        <f>VLOOKUP(B36,'INSUMOS &amp; EQUIPOS'!$C$10:$E$419,2,FALSE)</f>
        <v>DÍA</v>
      </c>
      <c r="F36" s="527">
        <f>1/20</f>
        <v>0.05</v>
      </c>
      <c r="G36" s="519">
        <f>VLOOKUP(B36,'INSUMOS &amp; EQUIPOS'!$C$10:$E$419,3,FALSE)</f>
        <v>23000</v>
      </c>
      <c r="H36" s="520">
        <f t="shared" si="1"/>
        <v>1150</v>
      </c>
    </row>
    <row r="37" spans="1:8" ht="30" customHeight="1">
      <c r="A37" s="525" t="str">
        <f>'INSUMOS &amp; EQUIPOS'!B355</f>
        <v>C0010290</v>
      </c>
      <c r="B37" s="1203" t="str">
        <f>'INSUMOS &amp; EQUIPOS'!C318</f>
        <v>EQUIPO DE PINTURA (COMPRESOR). PRESIÓN MÁXIMA DE TRABAJO 7 HP</v>
      </c>
      <c r="C37" s="1204"/>
      <c r="D37" s="1205"/>
      <c r="E37" s="516" t="str">
        <f>VLOOKUP(B37,'INSUMOS &amp; EQUIPOS'!$C$10:$E$419,2,FALSE)</f>
        <v>HR</v>
      </c>
      <c r="F37" s="527">
        <f>1/30</f>
        <v>3.3333333333333333E-2</v>
      </c>
      <c r="G37" s="519">
        <f>VLOOKUP(B37,'INSUMOS &amp; EQUIPOS'!$C$10:$E$419,3,FALSE)</f>
        <v>28682.81970149291</v>
      </c>
      <c r="H37" s="520">
        <f t="shared" si="1"/>
        <v>956.09399004976365</v>
      </c>
    </row>
    <row r="38" spans="1:8" ht="15" customHeight="1">
      <c r="A38" s="525" t="str">
        <f>'INSUMOS &amp; EQUIPOS'!B356</f>
        <v>C0010295</v>
      </c>
      <c r="B38" s="1203" t="str">
        <f>'INSUMOS &amp; EQUIPOS'!C322</f>
        <v>EQUIPO DE SOLDADURA 400 AMP</v>
      </c>
      <c r="C38" s="1204"/>
      <c r="D38" s="1205"/>
      <c r="E38" s="516" t="str">
        <f>VLOOKUP(B38,'INSUMOS &amp; EQUIPOS'!$C$10:$E$419,2,FALSE)</f>
        <v>DÍA</v>
      </c>
      <c r="F38" s="527">
        <f>1/30</f>
        <v>3.3333333333333333E-2</v>
      </c>
      <c r="G38" s="519">
        <f>VLOOKUP(B38,'INSUMOS &amp; EQUIPOS'!$C$10:$E$419,3,FALSE)</f>
        <v>173458.37181490191</v>
      </c>
      <c r="H38" s="520">
        <f t="shared" si="1"/>
        <v>5781.9457271633974</v>
      </c>
    </row>
    <row r="39" spans="1:8" ht="15" customHeight="1">
      <c r="A39" s="525" t="str">
        <f>'INSUMOS &amp; EQUIPOS'!B357</f>
        <v>C0011055</v>
      </c>
      <c r="B39" s="1203" t="str">
        <f>'INSUMOS &amp; EQUIPOS'!C323</f>
        <v>EQUIPO DE OXICORTE Y SOLDADURA, CAPACIDAD DE CORTE 6"-14"</v>
      </c>
      <c r="C39" s="1204"/>
      <c r="D39" s="1205"/>
      <c r="E39" s="516" t="str">
        <f>VLOOKUP(B39,'INSUMOS &amp; EQUIPOS'!$C$10:$E$419,2,FALSE)</f>
        <v>HR</v>
      </c>
      <c r="F39" s="527">
        <f>1/30</f>
        <v>3.3333333333333333E-2</v>
      </c>
      <c r="G39" s="519">
        <f>VLOOKUP(B39,'INSUMOS &amp; EQUIPOS'!$C$10:$E$419,3,FALSE)</f>
        <v>20871.298255343725</v>
      </c>
      <c r="H39" s="520">
        <f t="shared" si="1"/>
        <v>695.70994184479082</v>
      </c>
    </row>
    <row r="40" spans="1:8" ht="15" customHeight="1">
      <c r="A40" s="531"/>
      <c r="B40" s="1210"/>
      <c r="C40" s="1211"/>
      <c r="D40" s="1211"/>
      <c r="E40" s="532"/>
      <c r="F40" s="532"/>
      <c r="G40" s="533" t="s">
        <v>1542</v>
      </c>
      <c r="H40" s="534">
        <f>SUM(H33:H39)</f>
        <v>47212.611622219534</v>
      </c>
    </row>
    <row r="41" spans="1:8" ht="10" customHeight="1">
      <c r="A41" s="501"/>
      <c r="B41" s="502"/>
      <c r="C41" s="502"/>
      <c r="D41" s="502"/>
      <c r="E41" s="502"/>
      <c r="F41" s="502"/>
      <c r="G41" s="502"/>
      <c r="H41" s="503"/>
    </row>
    <row r="42" spans="1:8" ht="15" customHeight="1">
      <c r="A42" s="535"/>
      <c r="B42" s="1199" t="s">
        <v>1543</v>
      </c>
      <c r="C42" s="1201"/>
      <c r="D42" s="536"/>
      <c r="E42" s="537"/>
      <c r="F42" s="537"/>
      <c r="G42" s="537"/>
      <c r="H42" s="537"/>
    </row>
    <row r="43" spans="1:8" ht="15" customHeight="1">
      <c r="A43" s="513" t="s">
        <v>1544</v>
      </c>
      <c r="B43" s="1202" t="s">
        <v>933</v>
      </c>
      <c r="C43" s="1202"/>
      <c r="D43" s="514" t="s">
        <v>301</v>
      </c>
      <c r="E43" s="514" t="s">
        <v>1545</v>
      </c>
      <c r="F43" s="514" t="s">
        <v>1546</v>
      </c>
      <c r="G43" s="514" t="s">
        <v>936</v>
      </c>
      <c r="H43" s="514" t="s">
        <v>365</v>
      </c>
    </row>
    <row r="44" spans="1:8" ht="15" customHeight="1">
      <c r="A44" s="525" t="str">
        <f>'INSUMOS &amp; EQUIPOS'!B412</f>
        <v>TRANS241105</v>
      </c>
      <c r="B44" s="1198" t="str">
        <f>'INSUMOS &amp; EQUIPOS'!C411</f>
        <v>TRANSPORTE DE MATERIALES</v>
      </c>
      <c r="C44" s="1198"/>
      <c r="D44" s="516" t="str">
        <f>VLOOKUP(B44,'INSUMOS &amp; EQUIPOS'!$C$10:$E$419,2,FALSE)</f>
        <v>%</v>
      </c>
      <c r="E44" s="538"/>
      <c r="F44" s="539">
        <v>0.05</v>
      </c>
      <c r="G44" s="519">
        <f>H29</f>
        <v>421392.68344205461</v>
      </c>
      <c r="H44" s="540">
        <f>F44*G44</f>
        <v>21069.634172102731</v>
      </c>
    </row>
    <row r="45" spans="1:8" ht="15" customHeight="1">
      <c r="A45" s="525"/>
      <c r="B45" s="1285" t="s">
        <v>1547</v>
      </c>
      <c r="C45" s="1285"/>
      <c r="D45" s="516"/>
      <c r="E45" s="538"/>
      <c r="F45" s="538"/>
      <c r="G45" s="519"/>
      <c r="H45" s="540"/>
    </row>
    <row r="46" spans="1:8" ht="15" customHeight="1">
      <c r="A46" s="510"/>
      <c r="B46" s="1207" t="s">
        <v>1547</v>
      </c>
      <c r="C46" s="1207"/>
      <c r="D46" s="528"/>
      <c r="E46" s="528" t="s">
        <v>1547</v>
      </c>
      <c r="F46" s="528" t="s">
        <v>745</v>
      </c>
      <c r="G46" s="528" t="s">
        <v>745</v>
      </c>
      <c r="H46" s="540"/>
    </row>
    <row r="47" spans="1:8" ht="15" customHeight="1">
      <c r="A47" s="541"/>
      <c r="B47" s="1208"/>
      <c r="C47" s="1209"/>
      <c r="D47" s="542"/>
      <c r="E47" s="543"/>
      <c r="F47" s="543"/>
      <c r="G47" s="523" t="s">
        <v>1548</v>
      </c>
      <c r="H47" s="534">
        <f>SUM(H44:H46)</f>
        <v>21069.634172102731</v>
      </c>
    </row>
    <row r="48" spans="1:8" ht="10" customHeight="1">
      <c r="A48" s="501"/>
      <c r="B48" s="502"/>
      <c r="C48" s="502"/>
      <c r="D48" s="502"/>
      <c r="E48" s="502"/>
      <c r="F48" s="502"/>
      <c r="G48" s="502"/>
      <c r="H48" s="503"/>
    </row>
    <row r="49" spans="1:10" ht="14">
      <c r="A49" s="512"/>
      <c r="B49" s="1200" t="s">
        <v>937</v>
      </c>
      <c r="C49" s="1200"/>
      <c r="D49" s="1200"/>
      <c r="E49" s="1200"/>
      <c r="F49" s="1200"/>
      <c r="G49" s="1200"/>
      <c r="H49" s="1201"/>
    </row>
    <row r="50" spans="1:10" ht="14">
      <c r="A50" s="513" t="s">
        <v>1544</v>
      </c>
      <c r="B50" s="1202" t="s">
        <v>1549</v>
      </c>
      <c r="C50" s="1202"/>
      <c r="D50" s="1202"/>
      <c r="E50" s="514" t="s">
        <v>301</v>
      </c>
      <c r="F50" s="514" t="s">
        <v>0</v>
      </c>
      <c r="G50" s="514" t="s">
        <v>1538</v>
      </c>
      <c r="H50" s="514" t="s">
        <v>365</v>
      </c>
    </row>
    <row r="51" spans="1:10" ht="14">
      <c r="A51" s="525" t="str">
        <f>'INSUMOS &amp; EQUIPOS'!B382</f>
        <v>MO241101</v>
      </c>
      <c r="B51" s="1210" t="str">
        <f>'INSUMOS &amp; EQUIPOS'!C382</f>
        <v xml:space="preserve">CUADRILLA "AA" (Albañileria) </v>
      </c>
      <c r="C51" s="1211"/>
      <c r="D51" s="1212"/>
      <c r="E51" s="516" t="str">
        <f>VLOOKUP(B51,'INSUMOS &amp; EQUIPOS'!$C$10:$E$419,2,FALSE)</f>
        <v>HC</v>
      </c>
      <c r="F51" s="527">
        <v>3</v>
      </c>
      <c r="G51" s="519">
        <f>VLOOKUP(B51,'INSUMOS &amp; EQUIPOS'!$C$10:$E$419,3,FALSE)</f>
        <v>50004.564548208138</v>
      </c>
      <c r="H51" s="520">
        <f>F51*G51</f>
        <v>150013.69364462441</v>
      </c>
    </row>
    <row r="52" spans="1:10" ht="14">
      <c r="A52" s="525" t="str">
        <f>'INSUMOS &amp; EQUIPOS'!B383</f>
        <v>MO241102</v>
      </c>
      <c r="B52" s="1210" t="str">
        <f>'INSUMOS &amp; EQUIPOS'!C383</f>
        <v xml:space="preserve">CUADRILLA "BB" (Instalaciones) </v>
      </c>
      <c r="C52" s="1211"/>
      <c r="D52" s="1212"/>
      <c r="E52" s="516" t="str">
        <f>VLOOKUP(B52,'INSUMOS &amp; EQUIPOS'!$C$10:$E$419,2,FALSE)</f>
        <v>HC</v>
      </c>
      <c r="F52" s="527">
        <v>4</v>
      </c>
      <c r="G52" s="519">
        <f>VLOOKUP(B52,'INSUMOS &amp; EQUIPOS'!$C$10:$E$419,3,FALSE)</f>
        <v>54548.731496747867</v>
      </c>
      <c r="H52" s="520">
        <f>F52*G52</f>
        <v>218194.92598699147</v>
      </c>
    </row>
    <row r="53" spans="1:10" ht="14">
      <c r="A53" s="525"/>
      <c r="B53" s="1210"/>
      <c r="C53" s="1211"/>
      <c r="D53" s="1212"/>
      <c r="E53" s="516"/>
      <c r="F53" s="527"/>
      <c r="G53" s="519"/>
      <c r="H53" s="520"/>
    </row>
    <row r="54" spans="1:10" ht="14">
      <c r="A54" s="525"/>
      <c r="B54" s="1210"/>
      <c r="C54" s="1211"/>
      <c r="D54" s="1212"/>
      <c r="E54" s="516"/>
      <c r="F54" s="527"/>
      <c r="G54" s="519"/>
      <c r="H54" s="520"/>
    </row>
    <row r="55" spans="1:10" ht="14">
      <c r="A55" s="525"/>
      <c r="B55" s="1225"/>
      <c r="C55" s="1225"/>
      <c r="D55" s="1225"/>
      <c r="E55" s="528"/>
      <c r="F55" s="544"/>
      <c r="G55" s="530"/>
      <c r="H55" s="520"/>
    </row>
    <row r="56" spans="1:10" ht="14">
      <c r="A56" s="531"/>
      <c r="B56" s="1203"/>
      <c r="C56" s="1204"/>
      <c r="D56" s="1204"/>
      <c r="E56" s="543"/>
      <c r="F56" s="543"/>
      <c r="G56" s="523" t="s">
        <v>1550</v>
      </c>
      <c r="H56" s="534">
        <f>SUM(H51:H55)</f>
        <v>368208.61963161587</v>
      </c>
    </row>
    <row r="57" spans="1:10" ht="10" customHeight="1">
      <c r="A57" s="501"/>
      <c r="B57" s="502"/>
      <c r="C57" s="502"/>
      <c r="D57" s="502"/>
      <c r="E57" s="502"/>
      <c r="F57" s="502"/>
      <c r="G57" s="502"/>
      <c r="H57" s="503"/>
    </row>
    <row r="58" spans="1:10" ht="15.5" customHeight="1">
      <c r="A58" s="1213" t="s">
        <v>938</v>
      </c>
      <c r="B58" s="1214"/>
      <c r="C58" s="1214"/>
      <c r="D58" s="1214"/>
      <c r="E58" s="1214"/>
      <c r="F58" s="1214"/>
      <c r="G58" s="1215"/>
      <c r="H58" s="545">
        <f>H56+H47+H40+H29</f>
        <v>857883.54886799282</v>
      </c>
      <c r="J58" s="546"/>
    </row>
    <row r="59" spans="1:10" ht="32" customHeight="1">
      <c r="A59" s="1216" t="s">
        <v>1551</v>
      </c>
      <c r="B59" s="1217"/>
      <c r="C59" s="1217"/>
      <c r="D59" s="1217"/>
      <c r="E59" s="1217"/>
      <c r="F59" s="1217"/>
      <c r="G59" s="1217"/>
      <c r="H59" s="1218"/>
    </row>
    <row r="60" spans="1:10" ht="25" customHeight="1">
      <c r="A60" s="1185"/>
      <c r="B60" s="1186"/>
      <c r="C60" s="1191" t="s">
        <v>999</v>
      </c>
      <c r="D60" s="1191"/>
      <c r="E60" s="1191"/>
      <c r="F60" s="1191"/>
      <c r="G60" s="1186"/>
      <c r="H60" s="1192"/>
    </row>
    <row r="61" spans="1:10" ht="25" customHeight="1">
      <c r="A61" s="1187"/>
      <c r="B61" s="1188"/>
      <c r="C61" s="1195" t="s">
        <v>843</v>
      </c>
      <c r="D61" s="1195"/>
      <c r="E61" s="1195"/>
      <c r="F61" s="1195"/>
      <c r="G61" s="1188"/>
      <c r="H61" s="1193"/>
    </row>
    <row r="62" spans="1:10" ht="24.75" customHeight="1">
      <c r="A62" s="1189"/>
      <c r="B62" s="1190"/>
      <c r="C62" s="1196" t="s">
        <v>844</v>
      </c>
      <c r="D62" s="1196"/>
      <c r="E62" s="1196"/>
      <c r="F62" s="1196"/>
      <c r="G62" s="1190"/>
      <c r="H62" s="1194"/>
    </row>
    <row r="63" spans="1:10" ht="10" customHeight="1">
      <c r="A63" s="501"/>
      <c r="B63" s="502"/>
      <c r="C63" s="502"/>
      <c r="D63" s="502"/>
      <c r="E63" s="502"/>
      <c r="F63" s="502"/>
      <c r="G63" s="502"/>
      <c r="H63" s="503"/>
    </row>
    <row r="64" spans="1:10" ht="20" customHeight="1">
      <c r="A64" s="1197" t="s">
        <v>1529</v>
      </c>
      <c r="B64" s="1197"/>
      <c r="C64" s="1197"/>
      <c r="D64" s="1197"/>
      <c r="E64" s="1197"/>
      <c r="F64" s="1197"/>
      <c r="G64" s="1197"/>
      <c r="H64" s="1197"/>
    </row>
    <row r="65" spans="1:8" ht="20" customHeight="1">
      <c r="A65" s="504" t="s">
        <v>1530</v>
      </c>
      <c r="B65" s="1171" t="s">
        <v>1000</v>
      </c>
      <c r="C65" s="1171"/>
      <c r="D65" s="1171"/>
      <c r="E65" s="505" t="s">
        <v>1531</v>
      </c>
      <c r="F65" s="506" t="s">
        <v>1532</v>
      </c>
      <c r="G65" s="505" t="s">
        <v>954</v>
      </c>
      <c r="H65" s="506" t="s">
        <v>1533</v>
      </c>
    </row>
    <row r="66" spans="1:8" ht="35" customHeight="1">
      <c r="A66" s="507" t="s">
        <v>953</v>
      </c>
      <c r="B66" s="1172" t="str">
        <f>'INSUMOS &amp; EQUIPOS'!$B$6</f>
        <v>CONSTRUCCIÓN DE UN SISTEMA SOLAR FOTOVOLTAICO DE GENERACIÓN DISTRIBUIDA DE 0.99 MWE ETAPA 3 PARA EL DESARROLLO SOCIOECONÓMICO DEL MUNICIPIO DE BARRANCAS, EN EL DEPARTAMENTO DE LA GUAJIRA - BARRANCAS III</v>
      </c>
      <c r="C66" s="1173"/>
      <c r="D66" s="1173"/>
      <c r="E66" s="1173"/>
      <c r="F66" s="1173"/>
      <c r="G66" s="1173"/>
      <c r="H66" s="1174"/>
    </row>
    <row r="67" spans="1:8" ht="10" customHeight="1">
      <c r="A67" s="501"/>
      <c r="B67" s="502"/>
      <c r="C67" s="502"/>
      <c r="D67" s="502"/>
      <c r="E67" s="502"/>
      <c r="F67" s="502"/>
      <c r="G67" s="502"/>
      <c r="H67" s="503"/>
    </row>
    <row r="68" spans="1:8" ht="20" customHeight="1">
      <c r="A68" s="1175" t="s">
        <v>1534</v>
      </c>
      <c r="B68" s="1176"/>
      <c r="C68" s="1176"/>
      <c r="D68" s="1176"/>
      <c r="E68" s="1176"/>
      <c r="F68" s="1176"/>
      <c r="G68" s="1176"/>
      <c r="H68" s="1177"/>
    </row>
    <row r="69" spans="1:8" ht="10" customHeight="1">
      <c r="A69" s="501"/>
      <c r="B69" s="502"/>
      <c r="C69" s="502"/>
      <c r="D69" s="502"/>
      <c r="E69" s="502"/>
      <c r="F69" s="502"/>
      <c r="G69" s="502"/>
      <c r="H69" s="503"/>
    </row>
    <row r="70" spans="1:8" ht="20" customHeight="1">
      <c r="A70" s="1178" t="str">
        <f>'PPTO RESUMEN'!$D$25</f>
        <v>CERRAMIENTO PERIMETRAL</v>
      </c>
      <c r="B70" s="1179"/>
      <c r="C70" s="1179"/>
      <c r="D70" s="1179"/>
      <c r="E70" s="1179"/>
      <c r="F70" s="1179"/>
      <c r="G70" s="1179"/>
      <c r="H70" s="1180"/>
    </row>
    <row r="71" spans="1:8" ht="10" customHeight="1">
      <c r="A71" s="501"/>
      <c r="B71" s="502"/>
      <c r="C71" s="502"/>
      <c r="D71" s="502"/>
      <c r="E71" s="502"/>
      <c r="F71" s="502"/>
      <c r="G71" s="502"/>
      <c r="H71" s="503"/>
    </row>
    <row r="72" spans="1:8" ht="20" customHeight="1">
      <c r="A72" s="508" t="s">
        <v>360</v>
      </c>
      <c r="B72" s="1181" t="s">
        <v>933</v>
      </c>
      <c r="C72" s="1181"/>
      <c r="D72" s="1181"/>
      <c r="E72" s="1181"/>
      <c r="F72" s="1181"/>
      <c r="G72" s="1181"/>
      <c r="H72" s="509" t="s">
        <v>301</v>
      </c>
    </row>
    <row r="73" spans="1:8" ht="64.900000000000006" customHeight="1">
      <c r="A73" s="510">
        <f>+'PPTO RESUMEN'!C27</f>
        <v>3.2</v>
      </c>
      <c r="B73" s="1182" t="str">
        <f>VLOOKUP(A73,'PPTO RESUMEN'!$C$17:$E$83,2,FALSE)</f>
        <v>Suministro e instalación de portón vehicular de doble hoja en tubería galvanizada y malla eslabonada, según diseño. Incluye: parales principales, cerrojos de seguridad, accesorios de sujeción, pintura de retoque en soldaduras y todo lo necesario para su entrega a satisfacción.</v>
      </c>
      <c r="C73" s="1183"/>
      <c r="D73" s="1183"/>
      <c r="E73" s="1183"/>
      <c r="F73" s="1183"/>
      <c r="G73" s="1184"/>
      <c r="H73" s="511" t="s">
        <v>288</v>
      </c>
    </row>
    <row r="74" spans="1:8" ht="10" customHeight="1">
      <c r="A74" s="501"/>
      <c r="B74" s="502"/>
      <c r="C74" s="502"/>
      <c r="D74" s="502"/>
      <c r="E74" s="502"/>
      <c r="F74" s="502"/>
      <c r="G74" s="502"/>
      <c r="H74" s="503"/>
    </row>
    <row r="75" spans="1:8" ht="15" customHeight="1">
      <c r="A75" s="512"/>
      <c r="B75" s="1206" t="s">
        <v>1536</v>
      </c>
      <c r="C75" s="1206"/>
      <c r="D75" s="1206"/>
      <c r="E75" s="1206"/>
      <c r="F75" s="1206"/>
      <c r="G75" s="1206"/>
      <c r="H75" s="1206"/>
    </row>
    <row r="76" spans="1:8" ht="15" customHeight="1">
      <c r="A76" s="513" t="s">
        <v>360</v>
      </c>
      <c r="B76" s="1202" t="s">
        <v>933</v>
      </c>
      <c r="C76" s="1202"/>
      <c r="D76" s="514" t="s">
        <v>301</v>
      </c>
      <c r="E76" s="514" t="s">
        <v>0</v>
      </c>
      <c r="F76" s="514" t="s">
        <v>1537</v>
      </c>
      <c r="G76" s="514" t="s">
        <v>1538</v>
      </c>
      <c r="H76" s="514" t="s">
        <v>365</v>
      </c>
    </row>
    <row r="77" spans="1:8" ht="30" customHeight="1">
      <c r="A77" s="515" t="str">
        <f>'INSUMOS &amp; EQUIPOS'!B174</f>
        <v>MAT2411165</v>
      </c>
      <c r="B77" s="1198" t="str">
        <f>'INSUMOS &amp; EQUIPOS'!C174</f>
        <v>TUBERÍA DE ACERO GALVANIZADO EN CALIENTE DE 2" - 1,50 MM</v>
      </c>
      <c r="C77" s="1198"/>
      <c r="D77" s="516" t="str">
        <f>VLOOKUP(B77,'INSUMOS &amp; EQUIPOS'!$C$10:$E$419,2,FALSE)</f>
        <v>ML</v>
      </c>
      <c r="E77" s="517">
        <f>8*2.5</f>
        <v>20</v>
      </c>
      <c r="F77" s="518">
        <v>0.05</v>
      </c>
      <c r="G77" s="519">
        <f>VLOOKUP(B77,'INSUMOS &amp; EQUIPOS'!$C$10:$E$419,3,FALSE)</f>
        <v>18180</v>
      </c>
      <c r="H77" s="520">
        <f t="shared" ref="H77:H90" si="2">E77*G77*(1+F77)</f>
        <v>381780</v>
      </c>
    </row>
    <row r="78" spans="1:8" ht="30" customHeight="1">
      <c r="A78" s="515" t="str">
        <f>'INSUMOS &amp; EQUIPOS'!B182</f>
        <v>MAT2411173</v>
      </c>
      <c r="B78" s="1198" t="str">
        <f>'INSUMOS &amp; EQUIPOS'!C182</f>
        <v>TUBERÍA DE ACERO GALVANIZADO ESTRUCTURAL 2,50 MM</v>
      </c>
      <c r="C78" s="1198"/>
      <c r="D78" s="516" t="str">
        <f>VLOOKUP(B78,'INSUMOS &amp; EQUIPOS'!$C$10:$E$419,2,FALSE)</f>
        <v>ML</v>
      </c>
      <c r="E78" s="517">
        <v>12</v>
      </c>
      <c r="F78" s="518">
        <v>0.05</v>
      </c>
      <c r="G78" s="519">
        <f>VLOOKUP(B78,'INSUMOS &amp; EQUIPOS'!$C$10:$E$419,3,FALSE)</f>
        <v>46000</v>
      </c>
      <c r="H78" s="520">
        <f t="shared" si="2"/>
        <v>579600</v>
      </c>
    </row>
    <row r="79" spans="1:8" ht="15" customHeight="1">
      <c r="A79" s="515" t="str">
        <f>'INSUMOS &amp; EQUIPOS'!B183</f>
        <v>MAT2411174</v>
      </c>
      <c r="B79" s="1198" t="str">
        <f>'INSUMOS &amp; EQUIPOS'!C183</f>
        <v>BISAGRAS PIVOTANTES PESADAS</v>
      </c>
      <c r="C79" s="1198"/>
      <c r="D79" s="516" t="str">
        <f>VLOOKUP(B79,'INSUMOS &amp; EQUIPOS'!$C$10:$E$419,2,FALSE)</f>
        <v>UND</v>
      </c>
      <c r="E79" s="517">
        <v>2</v>
      </c>
      <c r="F79" s="518"/>
      <c r="G79" s="519">
        <f>VLOOKUP(B79,'INSUMOS &amp; EQUIPOS'!$C$10:$E$419,3,FALSE)</f>
        <v>616000</v>
      </c>
      <c r="H79" s="520">
        <f t="shared" si="2"/>
        <v>1232000</v>
      </c>
    </row>
    <row r="80" spans="1:8" ht="15" customHeight="1">
      <c r="A80" s="515" t="str">
        <f>'INSUMOS &amp; EQUIPOS'!B184</f>
        <v>MAT2411175</v>
      </c>
      <c r="B80" s="1198" t="str">
        <f>'INSUMOS &amp; EQUIPOS'!C184</f>
        <v>SISTEMA DE CERROJO DE SEGURIDAD</v>
      </c>
      <c r="C80" s="1198"/>
      <c r="D80" s="516" t="str">
        <f>VLOOKUP(B80,'INSUMOS &amp; EQUIPOS'!$C$10:$E$419,2,FALSE)</f>
        <v>UND</v>
      </c>
      <c r="E80" s="517">
        <v>1</v>
      </c>
      <c r="F80" s="518"/>
      <c r="G80" s="519">
        <f>VLOOKUP(B80,'INSUMOS &amp; EQUIPOS'!$C$10:$E$419,3,FALSE)</f>
        <v>328000</v>
      </c>
      <c r="H80" s="520">
        <f t="shared" si="2"/>
        <v>328000</v>
      </c>
    </row>
    <row r="81" spans="1:8" ht="15" customHeight="1">
      <c r="A81" s="515" t="str">
        <f>'INSUMOS &amp; EQUIPOS'!B175</f>
        <v>MAT2411166</v>
      </c>
      <c r="B81" s="1198" t="str">
        <f>'INSUMOS &amp; EQUIPOS'!C175</f>
        <v>MALLA ESLABONADA GALVANIZADA CAL. 10</v>
      </c>
      <c r="C81" s="1198"/>
      <c r="D81" s="516" t="str">
        <f>VLOOKUP(B81,'INSUMOS &amp; EQUIPOS'!$C$10:$E$419,2,FALSE)</f>
        <v>M2</v>
      </c>
      <c r="E81" s="517">
        <f>2*6</f>
        <v>12</v>
      </c>
      <c r="F81" s="518">
        <v>0.05</v>
      </c>
      <c r="G81" s="519">
        <f>VLOOKUP(B81,'INSUMOS &amp; EQUIPOS'!$C$10:$E$419,3,FALSE)</f>
        <v>26700</v>
      </c>
      <c r="H81" s="520">
        <f t="shared" si="2"/>
        <v>336420</v>
      </c>
    </row>
    <row r="82" spans="1:8" ht="15" customHeight="1">
      <c r="A82" s="515" t="str">
        <f>'INSUMOS &amp; EQUIPOS'!B176</f>
        <v>MAT2411167</v>
      </c>
      <c r="B82" s="1198" t="str">
        <f>'INSUMOS &amp; EQUIPOS'!C176</f>
        <v>ALAMBRE DE PÚAS GALVANIZADO CAL. 16.5</v>
      </c>
      <c r="C82" s="1198"/>
      <c r="D82" s="516" t="str">
        <f>VLOOKUP(B82,'INSUMOS &amp; EQUIPOS'!$C$10:$E$419,2,FALSE)</f>
        <v>ML</v>
      </c>
      <c r="E82" s="517">
        <f>6*4</f>
        <v>24</v>
      </c>
      <c r="F82" s="518">
        <v>0.05</v>
      </c>
      <c r="G82" s="519">
        <f>VLOOKUP(B82,'INSUMOS &amp; EQUIPOS'!$C$10:$E$419,3,FALSE)</f>
        <v>1453.1399999999999</v>
      </c>
      <c r="H82" s="520">
        <f t="shared" si="2"/>
        <v>36619.128000000004</v>
      </c>
    </row>
    <row r="83" spans="1:8" ht="15" customHeight="1">
      <c r="A83" s="515" t="str">
        <f>'INSUMOS &amp; EQUIPOS'!B177</f>
        <v>MAT2411168</v>
      </c>
      <c r="B83" s="1198" t="str">
        <f>'INSUMOS &amp; EQUIPOS'!C177</f>
        <v>ALAMBRE DE TENSIÓN GALVANIZADO CAL. 12</v>
      </c>
      <c r="C83" s="1198"/>
      <c r="D83" s="516" t="str">
        <f>VLOOKUP(B83,'INSUMOS &amp; EQUIPOS'!$C$10:$E$419,2,FALSE)</f>
        <v>KG</v>
      </c>
      <c r="E83" s="517">
        <f>6*5</f>
        <v>30</v>
      </c>
      <c r="F83" s="518">
        <v>0.05</v>
      </c>
      <c r="G83" s="519">
        <f>VLOOKUP(B83,'INSUMOS &amp; EQUIPOS'!$C$10:$E$419,3,FALSE)</f>
        <v>14280</v>
      </c>
      <c r="H83" s="520">
        <f t="shared" si="2"/>
        <v>449820</v>
      </c>
    </row>
    <row r="84" spans="1:8" ht="15" customHeight="1">
      <c r="A84" s="515" t="str">
        <f>'INSUMOS &amp; EQUIPOS'!B178</f>
        <v>MAT2411169</v>
      </c>
      <c r="B84" s="1198" t="str">
        <f>'INSUMOS &amp; EQUIPOS'!C178</f>
        <v>TAPÓN METÁLICO 60 MM</v>
      </c>
      <c r="C84" s="1198"/>
      <c r="D84" s="516" t="str">
        <f>VLOOKUP(B84,'INSUMOS &amp; EQUIPOS'!$C$10:$E$419,2,FALSE)</f>
        <v>UND</v>
      </c>
      <c r="E84" s="517">
        <v>6</v>
      </c>
      <c r="F84" s="518"/>
      <c r="G84" s="519">
        <f>VLOOKUP(B84,'INSUMOS &amp; EQUIPOS'!$C$10:$E$419,3,FALSE)</f>
        <v>4500</v>
      </c>
      <c r="H84" s="520">
        <f t="shared" si="2"/>
        <v>27000</v>
      </c>
    </row>
    <row r="85" spans="1:8" ht="30" customHeight="1">
      <c r="A85" s="515" t="str">
        <f>'INSUMOS &amp; EQUIPOS'!B179</f>
        <v>MAT2411170</v>
      </c>
      <c r="B85" s="1198" t="str">
        <f>'INSUMOS &amp; EQUIPOS'!C179</f>
        <v>ACCESORIOS DE FIJACIÓN: HEBILLAS, TENSORES (BOCAS DE LOBO)</v>
      </c>
      <c r="C85" s="1198"/>
      <c r="D85" s="516" t="str">
        <f>VLOOKUP(B85,'INSUMOS &amp; EQUIPOS'!$C$10:$E$419,2,FALSE)</f>
        <v>UND</v>
      </c>
      <c r="E85" s="517">
        <v>8</v>
      </c>
      <c r="F85" s="518"/>
      <c r="G85" s="519">
        <f>VLOOKUP(B85,'INSUMOS &amp; EQUIPOS'!$C$10:$E$419,3,FALSE)</f>
        <v>77880</v>
      </c>
      <c r="H85" s="520">
        <f t="shared" si="2"/>
        <v>623040</v>
      </c>
    </row>
    <row r="86" spans="1:8" ht="15" customHeight="1">
      <c r="A86" s="515" t="str">
        <f>'INSUMOS &amp; EQUIPOS'!B180</f>
        <v>MAT2411171</v>
      </c>
      <c r="B86" s="1198" t="str">
        <f>'INSUMOS &amp; EQUIPOS'!C180</f>
        <v>CINTAS BANDIT DE 3/8" ROLLO DE 30 MTS</v>
      </c>
      <c r="C86" s="1198"/>
      <c r="D86" s="516" t="str">
        <f>VLOOKUP(B86,'INSUMOS &amp; EQUIPOS'!$C$10:$E$419,2,FALSE)</f>
        <v>UND</v>
      </c>
      <c r="E86" s="517">
        <f>1/2</f>
        <v>0.5</v>
      </c>
      <c r="F86" s="518">
        <v>0.05</v>
      </c>
      <c r="G86" s="519">
        <f>VLOOKUP(B86,'INSUMOS &amp; EQUIPOS'!$C$10:$E$419,3,FALSE)</f>
        <v>96000</v>
      </c>
      <c r="H86" s="520">
        <f t="shared" si="2"/>
        <v>50400</v>
      </c>
    </row>
    <row r="87" spans="1:8" ht="15" customHeight="1">
      <c r="A87" s="515" t="str">
        <f>'INSUMOS &amp; EQUIPOS'!B181</f>
        <v>MAT2411172</v>
      </c>
      <c r="B87" s="1198" t="str">
        <f>'INSUMOS &amp; EQUIPOS'!C181</f>
        <v>PLATINAS DE TENSIÓN, TORNILLERÍA GALVANIZADA</v>
      </c>
      <c r="C87" s="1198"/>
      <c r="D87" s="516" t="str">
        <f>VLOOKUP(B87,'INSUMOS &amp; EQUIPOS'!$C$10:$E$419,2,FALSE)</f>
        <v>UND</v>
      </c>
      <c r="E87" s="517">
        <v>8</v>
      </c>
      <c r="F87" s="518">
        <v>0.05</v>
      </c>
      <c r="G87" s="519">
        <f>VLOOKUP(B87,'INSUMOS &amp; EQUIPOS'!$C$10:$E$419,3,FALSE)</f>
        <v>10680</v>
      </c>
      <c r="H87" s="520">
        <f t="shared" si="2"/>
        <v>89712</v>
      </c>
    </row>
    <row r="88" spans="1:8" ht="30" customHeight="1">
      <c r="A88" s="515" t="str">
        <f>'INSUMOS &amp; EQUIPOS'!B182</f>
        <v>MAT2411173</v>
      </c>
      <c r="B88" s="1198" t="str">
        <f>'INSUMOS &amp; EQUIPOS'!C185</f>
        <v>PINTURA DE PROTECCIÓN TIPO ESMALTE PINTULUX 3 EN 1 MATE O SIMILAR.</v>
      </c>
      <c r="C88" s="1198"/>
      <c r="D88" s="516" t="str">
        <f>VLOOKUP(B88,'INSUMOS &amp; EQUIPOS'!$C$10:$E$419,2,FALSE)</f>
        <v>GALÓN</v>
      </c>
      <c r="E88" s="517">
        <f>1/4</f>
        <v>0.25</v>
      </c>
      <c r="F88" s="518">
        <v>0.05</v>
      </c>
      <c r="G88" s="519">
        <f>VLOOKUP(B88,'INSUMOS &amp; EQUIPOS'!$C$10:$E$419,3,FALSE)</f>
        <v>164400</v>
      </c>
      <c r="H88" s="520">
        <f t="shared" si="2"/>
        <v>43155</v>
      </c>
    </row>
    <row r="89" spans="1:8" ht="15" customHeight="1">
      <c r="A89" s="515" t="str">
        <f>'INSUMOS &amp; EQUIPOS'!B185</f>
        <v>MAT2411176</v>
      </c>
      <c r="B89" s="1198" t="str">
        <f>'INSUMOS &amp; EQUIPOS'!C48</f>
        <v>SOLDADURA HO E - 6011x1/8</v>
      </c>
      <c r="C89" s="1198"/>
      <c r="D89" s="516" t="str">
        <f>VLOOKUP(B89,'INSUMOS &amp; EQUIPOS'!$C$10:$E$419,2,FALSE)</f>
        <v>KG</v>
      </c>
      <c r="E89" s="517">
        <v>6</v>
      </c>
      <c r="F89" s="518">
        <v>0.05</v>
      </c>
      <c r="G89" s="519">
        <f>VLOOKUP(B89,'INSUMOS &amp; EQUIPOS'!$C$10:$E$419,3,FALSE)</f>
        <v>25693.199999999997</v>
      </c>
      <c r="H89" s="520">
        <f t="shared" si="2"/>
        <v>161867.15999999997</v>
      </c>
    </row>
    <row r="90" spans="1:8" ht="15" customHeight="1">
      <c r="A90" s="515" t="s">
        <v>1553</v>
      </c>
      <c r="B90" s="1198" t="str">
        <f>'APUS BASICOS'!D66</f>
        <v>CONCRETO 3.000 PSI HECHO EN OBRA</v>
      </c>
      <c r="C90" s="1198"/>
      <c r="D90" s="516" t="s">
        <v>320</v>
      </c>
      <c r="E90" s="517">
        <f>((0.7*0.5*0.5)*1.15)*2</f>
        <v>0.40249999999999997</v>
      </c>
      <c r="F90" s="518">
        <v>0.05</v>
      </c>
      <c r="G90" s="519">
        <f>'APUS BASICOS'!F66</f>
        <v>722181.28025310917</v>
      </c>
      <c r="H90" s="520">
        <f t="shared" si="2"/>
        <v>305211.86356697028</v>
      </c>
    </row>
    <row r="91" spans="1:8" ht="15" customHeight="1">
      <c r="A91" s="510"/>
      <c r="B91" s="521"/>
      <c r="C91" s="522"/>
      <c r="D91" s="522"/>
      <c r="E91" s="522"/>
      <c r="F91" s="522"/>
      <c r="G91" s="523" t="s">
        <v>1539</v>
      </c>
      <c r="H91" s="524">
        <f>SUM(H77:H90)</f>
        <v>4644625.1515669702</v>
      </c>
    </row>
    <row r="92" spans="1:8" ht="10" customHeight="1">
      <c r="A92" s="501"/>
      <c r="B92" s="502"/>
      <c r="C92" s="502"/>
      <c r="D92" s="502"/>
      <c r="E92" s="502"/>
      <c r="F92" s="502"/>
      <c r="G92" s="502"/>
      <c r="H92" s="503"/>
    </row>
    <row r="93" spans="1:8" ht="15" customHeight="1">
      <c r="A93" s="513" t="s">
        <v>360</v>
      </c>
      <c r="B93" s="1199" t="s">
        <v>1540</v>
      </c>
      <c r="C93" s="1200"/>
      <c r="D93" s="1200"/>
      <c r="E93" s="1200"/>
      <c r="F93" s="1200"/>
      <c r="G93" s="1200"/>
      <c r="H93" s="1201"/>
    </row>
    <row r="94" spans="1:8" ht="15" customHeight="1">
      <c r="A94" s="512"/>
      <c r="B94" s="1202" t="s">
        <v>933</v>
      </c>
      <c r="C94" s="1202"/>
      <c r="D94" s="1202"/>
      <c r="E94" s="514" t="s">
        <v>301</v>
      </c>
      <c r="F94" s="514" t="s">
        <v>0</v>
      </c>
      <c r="G94" s="514" t="s">
        <v>1538</v>
      </c>
      <c r="H94" s="514" t="s">
        <v>365</v>
      </c>
    </row>
    <row r="95" spans="1:8" ht="15" customHeight="1">
      <c r="A95" s="525"/>
      <c r="B95" s="1198" t="s">
        <v>1541</v>
      </c>
      <c r="C95" s="1198"/>
      <c r="D95" s="1198"/>
      <c r="E95" s="516" t="s">
        <v>291</v>
      </c>
      <c r="F95" s="526">
        <v>0.1</v>
      </c>
      <c r="G95" s="519">
        <f>H118</f>
        <v>636408.11016681546</v>
      </c>
      <c r="H95" s="520">
        <f t="shared" ref="H95:H101" si="3">F95*G95</f>
        <v>63640.811016681546</v>
      </c>
    </row>
    <row r="96" spans="1:8" ht="15" customHeight="1">
      <c r="A96" s="525" t="str">
        <f>'INSUMOS &amp; EQUIPOS'!B365</f>
        <v>EQUI2411018</v>
      </c>
      <c r="B96" s="1203" t="str">
        <f>'INSUMOS &amp; EQUIPOS'!C365</f>
        <v>HOYADORA POWER GASOLINA 2.8 HP</v>
      </c>
      <c r="C96" s="1204"/>
      <c r="D96" s="1205"/>
      <c r="E96" s="516" t="str">
        <f>VLOOKUP(B96,'INSUMOS &amp; EQUIPOS'!$C$10:$E$419,2,FALSE)</f>
        <v>DÍA</v>
      </c>
      <c r="F96" s="527">
        <f>1/20</f>
        <v>0.05</v>
      </c>
      <c r="G96" s="519">
        <f>VLOOKUP(B96,'INSUMOS &amp; EQUIPOS'!$C$10:$E$419,3,FALSE)</f>
        <v>48000</v>
      </c>
      <c r="H96" s="520">
        <f t="shared" si="3"/>
        <v>2400</v>
      </c>
    </row>
    <row r="97" spans="1:8" ht="15" customHeight="1">
      <c r="A97" s="525" t="str">
        <f>'INSUMOS &amp; EQUIPOS'!B366</f>
        <v>EQUI2411019</v>
      </c>
      <c r="B97" s="1203" t="str">
        <f>'INSUMOS &amp; EQUIPOS'!C366</f>
        <v>TENSADOR DE MALLA</v>
      </c>
      <c r="C97" s="1204"/>
      <c r="D97" s="1205"/>
      <c r="E97" s="516" t="str">
        <f>VLOOKUP(B97,'INSUMOS &amp; EQUIPOS'!$C$10:$E$419,2,FALSE)</f>
        <v>DÍA</v>
      </c>
      <c r="F97" s="527">
        <f>1/5</f>
        <v>0.2</v>
      </c>
      <c r="G97" s="519">
        <f>VLOOKUP(B97,'INSUMOS &amp; EQUIPOS'!$C$10:$E$419,3,FALSE)</f>
        <v>6240</v>
      </c>
      <c r="H97" s="520">
        <f t="shared" si="3"/>
        <v>1248</v>
      </c>
    </row>
    <row r="98" spans="1:8" ht="15" customHeight="1">
      <c r="A98" s="525" t="str">
        <f>'INSUMOS &amp; EQUIPOS'!B367</f>
        <v>EQUI2411020</v>
      </c>
      <c r="B98" s="1203" t="str">
        <f>'INSUMOS &amp; EQUIPOS'!C367</f>
        <v xml:space="preserve">ANDAMIOS TUBULARES COMPLETOS  </v>
      </c>
      <c r="C98" s="1204"/>
      <c r="D98" s="1205"/>
      <c r="E98" s="516" t="str">
        <f>VLOOKUP(B98,'INSUMOS &amp; EQUIPOS'!$C$10:$E$419,2,FALSE)</f>
        <v>DÍA</v>
      </c>
      <c r="F98" s="527">
        <v>1</v>
      </c>
      <c r="G98" s="519">
        <f>VLOOKUP(B98,'INSUMOS &amp; EQUIPOS'!$C$10:$E$419,3,FALSE)</f>
        <v>23000</v>
      </c>
      <c r="H98" s="520">
        <f t="shared" si="3"/>
        <v>23000</v>
      </c>
    </row>
    <row r="99" spans="1:8" ht="30" customHeight="1">
      <c r="A99" s="525" t="str">
        <f>'INSUMOS &amp; EQUIPOS'!B318</f>
        <v>C0010350</v>
      </c>
      <c r="B99" s="1203" t="str">
        <f>'INSUMOS &amp; EQUIPOS'!C318</f>
        <v>EQUIPO DE PINTURA (COMPRESOR). PRESIÓN MÁXIMA DE TRABAJO 7 HP</v>
      </c>
      <c r="C99" s="1204"/>
      <c r="D99" s="1205"/>
      <c r="E99" s="516" t="str">
        <f>VLOOKUP(B99,'INSUMOS &amp; EQUIPOS'!$C$10:$E$419,2,FALSE)</f>
        <v>HR</v>
      </c>
      <c r="F99" s="527">
        <v>3</v>
      </c>
      <c r="G99" s="519">
        <f>VLOOKUP(B99,'INSUMOS &amp; EQUIPOS'!$C$10:$E$419,3,FALSE)</f>
        <v>28682.81970149291</v>
      </c>
      <c r="H99" s="520">
        <f t="shared" si="3"/>
        <v>86048.459104478738</v>
      </c>
    </row>
    <row r="100" spans="1:8" ht="15" customHeight="1">
      <c r="A100" s="525" t="str">
        <f>'INSUMOS &amp; EQUIPOS'!B322</f>
        <v>EQUI2611025</v>
      </c>
      <c r="B100" s="1203" t="str">
        <f>'INSUMOS &amp; EQUIPOS'!C322</f>
        <v>EQUIPO DE SOLDADURA 400 AMP</v>
      </c>
      <c r="C100" s="1204"/>
      <c r="D100" s="1205"/>
      <c r="E100" s="516" t="str">
        <f>VLOOKUP(B100,'INSUMOS &amp; EQUIPOS'!$C$10:$E$419,2,FALSE)</f>
        <v>DÍA</v>
      </c>
      <c r="F100" s="527">
        <f>1/3</f>
        <v>0.33333333333333331</v>
      </c>
      <c r="G100" s="519">
        <f>VLOOKUP(B100,'INSUMOS &amp; EQUIPOS'!$C$10:$E$419,3,FALSE)</f>
        <v>173458.37181490191</v>
      </c>
      <c r="H100" s="520">
        <f t="shared" si="3"/>
        <v>57819.457271633968</v>
      </c>
    </row>
    <row r="101" spans="1:8" ht="15" customHeight="1">
      <c r="A101" s="525" t="str">
        <f>'INSUMOS &amp; EQUIPOS'!B323</f>
        <v>EQUI2611026</v>
      </c>
      <c r="B101" s="1203" t="str">
        <f>'INSUMOS &amp; EQUIPOS'!C323</f>
        <v>EQUIPO DE OXICORTE Y SOLDADURA, CAPACIDAD DE CORTE 6"-14"</v>
      </c>
      <c r="C101" s="1204"/>
      <c r="D101" s="1205"/>
      <c r="E101" s="516" t="str">
        <f>VLOOKUP(B101,'INSUMOS &amp; EQUIPOS'!$C$10:$E$419,2,FALSE)</f>
        <v>HR</v>
      </c>
      <c r="F101" s="527">
        <v>3</v>
      </c>
      <c r="G101" s="519">
        <f>VLOOKUP(B101,'INSUMOS &amp; EQUIPOS'!$C$10:$E$419,3,FALSE)</f>
        <v>20871.298255343725</v>
      </c>
      <c r="H101" s="520">
        <f t="shared" si="3"/>
        <v>62613.894766031175</v>
      </c>
    </row>
    <row r="102" spans="1:8" ht="15" customHeight="1">
      <c r="A102" s="531"/>
      <c r="B102" s="1210"/>
      <c r="C102" s="1211"/>
      <c r="D102" s="1211"/>
      <c r="E102" s="532"/>
      <c r="F102" s="532"/>
      <c r="G102" s="533" t="s">
        <v>1542</v>
      </c>
      <c r="H102" s="534">
        <f>SUM(H95:H101)</f>
        <v>296770.6221588254</v>
      </c>
    </row>
    <row r="103" spans="1:8" ht="10" customHeight="1">
      <c r="A103" s="501"/>
      <c r="B103" s="502"/>
      <c r="C103" s="502"/>
      <c r="D103" s="502"/>
      <c r="E103" s="502"/>
      <c r="F103" s="502"/>
      <c r="G103" s="502"/>
      <c r="H103" s="503"/>
    </row>
    <row r="104" spans="1:8" ht="15" customHeight="1">
      <c r="A104" s="535"/>
      <c r="B104" s="1199" t="s">
        <v>1543</v>
      </c>
      <c r="C104" s="1201"/>
      <c r="D104" s="536"/>
      <c r="E104" s="537"/>
      <c r="F104" s="537"/>
      <c r="G104" s="537"/>
      <c r="H104" s="537"/>
    </row>
    <row r="105" spans="1:8" ht="15" customHeight="1">
      <c r="A105" s="513" t="s">
        <v>1544</v>
      </c>
      <c r="B105" s="1202" t="s">
        <v>933</v>
      </c>
      <c r="C105" s="1202"/>
      <c r="D105" s="514" t="s">
        <v>301</v>
      </c>
      <c r="E105" s="514" t="s">
        <v>1545</v>
      </c>
      <c r="F105" s="514" t="s">
        <v>1546</v>
      </c>
      <c r="G105" s="514" t="s">
        <v>936</v>
      </c>
      <c r="H105" s="514" t="s">
        <v>365</v>
      </c>
    </row>
    <row r="106" spans="1:8" ht="15" customHeight="1">
      <c r="A106" s="525" t="str">
        <f>'INSUMOS &amp; EQUIPOS'!B411</f>
        <v>TRANS241104</v>
      </c>
      <c r="B106" s="1198" t="str">
        <f>'INSUMOS &amp; EQUIPOS'!C411</f>
        <v>TRANSPORTE DE MATERIALES</v>
      </c>
      <c r="C106" s="1198"/>
      <c r="D106" s="516" t="str">
        <f>VLOOKUP(B106,'INSUMOS &amp; EQUIPOS'!$C$10:$E$419,2,FALSE)</f>
        <v>%</v>
      </c>
      <c r="E106" s="538"/>
      <c r="F106" s="539">
        <v>0.05</v>
      </c>
      <c r="G106" s="519">
        <f>H91</f>
        <v>4644625.1515669702</v>
      </c>
      <c r="H106" s="540">
        <f>F106*G106</f>
        <v>232231.25757834851</v>
      </c>
    </row>
    <row r="107" spans="1:8" ht="15" customHeight="1">
      <c r="A107" s="525"/>
      <c r="B107" s="1285" t="s">
        <v>1547</v>
      </c>
      <c r="C107" s="1285"/>
      <c r="D107" s="516"/>
      <c r="E107" s="538"/>
      <c r="F107" s="538"/>
      <c r="G107" s="519"/>
      <c r="H107" s="540"/>
    </row>
    <row r="108" spans="1:8" ht="15" customHeight="1">
      <c r="A108" s="510"/>
      <c r="B108" s="1207" t="s">
        <v>1547</v>
      </c>
      <c r="C108" s="1207"/>
      <c r="D108" s="528"/>
      <c r="E108" s="528" t="s">
        <v>1547</v>
      </c>
      <c r="F108" s="528" t="s">
        <v>745</v>
      </c>
      <c r="G108" s="528" t="s">
        <v>745</v>
      </c>
      <c r="H108" s="540"/>
    </row>
    <row r="109" spans="1:8" ht="15" customHeight="1">
      <c r="A109" s="541"/>
      <c r="B109" s="1208"/>
      <c r="C109" s="1209"/>
      <c r="D109" s="542"/>
      <c r="E109" s="543"/>
      <c r="F109" s="543"/>
      <c r="G109" s="523" t="s">
        <v>1548</v>
      </c>
      <c r="H109" s="534">
        <f>SUM(H106:H108)</f>
        <v>232231.25757834851</v>
      </c>
    </row>
    <row r="110" spans="1:8" ht="10" customHeight="1">
      <c r="A110" s="501"/>
      <c r="B110" s="502"/>
      <c r="C110" s="502"/>
      <c r="D110" s="502"/>
      <c r="E110" s="502"/>
      <c r="F110" s="502"/>
      <c r="G110" s="502"/>
      <c r="H110" s="503"/>
    </row>
    <row r="111" spans="1:8" ht="14">
      <c r="A111" s="512"/>
      <c r="B111" s="1200" t="s">
        <v>937</v>
      </c>
      <c r="C111" s="1200"/>
      <c r="D111" s="1200"/>
      <c r="E111" s="1200"/>
      <c r="F111" s="1200"/>
      <c r="G111" s="1200"/>
      <c r="H111" s="1201"/>
    </row>
    <row r="112" spans="1:8" ht="14">
      <c r="A112" s="513" t="s">
        <v>1544</v>
      </c>
      <c r="B112" s="1202" t="s">
        <v>1549</v>
      </c>
      <c r="C112" s="1202"/>
      <c r="D112" s="1202"/>
      <c r="E112" s="514" t="s">
        <v>301</v>
      </c>
      <c r="F112" s="514" t="s">
        <v>0</v>
      </c>
      <c r="G112" s="514" t="s">
        <v>1538</v>
      </c>
      <c r="H112" s="514" t="s">
        <v>365</v>
      </c>
    </row>
    <row r="113" spans="1:10" ht="14">
      <c r="A113" s="525" t="str">
        <f>'INSUMOS &amp; EQUIPOS'!B382</f>
        <v>MO241101</v>
      </c>
      <c r="B113" s="1210" t="str">
        <f>'INSUMOS &amp; EQUIPOS'!C382</f>
        <v xml:space="preserve">CUADRILLA "AA" (Albañileria) </v>
      </c>
      <c r="C113" s="1211"/>
      <c r="D113" s="1212"/>
      <c r="E113" s="516" t="str">
        <f>VLOOKUP(B113,'INSUMOS &amp; EQUIPOS'!$C$10:$E$419,2,FALSE)</f>
        <v>HC</v>
      </c>
      <c r="F113" s="527">
        <v>4</v>
      </c>
      <c r="G113" s="519">
        <f>VLOOKUP(B113,'INSUMOS &amp; EQUIPOS'!$C$10:$E$419,3,FALSE)</f>
        <v>50004.564548208138</v>
      </c>
      <c r="H113" s="520">
        <f>F113*G113</f>
        <v>200018.25819283255</v>
      </c>
    </row>
    <row r="114" spans="1:10" ht="14">
      <c r="A114" s="525" t="str">
        <f>'INSUMOS &amp; EQUIPOS'!B383</f>
        <v>MO241102</v>
      </c>
      <c r="B114" s="1210" t="str">
        <f>'INSUMOS &amp; EQUIPOS'!C383</f>
        <v xml:space="preserve">CUADRILLA "BB" (Instalaciones) </v>
      </c>
      <c r="C114" s="1211"/>
      <c r="D114" s="1212"/>
      <c r="E114" s="516" t="str">
        <f>VLOOKUP(B114,'INSUMOS &amp; EQUIPOS'!$C$10:$E$419,2,FALSE)</f>
        <v>HC</v>
      </c>
      <c r="F114" s="527">
        <v>8</v>
      </c>
      <c r="G114" s="519">
        <f>VLOOKUP(B114,'INSUMOS &amp; EQUIPOS'!$C$10:$E$419,3,FALSE)</f>
        <v>54548.731496747867</v>
      </c>
      <c r="H114" s="520">
        <f>F114*G114</f>
        <v>436389.85197398294</v>
      </c>
    </row>
    <row r="115" spans="1:10" ht="14">
      <c r="A115" s="525"/>
      <c r="B115" s="1210"/>
      <c r="C115" s="1211"/>
      <c r="D115" s="1212"/>
      <c r="E115" s="516"/>
      <c r="F115" s="527"/>
      <c r="G115" s="519"/>
      <c r="H115" s="520"/>
    </row>
    <row r="116" spans="1:10" ht="14">
      <c r="A116" s="525"/>
      <c r="B116" s="1210"/>
      <c r="C116" s="1211"/>
      <c r="D116" s="1212"/>
      <c r="E116" s="516"/>
      <c r="F116" s="527"/>
      <c r="G116" s="519"/>
      <c r="H116" s="520"/>
    </row>
    <row r="117" spans="1:10" ht="14">
      <c r="A117" s="525"/>
      <c r="B117" s="1225"/>
      <c r="C117" s="1225"/>
      <c r="D117" s="1225"/>
      <c r="E117" s="528"/>
      <c r="F117" s="544"/>
      <c r="G117" s="530"/>
      <c r="H117" s="520"/>
    </row>
    <row r="118" spans="1:10" ht="14">
      <c r="A118" s="531"/>
      <c r="B118" s="1203"/>
      <c r="C118" s="1204"/>
      <c r="D118" s="1204"/>
      <c r="E118" s="543"/>
      <c r="F118" s="543"/>
      <c r="G118" s="523" t="s">
        <v>1550</v>
      </c>
      <c r="H118" s="534">
        <f>SUM(H113:H117)</f>
        <v>636408.11016681546</v>
      </c>
    </row>
    <row r="119" spans="1:10" ht="10" customHeight="1">
      <c r="A119" s="501"/>
      <c r="B119" s="502"/>
      <c r="C119" s="502"/>
      <c r="D119" s="502"/>
      <c r="E119" s="502"/>
      <c r="F119" s="502"/>
      <c r="G119" s="502"/>
      <c r="H119" s="503"/>
    </row>
    <row r="120" spans="1:10" ht="20" customHeight="1">
      <c r="A120" s="1213" t="s">
        <v>938</v>
      </c>
      <c r="B120" s="1214"/>
      <c r="C120" s="1214"/>
      <c r="D120" s="1214"/>
      <c r="E120" s="1214"/>
      <c r="F120" s="1214"/>
      <c r="G120" s="1215"/>
      <c r="H120" s="545">
        <f>H118+H109+H102+H91</f>
        <v>5810035.1414709594</v>
      </c>
      <c r="J120" s="546"/>
    </row>
    <row r="121" spans="1:10" ht="10" customHeight="1">
      <c r="A121" s="501"/>
      <c r="B121" s="502"/>
      <c r="C121" s="502"/>
      <c r="D121" s="502"/>
      <c r="E121" s="502"/>
      <c r="F121" s="502"/>
      <c r="G121" s="502"/>
      <c r="H121" s="503"/>
    </row>
    <row r="122" spans="1:10" ht="12.75" customHeight="1">
      <c r="A122" s="1216" t="s">
        <v>1551</v>
      </c>
      <c r="B122" s="1217"/>
      <c r="C122" s="1217"/>
      <c r="D122" s="1217"/>
      <c r="E122" s="1217"/>
      <c r="F122" s="1217"/>
      <c r="G122" s="1217"/>
      <c r="H122" s="1218"/>
    </row>
    <row r="123" spans="1:10" ht="12.75" customHeight="1">
      <c r="A123" s="1219"/>
      <c r="B123" s="1220"/>
      <c r="C123" s="1220"/>
      <c r="D123" s="1220"/>
      <c r="E123" s="1220"/>
      <c r="F123" s="1220"/>
      <c r="G123" s="1220"/>
      <c r="H123" s="1221"/>
    </row>
    <row r="124" spans="1:10" ht="12.75" customHeight="1">
      <c r="A124" s="1222"/>
      <c r="B124" s="1223"/>
      <c r="C124" s="1223"/>
      <c r="D124" s="1223"/>
      <c r="E124" s="1223"/>
      <c r="F124" s="1223"/>
      <c r="G124" s="1223"/>
      <c r="H124" s="1224"/>
    </row>
    <row r="126" spans="1:10" ht="25" customHeight="1">
      <c r="A126" s="1185"/>
      <c r="B126" s="1186"/>
      <c r="C126" s="1191" t="s">
        <v>999</v>
      </c>
      <c r="D126" s="1191"/>
      <c r="E126" s="1191"/>
      <c r="F126" s="1191"/>
      <c r="G126" s="1186"/>
      <c r="H126" s="1192"/>
    </row>
    <row r="127" spans="1:10" ht="25" customHeight="1">
      <c r="A127" s="1187"/>
      <c r="B127" s="1188"/>
      <c r="C127" s="1195" t="s">
        <v>843</v>
      </c>
      <c r="D127" s="1195"/>
      <c r="E127" s="1195"/>
      <c r="F127" s="1195"/>
      <c r="G127" s="1188"/>
      <c r="H127" s="1193"/>
    </row>
    <row r="128" spans="1:10" ht="24.75" customHeight="1">
      <c r="A128" s="1189"/>
      <c r="B128" s="1190"/>
      <c r="C128" s="1196" t="s">
        <v>844</v>
      </c>
      <c r="D128" s="1196"/>
      <c r="E128" s="1196"/>
      <c r="F128" s="1196"/>
      <c r="G128" s="1190"/>
      <c r="H128" s="1194"/>
    </row>
    <row r="129" spans="1:8" ht="10" customHeight="1">
      <c r="A129" s="501"/>
      <c r="B129" s="502"/>
      <c r="C129" s="502"/>
      <c r="D129" s="502"/>
      <c r="E129" s="502"/>
      <c r="F129" s="502"/>
      <c r="G129" s="502"/>
      <c r="H129" s="503"/>
    </row>
    <row r="130" spans="1:8" ht="20" customHeight="1">
      <c r="A130" s="1197" t="s">
        <v>1529</v>
      </c>
      <c r="B130" s="1197"/>
      <c r="C130" s="1197"/>
      <c r="D130" s="1197"/>
      <c r="E130" s="1197"/>
      <c r="F130" s="1197"/>
      <c r="G130" s="1197"/>
      <c r="H130" s="1197"/>
    </row>
    <row r="131" spans="1:8" ht="20" customHeight="1">
      <c r="A131" s="504" t="s">
        <v>1530</v>
      </c>
      <c r="B131" s="1171" t="s">
        <v>1000</v>
      </c>
      <c r="C131" s="1171"/>
      <c r="D131" s="1171"/>
      <c r="E131" s="505" t="s">
        <v>1531</v>
      </c>
      <c r="F131" s="506" t="s">
        <v>1532</v>
      </c>
      <c r="G131" s="505" t="s">
        <v>954</v>
      </c>
      <c r="H131" s="506" t="s">
        <v>1533</v>
      </c>
    </row>
    <row r="132" spans="1:8" ht="35" customHeight="1">
      <c r="A132" s="507" t="s">
        <v>953</v>
      </c>
      <c r="B132" s="1172" t="str">
        <f>'INSUMOS &amp; EQUIPOS'!$B$6</f>
        <v>CONSTRUCCIÓN DE UN SISTEMA SOLAR FOTOVOLTAICO DE GENERACIÓN DISTRIBUIDA DE 0.99 MWE ETAPA 3 PARA EL DESARROLLO SOCIOECONÓMICO DEL MUNICIPIO DE BARRANCAS, EN EL DEPARTAMENTO DE LA GUAJIRA - BARRANCAS III</v>
      </c>
      <c r="C132" s="1173"/>
      <c r="D132" s="1173"/>
      <c r="E132" s="1173"/>
      <c r="F132" s="1173"/>
      <c r="G132" s="1173"/>
      <c r="H132" s="1174"/>
    </row>
    <row r="133" spans="1:8" ht="10" customHeight="1">
      <c r="A133" s="501"/>
      <c r="B133" s="502"/>
      <c r="C133" s="502"/>
      <c r="D133" s="502"/>
      <c r="E133" s="502"/>
      <c r="F133" s="502"/>
      <c r="G133" s="502"/>
      <c r="H133" s="503"/>
    </row>
    <row r="134" spans="1:8" ht="20" customHeight="1">
      <c r="A134" s="1175" t="s">
        <v>1534</v>
      </c>
      <c r="B134" s="1176"/>
      <c r="C134" s="1176"/>
      <c r="D134" s="1176"/>
      <c r="E134" s="1176"/>
      <c r="F134" s="1176"/>
      <c r="G134" s="1176"/>
      <c r="H134" s="1177"/>
    </row>
    <row r="135" spans="1:8" ht="10" customHeight="1">
      <c r="A135" s="501"/>
      <c r="B135" s="502"/>
      <c r="C135" s="502"/>
      <c r="D135" s="502"/>
      <c r="E135" s="502"/>
      <c r="F135" s="502"/>
      <c r="G135" s="502"/>
      <c r="H135" s="503"/>
    </row>
    <row r="136" spans="1:8" ht="20" customHeight="1">
      <c r="A136" s="1178" t="str">
        <f>'PPTO RESUMEN'!$D$25</f>
        <v>CERRAMIENTO PERIMETRAL</v>
      </c>
      <c r="B136" s="1179"/>
      <c r="C136" s="1179"/>
      <c r="D136" s="1179"/>
      <c r="E136" s="1179"/>
      <c r="F136" s="1179"/>
      <c r="G136" s="1179"/>
      <c r="H136" s="1180"/>
    </row>
    <row r="137" spans="1:8" ht="10" customHeight="1">
      <c r="A137" s="501"/>
      <c r="B137" s="502"/>
      <c r="C137" s="502"/>
      <c r="D137" s="502"/>
      <c r="E137" s="502"/>
      <c r="F137" s="502"/>
      <c r="G137" s="502"/>
      <c r="H137" s="503"/>
    </row>
    <row r="138" spans="1:8" ht="20" customHeight="1">
      <c r="A138" s="508" t="s">
        <v>360</v>
      </c>
      <c r="B138" s="1181" t="s">
        <v>933</v>
      </c>
      <c r="C138" s="1181"/>
      <c r="D138" s="1181"/>
      <c r="E138" s="1181"/>
      <c r="F138" s="1181"/>
      <c r="G138" s="1181"/>
      <c r="H138" s="509" t="s">
        <v>301</v>
      </c>
    </row>
    <row r="139" spans="1:8" ht="37.5" customHeight="1">
      <c r="A139" s="510">
        <f>+'PPTO RESUMEN'!C28</f>
        <v>3.3</v>
      </c>
      <c r="B139" s="1182" t="str">
        <f>VLOOKUP(A139,'PPTO RESUMEN'!$C$17:$E$83,2,FALSE)</f>
        <v>Suministro e instalación de puerta peatonal en tubería galvanizada y malla eslabonada, según diseño. Incluye: marco, cerradura/portacandado, bisagras, fijaciones y todo lo necesario para su correcta operación.</v>
      </c>
      <c r="C139" s="1183"/>
      <c r="D139" s="1183"/>
      <c r="E139" s="1183"/>
      <c r="F139" s="1183"/>
      <c r="G139" s="1184"/>
      <c r="H139" s="511" t="s">
        <v>288</v>
      </c>
    </row>
    <row r="140" spans="1:8" ht="10" customHeight="1">
      <c r="A140" s="501"/>
      <c r="B140" s="502"/>
      <c r="C140" s="502"/>
      <c r="D140" s="502"/>
      <c r="E140" s="502"/>
      <c r="F140" s="502"/>
      <c r="G140" s="502"/>
      <c r="H140" s="503"/>
    </row>
    <row r="141" spans="1:8" ht="15" customHeight="1">
      <c r="A141" s="512"/>
      <c r="B141" s="1206" t="s">
        <v>1536</v>
      </c>
      <c r="C141" s="1206"/>
      <c r="D141" s="1206"/>
      <c r="E141" s="1206"/>
      <c r="F141" s="1206"/>
      <c r="G141" s="1206"/>
      <c r="H141" s="1206"/>
    </row>
    <row r="142" spans="1:8" ht="15" customHeight="1">
      <c r="A142" s="513" t="s">
        <v>360</v>
      </c>
      <c r="B142" s="1202" t="s">
        <v>933</v>
      </c>
      <c r="C142" s="1202"/>
      <c r="D142" s="514" t="s">
        <v>301</v>
      </c>
      <c r="E142" s="514" t="s">
        <v>0</v>
      </c>
      <c r="F142" s="514" t="s">
        <v>1537</v>
      </c>
      <c r="G142" s="514" t="s">
        <v>1538</v>
      </c>
      <c r="H142" s="514" t="s">
        <v>365</v>
      </c>
    </row>
    <row r="143" spans="1:8" ht="30" customHeight="1">
      <c r="A143" s="515" t="str">
        <f>'INSUMOS &amp; EQUIPOS'!B174</f>
        <v>MAT2411165</v>
      </c>
      <c r="B143" s="1203" t="str">
        <f>'INSUMOS &amp; EQUIPOS'!C174</f>
        <v>TUBERÍA DE ACERO GALVANIZADO EN CALIENTE DE 2" - 1,50 MM</v>
      </c>
      <c r="C143" s="1205"/>
      <c r="D143" s="516" t="str">
        <f>VLOOKUP(B143,'INSUMOS &amp; EQUIPOS'!$C$10:$E$419,2,FALSE)</f>
        <v>ML</v>
      </c>
      <c r="E143" s="517">
        <v>8</v>
      </c>
      <c r="F143" s="518">
        <v>0.05</v>
      </c>
      <c r="G143" s="519">
        <f>VLOOKUP(B143,'INSUMOS &amp; EQUIPOS'!$C$10:$E$419,3,FALSE)</f>
        <v>18180</v>
      </c>
      <c r="H143" s="520">
        <f t="shared" ref="H143:H156" si="4">E143*G143*(1+F143)</f>
        <v>152712</v>
      </c>
    </row>
    <row r="144" spans="1:8" ht="30" customHeight="1">
      <c r="A144" s="515" t="str">
        <f>'INSUMOS &amp; EQUIPOS'!B182</f>
        <v>MAT2411173</v>
      </c>
      <c r="B144" s="1203" t="str">
        <f>'INSUMOS &amp; EQUIPOS'!C182</f>
        <v>TUBERÍA DE ACERO GALVANIZADO ESTRUCTURAL 2,50 MM</v>
      </c>
      <c r="C144" s="1205"/>
      <c r="D144" s="516" t="str">
        <f>VLOOKUP(B144,'INSUMOS &amp; EQUIPOS'!$C$10:$E$419,2,FALSE)</f>
        <v>ML</v>
      </c>
      <c r="E144" s="517">
        <v>4</v>
      </c>
      <c r="F144" s="518">
        <v>0.05</v>
      </c>
      <c r="G144" s="519">
        <f>VLOOKUP(B144,'INSUMOS &amp; EQUIPOS'!$C$10:$E$419,3,FALSE)</f>
        <v>46000</v>
      </c>
      <c r="H144" s="520">
        <f t="shared" si="4"/>
        <v>193200</v>
      </c>
    </row>
    <row r="145" spans="1:8" ht="15" customHeight="1">
      <c r="A145" s="515" t="str">
        <f>'INSUMOS &amp; EQUIPOS'!B183</f>
        <v>MAT2411174</v>
      </c>
      <c r="B145" s="1203" t="str">
        <f>'INSUMOS &amp; EQUIPOS'!C183</f>
        <v>BISAGRAS PIVOTANTES PESADAS</v>
      </c>
      <c r="C145" s="1205"/>
      <c r="D145" s="516" t="str">
        <f>VLOOKUP(B145,'INSUMOS &amp; EQUIPOS'!$C$10:$E$419,2,FALSE)</f>
        <v>UND</v>
      </c>
      <c r="E145" s="517">
        <v>1</v>
      </c>
      <c r="F145" s="518"/>
      <c r="G145" s="519">
        <f>VLOOKUP(B145,'INSUMOS &amp; EQUIPOS'!$C$10:$E$419,3,FALSE)</f>
        <v>616000</v>
      </c>
      <c r="H145" s="520">
        <f t="shared" si="4"/>
        <v>616000</v>
      </c>
    </row>
    <row r="146" spans="1:8" ht="15" customHeight="1">
      <c r="A146" s="515" t="str">
        <f>'INSUMOS &amp; EQUIPOS'!B184</f>
        <v>MAT2411175</v>
      </c>
      <c r="B146" s="1203" t="str">
        <f>'INSUMOS &amp; EQUIPOS'!C184</f>
        <v>SISTEMA DE CERROJO DE SEGURIDAD</v>
      </c>
      <c r="C146" s="1205"/>
      <c r="D146" s="516" t="str">
        <f>VLOOKUP(B146,'INSUMOS &amp; EQUIPOS'!$C$10:$E$419,2,FALSE)</f>
        <v>UND</v>
      </c>
      <c r="E146" s="517">
        <v>1</v>
      </c>
      <c r="F146" s="518"/>
      <c r="G146" s="519">
        <f>VLOOKUP(B146,'INSUMOS &amp; EQUIPOS'!$C$10:$E$419,3,FALSE)</f>
        <v>328000</v>
      </c>
      <c r="H146" s="520">
        <f t="shared" si="4"/>
        <v>328000</v>
      </c>
    </row>
    <row r="147" spans="1:8" ht="15" customHeight="1">
      <c r="A147" s="515" t="str">
        <f>'INSUMOS &amp; EQUIPOS'!B175</f>
        <v>MAT2411166</v>
      </c>
      <c r="B147" s="1203" t="str">
        <f>'INSUMOS &amp; EQUIPOS'!C175</f>
        <v>MALLA ESLABONADA GALVANIZADA CAL. 10</v>
      </c>
      <c r="C147" s="1205"/>
      <c r="D147" s="516" t="str">
        <f>VLOOKUP(B147,'INSUMOS &amp; EQUIPOS'!$C$10:$E$419,2,FALSE)</f>
        <v>M2</v>
      </c>
      <c r="E147" s="517">
        <f>1.3*2</f>
        <v>2.6</v>
      </c>
      <c r="F147" s="518">
        <v>0.05</v>
      </c>
      <c r="G147" s="519">
        <f>VLOOKUP(B147,'INSUMOS &amp; EQUIPOS'!$C$10:$E$419,3,FALSE)</f>
        <v>26700</v>
      </c>
      <c r="H147" s="520">
        <f t="shared" si="4"/>
        <v>72891</v>
      </c>
    </row>
    <row r="148" spans="1:8" ht="15" customHeight="1">
      <c r="A148" s="515" t="str">
        <f>'INSUMOS &amp; EQUIPOS'!B176</f>
        <v>MAT2411167</v>
      </c>
      <c r="B148" s="1203" t="str">
        <f>'INSUMOS &amp; EQUIPOS'!C176</f>
        <v>ALAMBRE DE PÚAS GALVANIZADO CAL. 16.5</v>
      </c>
      <c r="C148" s="1205"/>
      <c r="D148" s="516" t="str">
        <f>VLOOKUP(B148,'INSUMOS &amp; EQUIPOS'!$C$10:$E$419,2,FALSE)</f>
        <v>ML</v>
      </c>
      <c r="E148" s="517">
        <f>1.5*4</f>
        <v>6</v>
      </c>
      <c r="F148" s="518">
        <v>0.05</v>
      </c>
      <c r="G148" s="519">
        <f>VLOOKUP(B148,'INSUMOS &amp; EQUIPOS'!$C$10:$E$419,3,FALSE)</f>
        <v>1453.1399999999999</v>
      </c>
      <c r="H148" s="520">
        <f t="shared" si="4"/>
        <v>9154.7820000000011</v>
      </c>
    </row>
    <row r="149" spans="1:8" ht="15" customHeight="1">
      <c r="A149" s="515" t="str">
        <f>'INSUMOS &amp; EQUIPOS'!B177</f>
        <v>MAT2411168</v>
      </c>
      <c r="B149" s="1203" t="str">
        <f>'INSUMOS &amp; EQUIPOS'!C177</f>
        <v>ALAMBRE DE TENSIÓN GALVANIZADO CAL. 12</v>
      </c>
      <c r="C149" s="1205"/>
      <c r="D149" s="516" t="str">
        <f>VLOOKUP(B149,'INSUMOS &amp; EQUIPOS'!$C$10:$E$419,2,FALSE)</f>
        <v>KG</v>
      </c>
      <c r="E149" s="517">
        <f>1.5*5</f>
        <v>7.5</v>
      </c>
      <c r="F149" s="518">
        <v>0.05</v>
      </c>
      <c r="G149" s="519">
        <f>VLOOKUP(B149,'INSUMOS &amp; EQUIPOS'!$C$10:$E$419,3,FALSE)</f>
        <v>14280</v>
      </c>
      <c r="H149" s="520">
        <f t="shared" si="4"/>
        <v>112455</v>
      </c>
    </row>
    <row r="150" spans="1:8" ht="15" customHeight="1">
      <c r="A150" s="515" t="str">
        <f>'INSUMOS &amp; EQUIPOS'!B178</f>
        <v>MAT2411169</v>
      </c>
      <c r="B150" s="1203" t="str">
        <f>'INSUMOS &amp; EQUIPOS'!C178</f>
        <v>TAPÓN METÁLICO 60 MM</v>
      </c>
      <c r="C150" s="1205"/>
      <c r="D150" s="516" t="str">
        <f>VLOOKUP(B150,'INSUMOS &amp; EQUIPOS'!$C$10:$E$419,2,FALSE)</f>
        <v>UND</v>
      </c>
      <c r="E150" s="517">
        <v>2</v>
      </c>
      <c r="F150" s="518"/>
      <c r="G150" s="519">
        <f>VLOOKUP(B150,'INSUMOS &amp; EQUIPOS'!$C$10:$E$419,3,FALSE)</f>
        <v>4500</v>
      </c>
      <c r="H150" s="520">
        <f t="shared" si="4"/>
        <v>9000</v>
      </c>
    </row>
    <row r="151" spans="1:8" ht="30" customHeight="1">
      <c r="A151" s="515" t="str">
        <f>'INSUMOS &amp; EQUIPOS'!B179</f>
        <v>MAT2411170</v>
      </c>
      <c r="B151" s="1203" t="str">
        <f>'INSUMOS &amp; EQUIPOS'!C179</f>
        <v>ACCESORIOS DE FIJACIÓN: HEBILLAS, TENSORES (BOCAS DE LOBO)</v>
      </c>
      <c r="C151" s="1205"/>
      <c r="D151" s="516" t="str">
        <f>VLOOKUP(B151,'INSUMOS &amp; EQUIPOS'!$C$10:$E$419,2,FALSE)</f>
        <v>UND</v>
      </c>
      <c r="E151" s="517">
        <v>4</v>
      </c>
      <c r="F151" s="518"/>
      <c r="G151" s="519">
        <f>VLOOKUP(B151,'INSUMOS &amp; EQUIPOS'!$C$10:$E$419,3,FALSE)</f>
        <v>77880</v>
      </c>
      <c r="H151" s="520">
        <f t="shared" si="4"/>
        <v>311520</v>
      </c>
    </row>
    <row r="152" spans="1:8" ht="15" customHeight="1">
      <c r="A152" s="515" t="str">
        <f>'INSUMOS &amp; EQUIPOS'!B180</f>
        <v>MAT2411171</v>
      </c>
      <c r="B152" s="1203" t="str">
        <f>'INSUMOS &amp; EQUIPOS'!C180</f>
        <v>CINTAS BANDIT DE 3/8" ROLLO DE 30 MTS</v>
      </c>
      <c r="C152" s="1205"/>
      <c r="D152" s="516" t="str">
        <f>VLOOKUP(B152,'INSUMOS &amp; EQUIPOS'!$C$10:$E$419,2,FALSE)</f>
        <v>UND</v>
      </c>
      <c r="E152" s="517">
        <f>1/5</f>
        <v>0.2</v>
      </c>
      <c r="F152" s="518">
        <v>0.05</v>
      </c>
      <c r="G152" s="519">
        <f>VLOOKUP(B152,'INSUMOS &amp; EQUIPOS'!$C$10:$E$419,3,FALSE)</f>
        <v>96000</v>
      </c>
      <c r="H152" s="520">
        <f t="shared" si="4"/>
        <v>20160</v>
      </c>
    </row>
    <row r="153" spans="1:8" ht="15" customHeight="1">
      <c r="A153" s="515" t="str">
        <f>'INSUMOS &amp; EQUIPOS'!B181</f>
        <v>MAT2411172</v>
      </c>
      <c r="B153" s="1203" t="str">
        <f>'INSUMOS &amp; EQUIPOS'!C181</f>
        <v>PLATINAS DE TENSIÓN, TORNILLERÍA GALVANIZADA</v>
      </c>
      <c r="C153" s="1205"/>
      <c r="D153" s="516" t="str">
        <f>VLOOKUP(B153,'INSUMOS &amp; EQUIPOS'!$C$10:$E$419,2,FALSE)</f>
        <v>UND</v>
      </c>
      <c r="E153" s="517">
        <v>3</v>
      </c>
      <c r="F153" s="518">
        <v>0.05</v>
      </c>
      <c r="G153" s="519">
        <f>VLOOKUP(B153,'INSUMOS &amp; EQUIPOS'!$C$10:$E$419,3,FALSE)</f>
        <v>10680</v>
      </c>
      <c r="H153" s="520">
        <f t="shared" si="4"/>
        <v>33642</v>
      </c>
    </row>
    <row r="154" spans="1:8" ht="30" customHeight="1">
      <c r="A154" s="515" t="str">
        <f>'INSUMOS &amp; EQUIPOS'!B182</f>
        <v>MAT2411173</v>
      </c>
      <c r="B154" s="1203" t="str">
        <f>'INSUMOS &amp; EQUIPOS'!C185</f>
        <v>PINTURA DE PROTECCIÓN TIPO ESMALTE PINTULUX 3 EN 1 MATE O SIMILAR.</v>
      </c>
      <c r="C154" s="1205"/>
      <c r="D154" s="516" t="str">
        <f>VLOOKUP(B154,'INSUMOS &amp; EQUIPOS'!$C$10:$E$419,2,FALSE)</f>
        <v>GALÓN</v>
      </c>
      <c r="E154" s="517">
        <f>1/10</f>
        <v>0.1</v>
      </c>
      <c r="F154" s="518">
        <v>0.05</v>
      </c>
      <c r="G154" s="519">
        <f>VLOOKUP(B154,'INSUMOS &amp; EQUIPOS'!$C$10:$E$419,3,FALSE)</f>
        <v>164400</v>
      </c>
      <c r="H154" s="520">
        <f t="shared" si="4"/>
        <v>17262</v>
      </c>
    </row>
    <row r="155" spans="1:8" ht="15" customHeight="1">
      <c r="A155" s="515" t="str">
        <f>'INSUMOS &amp; EQUIPOS'!B48</f>
        <v>MAT2411039</v>
      </c>
      <c r="B155" s="1203" t="str">
        <f>'INSUMOS &amp; EQUIPOS'!C48</f>
        <v>SOLDADURA HO E - 6011x1/8</v>
      </c>
      <c r="C155" s="1205"/>
      <c r="D155" s="516" t="str">
        <f>VLOOKUP(B155,'INSUMOS &amp; EQUIPOS'!$C$10:$E$419,2,FALSE)</f>
        <v>KG</v>
      </c>
      <c r="E155" s="517">
        <v>2</v>
      </c>
      <c r="F155" s="518">
        <v>0.05</v>
      </c>
      <c r="G155" s="519">
        <f>VLOOKUP(B155,'INSUMOS &amp; EQUIPOS'!$C$10:$E$419,3,FALSE)</f>
        <v>25693.199999999997</v>
      </c>
      <c r="H155" s="520">
        <f t="shared" si="4"/>
        <v>53955.719999999994</v>
      </c>
    </row>
    <row r="156" spans="1:8" ht="15" customHeight="1">
      <c r="A156" s="515" t="s">
        <v>1553</v>
      </c>
      <c r="B156" s="1203" t="str">
        <f>'APUS BASICOS'!D66</f>
        <v>CONCRETO 3.000 PSI HECHO EN OBRA</v>
      </c>
      <c r="C156" s="1205"/>
      <c r="D156" s="516" t="s">
        <v>320</v>
      </c>
      <c r="E156" s="517">
        <f>((0.7*0.3*0.3)*1.15)</f>
        <v>7.2450000000000001E-2</v>
      </c>
      <c r="F156" s="518">
        <v>0.05</v>
      </c>
      <c r="G156" s="519">
        <f>'APUS BASICOS'!F66</f>
        <v>722181.28025310917</v>
      </c>
      <c r="H156" s="520">
        <f t="shared" si="4"/>
        <v>54938.135442054649</v>
      </c>
    </row>
    <row r="157" spans="1:8" ht="15" customHeight="1">
      <c r="A157" s="510"/>
      <c r="B157" s="521"/>
      <c r="C157" s="522"/>
      <c r="D157" s="522"/>
      <c r="E157" s="522"/>
      <c r="F157" s="522"/>
      <c r="G157" s="523" t="s">
        <v>1539</v>
      </c>
      <c r="H157" s="524">
        <f>SUM(H143:H156)</f>
        <v>1984890.6374420545</v>
      </c>
    </row>
    <row r="158" spans="1:8" ht="10" customHeight="1">
      <c r="A158" s="501"/>
      <c r="B158" s="502"/>
      <c r="C158" s="502"/>
      <c r="D158" s="502"/>
      <c r="E158" s="502"/>
      <c r="F158" s="502"/>
      <c r="G158" s="502"/>
      <c r="H158" s="503"/>
    </row>
    <row r="159" spans="1:8" ht="15" customHeight="1">
      <c r="A159" s="513" t="s">
        <v>360</v>
      </c>
      <c r="B159" s="1199" t="s">
        <v>1540</v>
      </c>
      <c r="C159" s="1200"/>
      <c r="D159" s="1200"/>
      <c r="E159" s="1200"/>
      <c r="F159" s="1200"/>
      <c r="G159" s="1200"/>
      <c r="H159" s="1201"/>
    </row>
    <row r="160" spans="1:8" ht="15" customHeight="1">
      <c r="A160" s="512"/>
      <c r="B160" s="1202" t="s">
        <v>933</v>
      </c>
      <c r="C160" s="1202"/>
      <c r="D160" s="1202"/>
      <c r="E160" s="514" t="s">
        <v>301</v>
      </c>
      <c r="F160" s="514" t="s">
        <v>0</v>
      </c>
      <c r="G160" s="514" t="s">
        <v>1538</v>
      </c>
      <c r="H160" s="514" t="s">
        <v>365</v>
      </c>
    </row>
    <row r="161" spans="1:8" ht="15" customHeight="1">
      <c r="A161" s="525"/>
      <c r="B161" s="1198" t="s">
        <v>1541</v>
      </c>
      <c r="C161" s="1198"/>
      <c r="D161" s="1198"/>
      <c r="E161" s="516" t="s">
        <v>291</v>
      </c>
      <c r="F161" s="526">
        <v>0.1</v>
      </c>
      <c r="G161" s="519">
        <f>H184</f>
        <v>318204.05508340773</v>
      </c>
      <c r="H161" s="520">
        <f t="shared" ref="H161:H167" si="5">F161*G161</f>
        <v>31820.405508340773</v>
      </c>
    </row>
    <row r="162" spans="1:8" ht="15" customHeight="1">
      <c r="A162" s="525" t="str">
        <f>'INSUMOS &amp; EQUIPOS'!B339</f>
        <v>C0010120</v>
      </c>
      <c r="B162" s="1203" t="str">
        <f>'INSUMOS &amp; EQUIPOS'!C365</f>
        <v>HOYADORA POWER GASOLINA 2.8 HP</v>
      </c>
      <c r="C162" s="1204"/>
      <c r="D162" s="1205"/>
      <c r="E162" s="516" t="str">
        <f>VLOOKUP(B162,'INSUMOS &amp; EQUIPOS'!$C$10:$E$419,2,FALSE)</f>
        <v>DÍA</v>
      </c>
      <c r="F162" s="527">
        <f>1/30</f>
        <v>3.3333333333333333E-2</v>
      </c>
      <c r="G162" s="519">
        <f>VLOOKUP(B162,'INSUMOS &amp; EQUIPOS'!$C$10:$E$419,3,FALSE)</f>
        <v>48000</v>
      </c>
      <c r="H162" s="520">
        <f t="shared" si="5"/>
        <v>1600</v>
      </c>
    </row>
    <row r="163" spans="1:8" ht="15" customHeight="1">
      <c r="A163" s="525" t="str">
        <f>'INSUMOS &amp; EQUIPOS'!B353</f>
        <v>EQUI2411013</v>
      </c>
      <c r="B163" s="1203" t="str">
        <f>'INSUMOS &amp; EQUIPOS'!C366</f>
        <v>TENSADOR DE MALLA</v>
      </c>
      <c r="C163" s="1204"/>
      <c r="D163" s="1205"/>
      <c r="E163" s="516" t="str">
        <f>VLOOKUP(B163,'INSUMOS &amp; EQUIPOS'!$C$10:$E$419,2,FALSE)</f>
        <v>DÍA</v>
      </c>
      <c r="F163" s="527">
        <f>1/10</f>
        <v>0.1</v>
      </c>
      <c r="G163" s="519">
        <f>VLOOKUP(B163,'INSUMOS &amp; EQUIPOS'!$C$10:$E$419,3,FALSE)</f>
        <v>6240</v>
      </c>
      <c r="H163" s="520">
        <f t="shared" si="5"/>
        <v>624</v>
      </c>
    </row>
    <row r="164" spans="1:8" ht="15" customHeight="1">
      <c r="A164" s="525" t="str">
        <f>'INSUMOS &amp; EQUIPOS'!B354</f>
        <v>C0010250</v>
      </c>
      <c r="B164" s="1203" t="str">
        <f>'INSUMOS &amp; EQUIPOS'!C367</f>
        <v xml:space="preserve">ANDAMIOS TUBULARES COMPLETOS  </v>
      </c>
      <c r="C164" s="1204"/>
      <c r="D164" s="1205"/>
      <c r="E164" s="516" t="str">
        <f>VLOOKUP(B164,'INSUMOS &amp; EQUIPOS'!$C$10:$E$419,2,FALSE)</f>
        <v>DÍA</v>
      </c>
      <c r="F164" s="527">
        <v>0.4</v>
      </c>
      <c r="G164" s="519">
        <f>VLOOKUP(B164,'INSUMOS &amp; EQUIPOS'!$C$10:$E$419,3,FALSE)</f>
        <v>23000</v>
      </c>
      <c r="H164" s="520">
        <f t="shared" si="5"/>
        <v>9200</v>
      </c>
    </row>
    <row r="165" spans="1:8" ht="30" customHeight="1">
      <c r="A165" s="525" t="str">
        <f>'INSUMOS &amp; EQUIPOS'!B355</f>
        <v>C0010290</v>
      </c>
      <c r="B165" s="1203" t="str">
        <f>'INSUMOS &amp; EQUIPOS'!C318</f>
        <v>EQUIPO DE PINTURA (COMPRESOR). PRESIÓN MÁXIMA DE TRABAJO 7 HP</v>
      </c>
      <c r="C165" s="1204"/>
      <c r="D165" s="1205"/>
      <c r="E165" s="516" t="str">
        <f>VLOOKUP(B165,'INSUMOS &amp; EQUIPOS'!$C$10:$E$419,2,FALSE)</f>
        <v>HR</v>
      </c>
      <c r="F165" s="527">
        <v>0.5</v>
      </c>
      <c r="G165" s="519">
        <f>VLOOKUP(B165,'INSUMOS &amp; EQUIPOS'!$C$10:$E$419,3,FALSE)</f>
        <v>28682.81970149291</v>
      </c>
      <c r="H165" s="520">
        <f t="shared" si="5"/>
        <v>14341.409850746455</v>
      </c>
    </row>
    <row r="166" spans="1:8" ht="15" customHeight="1">
      <c r="A166" s="525" t="str">
        <f>'INSUMOS &amp; EQUIPOS'!B356</f>
        <v>C0010295</v>
      </c>
      <c r="B166" s="1203" t="str">
        <f>'INSUMOS &amp; EQUIPOS'!C322</f>
        <v>EQUIPO DE SOLDADURA 400 AMP</v>
      </c>
      <c r="C166" s="1204"/>
      <c r="D166" s="1205"/>
      <c r="E166" s="516" t="str">
        <f>VLOOKUP(B166,'INSUMOS &amp; EQUIPOS'!$C$10:$E$419,2,FALSE)</f>
        <v>DÍA</v>
      </c>
      <c r="F166" s="527">
        <f>1/6</f>
        <v>0.16666666666666666</v>
      </c>
      <c r="G166" s="519">
        <f>VLOOKUP(B166,'INSUMOS &amp; EQUIPOS'!$C$10:$E$419,3,FALSE)</f>
        <v>173458.37181490191</v>
      </c>
      <c r="H166" s="520">
        <f t="shared" si="5"/>
        <v>28909.728635816984</v>
      </c>
    </row>
    <row r="167" spans="1:8" ht="15" customHeight="1">
      <c r="A167" s="525" t="str">
        <f>'INSUMOS &amp; EQUIPOS'!B357</f>
        <v>C0011055</v>
      </c>
      <c r="B167" s="1203" t="str">
        <f>'INSUMOS &amp; EQUIPOS'!C323</f>
        <v>EQUIPO DE OXICORTE Y SOLDADURA, CAPACIDAD DE CORTE 6"-14"</v>
      </c>
      <c r="C167" s="1204"/>
      <c r="D167" s="1205"/>
      <c r="E167" s="516" t="str">
        <f>VLOOKUP(B167,'INSUMOS &amp; EQUIPOS'!$C$10:$E$419,2,FALSE)</f>
        <v>HR</v>
      </c>
      <c r="F167" s="527">
        <v>1</v>
      </c>
      <c r="G167" s="519">
        <f>VLOOKUP(B167,'INSUMOS &amp; EQUIPOS'!$C$10:$E$419,3,FALSE)</f>
        <v>20871.298255343725</v>
      </c>
      <c r="H167" s="520">
        <f t="shared" si="5"/>
        <v>20871.298255343725</v>
      </c>
    </row>
    <row r="168" spans="1:8" ht="15" customHeight="1">
      <c r="A168" s="531"/>
      <c r="B168" s="1210"/>
      <c r="C168" s="1211"/>
      <c r="D168" s="1211"/>
      <c r="E168" s="532"/>
      <c r="F168" s="532"/>
      <c r="G168" s="533" t="s">
        <v>1542</v>
      </c>
      <c r="H168" s="534">
        <f>SUM(H161:H167)</f>
        <v>107366.84225024792</v>
      </c>
    </row>
    <row r="169" spans="1:8" ht="10" customHeight="1">
      <c r="A169" s="501"/>
      <c r="B169" s="502"/>
      <c r="C169" s="502"/>
      <c r="D169" s="502"/>
      <c r="E169" s="502"/>
      <c r="F169" s="502"/>
      <c r="G169" s="502"/>
      <c r="H169" s="503"/>
    </row>
    <row r="170" spans="1:8" ht="15" customHeight="1">
      <c r="A170" s="535"/>
      <c r="B170" s="1199" t="s">
        <v>1543</v>
      </c>
      <c r="C170" s="1201"/>
      <c r="D170" s="536"/>
      <c r="E170" s="537"/>
      <c r="F170" s="537"/>
      <c r="G170" s="537"/>
      <c r="H170" s="537"/>
    </row>
    <row r="171" spans="1:8" ht="15" customHeight="1">
      <c r="A171" s="513" t="s">
        <v>1544</v>
      </c>
      <c r="B171" s="1202" t="s">
        <v>933</v>
      </c>
      <c r="C171" s="1202"/>
      <c r="D171" s="514" t="s">
        <v>301</v>
      </c>
      <c r="E171" s="514" t="s">
        <v>1545</v>
      </c>
      <c r="F171" s="514" t="s">
        <v>1546</v>
      </c>
      <c r="G171" s="514" t="s">
        <v>936</v>
      </c>
      <c r="H171" s="514" t="s">
        <v>365</v>
      </c>
    </row>
    <row r="172" spans="1:8" ht="15" customHeight="1">
      <c r="A172" s="525" t="str">
        <f>'INSUMOS &amp; EQUIPOS'!B411</f>
        <v>TRANS241104</v>
      </c>
      <c r="B172" s="1198" t="str">
        <f>'INSUMOS &amp; EQUIPOS'!C411</f>
        <v>TRANSPORTE DE MATERIALES</v>
      </c>
      <c r="C172" s="1198"/>
      <c r="D172" s="516" t="str">
        <f>VLOOKUP(B172,'INSUMOS &amp; EQUIPOS'!$C$10:$E$419,2,FALSE)</f>
        <v>%</v>
      </c>
      <c r="E172" s="538"/>
      <c r="F172" s="539">
        <v>0.05</v>
      </c>
      <c r="G172" s="519">
        <f>H157</f>
        <v>1984890.6374420545</v>
      </c>
      <c r="H172" s="540">
        <f>F172*G172</f>
        <v>99244.531872102729</v>
      </c>
    </row>
    <row r="173" spans="1:8" ht="15" customHeight="1">
      <c r="A173" s="525"/>
      <c r="B173" s="1285" t="s">
        <v>1547</v>
      </c>
      <c r="C173" s="1285"/>
      <c r="D173" s="516"/>
      <c r="E173" s="538"/>
      <c r="F173" s="538"/>
      <c r="G173" s="519"/>
      <c r="H173" s="540"/>
    </row>
    <row r="174" spans="1:8" ht="15" customHeight="1">
      <c r="A174" s="510"/>
      <c r="B174" s="1207" t="s">
        <v>1547</v>
      </c>
      <c r="C174" s="1207"/>
      <c r="D174" s="528"/>
      <c r="E174" s="528" t="s">
        <v>1547</v>
      </c>
      <c r="F174" s="528" t="s">
        <v>745</v>
      </c>
      <c r="G174" s="528" t="s">
        <v>745</v>
      </c>
      <c r="H174" s="540"/>
    </row>
    <row r="175" spans="1:8" ht="15" customHeight="1">
      <c r="A175" s="541"/>
      <c r="B175" s="1208"/>
      <c r="C175" s="1209"/>
      <c r="D175" s="542"/>
      <c r="E175" s="543"/>
      <c r="F175" s="543"/>
      <c r="G175" s="523" t="s">
        <v>1548</v>
      </c>
      <c r="H175" s="534">
        <f>SUM(H172:H174)</f>
        <v>99244.531872102729</v>
      </c>
    </row>
    <row r="176" spans="1:8" ht="10" customHeight="1">
      <c r="A176" s="501"/>
      <c r="B176" s="502"/>
      <c r="C176" s="502"/>
      <c r="D176" s="502"/>
      <c r="E176" s="502"/>
      <c r="F176" s="502"/>
      <c r="G176" s="502"/>
      <c r="H176" s="503"/>
    </row>
    <row r="177" spans="1:10" ht="14">
      <c r="A177" s="512"/>
      <c r="B177" s="1200" t="s">
        <v>937</v>
      </c>
      <c r="C177" s="1200"/>
      <c r="D177" s="1200"/>
      <c r="E177" s="1200"/>
      <c r="F177" s="1200"/>
      <c r="G177" s="1200"/>
      <c r="H177" s="1201"/>
    </row>
    <row r="178" spans="1:10" ht="14">
      <c r="A178" s="513" t="s">
        <v>1544</v>
      </c>
      <c r="B178" s="1202" t="s">
        <v>1549</v>
      </c>
      <c r="C178" s="1202"/>
      <c r="D178" s="1202"/>
      <c r="E178" s="514" t="s">
        <v>301</v>
      </c>
      <c r="F178" s="514" t="s">
        <v>0</v>
      </c>
      <c r="G178" s="514" t="s">
        <v>1538</v>
      </c>
      <c r="H178" s="514" t="s">
        <v>365</v>
      </c>
    </row>
    <row r="179" spans="1:10" ht="14">
      <c r="A179" s="525" t="str">
        <f>'INSUMOS &amp; EQUIPOS'!B382</f>
        <v>MO241101</v>
      </c>
      <c r="B179" s="1210" t="str">
        <f>'INSUMOS &amp; EQUIPOS'!C382</f>
        <v xml:space="preserve">CUADRILLA "AA" (Albañileria) </v>
      </c>
      <c r="C179" s="1211"/>
      <c r="D179" s="1212"/>
      <c r="E179" s="516" t="str">
        <f>VLOOKUP(B179,'INSUMOS &amp; EQUIPOS'!$C$10:$E$419,2,FALSE)</f>
        <v>HC</v>
      </c>
      <c r="F179" s="527">
        <v>2</v>
      </c>
      <c r="G179" s="519">
        <f>VLOOKUP(B179,'INSUMOS &amp; EQUIPOS'!$C$10:$E$419,3,FALSE)</f>
        <v>50004.564548208138</v>
      </c>
      <c r="H179" s="520">
        <f>F179*G179</f>
        <v>100009.12909641628</v>
      </c>
    </row>
    <row r="180" spans="1:10" ht="14">
      <c r="A180" s="525" t="str">
        <f>'INSUMOS &amp; EQUIPOS'!B383</f>
        <v>MO241102</v>
      </c>
      <c r="B180" s="1210" t="str">
        <f>'INSUMOS &amp; EQUIPOS'!C383</f>
        <v xml:space="preserve">CUADRILLA "BB" (Instalaciones) </v>
      </c>
      <c r="C180" s="1211"/>
      <c r="D180" s="1212"/>
      <c r="E180" s="516" t="str">
        <f>VLOOKUP(B180,'INSUMOS &amp; EQUIPOS'!$C$10:$E$419,2,FALSE)</f>
        <v>HC</v>
      </c>
      <c r="F180" s="527">
        <v>4</v>
      </c>
      <c r="G180" s="519">
        <f>VLOOKUP(B180,'INSUMOS &amp; EQUIPOS'!$C$10:$E$419,3,FALSE)</f>
        <v>54548.731496747867</v>
      </c>
      <c r="H180" s="520">
        <f>F180*G180</f>
        <v>218194.92598699147</v>
      </c>
    </row>
    <row r="181" spans="1:10" ht="14">
      <c r="A181" s="525"/>
      <c r="B181" s="1210"/>
      <c r="C181" s="1211"/>
      <c r="D181" s="1212"/>
      <c r="E181" s="516"/>
      <c r="F181" s="527"/>
      <c r="G181" s="519"/>
      <c r="H181" s="520"/>
    </row>
    <row r="182" spans="1:10" ht="14">
      <c r="A182" s="525"/>
      <c r="B182" s="1210"/>
      <c r="C182" s="1211"/>
      <c r="D182" s="1212"/>
      <c r="E182" s="516"/>
      <c r="F182" s="527"/>
      <c r="G182" s="519"/>
      <c r="H182" s="520"/>
    </row>
    <row r="183" spans="1:10" ht="14">
      <c r="A183" s="525"/>
      <c r="B183" s="1225"/>
      <c r="C183" s="1225"/>
      <c r="D183" s="1225"/>
      <c r="E183" s="528"/>
      <c r="F183" s="544"/>
      <c r="G183" s="530"/>
      <c r="H183" s="520"/>
    </row>
    <row r="184" spans="1:10" ht="14">
      <c r="A184" s="531"/>
      <c r="B184" s="1203"/>
      <c r="C184" s="1204"/>
      <c r="D184" s="1204"/>
      <c r="E184" s="543"/>
      <c r="F184" s="543"/>
      <c r="G184" s="523" t="s">
        <v>1550</v>
      </c>
      <c r="H184" s="534">
        <f>SUM(H179:H183)</f>
        <v>318204.05508340773</v>
      </c>
    </row>
    <row r="185" spans="1:10" ht="10" customHeight="1">
      <c r="A185" s="501"/>
      <c r="B185" s="502"/>
      <c r="C185" s="502"/>
      <c r="D185" s="502"/>
      <c r="E185" s="502"/>
      <c r="F185" s="502"/>
      <c r="G185" s="502"/>
      <c r="H185" s="503"/>
    </row>
    <row r="186" spans="1:10" ht="20" customHeight="1">
      <c r="A186" s="1213" t="s">
        <v>938</v>
      </c>
      <c r="B186" s="1214"/>
      <c r="C186" s="1214"/>
      <c r="D186" s="1214"/>
      <c r="E186" s="1214"/>
      <c r="F186" s="1214"/>
      <c r="G186" s="1215"/>
      <c r="H186" s="545">
        <f>H184+H175+H168+H157</f>
        <v>2509706.0666478127</v>
      </c>
      <c r="J186" s="546"/>
    </row>
    <row r="187" spans="1:10" ht="10" customHeight="1">
      <c r="A187" s="501"/>
      <c r="B187" s="502"/>
      <c r="C187" s="502"/>
      <c r="D187" s="502"/>
      <c r="E187" s="502"/>
      <c r="F187" s="502"/>
      <c r="G187" s="502"/>
      <c r="H187" s="503"/>
    </row>
    <row r="188" spans="1:10" ht="12.75" customHeight="1">
      <c r="A188" s="1216" t="s">
        <v>1551</v>
      </c>
      <c r="B188" s="1217"/>
      <c r="C188" s="1217"/>
      <c r="D188" s="1217"/>
      <c r="E188" s="1217"/>
      <c r="F188" s="1217"/>
      <c r="G188" s="1217"/>
      <c r="H188" s="1218"/>
    </row>
    <row r="189" spans="1:10" ht="12.75" customHeight="1">
      <c r="A189" s="1219"/>
      <c r="B189" s="1220"/>
      <c r="C189" s="1220"/>
      <c r="D189" s="1220"/>
      <c r="E189" s="1220"/>
      <c r="F189" s="1220"/>
      <c r="G189" s="1220"/>
      <c r="H189" s="1221"/>
    </row>
    <row r="190" spans="1:10" ht="12.75" customHeight="1">
      <c r="A190" s="1222"/>
      <c r="B190" s="1223"/>
      <c r="C190" s="1223"/>
      <c r="D190" s="1223"/>
      <c r="E190" s="1223"/>
      <c r="F190" s="1223"/>
      <c r="G190" s="1223"/>
      <c r="H190" s="1224"/>
    </row>
    <row r="191" spans="1:10" ht="25" customHeight="1">
      <c r="A191" s="1185"/>
      <c r="B191" s="1186"/>
      <c r="C191" s="1191" t="s">
        <v>999</v>
      </c>
      <c r="D191" s="1191"/>
      <c r="E191" s="1191"/>
      <c r="F191" s="1191"/>
      <c r="G191" s="1186"/>
      <c r="H191" s="1192"/>
    </row>
    <row r="192" spans="1:10" ht="25" customHeight="1">
      <c r="A192" s="1187"/>
      <c r="B192" s="1188"/>
      <c r="C192" s="1195" t="s">
        <v>843</v>
      </c>
      <c r="D192" s="1195"/>
      <c r="E192" s="1195"/>
      <c r="F192" s="1195"/>
      <c r="G192" s="1188"/>
      <c r="H192" s="1193"/>
    </row>
    <row r="193" spans="1:8" ht="24.75" customHeight="1">
      <c r="A193" s="1189"/>
      <c r="B193" s="1190"/>
      <c r="C193" s="1196" t="s">
        <v>844</v>
      </c>
      <c r="D193" s="1196"/>
      <c r="E193" s="1196"/>
      <c r="F193" s="1196"/>
      <c r="G193" s="1190"/>
      <c r="H193" s="1194"/>
    </row>
    <row r="194" spans="1:8" ht="10" customHeight="1">
      <c r="A194" s="501"/>
      <c r="B194" s="502"/>
      <c r="C194" s="502"/>
      <c r="D194" s="502"/>
      <c r="E194" s="502"/>
      <c r="F194" s="502"/>
      <c r="G194" s="502"/>
      <c r="H194" s="503"/>
    </row>
    <row r="195" spans="1:8" ht="20" customHeight="1">
      <c r="A195" s="1197" t="s">
        <v>1529</v>
      </c>
      <c r="B195" s="1197"/>
      <c r="C195" s="1197"/>
      <c r="D195" s="1197"/>
      <c r="E195" s="1197"/>
      <c r="F195" s="1197"/>
      <c r="G195" s="1197"/>
      <c r="H195" s="1197"/>
    </row>
    <row r="196" spans="1:8" ht="20" customHeight="1">
      <c r="A196" s="504" t="s">
        <v>1530</v>
      </c>
      <c r="B196" s="1171" t="s">
        <v>1000</v>
      </c>
      <c r="C196" s="1171"/>
      <c r="D196" s="1171"/>
      <c r="E196" s="505" t="s">
        <v>1531</v>
      </c>
      <c r="F196" s="506" t="s">
        <v>1532</v>
      </c>
      <c r="G196" s="505" t="s">
        <v>954</v>
      </c>
      <c r="H196" s="506" t="s">
        <v>1533</v>
      </c>
    </row>
    <row r="197" spans="1:8" ht="35" customHeight="1">
      <c r="A197" s="507" t="s">
        <v>953</v>
      </c>
      <c r="B197" s="1172" t="str">
        <f>'INSUMOS &amp; EQUIPOS'!$B$6</f>
        <v>CONSTRUCCIÓN DE UN SISTEMA SOLAR FOTOVOLTAICO DE GENERACIÓN DISTRIBUIDA DE 0.99 MWE ETAPA 3 PARA EL DESARROLLO SOCIOECONÓMICO DEL MUNICIPIO DE BARRANCAS, EN EL DEPARTAMENTO DE LA GUAJIRA - BARRANCAS III</v>
      </c>
      <c r="C197" s="1173"/>
      <c r="D197" s="1173"/>
      <c r="E197" s="1173"/>
      <c r="F197" s="1173"/>
      <c r="G197" s="1173"/>
      <c r="H197" s="1174"/>
    </row>
    <row r="198" spans="1:8" ht="10" customHeight="1">
      <c r="A198" s="501"/>
      <c r="B198" s="502"/>
      <c r="C198" s="502"/>
      <c r="D198" s="502"/>
      <c r="E198" s="502"/>
      <c r="F198" s="502"/>
      <c r="G198" s="502"/>
      <c r="H198" s="503"/>
    </row>
    <row r="199" spans="1:8" ht="20" customHeight="1">
      <c r="A199" s="1175" t="s">
        <v>1534</v>
      </c>
      <c r="B199" s="1176"/>
      <c r="C199" s="1176"/>
      <c r="D199" s="1176"/>
      <c r="E199" s="1176"/>
      <c r="F199" s="1176"/>
      <c r="G199" s="1176"/>
      <c r="H199" s="1177"/>
    </row>
    <row r="200" spans="1:8" ht="10" customHeight="1">
      <c r="A200" s="501"/>
      <c r="B200" s="502"/>
      <c r="C200" s="502"/>
      <c r="D200" s="502"/>
      <c r="E200" s="502"/>
      <c r="F200" s="502"/>
      <c r="G200" s="502"/>
      <c r="H200" s="503"/>
    </row>
    <row r="201" spans="1:8" ht="20" customHeight="1">
      <c r="A201" s="1178" t="str">
        <f>'PPTO RESUMEN'!$D$25</f>
        <v>CERRAMIENTO PERIMETRAL</v>
      </c>
      <c r="B201" s="1179"/>
      <c r="C201" s="1179"/>
      <c r="D201" s="1179"/>
      <c r="E201" s="1179"/>
      <c r="F201" s="1179"/>
      <c r="G201" s="1179"/>
      <c r="H201" s="1180"/>
    </row>
    <row r="202" spans="1:8" ht="10" customHeight="1">
      <c r="A202" s="501"/>
      <c r="B202" s="502"/>
      <c r="C202" s="502"/>
      <c r="D202" s="502"/>
      <c r="E202" s="502"/>
      <c r="F202" s="502"/>
      <c r="G202" s="502"/>
      <c r="H202" s="503"/>
    </row>
    <row r="203" spans="1:8" ht="20" customHeight="1">
      <c r="A203" s="508" t="s">
        <v>360</v>
      </c>
      <c r="B203" s="1181" t="s">
        <v>933</v>
      </c>
      <c r="C203" s="1181"/>
      <c r="D203" s="1181"/>
      <c r="E203" s="1181"/>
      <c r="F203" s="1181"/>
      <c r="G203" s="1181"/>
      <c r="H203" s="509" t="s">
        <v>301</v>
      </c>
    </row>
    <row r="204" spans="1:8" ht="50" customHeight="1">
      <c r="A204" s="510">
        <f>+'PPTO RESUMEN'!C29</f>
        <v>3.4</v>
      </c>
      <c r="B204" s="1182" t="str">
        <f>VLOOKUP(A204,'PPTO RESUMEN'!$C$17:$E$83,2,FALSE)</f>
        <v>Suministro e instalacion de lamparas de iluminacion tipo exterior con alimentacion autonoma. Incluye poste de 6 metros en acero galvanizado</v>
      </c>
      <c r="C204" s="1183"/>
      <c r="D204" s="1183"/>
      <c r="E204" s="1183"/>
      <c r="F204" s="1183"/>
      <c r="G204" s="1184"/>
      <c r="H204" s="511" t="s">
        <v>288</v>
      </c>
    </row>
    <row r="205" spans="1:8" ht="10" customHeight="1">
      <c r="A205" s="501"/>
      <c r="B205" s="502"/>
      <c r="C205" s="502"/>
      <c r="D205" s="502"/>
      <c r="E205" s="502"/>
      <c r="F205" s="502"/>
      <c r="G205" s="502"/>
      <c r="H205" s="503"/>
    </row>
    <row r="206" spans="1:8" ht="15" customHeight="1">
      <c r="A206" s="512"/>
      <c r="B206" s="1206" t="s">
        <v>1536</v>
      </c>
      <c r="C206" s="1206"/>
      <c r="D206" s="1206"/>
      <c r="E206" s="1206"/>
      <c r="F206" s="1206"/>
      <c r="G206" s="1206"/>
      <c r="H206" s="1206"/>
    </row>
    <row r="207" spans="1:8" ht="15" customHeight="1">
      <c r="A207" s="513" t="s">
        <v>360</v>
      </c>
      <c r="B207" s="1202" t="s">
        <v>933</v>
      </c>
      <c r="C207" s="1202"/>
      <c r="D207" s="514" t="s">
        <v>301</v>
      </c>
      <c r="E207" s="514" t="s">
        <v>0</v>
      </c>
      <c r="F207" s="514" t="s">
        <v>1537</v>
      </c>
      <c r="G207" s="514" t="s">
        <v>1538</v>
      </c>
      <c r="H207" s="514" t="s">
        <v>365</v>
      </c>
    </row>
    <row r="208" spans="1:8" ht="15" customHeight="1">
      <c r="A208" s="515" t="str">
        <f>'INSUMOS &amp; EQUIPOS'!B155</f>
        <v>MAT2411146</v>
      </c>
      <c r="B208" s="1203" t="str">
        <f>'INSUMOS &amp; EQUIPOS'!C10</f>
        <v>ACERO DE REFUERZO PDR-60; Fy: 4200 kg/cm2 (6.000 PSI).</v>
      </c>
      <c r="C208" s="1205"/>
      <c r="D208" s="516" t="str">
        <f>VLOOKUP(B208,'INSUMOS &amp; EQUIPOS'!$C$10:$E$419,2,FALSE)</f>
        <v>KG</v>
      </c>
      <c r="E208" s="517">
        <v>6</v>
      </c>
      <c r="F208" s="518">
        <v>0.05</v>
      </c>
      <c r="G208" s="519">
        <f>VLOOKUP(B208,'INSUMOS &amp; EQUIPOS'!$C$10:$E$419,3,FALSE)</f>
        <v>6913.6128783333324</v>
      </c>
      <c r="H208" s="520">
        <f t="shared" ref="H208:H214" si="6">E208*G208*(1+F208)</f>
        <v>43555.761133499997</v>
      </c>
    </row>
    <row r="209" spans="1:13" ht="15" customHeight="1">
      <c r="A209" s="515" t="str">
        <f>'INSUMOS &amp; EQUIPOS'!B155</f>
        <v>MAT2411146</v>
      </c>
      <c r="B209" s="1203" t="str">
        <f>'INSUMOS &amp; EQUIPOS'!C14</f>
        <v>ALAMBRE NEGRO No.18</v>
      </c>
      <c r="C209" s="1205"/>
      <c r="D209" s="516" t="str">
        <f>VLOOKUP(B209,'INSUMOS &amp; EQUIPOS'!$C$10:$E$419,2,FALSE)</f>
        <v>KG</v>
      </c>
      <c r="E209" s="517">
        <v>0.3</v>
      </c>
      <c r="F209" s="518">
        <v>0.05</v>
      </c>
      <c r="G209" s="519">
        <f>VLOOKUP(B209,'INSUMOS &amp; EQUIPOS'!$C$10:$E$419,3,FALSE)</f>
        <v>8639.8680000000004</v>
      </c>
      <c r="H209" s="520">
        <f t="shared" si="6"/>
        <v>2721.5584199999998</v>
      </c>
    </row>
    <row r="210" spans="1:13" ht="15" customHeight="1">
      <c r="A210" s="515" t="str">
        <f>'INSUMOS &amp; EQUIPOS'!B156</f>
        <v>MAT2411147</v>
      </c>
      <c r="B210" s="1203" t="str">
        <f>'INSUMOS &amp; EQUIPOS'!C50</f>
        <v>SEGUETA NICHOLSON</v>
      </c>
      <c r="C210" s="1205"/>
      <c r="D210" s="516" t="str">
        <f>VLOOKUP(B210,'INSUMOS &amp; EQUIPOS'!$C$10:$E$419,2,FALSE)</f>
        <v>UND</v>
      </c>
      <c r="E210" s="517">
        <v>0.5</v>
      </c>
      <c r="F210" s="518">
        <v>0.05</v>
      </c>
      <c r="G210" s="519">
        <f>VLOOKUP(B210,'INSUMOS &amp; EQUIPOS'!$C$10:$E$419,3,FALSE)</f>
        <v>4211.5682699999998</v>
      </c>
      <c r="H210" s="520">
        <f t="shared" si="6"/>
        <v>2211.0733417500001</v>
      </c>
    </row>
    <row r="211" spans="1:13" ht="15" customHeight="1">
      <c r="A211" s="515" t="str">
        <f>'INSUMOS &amp; EQUIPOS'!B48</f>
        <v>MAT2411039</v>
      </c>
      <c r="B211" s="1203" t="str">
        <f>'INSUMOS &amp; EQUIPOS'!C48</f>
        <v>SOLDADURA HO E - 6011x1/8</v>
      </c>
      <c r="C211" s="1205"/>
      <c r="D211" s="516" t="str">
        <f>VLOOKUP(B211,'INSUMOS &amp; EQUIPOS'!$C$10:$E$419,2,FALSE)</f>
        <v>KG</v>
      </c>
      <c r="E211" s="517">
        <v>0.4</v>
      </c>
      <c r="F211" s="518">
        <v>0.05</v>
      </c>
      <c r="G211" s="519">
        <f>VLOOKUP(B211,'INSUMOS &amp; EQUIPOS'!$C$10:$E$419,3,FALSE)</f>
        <v>25693.199999999997</v>
      </c>
      <c r="H211" s="520">
        <f t="shared" si="6"/>
        <v>10791.143999999998</v>
      </c>
    </row>
    <row r="212" spans="1:13" ht="60" customHeight="1">
      <c r="A212" s="515" t="str">
        <f>'INSUMOS &amp; EQUIPOS'!B199</f>
        <v>MAT2411190</v>
      </c>
      <c r="B212" s="1203" t="str">
        <f>'INSUMOS &amp; EQUIPOS'!C199</f>
        <v>LUMINARIA LED SOLAR INTEGRADA DE 70W. FLUJO LUMINOSOS DE 8400 LÚMENES. CARCASA DE ALUMINIO 4-5 DÍAS DE AUTONOMÍA ENCENDIDO Y APAGADO POR SENSOR.</v>
      </c>
      <c r="C212" s="1205"/>
      <c r="D212" s="516" t="str">
        <f>VLOOKUP(B212,'INSUMOS &amp; EQUIPOS'!$C$10:$E$419,2,FALSE)</f>
        <v>UND</v>
      </c>
      <c r="E212" s="517">
        <v>1</v>
      </c>
      <c r="F212" s="518"/>
      <c r="G212" s="519">
        <f>VLOOKUP(B212,'INSUMOS &amp; EQUIPOS'!$C$10:$E$419,3,FALSE)</f>
        <v>1875890.4</v>
      </c>
      <c r="H212" s="520">
        <f t="shared" si="6"/>
        <v>1875890.4</v>
      </c>
    </row>
    <row r="213" spans="1:13" ht="40" customHeight="1">
      <c r="A213" s="515" t="str">
        <f>'INSUMOS &amp; EQUIPOS'!B200</f>
        <v>MAT2411191</v>
      </c>
      <c r="B213" s="1203" t="str">
        <f>'INSUMOS &amp; EQUIPOS'!C200</f>
        <v>POSTE METÁLICO DE 6 M DE ALTURA, DIÁMETRO DE 3" CAL. 14 EN ACERO GALVANIZADO</v>
      </c>
      <c r="C213" s="1205"/>
      <c r="D213" s="516" t="str">
        <f>VLOOKUP(B213,'INSUMOS &amp; EQUIPOS'!$C$10:$E$419,2,FALSE)</f>
        <v>UND</v>
      </c>
      <c r="E213" s="517">
        <v>1</v>
      </c>
      <c r="F213" s="518"/>
      <c r="G213" s="519">
        <f>VLOOKUP(B213,'INSUMOS &amp; EQUIPOS'!$C$10:$E$419,3,FALSE)</f>
        <v>2736264</v>
      </c>
      <c r="H213" s="520">
        <f t="shared" si="6"/>
        <v>2736264</v>
      </c>
    </row>
    <row r="214" spans="1:13" ht="15" customHeight="1">
      <c r="A214" s="515" t="s">
        <v>1560</v>
      </c>
      <c r="B214" s="1203" t="str">
        <f>'APUS BASICOS'!D83</f>
        <v>CONCRETO 3.500 PSI HECHO EN OBRA</v>
      </c>
      <c r="C214" s="1205"/>
      <c r="D214" s="516" t="s">
        <v>320</v>
      </c>
      <c r="E214" s="517">
        <f>(1.8*0.2*0.2)*1.1</f>
        <v>7.920000000000002E-2</v>
      </c>
      <c r="F214" s="518">
        <v>0.05</v>
      </c>
      <c r="G214" s="519">
        <f>'APUS BASICOS'!F83</f>
        <v>763585.23399112886</v>
      </c>
      <c r="H214" s="520">
        <f t="shared" si="6"/>
        <v>63499.748058702295</v>
      </c>
      <c r="K214" s="465">
        <f>(0.9*0.9*0.1)*5</f>
        <v>0.40500000000000008</v>
      </c>
      <c r="L214" s="465">
        <f>0.8*0.8*0.1</f>
        <v>6.4000000000000015E-2</v>
      </c>
      <c r="M214" s="465">
        <f>K214+L214</f>
        <v>0.46900000000000008</v>
      </c>
    </row>
    <row r="215" spans="1:13" ht="15" customHeight="1">
      <c r="A215" s="510"/>
      <c r="B215" s="521"/>
      <c r="C215" s="522"/>
      <c r="D215" s="522"/>
      <c r="E215" s="522"/>
      <c r="F215" s="522"/>
      <c r="G215" s="523" t="s">
        <v>1539</v>
      </c>
      <c r="H215" s="524">
        <f>SUM(H208:H214)</f>
        <v>4734933.6849539513</v>
      </c>
    </row>
    <row r="216" spans="1:13" ht="10" customHeight="1">
      <c r="A216" s="501"/>
      <c r="B216" s="502"/>
      <c r="C216" s="502"/>
      <c r="D216" s="502"/>
      <c r="E216" s="502"/>
      <c r="F216" s="502"/>
      <c r="G216" s="502"/>
      <c r="H216" s="503"/>
    </row>
    <row r="217" spans="1:13" ht="15" customHeight="1">
      <c r="A217" s="513" t="s">
        <v>360</v>
      </c>
      <c r="B217" s="1199" t="s">
        <v>1540</v>
      </c>
      <c r="C217" s="1200"/>
      <c r="D217" s="1200"/>
      <c r="E217" s="1200"/>
      <c r="F217" s="1200"/>
      <c r="G217" s="1200"/>
      <c r="H217" s="1201"/>
    </row>
    <row r="218" spans="1:13" ht="15" customHeight="1">
      <c r="A218" s="512"/>
      <c r="B218" s="1202" t="s">
        <v>933</v>
      </c>
      <c r="C218" s="1202"/>
      <c r="D218" s="1202"/>
      <c r="E218" s="514" t="s">
        <v>301</v>
      </c>
      <c r="F218" s="514" t="s">
        <v>0</v>
      </c>
      <c r="G218" s="514" t="s">
        <v>1538</v>
      </c>
      <c r="H218" s="514" t="s">
        <v>365</v>
      </c>
    </row>
    <row r="219" spans="1:13" ht="15" customHeight="1">
      <c r="A219" s="525"/>
      <c r="B219" s="1286" t="s">
        <v>1541</v>
      </c>
      <c r="C219" s="1286"/>
      <c r="D219" s="1286"/>
      <c r="E219" s="516" t="s">
        <v>291</v>
      </c>
      <c r="F219" s="526">
        <v>0.05</v>
      </c>
      <c r="G219" s="519">
        <f>H239</f>
        <v>472761.91567657189</v>
      </c>
      <c r="H219" s="520">
        <f t="shared" ref="H219:H225" si="7">F219*G219</f>
        <v>23638.095783828598</v>
      </c>
    </row>
    <row r="220" spans="1:13" ht="15" customHeight="1">
      <c r="A220" s="525" t="str">
        <f>'INSUMOS &amp; EQUIPOS'!B332</f>
        <v>EQUI2411025</v>
      </c>
      <c r="B220" s="1287" t="str">
        <f>'INSUMOS &amp; EQUIPOS'!C332</f>
        <v>FORMALETA DE MADERA DE 20X20CM, MEDIDAS INTERNA.</v>
      </c>
      <c r="C220" s="1288"/>
      <c r="D220" s="1289"/>
      <c r="E220" s="516" t="str">
        <f>VLOOKUP(B220,'INSUMOS &amp; EQUIPOS'!$C$10:$E$419,2,FALSE)</f>
        <v>DÍA</v>
      </c>
      <c r="F220" s="527">
        <v>1</v>
      </c>
      <c r="G220" s="519">
        <f>VLOOKUP(B220,'INSUMOS &amp; EQUIPOS'!$C$10:$E$419,3,FALSE)</f>
        <v>18216.899999999998</v>
      </c>
      <c r="H220" s="520">
        <f t="shared" si="7"/>
        <v>18216.899999999998</v>
      </c>
    </row>
    <row r="221" spans="1:13" ht="15" customHeight="1">
      <c r="A221" s="525" t="str">
        <f>'INSUMOS &amp; EQUIPOS'!B335</f>
        <v>EQUI2411019</v>
      </c>
      <c r="B221" s="1287" t="str">
        <f>'INSUMOS &amp; EQUIPOS'!C335</f>
        <v>TALADRO ELÉCTRICO ROTOMARTILLO SDS-PLUS 1350W 800RPM BAUKER O SIMILAR</v>
      </c>
      <c r="C221" s="1288"/>
      <c r="D221" s="1289"/>
      <c r="E221" s="516" t="str">
        <f>VLOOKUP(B221,'INSUMOS &amp; EQUIPOS'!$C$10:$E$419,2,FALSE)</f>
        <v>HR</v>
      </c>
      <c r="F221" s="527">
        <v>1</v>
      </c>
      <c r="G221" s="519">
        <f>VLOOKUP(B221,'INSUMOS &amp; EQUIPOS'!$C$10:$E$419,3,FALSE)</f>
        <v>14116.781250000002</v>
      </c>
      <c r="H221" s="520">
        <f t="shared" si="7"/>
        <v>14116.781250000002</v>
      </c>
    </row>
    <row r="222" spans="1:13" ht="15" customHeight="1">
      <c r="A222" s="525" t="str">
        <f>'INSUMOS &amp; EQUIPOS'!B322</f>
        <v>EQUI2611025</v>
      </c>
      <c r="B222" s="1287" t="str">
        <f>'INSUMOS &amp; EQUIPOS'!C322</f>
        <v>EQUIPO DE SOLDADURA 400 AMP</v>
      </c>
      <c r="C222" s="1288"/>
      <c r="D222" s="1289"/>
      <c r="E222" s="516" t="str">
        <f>VLOOKUP(B222,'INSUMOS &amp; EQUIPOS'!$C$10:$E$419,2,FALSE)</f>
        <v>DÍA</v>
      </c>
      <c r="F222" s="527">
        <v>0.2</v>
      </c>
      <c r="G222" s="519">
        <f>VLOOKUP(B222,'INSUMOS &amp; EQUIPOS'!$C$10:$E$419,3,FALSE)</f>
        <v>173458.37181490191</v>
      </c>
      <c r="H222" s="520">
        <f t="shared" si="7"/>
        <v>34691.674362980382</v>
      </c>
    </row>
    <row r="223" spans="1:13" ht="15" customHeight="1">
      <c r="A223" s="525" t="str">
        <f>'INSUMOS &amp; EQUIPOS'!B358</f>
        <v>C0011088</v>
      </c>
      <c r="B223" s="1287" t="str">
        <f>'INSUMOS &amp; EQUIPOS'!C358</f>
        <v>PLANTA ELÉCTRICA MOTOGENERADOR G.P. 100 KW</v>
      </c>
      <c r="C223" s="1288"/>
      <c r="D223" s="1289"/>
      <c r="E223" s="516" t="str">
        <f>VLOOKUP(B223,'INSUMOS &amp; EQUIPOS'!$C$10:$E$419,2,FALSE)</f>
        <v>HR</v>
      </c>
      <c r="F223" s="527">
        <v>1</v>
      </c>
      <c r="G223" s="519">
        <f>VLOOKUP(B223,'INSUMOS &amp; EQUIPOS'!$C$10:$E$419,3,FALSE)</f>
        <v>75727.286055988632</v>
      </c>
      <c r="H223" s="520">
        <f t="shared" si="7"/>
        <v>75727.286055988632</v>
      </c>
    </row>
    <row r="224" spans="1:13" ht="30" customHeight="1">
      <c r="A224" s="525" t="str">
        <f>'INSUMOS &amp; EQUIPOS'!B342</f>
        <v>C0010922</v>
      </c>
      <c r="B224" s="1290" t="str">
        <f>'INSUMOS &amp; EQUIPOS'!C342</f>
        <v>VIBRADOR DE CONCRETO, POTENCIA APROXIMADA DE 3 HP, MANGUERAS DE 4 A 6 METROS</v>
      </c>
      <c r="C224" s="1291"/>
      <c r="D224" s="1292"/>
      <c r="E224" s="516" t="str">
        <f>VLOOKUP(B224,'INSUMOS &amp; EQUIPOS'!$C$10:$E$419,2,FALSE)</f>
        <v>HR</v>
      </c>
      <c r="F224" s="527">
        <v>0.5</v>
      </c>
      <c r="G224" s="519">
        <f>VLOOKUP(B224,'INSUMOS &amp; EQUIPOS'!$C$10:$E$419,3,FALSE)</f>
        <v>12119.334495495028</v>
      </c>
      <c r="H224" s="520">
        <f t="shared" si="7"/>
        <v>6059.667247747514</v>
      </c>
    </row>
    <row r="225" spans="1:8" ht="15" customHeight="1">
      <c r="A225" s="525" t="str">
        <f>'INSUMOS &amp; EQUIPOS'!B345</f>
        <v>C0010170</v>
      </c>
      <c r="B225" s="1287" t="str">
        <f>'INSUMOS &amp; EQUIPOS'!C345</f>
        <v>CIZALLA MANUAL DE 90 CM</v>
      </c>
      <c r="C225" s="1288"/>
      <c r="D225" s="1289"/>
      <c r="E225" s="516" t="str">
        <f>VLOOKUP(B225,'INSUMOS &amp; EQUIPOS'!$C$10:$E$419,2,FALSE)</f>
        <v>HR</v>
      </c>
      <c r="F225" s="527">
        <v>0.5</v>
      </c>
      <c r="G225" s="519">
        <f>VLOOKUP(B225,'INSUMOS &amp; EQUIPOS'!$C$10:$E$419,3,FALSE)</f>
        <v>3081.0351834564362</v>
      </c>
      <c r="H225" s="520">
        <f t="shared" si="7"/>
        <v>1540.5175917282181</v>
      </c>
    </row>
    <row r="226" spans="1:8" ht="15" customHeight="1">
      <c r="A226" s="531"/>
      <c r="B226" s="1210"/>
      <c r="C226" s="1211"/>
      <c r="D226" s="1211"/>
      <c r="E226" s="532"/>
      <c r="F226" s="532"/>
      <c r="G226" s="533" t="s">
        <v>1542</v>
      </c>
      <c r="H226" s="534">
        <f>SUM(H219:H225)</f>
        <v>173990.92229227332</v>
      </c>
    </row>
    <row r="227" spans="1:8" ht="10" customHeight="1">
      <c r="A227" s="501"/>
      <c r="B227" s="502"/>
      <c r="C227" s="502"/>
      <c r="D227" s="502"/>
      <c r="E227" s="502"/>
      <c r="F227" s="502"/>
      <c r="G227" s="502"/>
      <c r="H227" s="503"/>
    </row>
    <row r="228" spans="1:8" ht="15" customHeight="1">
      <c r="A228" s="535"/>
      <c r="B228" s="1199" t="s">
        <v>1543</v>
      </c>
      <c r="C228" s="1201"/>
      <c r="D228" s="536"/>
      <c r="E228" s="537"/>
      <c r="F228" s="537"/>
      <c r="G228" s="537"/>
      <c r="H228" s="537"/>
    </row>
    <row r="229" spans="1:8" ht="15" customHeight="1">
      <c r="A229" s="513" t="s">
        <v>1544</v>
      </c>
      <c r="B229" s="1202" t="s">
        <v>933</v>
      </c>
      <c r="C229" s="1202"/>
      <c r="D229" s="514" t="s">
        <v>301</v>
      </c>
      <c r="E229" s="514" t="s">
        <v>1545</v>
      </c>
      <c r="F229" s="514" t="s">
        <v>1546</v>
      </c>
      <c r="G229" s="514" t="s">
        <v>936</v>
      </c>
      <c r="H229" s="514" t="s">
        <v>365</v>
      </c>
    </row>
    <row r="230" spans="1:8" ht="15" customHeight="1">
      <c r="A230" s="525">
        <f>'INSUMOS &amp; EQUIPOS'!B598</f>
        <v>0</v>
      </c>
      <c r="B230" s="1198" t="str">
        <f>'INSUMOS &amp; EQUIPOS'!$C$411</f>
        <v>TRANSPORTE DE MATERIALES</v>
      </c>
      <c r="C230" s="1198"/>
      <c r="D230" s="516" t="str">
        <f>VLOOKUP(B230,'INSUMOS &amp; EQUIPOS'!$C$10:$E$419,2,FALSE)</f>
        <v>%</v>
      </c>
      <c r="E230" s="538"/>
      <c r="F230" s="538">
        <v>0.05</v>
      </c>
      <c r="G230" s="519">
        <f>H215</f>
        <v>4734933.6849539513</v>
      </c>
      <c r="H230" s="540">
        <f>F230*G230</f>
        <v>236746.68424769759</v>
      </c>
    </row>
    <row r="231" spans="1:8" ht="15" customHeight="1">
      <c r="A231" s="525"/>
      <c r="B231" s="1285" t="s">
        <v>1547</v>
      </c>
      <c r="C231" s="1285"/>
      <c r="D231" s="516"/>
      <c r="E231" s="538"/>
      <c r="F231" s="538"/>
      <c r="G231" s="519"/>
      <c r="H231" s="540"/>
    </row>
    <row r="232" spans="1:8" ht="15" customHeight="1">
      <c r="A232" s="541"/>
      <c r="B232" s="1208"/>
      <c r="C232" s="1209"/>
      <c r="D232" s="542"/>
      <c r="E232" s="543"/>
      <c r="F232" s="543"/>
      <c r="G232" s="523" t="s">
        <v>1548</v>
      </c>
      <c r="H232" s="534">
        <f>SUM(H230:H231)</f>
        <v>236746.68424769759</v>
      </c>
    </row>
    <row r="233" spans="1:8" ht="10" customHeight="1">
      <c r="A233" s="501"/>
      <c r="B233" s="502"/>
      <c r="C233" s="502"/>
      <c r="D233" s="502"/>
      <c r="E233" s="502"/>
      <c r="F233" s="502"/>
      <c r="G233" s="502"/>
      <c r="H233" s="503"/>
    </row>
    <row r="234" spans="1:8" ht="14">
      <c r="A234" s="512"/>
      <c r="B234" s="1200" t="s">
        <v>937</v>
      </c>
      <c r="C234" s="1200"/>
      <c r="D234" s="1200"/>
      <c r="E234" s="1200"/>
      <c r="F234" s="1200"/>
      <c r="G234" s="1200"/>
      <c r="H234" s="1201"/>
    </row>
    <row r="235" spans="1:8" ht="14">
      <c r="A235" s="513" t="s">
        <v>1544</v>
      </c>
      <c r="B235" s="1202" t="s">
        <v>1549</v>
      </c>
      <c r="C235" s="1202"/>
      <c r="D235" s="1202"/>
      <c r="E235" s="514" t="s">
        <v>301</v>
      </c>
      <c r="F235" s="514" t="s">
        <v>0</v>
      </c>
      <c r="G235" s="514" t="s">
        <v>1538</v>
      </c>
      <c r="H235" s="514" t="s">
        <v>365</v>
      </c>
    </row>
    <row r="236" spans="1:8" ht="14">
      <c r="A236" s="525" t="str">
        <f>'INSUMOS &amp; EQUIPOS'!B382</f>
        <v>MO241101</v>
      </c>
      <c r="B236" s="1210" t="str">
        <f>'INSUMOS &amp; EQUIPOS'!C382</f>
        <v xml:space="preserve">CUADRILLA "AA" (Albañileria) </v>
      </c>
      <c r="C236" s="1211"/>
      <c r="D236" s="1212"/>
      <c r="E236" s="516" t="str">
        <f>VLOOKUP(B236,'INSUMOS &amp; EQUIPOS'!$C$10:$E$419,2,FALSE)</f>
        <v>HC</v>
      </c>
      <c r="F236" s="527">
        <v>4</v>
      </c>
      <c r="G236" s="519">
        <f>VLOOKUP(B236,'INSUMOS &amp; EQUIPOS'!$C$10:$E$419,3,FALSE)</f>
        <v>50004.564548208138</v>
      </c>
      <c r="H236" s="520">
        <f>F236*G236</f>
        <v>200018.25819283255</v>
      </c>
    </row>
    <row r="237" spans="1:8" ht="14">
      <c r="A237" s="525" t="str">
        <f>'INSUMOS &amp; EQUIPOS'!B383</f>
        <v>MO241102</v>
      </c>
      <c r="B237" s="1210" t="str">
        <f>'INSUMOS &amp; EQUIPOS'!C383</f>
        <v xml:space="preserve">CUADRILLA "BB" (Instalaciones) </v>
      </c>
      <c r="C237" s="1211"/>
      <c r="D237" s="1212"/>
      <c r="E237" s="516" t="str">
        <f>VLOOKUP(B237,'INSUMOS &amp; EQUIPOS'!$C$10:$E$419,2,FALSE)</f>
        <v>HC</v>
      </c>
      <c r="F237" s="527">
        <v>5</v>
      </c>
      <c r="G237" s="519">
        <f>VLOOKUP(B237,'INSUMOS &amp; EQUIPOS'!$C$10:$E$419,3,FALSE)</f>
        <v>54548.731496747867</v>
      </c>
      <c r="H237" s="520">
        <f>F237*G237</f>
        <v>272743.65748373931</v>
      </c>
    </row>
    <row r="238" spans="1:8" ht="14">
      <c r="A238" s="525"/>
      <c r="B238" s="1210"/>
      <c r="C238" s="1211"/>
      <c r="D238" s="1212"/>
      <c r="E238" s="516"/>
      <c r="F238" s="527"/>
      <c r="G238" s="519"/>
      <c r="H238" s="520"/>
    </row>
    <row r="239" spans="1:8" ht="14">
      <c r="A239" s="531"/>
      <c r="B239" s="1203"/>
      <c r="C239" s="1204"/>
      <c r="D239" s="1204"/>
      <c r="E239" s="543"/>
      <c r="F239" s="543"/>
      <c r="G239" s="523" t="s">
        <v>1550</v>
      </c>
      <c r="H239" s="534">
        <f>SUM(H236:H237)</f>
        <v>472761.91567657189</v>
      </c>
    </row>
    <row r="240" spans="1:8" ht="10" customHeight="1">
      <c r="A240" s="501"/>
      <c r="B240" s="502"/>
      <c r="C240" s="502"/>
      <c r="D240" s="502"/>
      <c r="E240" s="502"/>
      <c r="F240" s="502"/>
      <c r="G240" s="502"/>
      <c r="H240" s="503"/>
    </row>
    <row r="241" spans="1:10" ht="20" customHeight="1">
      <c r="A241" s="1213" t="s">
        <v>938</v>
      </c>
      <c r="B241" s="1214"/>
      <c r="C241" s="1214"/>
      <c r="D241" s="1214"/>
      <c r="E241" s="1214"/>
      <c r="F241" s="1214"/>
      <c r="G241" s="1215"/>
      <c r="H241" s="545">
        <f>H239+H232+H226+H215</f>
        <v>5618433.2071704939</v>
      </c>
      <c r="J241" s="546"/>
    </row>
    <row r="242" spans="1:10" ht="10" customHeight="1">
      <c r="A242" s="501"/>
      <c r="B242" s="502"/>
      <c r="C242" s="502"/>
      <c r="D242" s="502"/>
      <c r="E242" s="502"/>
      <c r="F242" s="502"/>
      <c r="G242" s="502"/>
      <c r="H242" s="503"/>
    </row>
    <row r="243" spans="1:10" ht="12.75" customHeight="1">
      <c r="A243" s="1216" t="s">
        <v>1551</v>
      </c>
      <c r="B243" s="1217"/>
      <c r="C243" s="1217"/>
      <c r="D243" s="1217"/>
      <c r="E243" s="1217"/>
      <c r="F243" s="1217"/>
      <c r="G243" s="1217"/>
      <c r="H243" s="1218"/>
    </row>
    <row r="244" spans="1:10" ht="12.75" customHeight="1">
      <c r="A244" s="1219"/>
      <c r="B244" s="1220"/>
      <c r="C244" s="1220"/>
      <c r="D244" s="1220"/>
      <c r="E244" s="1220"/>
      <c r="F244" s="1220"/>
      <c r="G244" s="1220"/>
      <c r="H244" s="1221"/>
    </row>
    <row r="245" spans="1:10" ht="12.75" customHeight="1">
      <c r="A245" s="1222"/>
      <c r="B245" s="1223"/>
      <c r="C245" s="1223"/>
      <c r="D245" s="1223"/>
      <c r="E245" s="1223"/>
      <c r="F245" s="1223"/>
      <c r="G245" s="1223"/>
      <c r="H245" s="1224"/>
    </row>
    <row r="246" spans="1:10" ht="14.5">
      <c r="A246" s="502"/>
      <c r="B246" s="502"/>
      <c r="C246" s="502"/>
      <c r="D246" s="502"/>
      <c r="E246" s="502"/>
      <c r="F246" s="502"/>
      <c r="G246" s="502"/>
      <c r="H246" s="502"/>
    </row>
    <row r="247" spans="1:10" ht="14.5">
      <c r="A247" s="502"/>
      <c r="B247" s="502"/>
      <c r="C247" s="502"/>
      <c r="D247" s="502"/>
      <c r="E247" s="502"/>
      <c r="F247" s="502"/>
      <c r="G247" s="502"/>
      <c r="H247" s="502"/>
    </row>
  </sheetData>
  <mergeCells count="203">
    <mergeCell ref="B238:D238"/>
    <mergeCell ref="B239:D239"/>
    <mergeCell ref="A241:G241"/>
    <mergeCell ref="A243:H245"/>
    <mergeCell ref="B232:C232"/>
    <mergeCell ref="B234:H234"/>
    <mergeCell ref="B235:D235"/>
    <mergeCell ref="B236:D236"/>
    <mergeCell ref="B237:D237"/>
    <mergeCell ref="B226:D226"/>
    <mergeCell ref="B228:C228"/>
    <mergeCell ref="B229:C229"/>
    <mergeCell ref="B230:C230"/>
    <mergeCell ref="B231:C231"/>
    <mergeCell ref="B221:D221"/>
    <mergeCell ref="B222:D222"/>
    <mergeCell ref="B223:D223"/>
    <mergeCell ref="B224:D224"/>
    <mergeCell ref="B225:D225"/>
    <mergeCell ref="B214:C214"/>
    <mergeCell ref="B217:H217"/>
    <mergeCell ref="B218:D218"/>
    <mergeCell ref="B219:D219"/>
    <mergeCell ref="B220:D220"/>
    <mergeCell ref="B209:C209"/>
    <mergeCell ref="B210:C210"/>
    <mergeCell ref="B211:C211"/>
    <mergeCell ref="B212:C212"/>
    <mergeCell ref="B213:C213"/>
    <mergeCell ref="B203:G203"/>
    <mergeCell ref="B204:G204"/>
    <mergeCell ref="B206:H206"/>
    <mergeCell ref="B207:C207"/>
    <mergeCell ref="B208:C208"/>
    <mergeCell ref="A195:H195"/>
    <mergeCell ref="B196:D196"/>
    <mergeCell ref="B197:H197"/>
    <mergeCell ref="A199:H199"/>
    <mergeCell ref="A201:H201"/>
    <mergeCell ref="B183:D183"/>
    <mergeCell ref="B184:D184"/>
    <mergeCell ref="A186:G186"/>
    <mergeCell ref="A188:H190"/>
    <mergeCell ref="A191:B193"/>
    <mergeCell ref="C191:F191"/>
    <mergeCell ref="G191:H193"/>
    <mergeCell ref="C192:F192"/>
    <mergeCell ref="C193:F193"/>
    <mergeCell ref="B178:D178"/>
    <mergeCell ref="B179:D179"/>
    <mergeCell ref="B180:D180"/>
    <mergeCell ref="B181:D181"/>
    <mergeCell ref="B182:D182"/>
    <mergeCell ref="B172:C172"/>
    <mergeCell ref="B173:C173"/>
    <mergeCell ref="B174:C174"/>
    <mergeCell ref="B175:C175"/>
    <mergeCell ref="B177:H177"/>
    <mergeCell ref="B166:D166"/>
    <mergeCell ref="B167:D167"/>
    <mergeCell ref="B168:D168"/>
    <mergeCell ref="B170:C170"/>
    <mergeCell ref="B171:C171"/>
    <mergeCell ref="B161:D161"/>
    <mergeCell ref="B162:D162"/>
    <mergeCell ref="B163:D163"/>
    <mergeCell ref="B164:D164"/>
    <mergeCell ref="B165:D165"/>
    <mergeCell ref="B154:C154"/>
    <mergeCell ref="B155:C155"/>
    <mergeCell ref="B156:C156"/>
    <mergeCell ref="B159:H159"/>
    <mergeCell ref="B160:D160"/>
    <mergeCell ref="B149:C149"/>
    <mergeCell ref="B150:C150"/>
    <mergeCell ref="B151:C151"/>
    <mergeCell ref="B152:C152"/>
    <mergeCell ref="B153:C153"/>
    <mergeCell ref="B144:C144"/>
    <mergeCell ref="B145:C145"/>
    <mergeCell ref="B146:C146"/>
    <mergeCell ref="B147:C147"/>
    <mergeCell ref="B148:C148"/>
    <mergeCell ref="B138:G138"/>
    <mergeCell ref="B139:G139"/>
    <mergeCell ref="B141:H141"/>
    <mergeCell ref="B142:C142"/>
    <mergeCell ref="B143:C143"/>
    <mergeCell ref="A130:H130"/>
    <mergeCell ref="B131:D131"/>
    <mergeCell ref="B132:H132"/>
    <mergeCell ref="A134:H134"/>
    <mergeCell ref="A136:H136"/>
    <mergeCell ref="B117:D117"/>
    <mergeCell ref="B118:D118"/>
    <mergeCell ref="A120:G120"/>
    <mergeCell ref="A122:H124"/>
    <mergeCell ref="A126:B128"/>
    <mergeCell ref="C126:F126"/>
    <mergeCell ref="G126:H128"/>
    <mergeCell ref="C127:F127"/>
    <mergeCell ref="C128:F128"/>
    <mergeCell ref="B112:D112"/>
    <mergeCell ref="B113:D113"/>
    <mergeCell ref="B114:D114"/>
    <mergeCell ref="B115:D115"/>
    <mergeCell ref="B116:D116"/>
    <mergeCell ref="B106:C106"/>
    <mergeCell ref="B107:C107"/>
    <mergeCell ref="B108:C108"/>
    <mergeCell ref="B109:C109"/>
    <mergeCell ref="B111:H111"/>
    <mergeCell ref="B100:D100"/>
    <mergeCell ref="B101:D101"/>
    <mergeCell ref="B102:D102"/>
    <mergeCell ref="B104:C104"/>
    <mergeCell ref="B105:C105"/>
    <mergeCell ref="B95:D95"/>
    <mergeCell ref="B96:D96"/>
    <mergeCell ref="B97:D97"/>
    <mergeCell ref="B98:D98"/>
    <mergeCell ref="B99:D99"/>
    <mergeCell ref="B88:C88"/>
    <mergeCell ref="B89:C89"/>
    <mergeCell ref="B90:C90"/>
    <mergeCell ref="B93:H93"/>
    <mergeCell ref="B94:D94"/>
    <mergeCell ref="B83:C83"/>
    <mergeCell ref="B84:C84"/>
    <mergeCell ref="B85:C85"/>
    <mergeCell ref="B86:C86"/>
    <mergeCell ref="B87:C87"/>
    <mergeCell ref="B78:C78"/>
    <mergeCell ref="B79:C79"/>
    <mergeCell ref="B80:C80"/>
    <mergeCell ref="B81:C81"/>
    <mergeCell ref="B82:C82"/>
    <mergeCell ref="B72:G72"/>
    <mergeCell ref="B73:G73"/>
    <mergeCell ref="B75:H75"/>
    <mergeCell ref="B76:C76"/>
    <mergeCell ref="B77:C77"/>
    <mergeCell ref="A64:H64"/>
    <mergeCell ref="B65:D65"/>
    <mergeCell ref="B66:H66"/>
    <mergeCell ref="A68:H68"/>
    <mergeCell ref="A70:H70"/>
    <mergeCell ref="A60:B62"/>
    <mergeCell ref="C60:F60"/>
    <mergeCell ref="G60:H62"/>
    <mergeCell ref="C61:F61"/>
    <mergeCell ref="C62:F62"/>
    <mergeCell ref="B56:D56"/>
    <mergeCell ref="A58:G58"/>
    <mergeCell ref="A59:H59"/>
    <mergeCell ref="B50:D50"/>
    <mergeCell ref="B51:D51"/>
    <mergeCell ref="B52:D52"/>
    <mergeCell ref="B53:D53"/>
    <mergeCell ref="B54:D54"/>
    <mergeCell ref="B55:D55"/>
    <mergeCell ref="B49:H49"/>
    <mergeCell ref="B36:D36"/>
    <mergeCell ref="B37:D37"/>
    <mergeCell ref="B38:D38"/>
    <mergeCell ref="B39:D39"/>
    <mergeCell ref="B40:D40"/>
    <mergeCell ref="B42:C42"/>
    <mergeCell ref="B43:C43"/>
    <mergeCell ref="B44:C44"/>
    <mergeCell ref="B45:C45"/>
    <mergeCell ref="B46:C46"/>
    <mergeCell ref="B47:C47"/>
    <mergeCell ref="B35:D35"/>
    <mergeCell ref="B22:C22"/>
    <mergeCell ref="B23:C23"/>
    <mergeCell ref="B24:C24"/>
    <mergeCell ref="B25:C25"/>
    <mergeCell ref="B26:C26"/>
    <mergeCell ref="B27:C27"/>
    <mergeCell ref="B28:C28"/>
    <mergeCell ref="B31:H31"/>
    <mergeCell ref="B32:D32"/>
    <mergeCell ref="B33:D33"/>
    <mergeCell ref="B34:D34"/>
    <mergeCell ref="A5:H5"/>
    <mergeCell ref="A1:B3"/>
    <mergeCell ref="C1:F1"/>
    <mergeCell ref="G1:H3"/>
    <mergeCell ref="C2:F2"/>
    <mergeCell ref="C3:F3"/>
    <mergeCell ref="B21:C21"/>
    <mergeCell ref="B6:D6"/>
    <mergeCell ref="B7:H7"/>
    <mergeCell ref="A9:H9"/>
    <mergeCell ref="A11:H11"/>
    <mergeCell ref="B13:G13"/>
    <mergeCell ref="B14:G14"/>
    <mergeCell ref="B16:H16"/>
    <mergeCell ref="B17:C17"/>
    <mergeCell ref="B18:C18"/>
    <mergeCell ref="B19:C19"/>
    <mergeCell ref="B20:C20"/>
  </mergeCells>
  <printOptions horizontalCentered="1"/>
  <pageMargins left="0.23622047244094491" right="0.23622047244094491" top="0.74803149606299213" bottom="0.74803149606299213" header="0.31496062992125984" footer="0.31496062992125984"/>
  <pageSetup paperSize="9" scale="67" fitToHeight="0" orientation="portrait" r:id="rId1"/>
  <rowBreaks count="3" manualBreakCount="3">
    <brk id="59" max="7" man="1"/>
    <brk id="125" max="7" man="1"/>
    <brk id="185" max="7"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7C52D-4309-43A4-A91E-10013D969BBC}">
  <sheetPr>
    <tabColor rgb="FFFFC000"/>
  </sheetPr>
  <dimension ref="B1:P140"/>
  <sheetViews>
    <sheetView view="pageBreakPreview" topLeftCell="A143" zoomScaleNormal="70" zoomScaleSheetLayoutView="100" workbookViewId="0">
      <selection activeCell="J32" sqref="J32"/>
    </sheetView>
  </sheetViews>
  <sheetFormatPr baseColWidth="10" defaultColWidth="11.59765625" defaultRowHeight="12.5"/>
  <cols>
    <col min="1" max="1" width="2" style="381" customWidth="1"/>
    <col min="2" max="2" width="8.59765625" style="381" customWidth="1"/>
    <col min="3" max="3" width="56.796875" style="381" customWidth="1"/>
    <col min="4" max="7" width="9.796875" style="381" customWidth="1"/>
    <col min="8" max="9" width="8.796875" style="381" customWidth="1"/>
    <col min="10" max="10" width="9.796875" style="381" customWidth="1"/>
    <col min="11" max="11" width="11.59765625" style="381"/>
    <col min="12" max="13" width="9.796875" style="381" customWidth="1"/>
    <col min="14" max="14" width="11.59765625" style="381"/>
    <col min="15" max="16" width="11.3984375" style="381" customWidth="1"/>
    <col min="17" max="17" width="1.59765625" style="381" customWidth="1"/>
    <col min="18" max="16384" width="11.59765625" style="381"/>
  </cols>
  <sheetData>
    <row r="1" spans="2:16" ht="13" thickBot="1"/>
    <row r="2" spans="2:16" ht="20" customHeight="1">
      <c r="B2" s="1267" t="s">
        <v>842</v>
      </c>
      <c r="C2" s="1268"/>
      <c r="D2" s="1268"/>
      <c r="E2" s="1268"/>
      <c r="F2" s="1268"/>
      <c r="G2" s="1268"/>
      <c r="H2" s="1268"/>
      <c r="I2" s="1268"/>
      <c r="J2" s="1268"/>
      <c r="K2" s="1268"/>
      <c r="L2" s="1268"/>
      <c r="M2" s="1268"/>
      <c r="N2" s="1268"/>
      <c r="O2" s="1268"/>
      <c r="P2" s="1269"/>
    </row>
    <row r="3" spans="2:16" ht="20" customHeight="1">
      <c r="B3" s="1270" t="s">
        <v>843</v>
      </c>
      <c r="C3" s="1271"/>
      <c r="D3" s="1271"/>
      <c r="E3" s="1271"/>
      <c r="F3" s="1271"/>
      <c r="G3" s="1271"/>
      <c r="H3" s="1271"/>
      <c r="I3" s="1271"/>
      <c r="J3" s="1271"/>
      <c r="K3" s="1271"/>
      <c r="L3" s="1271"/>
      <c r="M3" s="1271"/>
      <c r="N3" s="1271"/>
      <c r="O3" s="1271"/>
      <c r="P3" s="1272"/>
    </row>
    <row r="4" spans="2:16" ht="20" customHeight="1">
      <c r="B4" s="1270" t="s">
        <v>844</v>
      </c>
      <c r="C4" s="1271"/>
      <c r="D4" s="1271"/>
      <c r="E4" s="1271"/>
      <c r="F4" s="1271"/>
      <c r="G4" s="1271"/>
      <c r="H4" s="1271"/>
      <c r="I4" s="1271"/>
      <c r="J4" s="1271"/>
      <c r="K4" s="1271"/>
      <c r="L4" s="1271"/>
      <c r="M4" s="1271"/>
      <c r="N4" s="1271"/>
      <c r="O4" s="1271"/>
      <c r="P4" s="1272"/>
    </row>
    <row r="5" spans="2:16" ht="20" customHeight="1" thickBot="1">
      <c r="B5" s="1273" t="s">
        <v>845</v>
      </c>
      <c r="C5" s="1274"/>
      <c r="D5" s="1274"/>
      <c r="E5" s="1274"/>
      <c r="F5" s="1274"/>
      <c r="G5" s="1274"/>
      <c r="H5" s="1274"/>
      <c r="I5" s="1274"/>
      <c r="J5" s="1274"/>
      <c r="K5" s="1274"/>
      <c r="L5" s="1274"/>
      <c r="M5" s="1274"/>
      <c r="N5" s="1274"/>
      <c r="O5" s="1274"/>
      <c r="P5" s="1275"/>
    </row>
    <row r="6" spans="2:16" ht="10" customHeight="1" thickBot="1"/>
    <row r="7" spans="2:16" ht="40" customHeight="1" thickBot="1">
      <c r="B7" s="1276" t="s">
        <v>868</v>
      </c>
      <c r="C7" s="1277"/>
      <c r="D7" s="1277"/>
      <c r="E7" s="1277"/>
      <c r="F7" s="1277"/>
      <c r="G7" s="1277"/>
      <c r="H7" s="1277"/>
      <c r="I7" s="1277"/>
      <c r="J7" s="1277"/>
      <c r="K7" s="1277"/>
      <c r="L7" s="1277"/>
      <c r="M7" s="1277"/>
      <c r="N7" s="1277"/>
      <c r="O7" s="1277"/>
      <c r="P7" s="1278"/>
    </row>
    <row r="8" spans="2:16" ht="10" customHeight="1" thickBot="1"/>
    <row r="9" spans="2:16" ht="20" customHeight="1" thickBot="1">
      <c r="B9" s="1279" t="s">
        <v>939</v>
      </c>
      <c r="C9" s="1280"/>
      <c r="D9" s="1280"/>
      <c r="E9" s="1280"/>
      <c r="F9" s="1280"/>
      <c r="G9" s="1280"/>
      <c r="H9" s="1280"/>
      <c r="I9" s="1280"/>
      <c r="J9" s="1280"/>
      <c r="K9" s="1280"/>
      <c r="L9" s="1280"/>
      <c r="M9" s="1280"/>
      <c r="N9" s="1280"/>
      <c r="O9" s="1280"/>
      <c r="P9" s="1281"/>
    </row>
    <row r="10" spans="2:16" ht="10" customHeight="1">
      <c r="B10" s="387"/>
      <c r="C10" s="387"/>
      <c r="D10" s="387"/>
      <c r="E10" s="387"/>
      <c r="F10" s="387"/>
      <c r="G10" s="387"/>
      <c r="H10" s="387"/>
      <c r="I10" s="387"/>
      <c r="J10" s="387"/>
      <c r="K10" s="387"/>
      <c r="L10" s="387"/>
      <c r="M10" s="387"/>
      <c r="N10" s="387"/>
      <c r="O10" s="387"/>
      <c r="P10" s="387"/>
    </row>
    <row r="11" spans="2:16" ht="6" customHeight="1" thickBot="1">
      <c r="B11" s="1282"/>
      <c r="C11" s="1283"/>
      <c r="D11" s="1283"/>
      <c r="E11" s="1283"/>
      <c r="F11" s="1283"/>
      <c r="G11" s="1283"/>
      <c r="H11" s="1283"/>
      <c r="I11" s="1283"/>
      <c r="J11" s="1283"/>
      <c r="K11" s="1283"/>
      <c r="L11" s="1283"/>
      <c r="M11" s="1283"/>
      <c r="N11" s="1283"/>
      <c r="O11" s="1283"/>
      <c r="P11" s="1284"/>
    </row>
    <row r="12" spans="2:16" ht="45" customHeight="1">
      <c r="B12" s="389">
        <f>+'PPTO RESUMEN'!C26</f>
        <v>3.1</v>
      </c>
      <c r="C12" s="1262" t="str">
        <f>VLOOKUP(B12,'PPTO RESUMEN'!$C$17:$E$83,2)</f>
        <v>Suministro e instalación de cerramiento perimetral en malla eslabonada de alta seguridad, incluye: excavación, cimentación en dados de concreto de 21 MPA, postes tubulares galvanizados en caliente, brazos inclinados, alambre de púas, accesorios de fijación y todo lo necesario para su correcta ejecución y entrega a satisfacción.</v>
      </c>
      <c r="D12" s="1263"/>
      <c r="E12" s="1263"/>
      <c r="F12" s="1263"/>
      <c r="G12" s="1263"/>
      <c r="H12" s="1263"/>
      <c r="I12" s="1263"/>
      <c r="J12" s="1263"/>
      <c r="K12" s="1263"/>
      <c r="L12" s="1263"/>
      <c r="M12" s="1264"/>
      <c r="N12" s="390" t="s">
        <v>301</v>
      </c>
      <c r="O12" s="1265" t="str">
        <f>VLOOKUP(B12,'PPTO RESUMEN'!$C$17:$E$83,3)</f>
        <v>ml</v>
      </c>
      <c r="P12" s="1266"/>
    </row>
    <row r="13" spans="2:16" ht="18" customHeight="1">
      <c r="B13" s="1256" t="s">
        <v>873</v>
      </c>
      <c r="C13" s="1258" t="s">
        <v>299</v>
      </c>
      <c r="D13" s="1260" t="s">
        <v>874</v>
      </c>
      <c r="E13" s="1260"/>
      <c r="F13" s="1260"/>
      <c r="G13" s="1261" t="s">
        <v>884</v>
      </c>
      <c r="H13" s="1260" t="s">
        <v>1845</v>
      </c>
      <c r="I13" s="1260" t="s">
        <v>301</v>
      </c>
      <c r="J13" s="1227" t="s">
        <v>876</v>
      </c>
      <c r="K13" s="1229" t="s">
        <v>877</v>
      </c>
      <c r="L13" s="1230"/>
      <c r="M13" s="1230"/>
      <c r="N13" s="1230"/>
      <c r="O13" s="1230"/>
      <c r="P13" s="1231"/>
    </row>
    <row r="14" spans="2:16" ht="18" customHeight="1">
      <c r="B14" s="1257"/>
      <c r="C14" s="1259"/>
      <c r="D14" s="388" t="s">
        <v>878</v>
      </c>
      <c r="E14" s="388" t="s">
        <v>879</v>
      </c>
      <c r="F14" s="388" t="s">
        <v>881</v>
      </c>
      <c r="G14" s="1261"/>
      <c r="H14" s="1260"/>
      <c r="I14" s="1260"/>
      <c r="J14" s="1228"/>
      <c r="K14" s="1232"/>
      <c r="L14" s="1233"/>
      <c r="M14" s="1233"/>
      <c r="N14" s="1233"/>
      <c r="O14" s="1233"/>
      <c r="P14" s="1234"/>
    </row>
    <row r="15" spans="2:16" ht="21" customHeight="1">
      <c r="B15" s="391"/>
      <c r="C15" s="384" t="s">
        <v>1848</v>
      </c>
      <c r="D15" s="385"/>
      <c r="E15" s="385"/>
      <c r="F15" s="385"/>
      <c r="G15" s="385">
        <v>504</v>
      </c>
      <c r="H15" s="386">
        <v>1</v>
      </c>
      <c r="I15" s="566" t="s">
        <v>886</v>
      </c>
      <c r="J15" s="385">
        <f>+H15*G15</f>
        <v>504</v>
      </c>
      <c r="K15" s="1235"/>
      <c r="L15" s="1236"/>
      <c r="M15" s="1236"/>
      <c r="N15" s="1236"/>
      <c r="O15" s="1236"/>
      <c r="P15" s="1237"/>
    </row>
    <row r="16" spans="2:16" ht="21" customHeight="1">
      <c r="B16" s="391"/>
      <c r="C16" s="384"/>
      <c r="D16" s="385"/>
      <c r="E16" s="385"/>
      <c r="F16" s="385"/>
      <c r="G16" s="385"/>
      <c r="H16" s="386"/>
      <c r="I16" s="383"/>
      <c r="J16" s="385"/>
      <c r="K16" s="1238"/>
      <c r="L16" s="1239"/>
      <c r="M16" s="1239"/>
      <c r="N16" s="1239"/>
      <c r="O16" s="1239"/>
      <c r="P16" s="1240"/>
    </row>
    <row r="17" spans="2:16" ht="21" customHeight="1">
      <c r="B17" s="391"/>
      <c r="C17" s="384"/>
      <c r="D17" s="385"/>
      <c r="E17" s="385"/>
      <c r="F17" s="385"/>
      <c r="G17" s="385"/>
      <c r="H17" s="386"/>
      <c r="I17" s="383"/>
      <c r="J17" s="385"/>
      <c r="K17" s="1238"/>
      <c r="L17" s="1239"/>
      <c r="M17" s="1239"/>
      <c r="N17" s="1239"/>
      <c r="O17" s="1239"/>
      <c r="P17" s="1240"/>
    </row>
    <row r="18" spans="2:16" ht="21" customHeight="1">
      <c r="B18" s="391"/>
      <c r="C18" s="384"/>
      <c r="D18" s="385"/>
      <c r="E18" s="385"/>
      <c r="F18" s="385"/>
      <c r="G18" s="385"/>
      <c r="H18" s="386"/>
      <c r="I18" s="383"/>
      <c r="J18" s="385"/>
      <c r="K18" s="1238"/>
      <c r="L18" s="1239"/>
      <c r="M18" s="1239"/>
      <c r="N18" s="1239"/>
      <c r="O18" s="1239"/>
      <c r="P18" s="1240"/>
    </row>
    <row r="19" spans="2:16" ht="21" customHeight="1">
      <c r="B19" s="391"/>
      <c r="C19" s="384"/>
      <c r="D19" s="385"/>
      <c r="E19" s="385"/>
      <c r="F19" s="385"/>
      <c r="G19" s="385"/>
      <c r="H19" s="386"/>
      <c r="I19" s="383"/>
      <c r="J19" s="385"/>
      <c r="K19" s="1238"/>
      <c r="L19" s="1239"/>
      <c r="M19" s="1239"/>
      <c r="N19" s="1239"/>
      <c r="O19" s="1239"/>
      <c r="P19" s="1240"/>
    </row>
    <row r="20" spans="2:16" ht="21" customHeight="1">
      <c r="B20" s="391"/>
      <c r="C20" s="384"/>
      <c r="D20" s="385"/>
      <c r="E20" s="385"/>
      <c r="F20" s="385"/>
      <c r="G20" s="385"/>
      <c r="H20" s="386"/>
      <c r="I20" s="383"/>
      <c r="J20" s="385"/>
      <c r="K20" s="1238"/>
      <c r="L20" s="1239"/>
      <c r="M20" s="1239"/>
      <c r="N20" s="1239"/>
      <c r="O20" s="1239"/>
      <c r="P20" s="1240"/>
    </row>
    <row r="21" spans="2:16" ht="21" customHeight="1">
      <c r="B21" s="391"/>
      <c r="C21" s="384"/>
      <c r="D21" s="385"/>
      <c r="E21" s="385"/>
      <c r="F21" s="385"/>
      <c r="G21" s="385"/>
      <c r="H21" s="386"/>
      <c r="I21" s="383"/>
      <c r="J21" s="385"/>
      <c r="K21" s="1238"/>
      <c r="L21" s="1239"/>
      <c r="M21" s="1239"/>
      <c r="N21" s="1239"/>
      <c r="O21" s="1239"/>
      <c r="P21" s="1240"/>
    </row>
    <row r="22" spans="2:16" ht="21" customHeight="1">
      <c r="B22" s="391"/>
      <c r="C22" s="384"/>
      <c r="D22" s="385"/>
      <c r="E22" s="385"/>
      <c r="F22" s="385"/>
      <c r="G22" s="385"/>
      <c r="H22" s="386"/>
      <c r="I22" s="383"/>
      <c r="J22" s="385"/>
      <c r="K22" s="1238"/>
      <c r="L22" s="1239"/>
      <c r="M22" s="1239"/>
      <c r="N22" s="1239"/>
      <c r="O22" s="1239"/>
      <c r="P22" s="1240"/>
    </row>
    <row r="23" spans="2:16" ht="21" customHeight="1">
      <c r="B23" s="391"/>
      <c r="C23" s="384"/>
      <c r="D23" s="385"/>
      <c r="E23" s="385"/>
      <c r="F23" s="385"/>
      <c r="G23" s="385"/>
      <c r="H23" s="386"/>
      <c r="I23" s="383"/>
      <c r="J23" s="385"/>
      <c r="K23" s="1238"/>
      <c r="L23" s="1239"/>
      <c r="M23" s="1239"/>
      <c r="N23" s="1239"/>
      <c r="O23" s="1239"/>
      <c r="P23" s="1240"/>
    </row>
    <row r="24" spans="2:16" ht="21" customHeight="1">
      <c r="B24" s="391"/>
      <c r="C24" s="384"/>
      <c r="D24" s="385"/>
      <c r="E24" s="385"/>
      <c r="F24" s="385"/>
      <c r="G24" s="385"/>
      <c r="H24" s="386"/>
      <c r="I24" s="383"/>
      <c r="J24" s="385"/>
      <c r="K24" s="1238"/>
      <c r="L24" s="1239"/>
      <c r="M24" s="1239"/>
      <c r="N24" s="1239"/>
      <c r="O24" s="1239"/>
      <c r="P24" s="1240"/>
    </row>
    <row r="25" spans="2:16" ht="21" customHeight="1">
      <c r="B25" s="391"/>
      <c r="C25" s="384"/>
      <c r="D25" s="385"/>
      <c r="E25" s="385"/>
      <c r="F25" s="385"/>
      <c r="G25" s="385"/>
      <c r="H25" s="386"/>
      <c r="I25" s="383"/>
      <c r="J25" s="385"/>
      <c r="K25" s="1238"/>
      <c r="L25" s="1239"/>
      <c r="M25" s="1239"/>
      <c r="N25" s="1239"/>
      <c r="O25" s="1239"/>
      <c r="P25" s="1240"/>
    </row>
    <row r="26" spans="2:16" ht="21" customHeight="1">
      <c r="B26" s="391"/>
      <c r="C26" s="384"/>
      <c r="D26" s="385"/>
      <c r="E26" s="385"/>
      <c r="F26" s="385"/>
      <c r="G26" s="385"/>
      <c r="H26" s="386"/>
      <c r="I26" s="383"/>
      <c r="J26" s="385"/>
      <c r="K26" s="1238"/>
      <c r="L26" s="1239"/>
      <c r="M26" s="1239"/>
      <c r="N26" s="1239"/>
      <c r="O26" s="1239"/>
      <c r="P26" s="1240"/>
    </row>
    <row r="27" spans="2:16" ht="21" customHeight="1">
      <c r="B27" s="391"/>
      <c r="C27" s="384"/>
      <c r="D27" s="385"/>
      <c r="E27" s="385"/>
      <c r="F27" s="385"/>
      <c r="G27" s="385"/>
      <c r="H27" s="386"/>
      <c r="I27" s="383"/>
      <c r="J27" s="385"/>
      <c r="K27" s="1238"/>
      <c r="L27" s="1239"/>
      <c r="M27" s="1239"/>
      <c r="N27" s="1239"/>
      <c r="O27" s="1239"/>
      <c r="P27" s="1240"/>
    </row>
    <row r="28" spans="2:16" ht="21" customHeight="1">
      <c r="B28" s="391"/>
      <c r="C28" s="384"/>
      <c r="D28" s="385"/>
      <c r="E28" s="385"/>
      <c r="F28" s="385"/>
      <c r="G28" s="385"/>
      <c r="H28" s="386"/>
      <c r="I28" s="383"/>
      <c r="J28" s="385"/>
      <c r="K28" s="1238"/>
      <c r="L28" s="1239"/>
      <c r="M28" s="1239"/>
      <c r="N28" s="1239"/>
      <c r="O28" s="1239"/>
      <c r="P28" s="1240"/>
    </row>
    <row r="29" spans="2:16" ht="21" customHeight="1">
      <c r="B29" s="391"/>
      <c r="C29" s="384"/>
      <c r="D29" s="385"/>
      <c r="E29" s="385"/>
      <c r="F29" s="385"/>
      <c r="G29" s="385"/>
      <c r="H29" s="386"/>
      <c r="I29" s="383"/>
      <c r="J29" s="385"/>
      <c r="K29" s="1238"/>
      <c r="L29" s="1239"/>
      <c r="M29" s="1239"/>
      <c r="N29" s="1239"/>
      <c r="O29" s="1239"/>
      <c r="P29" s="1240"/>
    </row>
    <row r="30" spans="2:16" ht="21" customHeight="1">
      <c r="B30" s="391"/>
      <c r="C30" s="384"/>
      <c r="D30" s="385"/>
      <c r="E30" s="385"/>
      <c r="F30" s="385"/>
      <c r="G30" s="385"/>
      <c r="H30" s="386"/>
      <c r="I30" s="383"/>
      <c r="J30" s="385"/>
      <c r="K30" s="1238"/>
      <c r="L30" s="1239"/>
      <c r="M30" s="1239"/>
      <c r="N30" s="1239"/>
      <c r="O30" s="1239"/>
      <c r="P30" s="1240"/>
    </row>
    <row r="31" spans="2:16" ht="21" customHeight="1">
      <c r="B31" s="391"/>
      <c r="C31" s="384"/>
      <c r="D31" s="385"/>
      <c r="E31" s="385"/>
      <c r="F31" s="385"/>
      <c r="G31" s="385"/>
      <c r="H31" s="386"/>
      <c r="I31" s="383"/>
      <c r="J31" s="385"/>
      <c r="K31" s="1238"/>
      <c r="L31" s="1239"/>
      <c r="M31" s="1239"/>
      <c r="N31" s="1239"/>
      <c r="O31" s="1239"/>
      <c r="P31" s="1240"/>
    </row>
    <row r="32" spans="2:16" ht="20.25" customHeight="1">
      <c r="B32" s="1244" t="s">
        <v>876</v>
      </c>
      <c r="C32" s="1245"/>
      <c r="D32" s="1245"/>
      <c r="E32" s="1245"/>
      <c r="F32" s="1245"/>
      <c r="G32" s="1245"/>
      <c r="H32" s="1245"/>
      <c r="I32" s="1246"/>
      <c r="J32" s="382">
        <f>ROUND(SUM(J15:J31),1)</f>
        <v>504</v>
      </c>
      <c r="K32" s="1241"/>
      <c r="L32" s="1242"/>
      <c r="M32" s="1242"/>
      <c r="N32" s="1242"/>
      <c r="O32" s="1242"/>
      <c r="P32" s="1243"/>
    </row>
    <row r="33" spans="2:16" ht="20.25" customHeight="1">
      <c r="B33" s="1247" t="s">
        <v>880</v>
      </c>
      <c r="C33" s="1248"/>
      <c r="D33" s="1248"/>
      <c r="E33" s="1248"/>
      <c r="F33" s="1248"/>
      <c r="G33" s="1248"/>
      <c r="H33" s="1248"/>
      <c r="I33" s="1248"/>
      <c r="J33" s="1248"/>
      <c r="K33" s="1248"/>
      <c r="L33" s="1248"/>
      <c r="M33" s="1248"/>
      <c r="N33" s="1248"/>
      <c r="O33" s="1248"/>
      <c r="P33" s="1249"/>
    </row>
    <row r="34" spans="2:16" ht="20.25" customHeight="1">
      <c r="B34" s="1250"/>
      <c r="C34" s="1251"/>
      <c r="D34" s="1251"/>
      <c r="E34" s="1251"/>
      <c r="F34" s="1251"/>
      <c r="G34" s="1251"/>
      <c r="H34" s="1251"/>
      <c r="I34" s="1251"/>
      <c r="J34" s="1251"/>
      <c r="K34" s="1251"/>
      <c r="L34" s="1251"/>
      <c r="M34" s="1251"/>
      <c r="N34" s="1251"/>
      <c r="O34" s="1251"/>
      <c r="P34" s="1252"/>
    </row>
    <row r="35" spans="2:16" ht="21" customHeight="1" thickBot="1">
      <c r="B35" s="1253"/>
      <c r="C35" s="1254"/>
      <c r="D35" s="1254"/>
      <c r="E35" s="1254"/>
      <c r="F35" s="1254"/>
      <c r="G35" s="1254"/>
      <c r="H35" s="1254"/>
      <c r="I35" s="1254"/>
      <c r="J35" s="1254"/>
      <c r="K35" s="1254"/>
      <c r="L35" s="1254"/>
      <c r="M35" s="1254"/>
      <c r="N35" s="1254"/>
      <c r="O35" s="1254"/>
      <c r="P35" s="1255"/>
    </row>
    <row r="36" spans="2:16" ht="13" thickBot="1"/>
    <row r="37" spans="2:16" ht="20" customHeight="1">
      <c r="B37" s="1267" t="s">
        <v>842</v>
      </c>
      <c r="C37" s="1268"/>
      <c r="D37" s="1268"/>
      <c r="E37" s="1268"/>
      <c r="F37" s="1268"/>
      <c r="G37" s="1268"/>
      <c r="H37" s="1268"/>
      <c r="I37" s="1268"/>
      <c r="J37" s="1268"/>
      <c r="K37" s="1268"/>
      <c r="L37" s="1268"/>
      <c r="M37" s="1268"/>
      <c r="N37" s="1268"/>
      <c r="O37" s="1268"/>
      <c r="P37" s="1269"/>
    </row>
    <row r="38" spans="2:16" ht="20" customHeight="1">
      <c r="B38" s="1270" t="s">
        <v>843</v>
      </c>
      <c r="C38" s="1271"/>
      <c r="D38" s="1271"/>
      <c r="E38" s="1271"/>
      <c r="F38" s="1271"/>
      <c r="G38" s="1271"/>
      <c r="H38" s="1271"/>
      <c r="I38" s="1271"/>
      <c r="J38" s="1271"/>
      <c r="K38" s="1271"/>
      <c r="L38" s="1271"/>
      <c r="M38" s="1271"/>
      <c r="N38" s="1271"/>
      <c r="O38" s="1271"/>
      <c r="P38" s="1272"/>
    </row>
    <row r="39" spans="2:16" ht="20" customHeight="1">
      <c r="B39" s="1270" t="s">
        <v>844</v>
      </c>
      <c r="C39" s="1271"/>
      <c r="D39" s="1271"/>
      <c r="E39" s="1271"/>
      <c r="F39" s="1271"/>
      <c r="G39" s="1271"/>
      <c r="H39" s="1271"/>
      <c r="I39" s="1271"/>
      <c r="J39" s="1271"/>
      <c r="K39" s="1271"/>
      <c r="L39" s="1271"/>
      <c r="M39" s="1271"/>
      <c r="N39" s="1271"/>
      <c r="O39" s="1271"/>
      <c r="P39" s="1272"/>
    </row>
    <row r="40" spans="2:16" ht="20" customHeight="1" thickBot="1">
      <c r="B40" s="1273" t="s">
        <v>845</v>
      </c>
      <c r="C40" s="1274"/>
      <c r="D40" s="1274"/>
      <c r="E40" s="1274"/>
      <c r="F40" s="1274"/>
      <c r="G40" s="1274"/>
      <c r="H40" s="1274"/>
      <c r="I40" s="1274"/>
      <c r="J40" s="1274"/>
      <c r="K40" s="1274"/>
      <c r="L40" s="1274"/>
      <c r="M40" s="1274"/>
      <c r="N40" s="1274"/>
      <c r="O40" s="1274"/>
      <c r="P40" s="1275"/>
    </row>
    <row r="41" spans="2:16" ht="10" customHeight="1" thickBot="1"/>
    <row r="42" spans="2:16" ht="40" customHeight="1" thickBot="1">
      <c r="B42" s="1276" t="str">
        <f>+B7</f>
        <v>CONSTRUCCIÓN DE UN SISTEMA SOLAR FOTOVOLTAICO DE GENERACIÓN DISTRIBUIDA DE 0.99 MWE PARA EL DESARROLLO SOCIOECONÓMICO DEL MUNICIPIO DE BARRANCAS, EN EL DEPARTAMENTO DE LA GUAJIRA - BARRANCAS III</v>
      </c>
      <c r="C42" s="1277"/>
      <c r="D42" s="1277"/>
      <c r="E42" s="1277"/>
      <c r="F42" s="1277"/>
      <c r="G42" s="1277"/>
      <c r="H42" s="1277"/>
      <c r="I42" s="1277"/>
      <c r="J42" s="1277"/>
      <c r="K42" s="1277"/>
      <c r="L42" s="1277"/>
      <c r="M42" s="1277"/>
      <c r="N42" s="1277"/>
      <c r="O42" s="1277"/>
      <c r="P42" s="1278"/>
    </row>
    <row r="43" spans="2:16" ht="10" customHeight="1" thickBot="1"/>
    <row r="44" spans="2:16" ht="20" customHeight="1" thickBot="1">
      <c r="B44" s="1279" t="s">
        <v>939</v>
      </c>
      <c r="C44" s="1280"/>
      <c r="D44" s="1280"/>
      <c r="E44" s="1280"/>
      <c r="F44" s="1280"/>
      <c r="G44" s="1280"/>
      <c r="H44" s="1280"/>
      <c r="I44" s="1280"/>
      <c r="J44" s="1280"/>
      <c r="K44" s="1280"/>
      <c r="L44" s="1280"/>
      <c r="M44" s="1280"/>
      <c r="N44" s="1280"/>
      <c r="O44" s="1280"/>
      <c r="P44" s="1281"/>
    </row>
    <row r="45" spans="2:16" ht="10" customHeight="1">
      <c r="B45" s="387"/>
      <c r="C45" s="387"/>
      <c r="D45" s="387"/>
      <c r="E45" s="387"/>
      <c r="F45" s="387"/>
      <c r="G45" s="387"/>
      <c r="H45" s="387"/>
      <c r="I45" s="387"/>
      <c r="J45" s="387"/>
      <c r="K45" s="387"/>
      <c r="L45" s="387"/>
      <c r="M45" s="387"/>
      <c r="N45" s="387"/>
      <c r="O45" s="387"/>
      <c r="P45" s="387"/>
    </row>
    <row r="46" spans="2:16" ht="6" customHeight="1" thickBot="1">
      <c r="B46" s="1282"/>
      <c r="C46" s="1283"/>
      <c r="D46" s="1283"/>
      <c r="E46" s="1283"/>
      <c r="F46" s="1283"/>
      <c r="G46" s="1283"/>
      <c r="H46" s="1283"/>
      <c r="I46" s="1283"/>
      <c r="J46" s="1283"/>
      <c r="K46" s="1283"/>
      <c r="L46" s="1283"/>
      <c r="M46" s="1283"/>
      <c r="N46" s="1283"/>
      <c r="O46" s="1283"/>
      <c r="P46" s="1284"/>
    </row>
    <row r="47" spans="2:16" ht="45" customHeight="1">
      <c r="B47" s="389">
        <f>+'PPTO RESUMEN'!C27</f>
        <v>3.2</v>
      </c>
      <c r="C47" s="1262" t="str">
        <f>VLOOKUP(B47,'PPTO RESUMEN'!$C$17:$E$83,2)</f>
        <v>Suministro e instalación de portón vehicular de doble hoja en tubería galvanizada y malla eslabonada, según diseño. Incluye: parales principales, cerrojos de seguridad, accesorios de sujeción, pintura de retoque en soldaduras y todo lo necesario para su entrega a satisfacción.</v>
      </c>
      <c r="D47" s="1263"/>
      <c r="E47" s="1263"/>
      <c r="F47" s="1263"/>
      <c r="G47" s="1263"/>
      <c r="H47" s="1263"/>
      <c r="I47" s="1263"/>
      <c r="J47" s="1263"/>
      <c r="K47" s="1263"/>
      <c r="L47" s="1263"/>
      <c r="M47" s="1264"/>
      <c r="N47" s="390" t="s">
        <v>301</v>
      </c>
      <c r="O47" s="1265" t="str">
        <f>VLOOKUP(B47,'PPTO RESUMEN'!$C$17:$E$83,3)</f>
        <v>und</v>
      </c>
      <c r="P47" s="1266"/>
    </row>
    <row r="48" spans="2:16" ht="18" customHeight="1">
      <c r="B48" s="1256" t="s">
        <v>873</v>
      </c>
      <c r="C48" s="1258" t="s">
        <v>299</v>
      </c>
      <c r="D48" s="1260" t="s">
        <v>874</v>
      </c>
      <c r="E48" s="1260"/>
      <c r="F48" s="1260"/>
      <c r="G48" s="1261" t="s">
        <v>884</v>
      </c>
      <c r="H48" s="1260" t="s">
        <v>289</v>
      </c>
      <c r="I48" s="1260" t="s">
        <v>301</v>
      </c>
      <c r="J48" s="1227" t="s">
        <v>876</v>
      </c>
      <c r="K48" s="1229" t="s">
        <v>877</v>
      </c>
      <c r="L48" s="1230"/>
      <c r="M48" s="1230"/>
      <c r="N48" s="1230"/>
      <c r="O48" s="1230"/>
      <c r="P48" s="1231"/>
    </row>
    <row r="49" spans="2:16" ht="18" customHeight="1">
      <c r="B49" s="1257"/>
      <c r="C49" s="1259"/>
      <c r="D49" s="388" t="s">
        <v>878</v>
      </c>
      <c r="E49" s="388" t="s">
        <v>879</v>
      </c>
      <c r="F49" s="388" t="s">
        <v>881</v>
      </c>
      <c r="G49" s="1261"/>
      <c r="H49" s="1260"/>
      <c r="I49" s="1260"/>
      <c r="J49" s="1228"/>
      <c r="K49" s="1232"/>
      <c r="L49" s="1233"/>
      <c r="M49" s="1233"/>
      <c r="N49" s="1233"/>
      <c r="O49" s="1233"/>
      <c r="P49" s="1234"/>
    </row>
    <row r="50" spans="2:16" ht="21" customHeight="1">
      <c r="B50" s="391"/>
      <c r="C50" s="384" t="s">
        <v>1849</v>
      </c>
      <c r="D50" s="385"/>
      <c r="E50" s="385"/>
      <c r="F50" s="385"/>
      <c r="G50" s="385"/>
      <c r="H50" s="386">
        <v>1</v>
      </c>
      <c r="I50" s="383" t="s">
        <v>174</v>
      </c>
      <c r="J50" s="385">
        <f>+H50</f>
        <v>1</v>
      </c>
      <c r="K50" s="1235"/>
      <c r="L50" s="1236"/>
      <c r="M50" s="1236"/>
      <c r="N50" s="1236"/>
      <c r="O50" s="1236"/>
      <c r="P50" s="1237"/>
    </row>
    <row r="51" spans="2:16" ht="21" customHeight="1">
      <c r="B51" s="391"/>
      <c r="C51" s="384"/>
      <c r="D51" s="385"/>
      <c r="E51" s="385"/>
      <c r="F51" s="385"/>
      <c r="G51" s="385"/>
      <c r="H51" s="386"/>
      <c r="I51" s="383"/>
      <c r="J51" s="385"/>
      <c r="K51" s="1238"/>
      <c r="L51" s="1239"/>
      <c r="M51" s="1239"/>
      <c r="N51" s="1239"/>
      <c r="O51" s="1239"/>
      <c r="P51" s="1240"/>
    </row>
    <row r="52" spans="2:16" ht="21" customHeight="1">
      <c r="B52" s="391"/>
      <c r="C52" s="384"/>
      <c r="D52" s="385"/>
      <c r="E52" s="385"/>
      <c r="F52" s="385"/>
      <c r="G52" s="385"/>
      <c r="H52" s="386"/>
      <c r="I52" s="383"/>
      <c r="J52" s="385"/>
      <c r="K52" s="1238"/>
      <c r="L52" s="1239"/>
      <c r="M52" s="1239"/>
      <c r="N52" s="1239"/>
      <c r="O52" s="1239"/>
      <c r="P52" s="1240"/>
    </row>
    <row r="53" spans="2:16" ht="21" customHeight="1">
      <c r="B53" s="391"/>
      <c r="C53" s="384"/>
      <c r="D53" s="385"/>
      <c r="E53" s="385"/>
      <c r="F53" s="385"/>
      <c r="G53" s="385"/>
      <c r="H53" s="386"/>
      <c r="I53" s="383"/>
      <c r="J53" s="385"/>
      <c r="K53" s="1238"/>
      <c r="L53" s="1239"/>
      <c r="M53" s="1239"/>
      <c r="N53" s="1239"/>
      <c r="O53" s="1239"/>
      <c r="P53" s="1240"/>
    </row>
    <row r="54" spans="2:16" ht="21" customHeight="1">
      <c r="B54" s="391"/>
      <c r="C54" s="384"/>
      <c r="D54" s="385"/>
      <c r="E54" s="385"/>
      <c r="F54" s="385"/>
      <c r="G54" s="385"/>
      <c r="H54" s="386"/>
      <c r="I54" s="383"/>
      <c r="J54" s="385"/>
      <c r="K54" s="1238"/>
      <c r="L54" s="1239"/>
      <c r="M54" s="1239"/>
      <c r="N54" s="1239"/>
      <c r="O54" s="1239"/>
      <c r="P54" s="1240"/>
    </row>
    <row r="55" spans="2:16" ht="21" customHeight="1">
      <c r="B55" s="391"/>
      <c r="C55" s="384"/>
      <c r="D55" s="385"/>
      <c r="E55" s="385"/>
      <c r="F55" s="385"/>
      <c r="G55" s="385"/>
      <c r="H55" s="386"/>
      <c r="I55" s="383"/>
      <c r="J55" s="385"/>
      <c r="K55" s="1238"/>
      <c r="L55" s="1239"/>
      <c r="M55" s="1239"/>
      <c r="N55" s="1239"/>
      <c r="O55" s="1239"/>
      <c r="P55" s="1240"/>
    </row>
    <row r="56" spans="2:16" ht="21" customHeight="1">
      <c r="B56" s="391"/>
      <c r="C56" s="384"/>
      <c r="D56" s="385"/>
      <c r="E56" s="385"/>
      <c r="F56" s="385"/>
      <c r="G56" s="385"/>
      <c r="H56" s="386"/>
      <c r="I56" s="383"/>
      <c r="J56" s="385"/>
      <c r="K56" s="1238"/>
      <c r="L56" s="1239"/>
      <c r="M56" s="1239"/>
      <c r="N56" s="1239"/>
      <c r="O56" s="1239"/>
      <c r="P56" s="1240"/>
    </row>
    <row r="57" spans="2:16" ht="21" customHeight="1">
      <c r="B57" s="391"/>
      <c r="C57" s="384"/>
      <c r="D57" s="385"/>
      <c r="E57" s="385"/>
      <c r="F57" s="385"/>
      <c r="G57" s="385"/>
      <c r="H57" s="386"/>
      <c r="I57" s="383"/>
      <c r="J57" s="385"/>
      <c r="K57" s="1238"/>
      <c r="L57" s="1239"/>
      <c r="M57" s="1239"/>
      <c r="N57" s="1239"/>
      <c r="O57" s="1239"/>
      <c r="P57" s="1240"/>
    </row>
    <row r="58" spans="2:16" ht="21" customHeight="1">
      <c r="B58" s="391"/>
      <c r="C58" s="384"/>
      <c r="D58" s="385"/>
      <c r="E58" s="385"/>
      <c r="F58" s="385"/>
      <c r="G58" s="385"/>
      <c r="H58" s="386"/>
      <c r="I58" s="383"/>
      <c r="J58" s="385"/>
      <c r="K58" s="1238"/>
      <c r="L58" s="1239"/>
      <c r="M58" s="1239"/>
      <c r="N58" s="1239"/>
      <c r="O58" s="1239"/>
      <c r="P58" s="1240"/>
    </row>
    <row r="59" spans="2:16" ht="21" customHeight="1">
      <c r="B59" s="391"/>
      <c r="C59" s="384"/>
      <c r="D59" s="385"/>
      <c r="E59" s="385"/>
      <c r="F59" s="385"/>
      <c r="G59" s="385"/>
      <c r="H59" s="386"/>
      <c r="I59" s="383"/>
      <c r="J59" s="385"/>
      <c r="K59" s="1238"/>
      <c r="L59" s="1239"/>
      <c r="M59" s="1239"/>
      <c r="N59" s="1239"/>
      <c r="O59" s="1239"/>
      <c r="P59" s="1240"/>
    </row>
    <row r="60" spans="2:16" ht="21" customHeight="1">
      <c r="B60" s="391"/>
      <c r="C60" s="384"/>
      <c r="D60" s="385"/>
      <c r="E60" s="385"/>
      <c r="F60" s="385"/>
      <c r="G60" s="385"/>
      <c r="H60" s="386"/>
      <c r="I60" s="383"/>
      <c r="J60" s="385"/>
      <c r="K60" s="1238"/>
      <c r="L60" s="1239"/>
      <c r="M60" s="1239"/>
      <c r="N60" s="1239"/>
      <c r="O60" s="1239"/>
      <c r="P60" s="1240"/>
    </row>
    <row r="61" spans="2:16" ht="21" customHeight="1">
      <c r="B61" s="391"/>
      <c r="C61" s="384"/>
      <c r="D61" s="385"/>
      <c r="E61" s="385"/>
      <c r="F61" s="385"/>
      <c r="G61" s="385"/>
      <c r="H61" s="386"/>
      <c r="I61" s="383"/>
      <c r="J61" s="385"/>
      <c r="K61" s="1238"/>
      <c r="L61" s="1239"/>
      <c r="M61" s="1239"/>
      <c r="N61" s="1239"/>
      <c r="O61" s="1239"/>
      <c r="P61" s="1240"/>
    </row>
    <row r="62" spans="2:16" ht="21" customHeight="1">
      <c r="B62" s="391"/>
      <c r="C62" s="384"/>
      <c r="D62" s="385"/>
      <c r="E62" s="385"/>
      <c r="F62" s="385"/>
      <c r="G62" s="385"/>
      <c r="H62" s="386"/>
      <c r="I62" s="383"/>
      <c r="J62" s="385"/>
      <c r="K62" s="1238"/>
      <c r="L62" s="1239"/>
      <c r="M62" s="1239"/>
      <c r="N62" s="1239"/>
      <c r="O62" s="1239"/>
      <c r="P62" s="1240"/>
    </row>
    <row r="63" spans="2:16" ht="21" customHeight="1">
      <c r="B63" s="391"/>
      <c r="C63" s="384"/>
      <c r="D63" s="385"/>
      <c r="E63" s="385"/>
      <c r="F63" s="385"/>
      <c r="G63" s="385"/>
      <c r="H63" s="386"/>
      <c r="I63" s="383"/>
      <c r="J63" s="385"/>
      <c r="K63" s="1238"/>
      <c r="L63" s="1239"/>
      <c r="M63" s="1239"/>
      <c r="N63" s="1239"/>
      <c r="O63" s="1239"/>
      <c r="P63" s="1240"/>
    </row>
    <row r="64" spans="2:16" ht="21" customHeight="1">
      <c r="B64" s="391"/>
      <c r="C64" s="384"/>
      <c r="D64" s="385"/>
      <c r="E64" s="385"/>
      <c r="F64" s="385"/>
      <c r="G64" s="385"/>
      <c r="H64" s="386"/>
      <c r="I64" s="383"/>
      <c r="J64" s="385"/>
      <c r="K64" s="1238"/>
      <c r="L64" s="1239"/>
      <c r="M64" s="1239"/>
      <c r="N64" s="1239"/>
      <c r="O64" s="1239"/>
      <c r="P64" s="1240"/>
    </row>
    <row r="65" spans="2:16" ht="21" customHeight="1">
      <c r="B65" s="391"/>
      <c r="C65" s="384"/>
      <c r="D65" s="385"/>
      <c r="E65" s="385"/>
      <c r="F65" s="385"/>
      <c r="G65" s="385"/>
      <c r="H65" s="386"/>
      <c r="I65" s="383"/>
      <c r="J65" s="385"/>
      <c r="K65" s="1238"/>
      <c r="L65" s="1239"/>
      <c r="M65" s="1239"/>
      <c r="N65" s="1239"/>
      <c r="O65" s="1239"/>
      <c r="P65" s="1240"/>
    </row>
    <row r="66" spans="2:16" ht="21" customHeight="1">
      <c r="B66" s="391"/>
      <c r="C66" s="384"/>
      <c r="D66" s="385"/>
      <c r="E66" s="385"/>
      <c r="F66" s="385"/>
      <c r="G66" s="385"/>
      <c r="H66" s="386"/>
      <c r="I66" s="383"/>
      <c r="J66" s="385"/>
      <c r="K66" s="1238"/>
      <c r="L66" s="1239"/>
      <c r="M66" s="1239"/>
      <c r="N66" s="1239"/>
      <c r="O66" s="1239"/>
      <c r="P66" s="1240"/>
    </row>
    <row r="67" spans="2:16" ht="20.25" customHeight="1">
      <c r="B67" s="1244" t="s">
        <v>876</v>
      </c>
      <c r="C67" s="1245"/>
      <c r="D67" s="1245"/>
      <c r="E67" s="1245"/>
      <c r="F67" s="1245"/>
      <c r="G67" s="1245"/>
      <c r="H67" s="1245"/>
      <c r="I67" s="1246"/>
      <c r="J67" s="382">
        <f>ROUND(SUM(J50:J66),1)</f>
        <v>1</v>
      </c>
      <c r="K67" s="1241"/>
      <c r="L67" s="1242"/>
      <c r="M67" s="1242"/>
      <c r="N67" s="1242"/>
      <c r="O67" s="1242"/>
      <c r="P67" s="1243"/>
    </row>
    <row r="68" spans="2:16" ht="20.25" customHeight="1">
      <c r="B68" s="1247" t="s">
        <v>880</v>
      </c>
      <c r="C68" s="1248"/>
      <c r="D68" s="1248"/>
      <c r="E68" s="1248"/>
      <c r="F68" s="1248"/>
      <c r="G68" s="1248"/>
      <c r="H68" s="1248"/>
      <c r="I68" s="1248"/>
      <c r="J68" s="1248"/>
      <c r="K68" s="1248"/>
      <c r="L68" s="1248"/>
      <c r="M68" s="1248"/>
      <c r="N68" s="1248"/>
      <c r="O68" s="1248"/>
      <c r="P68" s="1249"/>
    </row>
    <row r="69" spans="2:16" ht="20.25" customHeight="1">
      <c r="B69" s="1250"/>
      <c r="C69" s="1251"/>
      <c r="D69" s="1251"/>
      <c r="E69" s="1251"/>
      <c r="F69" s="1251"/>
      <c r="G69" s="1251"/>
      <c r="H69" s="1251"/>
      <c r="I69" s="1251"/>
      <c r="J69" s="1251"/>
      <c r="K69" s="1251"/>
      <c r="L69" s="1251"/>
      <c r="M69" s="1251"/>
      <c r="N69" s="1251"/>
      <c r="O69" s="1251"/>
      <c r="P69" s="1252"/>
    </row>
    <row r="70" spans="2:16" ht="21" customHeight="1" thickBot="1">
      <c r="B70" s="1253"/>
      <c r="C70" s="1254"/>
      <c r="D70" s="1254"/>
      <c r="E70" s="1254"/>
      <c r="F70" s="1254"/>
      <c r="G70" s="1254"/>
      <c r="H70" s="1254"/>
      <c r="I70" s="1254"/>
      <c r="J70" s="1254"/>
      <c r="K70" s="1254"/>
      <c r="L70" s="1254"/>
      <c r="M70" s="1254"/>
      <c r="N70" s="1254"/>
      <c r="O70" s="1254"/>
      <c r="P70" s="1255"/>
    </row>
    <row r="71" spans="2:16" ht="13" thickBot="1"/>
    <row r="72" spans="2:16" ht="20" customHeight="1">
      <c r="B72" s="1267" t="s">
        <v>842</v>
      </c>
      <c r="C72" s="1268"/>
      <c r="D72" s="1268"/>
      <c r="E72" s="1268"/>
      <c r="F72" s="1268"/>
      <c r="G72" s="1268"/>
      <c r="H72" s="1268"/>
      <c r="I72" s="1268"/>
      <c r="J72" s="1268"/>
      <c r="K72" s="1268"/>
      <c r="L72" s="1268"/>
      <c r="M72" s="1268"/>
      <c r="N72" s="1268"/>
      <c r="O72" s="1268"/>
      <c r="P72" s="1269"/>
    </row>
    <row r="73" spans="2:16" ht="20" customHeight="1">
      <c r="B73" s="1270" t="s">
        <v>843</v>
      </c>
      <c r="C73" s="1271"/>
      <c r="D73" s="1271"/>
      <c r="E73" s="1271"/>
      <c r="F73" s="1271"/>
      <c r="G73" s="1271"/>
      <c r="H73" s="1271"/>
      <c r="I73" s="1271"/>
      <c r="J73" s="1271"/>
      <c r="K73" s="1271"/>
      <c r="L73" s="1271"/>
      <c r="M73" s="1271"/>
      <c r="N73" s="1271"/>
      <c r="O73" s="1271"/>
      <c r="P73" s="1272"/>
    </row>
    <row r="74" spans="2:16" ht="20" customHeight="1">
      <c r="B74" s="1270" t="s">
        <v>844</v>
      </c>
      <c r="C74" s="1271"/>
      <c r="D74" s="1271"/>
      <c r="E74" s="1271"/>
      <c r="F74" s="1271"/>
      <c r="G74" s="1271"/>
      <c r="H74" s="1271"/>
      <c r="I74" s="1271"/>
      <c r="J74" s="1271"/>
      <c r="K74" s="1271"/>
      <c r="L74" s="1271"/>
      <c r="M74" s="1271"/>
      <c r="N74" s="1271"/>
      <c r="O74" s="1271"/>
      <c r="P74" s="1272"/>
    </row>
    <row r="75" spans="2:16" ht="20" customHeight="1" thickBot="1">
      <c r="B75" s="1273" t="s">
        <v>845</v>
      </c>
      <c r="C75" s="1274"/>
      <c r="D75" s="1274"/>
      <c r="E75" s="1274"/>
      <c r="F75" s="1274"/>
      <c r="G75" s="1274"/>
      <c r="H75" s="1274"/>
      <c r="I75" s="1274"/>
      <c r="J75" s="1274"/>
      <c r="K75" s="1274"/>
      <c r="L75" s="1274"/>
      <c r="M75" s="1274"/>
      <c r="N75" s="1274"/>
      <c r="O75" s="1274"/>
      <c r="P75" s="1275"/>
    </row>
    <row r="76" spans="2:16" ht="10" customHeight="1" thickBot="1"/>
    <row r="77" spans="2:16" ht="40" customHeight="1" thickBot="1">
      <c r="B77" s="1276" t="str">
        <f>+B42</f>
        <v>CONSTRUCCIÓN DE UN SISTEMA SOLAR FOTOVOLTAICO DE GENERACIÓN DISTRIBUIDA DE 0.99 MWE PARA EL DESARROLLO SOCIOECONÓMICO DEL MUNICIPIO DE BARRANCAS, EN EL DEPARTAMENTO DE LA GUAJIRA - BARRANCAS III</v>
      </c>
      <c r="C77" s="1277"/>
      <c r="D77" s="1277"/>
      <c r="E77" s="1277"/>
      <c r="F77" s="1277"/>
      <c r="G77" s="1277"/>
      <c r="H77" s="1277"/>
      <c r="I77" s="1277"/>
      <c r="J77" s="1277"/>
      <c r="K77" s="1277"/>
      <c r="L77" s="1277"/>
      <c r="M77" s="1277"/>
      <c r="N77" s="1277"/>
      <c r="O77" s="1277"/>
      <c r="P77" s="1278"/>
    </row>
    <row r="78" spans="2:16" ht="10" customHeight="1" thickBot="1"/>
    <row r="79" spans="2:16" ht="20" customHeight="1" thickBot="1">
      <c r="B79" s="1279" t="s">
        <v>939</v>
      </c>
      <c r="C79" s="1280"/>
      <c r="D79" s="1280"/>
      <c r="E79" s="1280"/>
      <c r="F79" s="1280"/>
      <c r="G79" s="1280"/>
      <c r="H79" s="1280"/>
      <c r="I79" s="1280"/>
      <c r="J79" s="1280"/>
      <c r="K79" s="1280"/>
      <c r="L79" s="1280"/>
      <c r="M79" s="1280"/>
      <c r="N79" s="1280"/>
      <c r="O79" s="1280"/>
      <c r="P79" s="1281"/>
    </row>
    <row r="80" spans="2:16" ht="10" customHeight="1">
      <c r="B80" s="387"/>
      <c r="C80" s="387"/>
      <c r="D80" s="387"/>
      <c r="E80" s="387"/>
      <c r="F80" s="387"/>
      <c r="G80" s="387"/>
      <c r="H80" s="387"/>
      <c r="I80" s="387"/>
      <c r="J80" s="387"/>
      <c r="K80" s="387"/>
      <c r="L80" s="387"/>
      <c r="M80" s="387"/>
      <c r="N80" s="387"/>
      <c r="O80" s="387"/>
      <c r="P80" s="387"/>
    </row>
    <row r="81" spans="2:16" ht="6" customHeight="1" thickBot="1">
      <c r="B81" s="1282"/>
      <c r="C81" s="1283"/>
      <c r="D81" s="1283"/>
      <c r="E81" s="1283"/>
      <c r="F81" s="1283"/>
      <c r="G81" s="1283"/>
      <c r="H81" s="1283"/>
      <c r="I81" s="1283"/>
      <c r="J81" s="1283"/>
      <c r="K81" s="1283"/>
      <c r="L81" s="1283"/>
      <c r="M81" s="1283"/>
      <c r="N81" s="1283"/>
      <c r="O81" s="1283"/>
      <c r="P81" s="1284"/>
    </row>
    <row r="82" spans="2:16" ht="45" customHeight="1">
      <c r="B82" s="389">
        <f>+'PPTO RESUMEN'!C28</f>
        <v>3.3</v>
      </c>
      <c r="C82" s="1262" t="str">
        <f>VLOOKUP(B82,'PPTO RESUMEN'!$C$17:$E$83,2)</f>
        <v>Suministro e instalación de puerta peatonal en tubería galvanizada y malla eslabonada, según diseño. Incluye: marco, cerradura/portacandado, bisagras, fijaciones y todo lo necesario para su correcta operación.</v>
      </c>
      <c r="D82" s="1263"/>
      <c r="E82" s="1263"/>
      <c r="F82" s="1263"/>
      <c r="G82" s="1263"/>
      <c r="H82" s="1263"/>
      <c r="I82" s="1263"/>
      <c r="J82" s="1263"/>
      <c r="K82" s="1263"/>
      <c r="L82" s="1263"/>
      <c r="M82" s="1264"/>
      <c r="N82" s="390" t="s">
        <v>301</v>
      </c>
      <c r="O82" s="1265" t="str">
        <f>VLOOKUP(B82,'PPTO RESUMEN'!$C$17:$E$83,3)</f>
        <v>und</v>
      </c>
      <c r="P82" s="1266"/>
    </row>
    <row r="83" spans="2:16" ht="18" customHeight="1">
      <c r="B83" s="1256" t="s">
        <v>873</v>
      </c>
      <c r="C83" s="1258" t="s">
        <v>299</v>
      </c>
      <c r="D83" s="1260" t="s">
        <v>874</v>
      </c>
      <c r="E83" s="1260"/>
      <c r="F83" s="1260"/>
      <c r="G83" s="1261" t="s">
        <v>884</v>
      </c>
      <c r="H83" s="1260" t="s">
        <v>289</v>
      </c>
      <c r="I83" s="1260" t="s">
        <v>301</v>
      </c>
      <c r="J83" s="1227" t="s">
        <v>876</v>
      </c>
      <c r="K83" s="1229" t="s">
        <v>877</v>
      </c>
      <c r="L83" s="1230"/>
      <c r="M83" s="1230"/>
      <c r="N83" s="1230"/>
      <c r="O83" s="1230"/>
      <c r="P83" s="1231"/>
    </row>
    <row r="84" spans="2:16" ht="18" customHeight="1">
      <c r="B84" s="1257"/>
      <c r="C84" s="1259"/>
      <c r="D84" s="388" t="s">
        <v>878</v>
      </c>
      <c r="E84" s="388" t="s">
        <v>879</v>
      </c>
      <c r="F84" s="388" t="s">
        <v>881</v>
      </c>
      <c r="G84" s="1261"/>
      <c r="H84" s="1260"/>
      <c r="I84" s="1260"/>
      <c r="J84" s="1228"/>
      <c r="K84" s="1232"/>
      <c r="L84" s="1233"/>
      <c r="M84" s="1233"/>
      <c r="N84" s="1233"/>
      <c r="O84" s="1233"/>
      <c r="P84" s="1234"/>
    </row>
    <row r="85" spans="2:16" ht="21" customHeight="1">
      <c r="B85" s="391"/>
      <c r="C85" s="384" t="s">
        <v>1850</v>
      </c>
      <c r="D85" s="385"/>
      <c r="E85" s="385"/>
      <c r="F85" s="385"/>
      <c r="G85" s="385"/>
      <c r="H85" s="386">
        <v>1</v>
      </c>
      <c r="I85" s="383" t="s">
        <v>174</v>
      </c>
      <c r="J85" s="385">
        <f>+H85</f>
        <v>1</v>
      </c>
      <c r="K85" s="1235"/>
      <c r="L85" s="1236"/>
      <c r="M85" s="1236"/>
      <c r="N85" s="1236"/>
      <c r="O85" s="1236"/>
      <c r="P85" s="1237"/>
    </row>
    <row r="86" spans="2:16" ht="21" customHeight="1">
      <c r="B86" s="391"/>
      <c r="C86" s="384"/>
      <c r="D86" s="385"/>
      <c r="E86" s="385"/>
      <c r="F86" s="385"/>
      <c r="G86" s="385"/>
      <c r="H86" s="386"/>
      <c r="I86" s="383"/>
      <c r="J86" s="385"/>
      <c r="K86" s="1238"/>
      <c r="L86" s="1239"/>
      <c r="M86" s="1239"/>
      <c r="N86" s="1239"/>
      <c r="O86" s="1239"/>
      <c r="P86" s="1240"/>
    </row>
    <row r="87" spans="2:16" ht="21" customHeight="1">
      <c r="B87" s="391"/>
      <c r="C87" s="384"/>
      <c r="D87" s="385"/>
      <c r="E87" s="385"/>
      <c r="F87" s="385"/>
      <c r="G87" s="385"/>
      <c r="H87" s="386"/>
      <c r="I87" s="383"/>
      <c r="J87" s="385"/>
      <c r="K87" s="1238"/>
      <c r="L87" s="1239"/>
      <c r="M87" s="1239"/>
      <c r="N87" s="1239"/>
      <c r="O87" s="1239"/>
      <c r="P87" s="1240"/>
    </row>
    <row r="88" spans="2:16" ht="21" customHeight="1">
      <c r="B88" s="391"/>
      <c r="C88" s="384"/>
      <c r="D88" s="385"/>
      <c r="E88" s="385"/>
      <c r="F88" s="385"/>
      <c r="G88" s="385"/>
      <c r="H88" s="386"/>
      <c r="I88" s="383"/>
      <c r="J88" s="385"/>
      <c r="K88" s="1238"/>
      <c r="L88" s="1239"/>
      <c r="M88" s="1239"/>
      <c r="N88" s="1239"/>
      <c r="O88" s="1239"/>
      <c r="P88" s="1240"/>
    </row>
    <row r="89" spans="2:16" ht="21" customHeight="1">
      <c r="B89" s="391"/>
      <c r="C89" s="384"/>
      <c r="D89" s="385"/>
      <c r="E89" s="385"/>
      <c r="F89" s="385"/>
      <c r="G89" s="385"/>
      <c r="H89" s="386"/>
      <c r="I89" s="383"/>
      <c r="J89" s="385"/>
      <c r="K89" s="1238"/>
      <c r="L89" s="1239"/>
      <c r="M89" s="1239"/>
      <c r="N89" s="1239"/>
      <c r="O89" s="1239"/>
      <c r="P89" s="1240"/>
    </row>
    <row r="90" spans="2:16" ht="21" customHeight="1">
      <c r="B90" s="391"/>
      <c r="C90" s="384"/>
      <c r="D90" s="385"/>
      <c r="E90" s="385"/>
      <c r="F90" s="385"/>
      <c r="G90" s="385"/>
      <c r="H90" s="386"/>
      <c r="I90" s="383"/>
      <c r="J90" s="385"/>
      <c r="K90" s="1238"/>
      <c r="L90" s="1239"/>
      <c r="M90" s="1239"/>
      <c r="N90" s="1239"/>
      <c r="O90" s="1239"/>
      <c r="P90" s="1240"/>
    </row>
    <row r="91" spans="2:16" ht="21" customHeight="1">
      <c r="B91" s="391"/>
      <c r="C91" s="384"/>
      <c r="D91" s="385"/>
      <c r="E91" s="385"/>
      <c r="F91" s="385"/>
      <c r="G91" s="385"/>
      <c r="H91" s="386"/>
      <c r="I91" s="383"/>
      <c r="J91" s="385"/>
      <c r="K91" s="1238"/>
      <c r="L91" s="1239"/>
      <c r="M91" s="1239"/>
      <c r="N91" s="1239"/>
      <c r="O91" s="1239"/>
      <c r="P91" s="1240"/>
    </row>
    <row r="92" spans="2:16" ht="21" customHeight="1">
      <c r="B92" s="391"/>
      <c r="C92" s="384"/>
      <c r="D92" s="385"/>
      <c r="E92" s="385"/>
      <c r="F92" s="385"/>
      <c r="G92" s="385"/>
      <c r="H92" s="386"/>
      <c r="I92" s="383"/>
      <c r="J92" s="385"/>
      <c r="K92" s="1238"/>
      <c r="L92" s="1239"/>
      <c r="M92" s="1239"/>
      <c r="N92" s="1239"/>
      <c r="O92" s="1239"/>
      <c r="P92" s="1240"/>
    </row>
    <row r="93" spans="2:16" ht="21" customHeight="1">
      <c r="B93" s="391"/>
      <c r="C93" s="384"/>
      <c r="D93" s="385"/>
      <c r="E93" s="385"/>
      <c r="F93" s="385"/>
      <c r="G93" s="385"/>
      <c r="H93" s="386"/>
      <c r="I93" s="383"/>
      <c r="J93" s="385"/>
      <c r="K93" s="1238"/>
      <c r="L93" s="1239"/>
      <c r="M93" s="1239"/>
      <c r="N93" s="1239"/>
      <c r="O93" s="1239"/>
      <c r="P93" s="1240"/>
    </row>
    <row r="94" spans="2:16" ht="21" customHeight="1">
      <c r="B94" s="391"/>
      <c r="C94" s="384"/>
      <c r="D94" s="385"/>
      <c r="E94" s="385"/>
      <c r="F94" s="385"/>
      <c r="G94" s="385"/>
      <c r="H94" s="386"/>
      <c r="I94" s="383"/>
      <c r="J94" s="385"/>
      <c r="K94" s="1238"/>
      <c r="L94" s="1239"/>
      <c r="M94" s="1239"/>
      <c r="N94" s="1239"/>
      <c r="O94" s="1239"/>
      <c r="P94" s="1240"/>
    </row>
    <row r="95" spans="2:16" ht="21" customHeight="1">
      <c r="B95" s="391"/>
      <c r="C95" s="384"/>
      <c r="D95" s="385"/>
      <c r="E95" s="385"/>
      <c r="F95" s="385"/>
      <c r="G95" s="385"/>
      <c r="H95" s="386"/>
      <c r="I95" s="383"/>
      <c r="J95" s="385"/>
      <c r="K95" s="1238"/>
      <c r="L95" s="1239"/>
      <c r="M95" s="1239"/>
      <c r="N95" s="1239"/>
      <c r="O95" s="1239"/>
      <c r="P95" s="1240"/>
    </row>
    <row r="96" spans="2:16" ht="21" customHeight="1">
      <c r="B96" s="391"/>
      <c r="C96" s="384"/>
      <c r="D96" s="385"/>
      <c r="E96" s="385"/>
      <c r="F96" s="385"/>
      <c r="G96" s="385"/>
      <c r="H96" s="386"/>
      <c r="I96" s="383"/>
      <c r="J96" s="385"/>
      <c r="K96" s="1238"/>
      <c r="L96" s="1239"/>
      <c r="M96" s="1239"/>
      <c r="N96" s="1239"/>
      <c r="O96" s="1239"/>
      <c r="P96" s="1240"/>
    </row>
    <row r="97" spans="2:16" ht="21" customHeight="1">
      <c r="B97" s="391"/>
      <c r="C97" s="384"/>
      <c r="D97" s="385"/>
      <c r="E97" s="385"/>
      <c r="F97" s="385"/>
      <c r="G97" s="385"/>
      <c r="H97" s="386"/>
      <c r="I97" s="383"/>
      <c r="J97" s="385"/>
      <c r="K97" s="1238"/>
      <c r="L97" s="1239"/>
      <c r="M97" s="1239"/>
      <c r="N97" s="1239"/>
      <c r="O97" s="1239"/>
      <c r="P97" s="1240"/>
    </row>
    <row r="98" spans="2:16" ht="21" customHeight="1">
      <c r="B98" s="391"/>
      <c r="C98" s="384"/>
      <c r="D98" s="385"/>
      <c r="E98" s="385"/>
      <c r="F98" s="385"/>
      <c r="G98" s="385"/>
      <c r="H98" s="386"/>
      <c r="I98" s="383"/>
      <c r="J98" s="385"/>
      <c r="K98" s="1238"/>
      <c r="L98" s="1239"/>
      <c r="M98" s="1239"/>
      <c r="N98" s="1239"/>
      <c r="O98" s="1239"/>
      <c r="P98" s="1240"/>
    </row>
    <row r="99" spans="2:16" ht="21" customHeight="1">
      <c r="B99" s="391"/>
      <c r="C99" s="384"/>
      <c r="D99" s="385"/>
      <c r="E99" s="385"/>
      <c r="F99" s="385"/>
      <c r="G99" s="385"/>
      <c r="H99" s="386"/>
      <c r="I99" s="383"/>
      <c r="J99" s="385"/>
      <c r="K99" s="1238"/>
      <c r="L99" s="1239"/>
      <c r="M99" s="1239"/>
      <c r="N99" s="1239"/>
      <c r="O99" s="1239"/>
      <c r="P99" s="1240"/>
    </row>
    <row r="100" spans="2:16" ht="21" customHeight="1">
      <c r="B100" s="391"/>
      <c r="C100" s="384"/>
      <c r="D100" s="385"/>
      <c r="E100" s="385"/>
      <c r="F100" s="385"/>
      <c r="G100" s="385"/>
      <c r="H100" s="386"/>
      <c r="I100" s="383"/>
      <c r="J100" s="385"/>
      <c r="K100" s="1238"/>
      <c r="L100" s="1239"/>
      <c r="M100" s="1239"/>
      <c r="N100" s="1239"/>
      <c r="O100" s="1239"/>
      <c r="P100" s="1240"/>
    </row>
    <row r="101" spans="2:16" ht="21" customHeight="1">
      <c r="B101" s="391"/>
      <c r="C101" s="384"/>
      <c r="D101" s="385"/>
      <c r="E101" s="385"/>
      <c r="F101" s="385"/>
      <c r="G101" s="385"/>
      <c r="H101" s="386"/>
      <c r="I101" s="383"/>
      <c r="J101" s="385"/>
      <c r="K101" s="1238"/>
      <c r="L101" s="1239"/>
      <c r="M101" s="1239"/>
      <c r="N101" s="1239"/>
      <c r="O101" s="1239"/>
      <c r="P101" s="1240"/>
    </row>
    <row r="102" spans="2:16" ht="20.25" customHeight="1">
      <c r="B102" s="1244" t="s">
        <v>876</v>
      </c>
      <c r="C102" s="1245"/>
      <c r="D102" s="1245"/>
      <c r="E102" s="1245"/>
      <c r="F102" s="1245"/>
      <c r="G102" s="1245"/>
      <c r="H102" s="1245"/>
      <c r="I102" s="1246"/>
      <c r="J102" s="382">
        <f>ROUND(SUM(J85:J101),1)</f>
        <v>1</v>
      </c>
      <c r="K102" s="1241"/>
      <c r="L102" s="1242"/>
      <c r="M102" s="1242"/>
      <c r="N102" s="1242"/>
      <c r="O102" s="1242"/>
      <c r="P102" s="1243"/>
    </row>
    <row r="103" spans="2:16" ht="20.25" customHeight="1">
      <c r="B103" s="1247" t="s">
        <v>940</v>
      </c>
      <c r="C103" s="1248"/>
      <c r="D103" s="1248"/>
      <c r="E103" s="1248"/>
      <c r="F103" s="1248"/>
      <c r="G103" s="1248"/>
      <c r="H103" s="1248"/>
      <c r="I103" s="1248"/>
      <c r="J103" s="1248"/>
      <c r="K103" s="1248"/>
      <c r="L103" s="1248"/>
      <c r="M103" s="1248"/>
      <c r="N103" s="1248"/>
      <c r="O103" s="1248"/>
      <c r="P103" s="1249"/>
    </row>
    <row r="104" spans="2:16" ht="20.25" customHeight="1">
      <c r="B104" s="1250"/>
      <c r="C104" s="1251"/>
      <c r="D104" s="1251"/>
      <c r="E104" s="1251"/>
      <c r="F104" s="1251"/>
      <c r="G104" s="1251"/>
      <c r="H104" s="1251"/>
      <c r="I104" s="1251"/>
      <c r="J104" s="1251"/>
      <c r="K104" s="1251"/>
      <c r="L104" s="1251"/>
      <c r="M104" s="1251"/>
      <c r="N104" s="1251"/>
      <c r="O104" s="1251"/>
      <c r="P104" s="1252"/>
    </row>
    <row r="105" spans="2:16" ht="21" customHeight="1" thickBot="1">
      <c r="B105" s="1253"/>
      <c r="C105" s="1254"/>
      <c r="D105" s="1254"/>
      <c r="E105" s="1254"/>
      <c r="F105" s="1254"/>
      <c r="G105" s="1254"/>
      <c r="H105" s="1254"/>
      <c r="I105" s="1254"/>
      <c r="J105" s="1254"/>
      <c r="K105" s="1254"/>
      <c r="L105" s="1254"/>
      <c r="M105" s="1254"/>
      <c r="N105" s="1254"/>
      <c r="O105" s="1254"/>
      <c r="P105" s="1255"/>
    </row>
    <row r="106" spans="2:16" ht="13" thickBot="1"/>
    <row r="107" spans="2:16" ht="20" customHeight="1">
      <c r="B107" s="1267" t="s">
        <v>842</v>
      </c>
      <c r="C107" s="1268"/>
      <c r="D107" s="1268"/>
      <c r="E107" s="1268"/>
      <c r="F107" s="1268"/>
      <c r="G107" s="1268"/>
      <c r="H107" s="1268"/>
      <c r="I107" s="1268"/>
      <c r="J107" s="1268"/>
      <c r="K107" s="1268"/>
      <c r="L107" s="1268"/>
      <c r="M107" s="1268"/>
      <c r="N107" s="1268"/>
      <c r="O107" s="1268"/>
      <c r="P107" s="1269"/>
    </row>
    <row r="108" spans="2:16" ht="20" customHeight="1">
      <c r="B108" s="1270" t="s">
        <v>843</v>
      </c>
      <c r="C108" s="1271"/>
      <c r="D108" s="1271"/>
      <c r="E108" s="1271"/>
      <c r="F108" s="1271"/>
      <c r="G108" s="1271"/>
      <c r="H108" s="1271"/>
      <c r="I108" s="1271"/>
      <c r="J108" s="1271"/>
      <c r="K108" s="1271"/>
      <c r="L108" s="1271"/>
      <c r="M108" s="1271"/>
      <c r="N108" s="1271"/>
      <c r="O108" s="1271"/>
      <c r="P108" s="1272"/>
    </row>
    <row r="109" spans="2:16" ht="20" customHeight="1">
      <c r="B109" s="1270" t="s">
        <v>844</v>
      </c>
      <c r="C109" s="1271"/>
      <c r="D109" s="1271"/>
      <c r="E109" s="1271"/>
      <c r="F109" s="1271"/>
      <c r="G109" s="1271"/>
      <c r="H109" s="1271"/>
      <c r="I109" s="1271"/>
      <c r="J109" s="1271"/>
      <c r="K109" s="1271"/>
      <c r="L109" s="1271"/>
      <c r="M109" s="1271"/>
      <c r="N109" s="1271"/>
      <c r="O109" s="1271"/>
      <c r="P109" s="1272"/>
    </row>
    <row r="110" spans="2:16" ht="20" customHeight="1" thickBot="1">
      <c r="B110" s="1273" t="s">
        <v>845</v>
      </c>
      <c r="C110" s="1274"/>
      <c r="D110" s="1274"/>
      <c r="E110" s="1274"/>
      <c r="F110" s="1274"/>
      <c r="G110" s="1274"/>
      <c r="H110" s="1274"/>
      <c r="I110" s="1274"/>
      <c r="J110" s="1274"/>
      <c r="K110" s="1274"/>
      <c r="L110" s="1274"/>
      <c r="M110" s="1274"/>
      <c r="N110" s="1274"/>
      <c r="O110" s="1274"/>
      <c r="P110" s="1275"/>
    </row>
    <row r="111" spans="2:16" ht="10" customHeight="1" thickBot="1"/>
    <row r="112" spans="2:16" ht="40" customHeight="1" thickBot="1">
      <c r="B112" s="1276" t="str">
        <f>+B77</f>
        <v>CONSTRUCCIÓN DE UN SISTEMA SOLAR FOTOVOLTAICO DE GENERACIÓN DISTRIBUIDA DE 0.99 MWE PARA EL DESARROLLO SOCIOECONÓMICO DEL MUNICIPIO DE BARRANCAS, EN EL DEPARTAMENTO DE LA GUAJIRA - BARRANCAS III</v>
      </c>
      <c r="C112" s="1277"/>
      <c r="D112" s="1277"/>
      <c r="E112" s="1277"/>
      <c r="F112" s="1277"/>
      <c r="G112" s="1277"/>
      <c r="H112" s="1277"/>
      <c r="I112" s="1277"/>
      <c r="J112" s="1277"/>
      <c r="K112" s="1277"/>
      <c r="L112" s="1277"/>
      <c r="M112" s="1277"/>
      <c r="N112" s="1277"/>
      <c r="O112" s="1277"/>
      <c r="P112" s="1278"/>
    </row>
    <row r="113" spans="2:16" ht="10" customHeight="1" thickBot="1"/>
    <row r="114" spans="2:16" ht="20" customHeight="1" thickBot="1">
      <c r="B114" s="1279" t="s">
        <v>939</v>
      </c>
      <c r="C114" s="1280"/>
      <c r="D114" s="1280"/>
      <c r="E114" s="1280"/>
      <c r="F114" s="1280"/>
      <c r="G114" s="1280"/>
      <c r="H114" s="1280"/>
      <c r="I114" s="1280"/>
      <c r="J114" s="1280"/>
      <c r="K114" s="1280"/>
      <c r="L114" s="1280"/>
      <c r="M114" s="1280"/>
      <c r="N114" s="1280"/>
      <c r="O114" s="1280"/>
      <c r="P114" s="1281"/>
    </row>
    <row r="115" spans="2:16" ht="10" customHeight="1">
      <c r="B115" s="387"/>
      <c r="C115" s="387"/>
      <c r="D115" s="387"/>
      <c r="E115" s="387"/>
      <c r="F115" s="387"/>
      <c r="G115" s="387"/>
      <c r="H115" s="387"/>
      <c r="I115" s="387"/>
      <c r="J115" s="387"/>
      <c r="K115" s="387"/>
      <c r="L115" s="387"/>
      <c r="M115" s="387"/>
      <c r="N115" s="387"/>
      <c r="O115" s="387"/>
      <c r="P115" s="387"/>
    </row>
    <row r="116" spans="2:16" ht="6" customHeight="1" thickBot="1">
      <c r="B116" s="1282"/>
      <c r="C116" s="1283"/>
      <c r="D116" s="1283"/>
      <c r="E116" s="1283"/>
      <c r="F116" s="1283"/>
      <c r="G116" s="1283"/>
      <c r="H116" s="1283"/>
      <c r="I116" s="1283"/>
      <c r="J116" s="1283"/>
      <c r="K116" s="1283"/>
      <c r="L116" s="1283"/>
      <c r="M116" s="1283"/>
      <c r="N116" s="1283"/>
      <c r="O116" s="1283"/>
      <c r="P116" s="1284"/>
    </row>
    <row r="117" spans="2:16" ht="45" customHeight="1">
      <c r="B117" s="389">
        <f>+'PPTO RESUMEN'!C29</f>
        <v>3.4</v>
      </c>
      <c r="C117" s="1262" t="str">
        <f>VLOOKUP(B117,'PPTO RESUMEN'!$C$17:$E$83,2)</f>
        <v>Suministro e instalacion de lamparas de iluminacion tipo exterior con alimentacion autonoma. Incluye poste de 6 metros en acero galvanizado</v>
      </c>
      <c r="D117" s="1263"/>
      <c r="E117" s="1263"/>
      <c r="F117" s="1263"/>
      <c r="G117" s="1263"/>
      <c r="H117" s="1263"/>
      <c r="I117" s="1263"/>
      <c r="J117" s="1263"/>
      <c r="K117" s="1263"/>
      <c r="L117" s="1263"/>
      <c r="M117" s="1264"/>
      <c r="N117" s="390" t="s">
        <v>301</v>
      </c>
      <c r="O117" s="1265" t="str">
        <f>VLOOKUP(B117,'PPTO RESUMEN'!$C$17:$E$83,3)</f>
        <v>und</v>
      </c>
      <c r="P117" s="1266"/>
    </row>
    <row r="118" spans="2:16" ht="18" customHeight="1">
      <c r="B118" s="1256" t="s">
        <v>873</v>
      </c>
      <c r="C118" s="1258" t="s">
        <v>299</v>
      </c>
      <c r="D118" s="1260" t="s">
        <v>874</v>
      </c>
      <c r="E118" s="1260"/>
      <c r="F118" s="1260"/>
      <c r="G118" s="1261" t="s">
        <v>884</v>
      </c>
      <c r="H118" s="1260" t="s">
        <v>289</v>
      </c>
      <c r="I118" s="1260" t="s">
        <v>301</v>
      </c>
      <c r="J118" s="1227" t="s">
        <v>876</v>
      </c>
      <c r="K118" s="1229" t="s">
        <v>877</v>
      </c>
      <c r="L118" s="1230"/>
      <c r="M118" s="1230"/>
      <c r="N118" s="1230"/>
      <c r="O118" s="1230"/>
      <c r="P118" s="1231"/>
    </row>
    <row r="119" spans="2:16" ht="18" customHeight="1">
      <c r="B119" s="1257"/>
      <c r="C119" s="1259"/>
      <c r="D119" s="388" t="s">
        <v>878</v>
      </c>
      <c r="E119" s="388" t="s">
        <v>879</v>
      </c>
      <c r="F119" s="388" t="s">
        <v>881</v>
      </c>
      <c r="G119" s="1261"/>
      <c r="H119" s="1260"/>
      <c r="I119" s="1260"/>
      <c r="J119" s="1228"/>
      <c r="K119" s="1232"/>
      <c r="L119" s="1233"/>
      <c r="M119" s="1233"/>
      <c r="N119" s="1233"/>
      <c r="O119" s="1233"/>
      <c r="P119" s="1234"/>
    </row>
    <row r="120" spans="2:16" ht="21" customHeight="1">
      <c r="B120" s="391"/>
      <c r="C120" s="384" t="s">
        <v>1851</v>
      </c>
      <c r="D120" s="385"/>
      <c r="E120" s="385"/>
      <c r="F120" s="385"/>
      <c r="G120" s="385"/>
      <c r="H120" s="386">
        <v>25</v>
      </c>
      <c r="I120" s="383" t="s">
        <v>174</v>
      </c>
      <c r="J120" s="385">
        <f>+H120</f>
        <v>25</v>
      </c>
      <c r="K120" s="1235"/>
      <c r="L120" s="1236"/>
      <c r="M120" s="1236"/>
      <c r="N120" s="1236"/>
      <c r="O120" s="1236"/>
      <c r="P120" s="1237"/>
    </row>
    <row r="121" spans="2:16" ht="21" customHeight="1">
      <c r="B121" s="391"/>
      <c r="C121" s="384"/>
      <c r="D121" s="385"/>
      <c r="E121" s="385"/>
      <c r="F121" s="385"/>
      <c r="G121" s="385"/>
      <c r="H121" s="386"/>
      <c r="I121" s="383"/>
      <c r="J121" s="385"/>
      <c r="K121" s="1238"/>
      <c r="L121" s="1239"/>
      <c r="M121" s="1239"/>
      <c r="N121" s="1239"/>
      <c r="O121" s="1239"/>
      <c r="P121" s="1240"/>
    </row>
    <row r="122" spans="2:16" ht="21" customHeight="1">
      <c r="B122" s="391"/>
      <c r="C122" s="384"/>
      <c r="D122" s="385"/>
      <c r="E122" s="385"/>
      <c r="F122" s="385"/>
      <c r="G122" s="385"/>
      <c r="H122" s="386"/>
      <c r="I122" s="383"/>
      <c r="J122" s="385"/>
      <c r="K122" s="1238"/>
      <c r="L122" s="1239"/>
      <c r="M122" s="1239"/>
      <c r="N122" s="1239"/>
      <c r="O122" s="1239"/>
      <c r="P122" s="1240"/>
    </row>
    <row r="123" spans="2:16" ht="21" customHeight="1">
      <c r="B123" s="391"/>
      <c r="C123" s="384"/>
      <c r="D123" s="385"/>
      <c r="E123" s="385"/>
      <c r="F123" s="385"/>
      <c r="G123" s="385"/>
      <c r="H123" s="386"/>
      <c r="I123" s="383"/>
      <c r="J123" s="385"/>
      <c r="K123" s="1238"/>
      <c r="L123" s="1239"/>
      <c r="M123" s="1239"/>
      <c r="N123" s="1239"/>
      <c r="O123" s="1239"/>
      <c r="P123" s="1240"/>
    </row>
    <row r="124" spans="2:16" ht="21" customHeight="1">
      <c r="B124" s="391"/>
      <c r="C124" s="384"/>
      <c r="D124" s="385"/>
      <c r="E124" s="385"/>
      <c r="F124" s="385"/>
      <c r="G124" s="385"/>
      <c r="H124" s="386"/>
      <c r="I124" s="383"/>
      <c r="J124" s="385"/>
      <c r="K124" s="1238"/>
      <c r="L124" s="1239"/>
      <c r="M124" s="1239"/>
      <c r="N124" s="1239"/>
      <c r="O124" s="1239"/>
      <c r="P124" s="1240"/>
    </row>
    <row r="125" spans="2:16" ht="21" customHeight="1">
      <c r="B125" s="391"/>
      <c r="C125" s="384"/>
      <c r="D125" s="385"/>
      <c r="E125" s="385"/>
      <c r="F125" s="385"/>
      <c r="G125" s="385"/>
      <c r="H125" s="386"/>
      <c r="I125" s="383"/>
      <c r="J125" s="385"/>
      <c r="K125" s="1238"/>
      <c r="L125" s="1239"/>
      <c r="M125" s="1239"/>
      <c r="N125" s="1239"/>
      <c r="O125" s="1239"/>
      <c r="P125" s="1240"/>
    </row>
    <row r="126" spans="2:16" ht="21" customHeight="1">
      <c r="B126" s="391"/>
      <c r="C126" s="384"/>
      <c r="D126" s="385"/>
      <c r="E126" s="385"/>
      <c r="F126" s="385"/>
      <c r="G126" s="385"/>
      <c r="H126" s="386"/>
      <c r="I126" s="383"/>
      <c r="J126" s="385"/>
      <c r="K126" s="1238"/>
      <c r="L126" s="1239"/>
      <c r="M126" s="1239"/>
      <c r="N126" s="1239"/>
      <c r="O126" s="1239"/>
      <c r="P126" s="1240"/>
    </row>
    <row r="127" spans="2:16" ht="21" customHeight="1">
      <c r="B127" s="391"/>
      <c r="C127" s="384"/>
      <c r="D127" s="385"/>
      <c r="E127" s="385"/>
      <c r="F127" s="385"/>
      <c r="G127" s="385"/>
      <c r="H127" s="386"/>
      <c r="I127" s="383"/>
      <c r="J127" s="385"/>
      <c r="K127" s="1238"/>
      <c r="L127" s="1239"/>
      <c r="M127" s="1239"/>
      <c r="N127" s="1239"/>
      <c r="O127" s="1239"/>
      <c r="P127" s="1240"/>
    </row>
    <row r="128" spans="2:16" ht="21" customHeight="1">
      <c r="B128" s="391"/>
      <c r="C128" s="384"/>
      <c r="D128" s="385"/>
      <c r="E128" s="385"/>
      <c r="F128" s="385"/>
      <c r="G128" s="385"/>
      <c r="H128" s="386"/>
      <c r="I128" s="383"/>
      <c r="J128" s="385"/>
      <c r="K128" s="1238"/>
      <c r="L128" s="1239"/>
      <c r="M128" s="1239"/>
      <c r="N128" s="1239"/>
      <c r="O128" s="1239"/>
      <c r="P128" s="1240"/>
    </row>
    <row r="129" spans="2:16" ht="21" customHeight="1">
      <c r="B129" s="391"/>
      <c r="C129" s="384"/>
      <c r="D129" s="385"/>
      <c r="E129" s="385"/>
      <c r="F129" s="385"/>
      <c r="G129" s="385"/>
      <c r="H129" s="386"/>
      <c r="I129" s="383"/>
      <c r="J129" s="385"/>
      <c r="K129" s="1238"/>
      <c r="L129" s="1239"/>
      <c r="M129" s="1239"/>
      <c r="N129" s="1239"/>
      <c r="O129" s="1239"/>
      <c r="P129" s="1240"/>
    </row>
    <row r="130" spans="2:16" ht="21" customHeight="1">
      <c r="B130" s="391"/>
      <c r="C130" s="384"/>
      <c r="D130" s="385"/>
      <c r="E130" s="385"/>
      <c r="F130" s="385"/>
      <c r="G130" s="385"/>
      <c r="H130" s="386"/>
      <c r="I130" s="383"/>
      <c r="J130" s="385"/>
      <c r="K130" s="1238"/>
      <c r="L130" s="1239"/>
      <c r="M130" s="1239"/>
      <c r="N130" s="1239"/>
      <c r="O130" s="1239"/>
      <c r="P130" s="1240"/>
    </row>
    <row r="131" spans="2:16" ht="21" customHeight="1">
      <c r="B131" s="391"/>
      <c r="C131" s="384"/>
      <c r="D131" s="385"/>
      <c r="E131" s="385"/>
      <c r="F131" s="385"/>
      <c r="G131" s="385"/>
      <c r="H131" s="386"/>
      <c r="I131" s="383"/>
      <c r="J131" s="385"/>
      <c r="K131" s="1238"/>
      <c r="L131" s="1239"/>
      <c r="M131" s="1239"/>
      <c r="N131" s="1239"/>
      <c r="O131" s="1239"/>
      <c r="P131" s="1240"/>
    </row>
    <row r="132" spans="2:16" ht="21" customHeight="1">
      <c r="B132" s="391"/>
      <c r="C132" s="384"/>
      <c r="D132" s="385"/>
      <c r="E132" s="385"/>
      <c r="F132" s="385"/>
      <c r="G132" s="385"/>
      <c r="H132" s="386"/>
      <c r="I132" s="383"/>
      <c r="J132" s="385"/>
      <c r="K132" s="1238"/>
      <c r="L132" s="1239"/>
      <c r="M132" s="1239"/>
      <c r="N132" s="1239"/>
      <c r="O132" s="1239"/>
      <c r="P132" s="1240"/>
    </row>
    <row r="133" spans="2:16" ht="21" customHeight="1">
      <c r="B133" s="391"/>
      <c r="C133" s="384"/>
      <c r="D133" s="385"/>
      <c r="E133" s="385"/>
      <c r="F133" s="385"/>
      <c r="G133" s="385"/>
      <c r="H133" s="386"/>
      <c r="I133" s="383"/>
      <c r="J133" s="385"/>
      <c r="K133" s="1238"/>
      <c r="L133" s="1239"/>
      <c r="M133" s="1239"/>
      <c r="N133" s="1239"/>
      <c r="O133" s="1239"/>
      <c r="P133" s="1240"/>
    </row>
    <row r="134" spans="2:16" ht="21" customHeight="1">
      <c r="B134" s="391"/>
      <c r="C134" s="384"/>
      <c r="D134" s="385"/>
      <c r="E134" s="385"/>
      <c r="F134" s="385"/>
      <c r="G134" s="385"/>
      <c r="H134" s="386"/>
      <c r="I134" s="383"/>
      <c r="J134" s="385"/>
      <c r="K134" s="1238"/>
      <c r="L134" s="1239"/>
      <c r="M134" s="1239"/>
      <c r="N134" s="1239"/>
      <c r="O134" s="1239"/>
      <c r="P134" s="1240"/>
    </row>
    <row r="135" spans="2:16" ht="21" customHeight="1">
      <c r="B135" s="391"/>
      <c r="C135" s="384"/>
      <c r="D135" s="385"/>
      <c r="E135" s="385"/>
      <c r="F135" s="385"/>
      <c r="G135" s="385"/>
      <c r="H135" s="386"/>
      <c r="I135" s="383"/>
      <c r="J135" s="385"/>
      <c r="K135" s="1238"/>
      <c r="L135" s="1239"/>
      <c r="M135" s="1239"/>
      <c r="N135" s="1239"/>
      <c r="O135" s="1239"/>
      <c r="P135" s="1240"/>
    </row>
    <row r="136" spans="2:16" ht="21" customHeight="1">
      <c r="B136" s="391"/>
      <c r="C136" s="384"/>
      <c r="D136" s="385"/>
      <c r="E136" s="385"/>
      <c r="F136" s="385"/>
      <c r="G136" s="385"/>
      <c r="H136" s="386"/>
      <c r="I136" s="383"/>
      <c r="J136" s="385"/>
      <c r="K136" s="1238"/>
      <c r="L136" s="1239"/>
      <c r="M136" s="1239"/>
      <c r="N136" s="1239"/>
      <c r="O136" s="1239"/>
      <c r="P136" s="1240"/>
    </row>
    <row r="137" spans="2:16" ht="20.25" customHeight="1">
      <c r="B137" s="1244" t="s">
        <v>876</v>
      </c>
      <c r="C137" s="1245"/>
      <c r="D137" s="1245"/>
      <c r="E137" s="1245"/>
      <c r="F137" s="1245"/>
      <c r="G137" s="1245"/>
      <c r="H137" s="1245"/>
      <c r="I137" s="1246"/>
      <c r="J137" s="382">
        <f>ROUND(SUM(J120:J136),1)</f>
        <v>25</v>
      </c>
      <c r="K137" s="1241"/>
      <c r="L137" s="1242"/>
      <c r="M137" s="1242"/>
      <c r="N137" s="1242"/>
      <c r="O137" s="1242"/>
      <c r="P137" s="1243"/>
    </row>
    <row r="138" spans="2:16" ht="20.25" customHeight="1">
      <c r="B138" s="1247" t="s">
        <v>940</v>
      </c>
      <c r="C138" s="1248"/>
      <c r="D138" s="1248"/>
      <c r="E138" s="1248"/>
      <c r="F138" s="1248"/>
      <c r="G138" s="1248"/>
      <c r="H138" s="1248"/>
      <c r="I138" s="1248"/>
      <c r="J138" s="1248"/>
      <c r="K138" s="1248"/>
      <c r="L138" s="1248"/>
      <c r="M138" s="1248"/>
      <c r="N138" s="1248"/>
      <c r="O138" s="1248"/>
      <c r="P138" s="1249"/>
    </row>
    <row r="139" spans="2:16" ht="20.25" customHeight="1">
      <c r="B139" s="1250"/>
      <c r="C139" s="1251"/>
      <c r="D139" s="1251"/>
      <c r="E139" s="1251"/>
      <c r="F139" s="1251"/>
      <c r="G139" s="1251"/>
      <c r="H139" s="1251"/>
      <c r="I139" s="1251"/>
      <c r="J139" s="1251"/>
      <c r="K139" s="1251"/>
      <c r="L139" s="1251"/>
      <c r="M139" s="1251"/>
      <c r="N139" s="1251"/>
      <c r="O139" s="1251"/>
      <c r="P139" s="1252"/>
    </row>
    <row r="140" spans="2:16" ht="21" customHeight="1" thickBot="1">
      <c r="B140" s="1253"/>
      <c r="C140" s="1254"/>
      <c r="D140" s="1254"/>
      <c r="E140" s="1254"/>
      <c r="F140" s="1254"/>
      <c r="G140" s="1254"/>
      <c r="H140" s="1254"/>
      <c r="I140" s="1254"/>
      <c r="J140" s="1254"/>
      <c r="K140" s="1254"/>
      <c r="L140" s="1254"/>
      <c r="M140" s="1254"/>
      <c r="N140" s="1254"/>
      <c r="O140" s="1254"/>
      <c r="P140" s="1255"/>
    </row>
  </sheetData>
  <mergeCells count="80">
    <mergeCell ref="K120:P137"/>
    <mergeCell ref="B137:I137"/>
    <mergeCell ref="B138:P140"/>
    <mergeCell ref="B118:B119"/>
    <mergeCell ref="C118:C119"/>
    <mergeCell ref="D118:F118"/>
    <mergeCell ref="G118:G119"/>
    <mergeCell ref="H118:H119"/>
    <mergeCell ref="I118:I119"/>
    <mergeCell ref="B116:P116"/>
    <mergeCell ref="C117:M117"/>
    <mergeCell ref="O117:P117"/>
    <mergeCell ref="J118:J119"/>
    <mergeCell ref="K118:P119"/>
    <mergeCell ref="B107:P107"/>
    <mergeCell ref="B108:P108"/>
    <mergeCell ref="B110:P110"/>
    <mergeCell ref="B112:P112"/>
    <mergeCell ref="B114:P114"/>
    <mergeCell ref="B77:P77"/>
    <mergeCell ref="B79:P79"/>
    <mergeCell ref="B109:P109"/>
    <mergeCell ref="C82:M82"/>
    <mergeCell ref="O82:P82"/>
    <mergeCell ref="B83:B84"/>
    <mergeCell ref="C83:C84"/>
    <mergeCell ref="D83:F83"/>
    <mergeCell ref="G83:G84"/>
    <mergeCell ref="H83:H84"/>
    <mergeCell ref="I83:I84"/>
    <mergeCell ref="J83:J84"/>
    <mergeCell ref="K83:P84"/>
    <mergeCell ref="K85:P102"/>
    <mergeCell ref="B102:I102"/>
    <mergeCell ref="B103:P105"/>
    <mergeCell ref="B81:P81"/>
    <mergeCell ref="J48:J49"/>
    <mergeCell ref="K48:P49"/>
    <mergeCell ref="K50:P67"/>
    <mergeCell ref="B67:I67"/>
    <mergeCell ref="B68:P70"/>
    <mergeCell ref="B72:P72"/>
    <mergeCell ref="B48:B49"/>
    <mergeCell ref="C48:C49"/>
    <mergeCell ref="D48:F48"/>
    <mergeCell ref="G48:G49"/>
    <mergeCell ref="H48:H49"/>
    <mergeCell ref="I48:I49"/>
    <mergeCell ref="B73:P73"/>
    <mergeCell ref="B74:P74"/>
    <mergeCell ref="B75:P75"/>
    <mergeCell ref="C47:M47"/>
    <mergeCell ref="O47:P47"/>
    <mergeCell ref="K13:P14"/>
    <mergeCell ref="K15:P32"/>
    <mergeCell ref="B32:I32"/>
    <mergeCell ref="B33:P35"/>
    <mergeCell ref="B37:P37"/>
    <mergeCell ref="B38:P38"/>
    <mergeCell ref="B39:P39"/>
    <mergeCell ref="B40:P40"/>
    <mergeCell ref="B42:P42"/>
    <mergeCell ref="B44:P44"/>
    <mergeCell ref="B46:P46"/>
    <mergeCell ref="B11:P11"/>
    <mergeCell ref="C12:M12"/>
    <mergeCell ref="O12:P12"/>
    <mergeCell ref="B13:B14"/>
    <mergeCell ref="C13:C14"/>
    <mergeCell ref="D13:F13"/>
    <mergeCell ref="G13:G14"/>
    <mergeCell ref="H13:H14"/>
    <mergeCell ref="I13:I14"/>
    <mergeCell ref="J13:J14"/>
    <mergeCell ref="B9:P9"/>
    <mergeCell ref="B2:P2"/>
    <mergeCell ref="B3:P3"/>
    <mergeCell ref="B4:P4"/>
    <mergeCell ref="B5:P5"/>
    <mergeCell ref="B7:P7"/>
  </mergeCells>
  <pageMargins left="0.39370078740157483" right="0.39370078740157483" top="0.39370078740157483" bottom="0.39370078740157483" header="0.31496062992125984" footer="0.31496062992125984"/>
  <pageSetup paperSize="9" scale="77" orientation="landscape" r:id="rId1"/>
  <rowBreaks count="1" manualBreakCount="1">
    <brk id="35" max="16" man="1"/>
  </rowBreaks>
  <colBreaks count="1" manualBreakCount="1">
    <brk id="17"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54826-2EC1-45A9-AD6B-6E8B8E599EC8}">
  <sheetPr>
    <tabColor rgb="FF92D050"/>
    <pageSetUpPr fitToPage="1"/>
  </sheetPr>
  <dimension ref="A1:J53"/>
  <sheetViews>
    <sheetView view="pageBreakPreview" topLeftCell="A52" zoomScale="115" zoomScaleNormal="47" zoomScaleSheetLayoutView="115" workbookViewId="0">
      <selection activeCell="E18" sqref="E18"/>
    </sheetView>
  </sheetViews>
  <sheetFormatPr baseColWidth="10" defaultColWidth="11.3984375" defaultRowHeight="12.5"/>
  <cols>
    <col min="1" max="2" width="16.59765625" style="465" customWidth="1"/>
    <col min="3" max="3" width="32.69921875" style="465" customWidth="1"/>
    <col min="4" max="6" width="16.59765625" style="465" customWidth="1"/>
    <col min="7" max="7" width="24.3984375" style="465" customWidth="1"/>
    <col min="8"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60" customHeight="1">
      <c r="A14" s="510" t="str">
        <f>'PPTO RESUMEN'!C31</f>
        <v>4.1</v>
      </c>
      <c r="B14" s="1182" t="str">
        <f>VLOOKUP(A14,'PPTO RESUMEN'!$C$17:$E$83,2,FALSE)</f>
        <v>Conformación de calzada con sub_base granular tipo invias; incluye: suministro, extendido, humedecimiento, transporte externo, transporte interno, compactación hasta una densidad del 95% de la máxima obtenida en el ensayo del próctor modificado, medido en sitio.</v>
      </c>
      <c r="C14" s="1183"/>
      <c r="D14" s="1183"/>
      <c r="E14" s="1183"/>
      <c r="F14" s="1183"/>
      <c r="G14" s="1184"/>
      <c r="H14" s="511" t="s">
        <v>290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EQUIPOS'!B24</f>
        <v>MAT2411015</v>
      </c>
      <c r="B18" s="1198" t="str">
        <f>'INSUMOS &amp; EQUIPOS'!C24</f>
        <v>SUBBASE GRANULAR</v>
      </c>
      <c r="C18" s="1198"/>
      <c r="D18" s="516" t="str">
        <f>VLOOKUP(B18,'INSUMOS &amp; EQUIPOS'!$C$10:$E$419,2,FALSE)</f>
        <v>M3</v>
      </c>
      <c r="E18" s="517">
        <f>0.2</f>
        <v>0.2</v>
      </c>
      <c r="F18" s="518">
        <v>0.05</v>
      </c>
      <c r="G18" s="519">
        <f>VLOOKUP(B18,'INSUMOS &amp; EQUIPOS'!$C$10:$E$419,3,FALSE)</f>
        <v>82134</v>
      </c>
      <c r="H18" s="520">
        <f t="shared" ref="H18:H20" si="0">E18*G18*(1+F18)</f>
        <v>17248.14</v>
      </c>
    </row>
    <row r="19" spans="1:8" ht="15" customHeight="1">
      <c r="A19" s="515" t="str">
        <f>'INSUMOS &amp; EQUIPOS'!B13</f>
        <v>MAT2411004</v>
      </c>
      <c r="B19" s="1198" t="str">
        <f>'INSUMOS &amp; EQUIPOS'!C13</f>
        <v>AGUA</v>
      </c>
      <c r="C19" s="1198"/>
      <c r="D19" s="516" t="str">
        <f>VLOOKUP(B19,'INSUMOS &amp; EQUIPOS'!$C$10:$E$419,2,FALSE)</f>
        <v>LT</v>
      </c>
      <c r="E19" s="517">
        <v>15</v>
      </c>
      <c r="F19" s="518">
        <v>0.05</v>
      </c>
      <c r="G19" s="519">
        <f>VLOOKUP(B19,'INSUMOS &amp; EQUIPOS'!$C$10:$E$419,3,FALSE)</f>
        <v>105.3</v>
      </c>
      <c r="H19" s="520">
        <f t="shared" si="0"/>
        <v>1658.4750000000001</v>
      </c>
    </row>
    <row r="20" spans="1:8" ht="30" customHeight="1">
      <c r="A20" s="515" t="str">
        <f>'INSUMOS &amp; EQUIPOS'!B14</f>
        <v>MAT2411005</v>
      </c>
      <c r="B20" s="1198" t="str">
        <f>'INSUMOS &amp; EQUIPOS'!C414</f>
        <v>DERECHO DE EXPLOTACIÓN Y/O DISPOSICIÓN DE MATERIALES</v>
      </c>
      <c r="C20" s="1198"/>
      <c r="D20" s="516" t="str">
        <f>VLOOKUP(B20,'INSUMOS &amp; EQUIPOS'!$C$10:$E$419,2,FALSE)</f>
        <v>M3</v>
      </c>
      <c r="E20" s="517">
        <f>F36</f>
        <v>0.3</v>
      </c>
      <c r="F20" s="518">
        <v>0.05</v>
      </c>
      <c r="G20" s="519">
        <f>VLOOKUP(B20,'INSUMOS &amp; EQUIPOS'!$C$10:$E$419,3,FALSE)</f>
        <v>8346.8639226103369</v>
      </c>
      <c r="H20" s="520">
        <f t="shared" si="0"/>
        <v>2629.2621356222562</v>
      </c>
    </row>
    <row r="21" spans="1:8" ht="15" customHeight="1">
      <c r="A21" s="515"/>
      <c r="B21" s="1198"/>
      <c r="C21" s="1198"/>
      <c r="D21" s="516"/>
      <c r="E21" s="517"/>
      <c r="F21" s="518"/>
      <c r="G21" s="519"/>
      <c r="H21" s="520"/>
    </row>
    <row r="22" spans="1:8" ht="15" customHeight="1">
      <c r="A22" s="510"/>
      <c r="B22" s="521"/>
      <c r="C22" s="522"/>
      <c r="D22" s="522"/>
      <c r="E22" s="522"/>
      <c r="F22" s="522"/>
      <c r="G22" s="523" t="s">
        <v>1539</v>
      </c>
      <c r="H22" s="524">
        <f>SUM(H18:H21)</f>
        <v>21535.877135622253</v>
      </c>
    </row>
    <row r="23" spans="1:8" ht="10" customHeight="1">
      <c r="A23" s="501"/>
      <c r="B23" s="502"/>
      <c r="C23" s="502"/>
      <c r="D23" s="502"/>
      <c r="E23" s="502"/>
      <c r="F23" s="502"/>
      <c r="G23" s="502"/>
      <c r="H23" s="503"/>
    </row>
    <row r="24" spans="1:8" ht="15" customHeight="1">
      <c r="A24" s="513" t="s">
        <v>360</v>
      </c>
      <c r="B24" s="1199" t="s">
        <v>1540</v>
      </c>
      <c r="C24" s="1200"/>
      <c r="D24" s="1200"/>
      <c r="E24" s="1200"/>
      <c r="F24" s="1200"/>
      <c r="G24" s="1200"/>
      <c r="H24" s="1201"/>
    </row>
    <row r="25" spans="1:8" ht="15" customHeight="1">
      <c r="A25" s="512"/>
      <c r="B25" s="1202" t="s">
        <v>933</v>
      </c>
      <c r="C25" s="1202"/>
      <c r="D25" s="1202"/>
      <c r="E25" s="514" t="s">
        <v>301</v>
      </c>
      <c r="F25" s="514" t="s">
        <v>0</v>
      </c>
      <c r="G25" s="514" t="s">
        <v>1538</v>
      </c>
      <c r="H25" s="514" t="s">
        <v>365</v>
      </c>
    </row>
    <row r="26" spans="1:8" ht="15" customHeight="1">
      <c r="A26" s="525"/>
      <c r="B26" s="1198" t="s">
        <v>1541</v>
      </c>
      <c r="C26" s="1198"/>
      <c r="D26" s="1198"/>
      <c r="E26" s="516" t="s">
        <v>291</v>
      </c>
      <c r="F26" s="526">
        <v>0.05</v>
      </c>
      <c r="G26" s="519">
        <f>H46</f>
        <v>25002.282274104069</v>
      </c>
      <c r="H26" s="520">
        <f>F26*G26</f>
        <v>1250.1141137052036</v>
      </c>
    </row>
    <row r="27" spans="1:8" ht="15" customHeight="1">
      <c r="A27" s="525" t="str">
        <f>'INSUMOS &amp; EQUIPOS'!B359</f>
        <v>C0010200</v>
      </c>
      <c r="B27" s="1203" t="str">
        <f>'INSUMOS &amp; EQUIPOS'!C352</f>
        <v>VIBROCOMPACTADOR, POTENCIA 153 HP, PESO 10 TON</v>
      </c>
      <c r="C27" s="1204"/>
      <c r="D27" s="1205"/>
      <c r="E27" s="516" t="str">
        <f>VLOOKUP(B27,'INSUMOS &amp; EQUIPOS'!$C$10:$E$419,2,FALSE)</f>
        <v>HM</v>
      </c>
      <c r="F27" s="527">
        <f>1/8</f>
        <v>0.125</v>
      </c>
      <c r="G27" s="519">
        <f>VLOOKUP(B27,'INSUMOS &amp; EQUIPOS'!$C$10:$E$419,3,FALSE)</f>
        <v>269410.05</v>
      </c>
      <c r="H27" s="520">
        <f>F27*G27</f>
        <v>33676.256249999999</v>
      </c>
    </row>
    <row r="28" spans="1:8" ht="15" customHeight="1">
      <c r="A28" s="525" t="str">
        <f>'INSUMOS &amp; EQUIPOS'!B353</f>
        <v>EQUI2411013</v>
      </c>
      <c r="B28" s="1203" t="str">
        <f>'INSUMOS &amp; EQUIPOS'!C353</f>
        <v>MINICARGADOR 61 HP - TIPO BOBCAT</v>
      </c>
      <c r="C28" s="1204"/>
      <c r="D28" s="1205"/>
      <c r="E28" s="516" t="str">
        <f>VLOOKUP(B28,'INSUMOS &amp; EQUIPOS'!$C$10:$E$419,2,FALSE)</f>
        <v>HM</v>
      </c>
      <c r="F28" s="527">
        <f>1/4</f>
        <v>0.25</v>
      </c>
      <c r="G28" s="519">
        <f>VLOOKUP(B28,'INSUMOS &amp; EQUIPOS'!$C$10:$E$419,3,FALSE)</f>
        <v>101298.59999999999</v>
      </c>
      <c r="H28" s="520">
        <f>F28*G28</f>
        <v>25324.649999999998</v>
      </c>
    </row>
    <row r="29" spans="1:8" ht="15" customHeight="1">
      <c r="A29" s="525" t="str">
        <f>'INSUMOS &amp; EQUIPOS'!B316</f>
        <v>EQUI2411001</v>
      </c>
      <c r="B29" s="1203" t="str">
        <f>'INSUMOS &amp; EQUIPOS'!C316</f>
        <v>CARROTANQUE DE AGUA (1000 GALONES)</v>
      </c>
      <c r="C29" s="1204"/>
      <c r="D29" s="1205"/>
      <c r="E29" s="516" t="str">
        <f>VLOOKUP(B29,'INSUMOS &amp; EQUIPOS'!$C$10:$E$419,2,FALSE)</f>
        <v>HR</v>
      </c>
      <c r="F29" s="527">
        <f>1/20</f>
        <v>0.05</v>
      </c>
      <c r="G29" s="519">
        <f>VLOOKUP(B29,'INSUMOS &amp; EQUIPOS'!$C$10:$E$419,3,FALSE)</f>
        <v>107321.76</v>
      </c>
      <c r="H29" s="520">
        <f>F29*G29</f>
        <v>5366.0879999999997</v>
      </c>
    </row>
    <row r="30" spans="1:8" ht="30" customHeight="1">
      <c r="A30" s="525" t="str">
        <f>'INSUMOS &amp; EQUIPOS'!B362</f>
        <v>EQUI2415015</v>
      </c>
      <c r="B30" s="1203" t="str">
        <f>'INSUMOS &amp; EQUIPOS'!C350</f>
        <v>MOTONIVELADORA POTENCIA 215 HP, ANCHO DE CUCHILLA 4,27 M, PESO 18 TON</v>
      </c>
      <c r="C30" s="1204"/>
      <c r="D30" s="1205"/>
      <c r="E30" s="516" t="str">
        <f>VLOOKUP(B30,'INSUMOS &amp; EQUIPOS'!$C$10:$E$419,2,FALSE)</f>
        <v>HM</v>
      </c>
      <c r="F30" s="527">
        <f>1/4</f>
        <v>0.25</v>
      </c>
      <c r="G30" s="519">
        <f>VLOOKUP(B30,'INSUMOS &amp; EQUIPOS'!$C$10:$E$419,3,FALSE)</f>
        <v>272680.66800000001</v>
      </c>
      <c r="H30" s="520">
        <f>F30*G30</f>
        <v>68170.167000000001</v>
      </c>
    </row>
    <row r="31" spans="1:8" ht="15" customHeight="1">
      <c r="A31" s="531"/>
      <c r="B31" s="1210"/>
      <c r="C31" s="1211"/>
      <c r="D31" s="1211"/>
      <c r="E31" s="532"/>
      <c r="F31" s="532"/>
      <c r="G31" s="533" t="s">
        <v>1542</v>
      </c>
      <c r="H31" s="534">
        <f>SUM(H26:H30)</f>
        <v>133787.27536370521</v>
      </c>
    </row>
    <row r="32" spans="1:8" ht="10" customHeight="1">
      <c r="A32" s="501"/>
      <c r="B32" s="502"/>
      <c r="C32" s="502"/>
      <c r="D32" s="502"/>
      <c r="E32" s="502"/>
      <c r="F32" s="502"/>
      <c r="G32" s="502"/>
      <c r="H32" s="503"/>
    </row>
    <row r="33" spans="1:10" ht="15" customHeight="1">
      <c r="A33" s="535"/>
      <c r="B33" s="1199" t="s">
        <v>1543</v>
      </c>
      <c r="C33" s="1201"/>
      <c r="D33" s="536"/>
      <c r="E33" s="537"/>
      <c r="F33" s="537"/>
      <c r="G33" s="537"/>
      <c r="H33" s="537"/>
    </row>
    <row r="34" spans="1:10" ht="15" customHeight="1">
      <c r="A34" s="513" t="s">
        <v>1544</v>
      </c>
      <c r="B34" s="1202" t="s">
        <v>933</v>
      </c>
      <c r="C34" s="1202"/>
      <c r="D34" s="514" t="s">
        <v>301</v>
      </c>
      <c r="E34" s="514" t="s">
        <v>1545</v>
      </c>
      <c r="F34" s="514" t="s">
        <v>1546</v>
      </c>
      <c r="G34" s="514" t="s">
        <v>936</v>
      </c>
      <c r="H34" s="514" t="s">
        <v>365</v>
      </c>
    </row>
    <row r="35" spans="1:10" ht="30" customHeight="1">
      <c r="A35" s="525" t="str">
        <f>'INSUMOS &amp; EQUIPOS'!B409</f>
        <v>TRANS241102</v>
      </c>
      <c r="B35" s="1198" t="str">
        <f>'INSUMOS &amp; EQUIPOS'!C409</f>
        <v>TRANSPORTE DE MATERIAL AGREGADO (TRITURADO, SUBBASE, RELLENO Y ARENA)</v>
      </c>
      <c r="C35" s="1198"/>
      <c r="D35" s="516" t="str">
        <f>VLOOKUP(B35,'INSUMOS &amp; EQUIPOS'!$C$10:$E$419,2,FALSE)</f>
        <v>M3-KM</v>
      </c>
      <c r="E35" s="538">
        <f>'APUS BASICOS'!$G$7</f>
        <v>43.6</v>
      </c>
      <c r="F35" s="538">
        <f>E18*1.05</f>
        <v>0.21000000000000002</v>
      </c>
      <c r="G35" s="519">
        <f>VLOOKUP(B35,'INSUMOS &amp; EQUIPOS'!$C$10:$E$419,3,FALSE)</f>
        <v>1866.9689999999998</v>
      </c>
      <c r="H35" s="540">
        <f>(E35*F35)*G35</f>
        <v>17093.968163999998</v>
      </c>
    </row>
    <row r="36" spans="1:10" ht="30" customHeight="1">
      <c r="A36" s="525" t="str">
        <f>'INSUMOS &amp; EQUIPOS'!B408</f>
        <v>TRANS241101</v>
      </c>
      <c r="B36" s="1198" t="str">
        <f>'INSUMOS &amp; EQUIPOS'!C408</f>
        <v>TRANSPORTE DE MATERIAL PROVENIENTE DE EXCAVACIÓN</v>
      </c>
      <c r="C36" s="1198"/>
      <c r="D36" s="516" t="str">
        <f>VLOOKUP(B36,'INSUMOS &amp; EQUIPOS'!$C$10:$E$419,2,FALSE)</f>
        <v>M3-KM</v>
      </c>
      <c r="E36" s="538">
        <v>20</v>
      </c>
      <c r="F36" s="538">
        <v>0.3</v>
      </c>
      <c r="G36" s="519">
        <f>VLOOKUP(B36,'INSUMOS &amp; EQUIPOS'!$C$10:$E$419,3,FALSE)</f>
        <v>1866.9689999999998</v>
      </c>
      <c r="H36" s="540">
        <f>(E36*F36)*G36</f>
        <v>11201.813999999998</v>
      </c>
    </row>
    <row r="37" spans="1:10" ht="15" customHeight="1">
      <c r="A37" s="510"/>
      <c r="B37" s="1207" t="s">
        <v>1547</v>
      </c>
      <c r="C37" s="1207"/>
      <c r="D37" s="528"/>
      <c r="E37" s="528" t="s">
        <v>1547</v>
      </c>
      <c r="F37" s="528" t="s">
        <v>745</v>
      </c>
      <c r="G37" s="528" t="s">
        <v>745</v>
      </c>
      <c r="H37" s="540"/>
    </row>
    <row r="38" spans="1:10" ht="15" customHeight="1">
      <c r="A38" s="541"/>
      <c r="B38" s="1208"/>
      <c r="C38" s="1209"/>
      <c r="D38" s="542"/>
      <c r="E38" s="543"/>
      <c r="F38" s="543"/>
      <c r="G38" s="523" t="s">
        <v>1548</v>
      </c>
      <c r="H38" s="534">
        <f>SUM(H35:H37)</f>
        <v>28295.782163999997</v>
      </c>
    </row>
    <row r="39" spans="1:10" ht="10" customHeight="1">
      <c r="A39" s="501"/>
      <c r="B39" s="502"/>
      <c r="C39" s="502"/>
      <c r="D39" s="502"/>
      <c r="E39" s="502"/>
      <c r="F39" s="502"/>
      <c r="G39" s="502"/>
      <c r="H39" s="503"/>
    </row>
    <row r="40" spans="1:10" ht="14">
      <c r="A40" s="512"/>
      <c r="B40" s="1200" t="s">
        <v>937</v>
      </c>
      <c r="C40" s="1200"/>
      <c r="D40" s="1200"/>
      <c r="E40" s="1200"/>
      <c r="F40" s="1200"/>
      <c r="G40" s="1200"/>
      <c r="H40" s="1201"/>
    </row>
    <row r="41" spans="1:10" ht="14.25" customHeight="1">
      <c r="A41" s="513" t="s">
        <v>1544</v>
      </c>
      <c r="B41" s="1202" t="s">
        <v>1549</v>
      </c>
      <c r="C41" s="1202"/>
      <c r="D41" s="1202"/>
      <c r="E41" s="514" t="s">
        <v>301</v>
      </c>
      <c r="F41" s="514" t="s">
        <v>0</v>
      </c>
      <c r="G41" s="514" t="s">
        <v>1538</v>
      </c>
      <c r="H41" s="514" t="s">
        <v>365</v>
      </c>
    </row>
    <row r="42" spans="1:10" ht="14.25" customHeight="1">
      <c r="A42" s="525" t="str">
        <f>'INSUMOS &amp; EQUIPOS'!B382</f>
        <v>MO241101</v>
      </c>
      <c r="B42" s="1210" t="str">
        <f>'INSUMOS &amp; EQUIPOS'!C382</f>
        <v xml:space="preserve">CUADRILLA "AA" (Albañileria) </v>
      </c>
      <c r="C42" s="1211"/>
      <c r="D42" s="1212"/>
      <c r="E42" s="516" t="str">
        <f>VLOOKUP(B42,'INSUMOS &amp; EQUIPOS'!$C$10:$E$419,2,FALSE)</f>
        <v>HC</v>
      </c>
      <c r="F42" s="527">
        <v>0.5</v>
      </c>
      <c r="G42" s="519">
        <f>VLOOKUP(B42,'INSUMOS &amp; EQUIPOS'!$C$10:$E$419,3,FALSE)</f>
        <v>50004.564548208138</v>
      </c>
      <c r="H42" s="520">
        <f>F42*G42</f>
        <v>25002.282274104069</v>
      </c>
    </row>
    <row r="43" spans="1:10" ht="14">
      <c r="A43" s="525"/>
      <c r="B43" s="1210"/>
      <c r="C43" s="1211"/>
      <c r="D43" s="1212"/>
      <c r="E43" s="516"/>
      <c r="F43" s="527"/>
      <c r="G43" s="519"/>
      <c r="H43" s="520"/>
    </row>
    <row r="44" spans="1:10" ht="14">
      <c r="A44" s="525"/>
      <c r="B44" s="1210"/>
      <c r="C44" s="1211"/>
      <c r="D44" s="1212"/>
      <c r="E44" s="516"/>
      <c r="F44" s="527"/>
      <c r="G44" s="519"/>
      <c r="H44" s="520"/>
    </row>
    <row r="45" spans="1:10" ht="14">
      <c r="A45" s="525"/>
      <c r="B45" s="1225"/>
      <c r="C45" s="1225"/>
      <c r="D45" s="1225"/>
      <c r="E45" s="528"/>
      <c r="F45" s="544"/>
      <c r="G45" s="530"/>
      <c r="H45" s="520"/>
    </row>
    <row r="46" spans="1:10" ht="14">
      <c r="A46" s="531"/>
      <c r="B46" s="1203"/>
      <c r="C46" s="1204"/>
      <c r="D46" s="1204"/>
      <c r="E46" s="543"/>
      <c r="F46" s="543"/>
      <c r="G46" s="523" t="s">
        <v>1550</v>
      </c>
      <c r="H46" s="534">
        <f>SUM(H42:H45)</f>
        <v>25002.282274104069</v>
      </c>
    </row>
    <row r="47" spans="1:10" ht="10" customHeight="1">
      <c r="A47" s="501"/>
      <c r="B47" s="502"/>
      <c r="C47" s="502"/>
      <c r="D47" s="502"/>
      <c r="E47" s="502"/>
      <c r="F47" s="502"/>
      <c r="G47" s="502"/>
      <c r="H47" s="503"/>
    </row>
    <row r="48" spans="1:10" ht="20" customHeight="1">
      <c r="A48" s="1213" t="s">
        <v>938</v>
      </c>
      <c r="B48" s="1214"/>
      <c r="C48" s="1214"/>
      <c r="D48" s="1214"/>
      <c r="E48" s="1214"/>
      <c r="F48" s="1214"/>
      <c r="G48" s="1215"/>
      <c r="H48" s="545">
        <f>H46+H38+H31+H22</f>
        <v>208621.21693743154</v>
      </c>
      <c r="J48" s="546"/>
    </row>
    <row r="49" spans="1:8" ht="10" customHeight="1">
      <c r="A49" s="501"/>
      <c r="B49" s="502"/>
      <c r="C49" s="502"/>
      <c r="D49" s="502"/>
      <c r="E49" s="502"/>
      <c r="F49" s="502"/>
      <c r="G49" s="502"/>
      <c r="H49" s="503"/>
    </row>
    <row r="50" spans="1:8" ht="14.25" customHeight="1">
      <c r="A50" s="1216" t="s">
        <v>1551</v>
      </c>
      <c r="B50" s="1217"/>
      <c r="C50" s="1217"/>
      <c r="D50" s="1217"/>
      <c r="E50" s="1217"/>
      <c r="F50" s="1217"/>
      <c r="G50" s="1217"/>
      <c r="H50" s="1218"/>
    </row>
    <row r="51" spans="1:8" ht="12.75" customHeight="1">
      <c r="A51" s="1219"/>
      <c r="B51" s="1220"/>
      <c r="C51" s="1220"/>
      <c r="D51" s="1220"/>
      <c r="E51" s="1220"/>
      <c r="F51" s="1220"/>
      <c r="G51" s="1220"/>
      <c r="H51" s="1221"/>
    </row>
    <row r="52" spans="1:8" ht="12.75" customHeight="1">
      <c r="A52" s="1222"/>
      <c r="B52" s="1223"/>
      <c r="C52" s="1223"/>
      <c r="D52" s="1223"/>
      <c r="E52" s="1223"/>
      <c r="F52" s="1223"/>
      <c r="G52" s="1223"/>
      <c r="H52" s="1224"/>
    </row>
    <row r="53" spans="1:8" ht="14.5">
      <c r="A53" s="502"/>
      <c r="B53" s="502"/>
      <c r="C53" s="502"/>
      <c r="D53" s="502"/>
      <c r="E53" s="502"/>
      <c r="F53" s="502"/>
      <c r="G53" s="502"/>
      <c r="H53" s="502"/>
    </row>
  </sheetData>
  <mergeCells count="41">
    <mergeCell ref="B44:D44"/>
    <mergeCell ref="B45:D45"/>
    <mergeCell ref="B46:D46"/>
    <mergeCell ref="A48:G48"/>
    <mergeCell ref="A50:H52"/>
    <mergeCell ref="B43:D43"/>
    <mergeCell ref="B30:D30"/>
    <mergeCell ref="B31:D31"/>
    <mergeCell ref="B33:C33"/>
    <mergeCell ref="B34:C34"/>
    <mergeCell ref="B35:C35"/>
    <mergeCell ref="B36:C36"/>
    <mergeCell ref="B37:C37"/>
    <mergeCell ref="B38:C38"/>
    <mergeCell ref="B40:H40"/>
    <mergeCell ref="B41:D41"/>
    <mergeCell ref="B42:D42"/>
    <mergeCell ref="B29:D29"/>
    <mergeCell ref="B16:H16"/>
    <mergeCell ref="B17:C17"/>
    <mergeCell ref="B18:C18"/>
    <mergeCell ref="B19:C19"/>
    <mergeCell ref="B20:C20"/>
    <mergeCell ref="B21:C21"/>
    <mergeCell ref="B24:H24"/>
    <mergeCell ref="B25:D25"/>
    <mergeCell ref="B26:D26"/>
    <mergeCell ref="B27:D27"/>
    <mergeCell ref="B28:D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67" fitToHeight="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A100A-392A-408D-AE0F-168F2C8E9219}">
  <sheetPr>
    <tabColor rgb="FF92D050"/>
    <pageSetUpPr fitToPage="1"/>
  </sheetPr>
  <dimension ref="A1:J57"/>
  <sheetViews>
    <sheetView view="pageBreakPreview" topLeftCell="A55" zoomScaleNormal="47" zoomScaleSheetLayoutView="100" workbookViewId="0">
      <selection activeCell="B37" sqref="B37:D37"/>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60" customHeight="1">
      <c r="A14" s="510" t="str">
        <f>'PPTO RESUMEN'!C32</f>
        <v>4.2</v>
      </c>
      <c r="B14" s="1182" t="s">
        <v>1535</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EQUIPOS'!B167</f>
        <v>MAT2411158</v>
      </c>
      <c r="B18" s="1198" t="str">
        <f>'INSUMOS &amp; EQUIPOS'!C167</f>
        <v>GEOSINTÉTICO TEXTIL IMPERMEABLE – TIPO IMPERTEX</v>
      </c>
      <c r="C18" s="1198"/>
      <c r="D18" s="516" t="str">
        <f>VLOOKUP(B18,'INSUMOS &amp; EQUIPOS'!$C$10:$E$419,2,FALSE)</f>
        <v>M2</v>
      </c>
      <c r="E18" s="517">
        <f>2*1</f>
        <v>2</v>
      </c>
      <c r="F18" s="518">
        <v>0.05</v>
      </c>
      <c r="G18" s="519">
        <f>VLOOKUP(B18,'INSUMOS &amp; EQUIPOS'!$C$10:$E$419,3,FALSE)</f>
        <v>39984</v>
      </c>
      <c r="H18" s="520">
        <f t="shared" ref="H18:H22" si="0">E18*G18*(1+F18)</f>
        <v>83966.400000000009</v>
      </c>
    </row>
    <row r="19" spans="1:8" ht="15" customHeight="1">
      <c r="A19" s="515" t="str">
        <f>'INSUMOS &amp; EQUIPOS'!B168</f>
        <v>MAT2411159</v>
      </c>
      <c r="B19" s="1198" t="str">
        <f>'INSUMOS &amp; EQUIPOS'!C168</f>
        <v>CORDÓN DE RESINA O SILICONA</v>
      </c>
      <c r="C19" s="1198"/>
      <c r="D19" s="516" t="str">
        <f>VLOOKUP(B19,'INSUMOS &amp; EQUIPOS'!$C$10:$E$419,2,FALSE)</f>
        <v>ML</v>
      </c>
      <c r="E19" s="517">
        <v>1</v>
      </c>
      <c r="F19" s="518">
        <v>0.05</v>
      </c>
      <c r="G19" s="519">
        <f>VLOOKUP(B19,'INSUMOS &amp; EQUIPOS'!$C$10:$E$419,3,FALSE)</f>
        <v>941.67272727272723</v>
      </c>
      <c r="H19" s="520">
        <f t="shared" si="0"/>
        <v>988.75636363636363</v>
      </c>
    </row>
    <row r="20" spans="1:8" ht="15" customHeight="1">
      <c r="A20" s="515" t="str">
        <f>'INSUMOS &amp; EQUIPOS'!B169</f>
        <v>MAT2411160</v>
      </c>
      <c r="B20" s="1198" t="str">
        <f>'INSUMOS &amp; EQUIPOS'!C169</f>
        <v>RESINA PARA INTEMPERIE O SELLADOR DE SILICONA SIKASIL POOL O SIMILAR</v>
      </c>
      <c r="C20" s="1198"/>
      <c r="D20" s="516" t="str">
        <f>VLOOKUP(B20,'INSUMOS &amp; EQUIPOS'!$C$10:$E$419,2,FALSE)</f>
        <v>UND</v>
      </c>
      <c r="E20" s="517">
        <f>1/50</f>
        <v>0.02</v>
      </c>
      <c r="F20" s="518">
        <v>0.05</v>
      </c>
      <c r="G20" s="519">
        <f>VLOOKUP(B20,'INSUMOS &amp; EQUIPOS'!$C$10:$E$419,3,FALSE)</f>
        <v>160200</v>
      </c>
      <c r="H20" s="520">
        <f t="shared" si="0"/>
        <v>3364.2000000000003</v>
      </c>
    </row>
    <row r="21" spans="1:8" ht="15" customHeight="1">
      <c r="A21" s="515" t="str">
        <f>'INSUMOS &amp; EQUIPOS'!B170</f>
        <v>MAT2411161</v>
      </c>
      <c r="B21" s="1198" t="str">
        <f>'INSUMOS &amp; EQUIPOS'!C170</f>
        <v>HILO DE 6000 DENIER</v>
      </c>
      <c r="C21" s="1198"/>
      <c r="D21" s="516" t="str">
        <f>VLOOKUP(B21,'INSUMOS &amp; EQUIPOS'!$C$10:$E$419,2,FALSE)</f>
        <v>UND</v>
      </c>
      <c r="E21" s="517">
        <f>1/90</f>
        <v>1.1111111111111112E-2</v>
      </c>
      <c r="F21" s="518">
        <v>0.05</v>
      </c>
      <c r="G21" s="519">
        <f>VLOOKUP(B21,'INSUMOS &amp; EQUIPOS'!$C$10:$E$419,3,FALSE)</f>
        <v>192000</v>
      </c>
      <c r="H21" s="520">
        <f t="shared" si="0"/>
        <v>2240.0000000000005</v>
      </c>
    </row>
    <row r="22" spans="1:8" ht="15" customHeight="1">
      <c r="A22" s="515" t="str">
        <f>'INSUMOS &amp; EQUIPOS'!B171</f>
        <v>MAT2411162</v>
      </c>
      <c r="B22" s="1198" t="str">
        <f>'INSUMOS &amp; EQUIPOS'!C171</f>
        <v xml:space="preserve">ACCESORIOS DE FIJACIÓN: GANCHOS DE ACERO </v>
      </c>
      <c r="C22" s="1198"/>
      <c r="D22" s="516" t="str">
        <f>VLOOKUP(B22,'INSUMOS &amp; EQUIPOS'!$C$10:$E$419,2,FALSE)</f>
        <v>UND</v>
      </c>
      <c r="E22" s="517">
        <v>4</v>
      </c>
      <c r="F22" s="518">
        <v>0.05</v>
      </c>
      <c r="G22" s="519">
        <f>VLOOKUP(B22,'INSUMOS &amp; EQUIPOS'!$C$10:$E$419,3,FALSE)</f>
        <v>2821.4285714285711</v>
      </c>
      <c r="H22" s="520">
        <f t="shared" si="0"/>
        <v>11850</v>
      </c>
    </row>
    <row r="23" spans="1:8" ht="15" customHeight="1">
      <c r="A23" s="510"/>
      <c r="B23" s="521"/>
      <c r="C23" s="522"/>
      <c r="D23" s="522"/>
      <c r="E23" s="522"/>
      <c r="F23" s="522"/>
      <c r="G23" s="523" t="s">
        <v>1539</v>
      </c>
      <c r="H23" s="524">
        <f>SUM(H18:H22)</f>
        <v>102409.35636363637</v>
      </c>
    </row>
    <row r="24" spans="1:8" ht="10" customHeight="1">
      <c r="A24" s="501"/>
      <c r="B24" s="502"/>
      <c r="C24" s="502"/>
      <c r="D24" s="502"/>
      <c r="E24" s="502"/>
      <c r="F24" s="502"/>
      <c r="G24" s="502"/>
      <c r="H24" s="503"/>
    </row>
    <row r="25" spans="1:8" ht="15" customHeight="1">
      <c r="A25" s="513" t="s">
        <v>360</v>
      </c>
      <c r="B25" s="1199" t="s">
        <v>1540</v>
      </c>
      <c r="C25" s="1200"/>
      <c r="D25" s="1200"/>
      <c r="E25" s="1200"/>
      <c r="F25" s="1200"/>
      <c r="G25" s="1200"/>
      <c r="H25" s="1201"/>
    </row>
    <row r="26" spans="1:8" ht="15" customHeight="1">
      <c r="A26" s="512"/>
      <c r="B26" s="1202" t="s">
        <v>933</v>
      </c>
      <c r="C26" s="1202"/>
      <c r="D26" s="1202"/>
      <c r="E26" s="514" t="s">
        <v>301</v>
      </c>
      <c r="F26" s="514" t="s">
        <v>0</v>
      </c>
      <c r="G26" s="514" t="s">
        <v>1538</v>
      </c>
      <c r="H26" s="514" t="s">
        <v>365</v>
      </c>
    </row>
    <row r="27" spans="1:8" ht="15" customHeight="1">
      <c r="A27" s="525"/>
      <c r="B27" s="1198" t="s">
        <v>1541</v>
      </c>
      <c r="C27" s="1198"/>
      <c r="D27" s="1198"/>
      <c r="E27" s="516" t="s">
        <v>291</v>
      </c>
      <c r="F27" s="526">
        <v>0.05</v>
      </c>
      <c r="G27" s="519">
        <f>H47</f>
        <v>363664.45268307615</v>
      </c>
      <c r="H27" s="520">
        <f>F27*G27</f>
        <v>18183.222634153808</v>
      </c>
    </row>
    <row r="28" spans="1:8" ht="15" customHeight="1">
      <c r="A28" s="525" t="str">
        <f>'INSUMOS &amp; EQUIPOS'!B348</f>
        <v>C0010822</v>
      </c>
      <c r="B28" s="1203" t="str">
        <f>'INSUMOS &amp; EQUIPOS'!C348</f>
        <v>RETROEXCAVADORA SOBRE LLANTAS, MOTOR 62HP, PROFUNDIDAD DE EXCAVACIÓN DE 5.41 METROS</v>
      </c>
      <c r="C28" s="1204"/>
      <c r="D28" s="1205"/>
      <c r="E28" s="516" t="str">
        <f>VLOOKUP(B28,'INSUMOS &amp; EQUIPOS'!$C$10:$E$419,2,FALSE)</f>
        <v>HM</v>
      </c>
      <c r="F28" s="527">
        <f>1/15</f>
        <v>6.6666666666666666E-2</v>
      </c>
      <c r="G28" s="519">
        <f>VLOOKUP(B28,'INSUMOS &amp; EQUIPOS'!$C$10:$E$419,3,FALSE)</f>
        <v>200070</v>
      </c>
      <c r="H28" s="520">
        <f>F28*G28</f>
        <v>13338</v>
      </c>
    </row>
    <row r="29" spans="1:8" ht="15" customHeight="1">
      <c r="A29" s="525" t="str">
        <f>'INSUMOS &amp; EQUIPOS'!B353</f>
        <v>EQUI2411013</v>
      </c>
      <c r="B29" s="1203" t="str">
        <f>'INSUMOS &amp; EQUIPOS'!C353</f>
        <v>MINICARGADOR 61 HP - TIPO BOBCAT</v>
      </c>
      <c r="C29" s="1204"/>
      <c r="D29" s="1205"/>
      <c r="E29" s="516" t="str">
        <f>VLOOKUP(B29,'INSUMOS &amp; EQUIPOS'!$C$10:$E$419,2,FALSE)</f>
        <v>HM</v>
      </c>
      <c r="F29" s="527">
        <f>1/40</f>
        <v>2.5000000000000001E-2</v>
      </c>
      <c r="G29" s="519">
        <f>VLOOKUP(B29,'INSUMOS &amp; EQUIPOS'!$C$10:$E$419,3,FALSE)</f>
        <v>101298.59999999999</v>
      </c>
      <c r="H29" s="520">
        <f>F29*G29</f>
        <v>2532.4650000000001</v>
      </c>
    </row>
    <row r="30" spans="1:8" ht="15" customHeight="1">
      <c r="A30" s="525" t="str">
        <f>'INSUMOS &amp; EQUIPOS'!B360</f>
        <v>C0010190</v>
      </c>
      <c r="B30" s="1203" t="str">
        <f>'INSUMOS &amp; EQUIPOS'!C360</f>
        <v>COMPACTADOR MANUAL VIBRATORIO (RANA) CON MOTOR DE 6 HP</v>
      </c>
      <c r="C30" s="1204"/>
      <c r="D30" s="1205"/>
      <c r="E30" s="516" t="str">
        <f>VLOOKUP(B30,'INSUMOS &amp; EQUIPOS'!$C$10:$E$419,2,FALSE)</f>
        <v>HR</v>
      </c>
      <c r="F30" s="527">
        <f>1/5</f>
        <v>0.2</v>
      </c>
      <c r="G30" s="519">
        <f>VLOOKUP(B30,'INSUMOS &amp; EQUIPOS'!$C$10:$E$419,3,FALSE)</f>
        <v>13531.05</v>
      </c>
      <c r="H30" s="520">
        <f>F30*G30</f>
        <v>2706.21</v>
      </c>
    </row>
    <row r="31" spans="1:8" ht="15" customHeight="1">
      <c r="A31" s="525" t="str">
        <f>'INSUMOS &amp; EQUIPOS'!B368</f>
        <v>EQUI2411021</v>
      </c>
      <c r="B31" s="1203" t="str">
        <f>'INSUMOS &amp; EQUIPOS'!C368</f>
        <v>MÁQUINA DE COSER INDUSTRIAL SINGER 4423 O SIMILAR.</v>
      </c>
      <c r="C31" s="1204"/>
      <c r="D31" s="1205"/>
      <c r="E31" s="516" t="str">
        <f>VLOOKUP(B31,'INSUMOS &amp; EQUIPOS'!$C$10:$E$419,2,FALSE)</f>
        <v>DÍA</v>
      </c>
      <c r="F31" s="527">
        <f>1/20</f>
        <v>0.05</v>
      </c>
      <c r="G31" s="519">
        <f>VLOOKUP(B31,'INSUMOS &amp; EQUIPOS'!$C$10:$E$419,3,FALSE)</f>
        <v>66000</v>
      </c>
      <c r="H31" s="520">
        <f>F31*G31</f>
        <v>3300</v>
      </c>
    </row>
    <row r="32" spans="1:8" ht="15" customHeight="1">
      <c r="A32" s="525"/>
      <c r="B32" s="1225"/>
      <c r="C32" s="1225"/>
      <c r="D32" s="1225"/>
      <c r="E32" s="528"/>
      <c r="F32" s="529"/>
      <c r="G32" s="530"/>
      <c r="H32" s="520"/>
    </row>
    <row r="33" spans="1:8" ht="15" customHeight="1">
      <c r="A33" s="531"/>
      <c r="B33" s="1210"/>
      <c r="C33" s="1211"/>
      <c r="D33" s="1211"/>
      <c r="E33" s="532"/>
      <c r="F33" s="532"/>
      <c r="G33" s="533" t="s">
        <v>1542</v>
      </c>
      <c r="H33" s="534">
        <f>SUM(H27:H32)</f>
        <v>40059.897634153807</v>
      </c>
    </row>
    <row r="34" spans="1:8" ht="10" customHeight="1">
      <c r="A34" s="501"/>
      <c r="B34" s="502"/>
      <c r="C34" s="502"/>
      <c r="D34" s="502"/>
      <c r="E34" s="502"/>
      <c r="F34" s="502"/>
      <c r="G34" s="502"/>
      <c r="H34" s="503"/>
    </row>
    <row r="35" spans="1:8" ht="15" customHeight="1">
      <c r="A35" s="535"/>
      <c r="B35" s="1199" t="s">
        <v>1543</v>
      </c>
      <c r="C35" s="1201"/>
      <c r="D35" s="536"/>
      <c r="E35" s="537"/>
      <c r="F35" s="537"/>
      <c r="G35" s="537"/>
      <c r="H35" s="537"/>
    </row>
    <row r="36" spans="1:8" ht="15" customHeight="1">
      <c r="A36" s="513" t="s">
        <v>1544</v>
      </c>
      <c r="B36" s="1202" t="s">
        <v>933</v>
      </c>
      <c r="C36" s="1202"/>
      <c r="D36" s="514" t="s">
        <v>301</v>
      </c>
      <c r="E36" s="514" t="s">
        <v>1545</v>
      </c>
      <c r="F36" s="514" t="s">
        <v>1546</v>
      </c>
      <c r="G36" s="514" t="s">
        <v>936</v>
      </c>
      <c r="H36" s="514" t="s">
        <v>365</v>
      </c>
    </row>
    <row r="37" spans="1:8" ht="15" customHeight="1">
      <c r="A37" s="525" t="str">
        <f>'INSUMOS &amp; EQUIPOS'!B411</f>
        <v>TRANS241104</v>
      </c>
      <c r="B37" s="1198" t="str">
        <f>'INSUMOS &amp; EQUIPOS'!C411</f>
        <v>TRANSPORTE DE MATERIALES</v>
      </c>
      <c r="C37" s="1198"/>
      <c r="D37" s="516" t="str">
        <f>VLOOKUP(B37,'INSUMOS &amp; EQUIPOS'!$C$10:$E$419,2,FALSE)</f>
        <v>%</v>
      </c>
      <c r="E37" s="538"/>
      <c r="F37" s="539">
        <v>0.05</v>
      </c>
      <c r="G37" s="519">
        <f>H23</f>
        <v>102409.35636363637</v>
      </c>
      <c r="H37" s="540">
        <f>F37*G37</f>
        <v>5120.467818181819</v>
      </c>
    </row>
    <row r="38" spans="1:8" ht="15" customHeight="1">
      <c r="A38" s="525"/>
      <c r="B38" s="1285" t="s">
        <v>1547</v>
      </c>
      <c r="C38" s="1285"/>
      <c r="D38" s="516"/>
      <c r="E38" s="538"/>
      <c r="F38" s="538"/>
      <c r="G38" s="519"/>
      <c r="H38" s="540"/>
    </row>
    <row r="39" spans="1:8" ht="15" customHeight="1">
      <c r="A39" s="510"/>
      <c r="B39" s="1207" t="s">
        <v>1547</v>
      </c>
      <c r="C39" s="1207"/>
      <c r="D39" s="528"/>
      <c r="E39" s="528" t="s">
        <v>1547</v>
      </c>
      <c r="F39" s="528" t="s">
        <v>745</v>
      </c>
      <c r="G39" s="528" t="s">
        <v>745</v>
      </c>
      <c r="H39" s="540"/>
    </row>
    <row r="40" spans="1:8" ht="15" customHeight="1">
      <c r="A40" s="541"/>
      <c r="B40" s="1208"/>
      <c r="C40" s="1209"/>
      <c r="D40" s="542"/>
      <c r="E40" s="543"/>
      <c r="F40" s="543"/>
      <c r="G40" s="523" t="s">
        <v>1548</v>
      </c>
      <c r="H40" s="534">
        <f>SUM(H37:H39)</f>
        <v>5120.467818181819</v>
      </c>
    </row>
    <row r="41" spans="1:8" ht="10" customHeight="1">
      <c r="A41" s="501"/>
      <c r="B41" s="502"/>
      <c r="C41" s="502"/>
      <c r="D41" s="502"/>
      <c r="E41" s="502"/>
      <c r="F41" s="502"/>
      <c r="G41" s="502"/>
      <c r="H41" s="503"/>
    </row>
    <row r="42" spans="1:8" ht="14">
      <c r="A42" s="512"/>
      <c r="B42" s="1200" t="s">
        <v>937</v>
      </c>
      <c r="C42" s="1200"/>
      <c r="D42" s="1200"/>
      <c r="E42" s="1200"/>
      <c r="F42" s="1200"/>
      <c r="G42" s="1200"/>
      <c r="H42" s="1201"/>
    </row>
    <row r="43" spans="1:8" ht="14">
      <c r="A43" s="513" t="s">
        <v>1544</v>
      </c>
      <c r="B43" s="1202" t="s">
        <v>1549</v>
      </c>
      <c r="C43" s="1202"/>
      <c r="D43" s="1202"/>
      <c r="E43" s="514" t="s">
        <v>301</v>
      </c>
      <c r="F43" s="514" t="s">
        <v>0</v>
      </c>
      <c r="G43" s="514" t="s">
        <v>1538</v>
      </c>
      <c r="H43" s="514" t="s">
        <v>365</v>
      </c>
    </row>
    <row r="44" spans="1:8" ht="14">
      <c r="A44" s="525" t="str">
        <f>'INSUMOS &amp; EQUIPOS'!B382</f>
        <v>MO241101</v>
      </c>
      <c r="B44" s="1210" t="str">
        <f>'INSUMOS &amp; EQUIPOS'!C382</f>
        <v xml:space="preserve">CUADRILLA "AA" (Albañileria) </v>
      </c>
      <c r="C44" s="1211"/>
      <c r="D44" s="1212"/>
      <c r="E44" s="516" t="str">
        <f>VLOOKUP(B44,'INSUMOS &amp; EQUIPOS'!$C$10:$E$419,2,FALSE)</f>
        <v>HC</v>
      </c>
      <c r="F44" s="527">
        <v>4</v>
      </c>
      <c r="G44" s="519">
        <f>VLOOKUP(B44,'INSUMOS &amp; EQUIPOS'!$C$10:$E$419,3,FALSE)</f>
        <v>50004.564548208138</v>
      </c>
      <c r="H44" s="520">
        <f>F44*G44</f>
        <v>200018.25819283255</v>
      </c>
    </row>
    <row r="45" spans="1:8" ht="14">
      <c r="A45" s="525" t="str">
        <f>'INSUMOS &amp; EQUIPOS'!B383</f>
        <v>MO241102</v>
      </c>
      <c r="B45" s="1210" t="str">
        <f>'INSUMOS &amp; EQUIPOS'!C383</f>
        <v xml:space="preserve">CUADRILLA "BB" (Instalaciones) </v>
      </c>
      <c r="C45" s="1211"/>
      <c r="D45" s="1212"/>
      <c r="E45" s="516" t="str">
        <f>VLOOKUP(B45,'INSUMOS &amp; EQUIPOS'!$C$10:$E$419,2,FALSE)</f>
        <v>HC</v>
      </c>
      <c r="F45" s="527">
        <v>3</v>
      </c>
      <c r="G45" s="519">
        <f>VLOOKUP(B45,'INSUMOS &amp; EQUIPOS'!$C$10:$E$419,3,FALSE)</f>
        <v>54548.731496747867</v>
      </c>
      <c r="H45" s="520">
        <f>F45*G45</f>
        <v>163646.19449024359</v>
      </c>
    </row>
    <row r="46" spans="1:8" ht="14">
      <c r="A46" s="525"/>
      <c r="B46" s="1225"/>
      <c r="C46" s="1225"/>
      <c r="D46" s="1225"/>
      <c r="E46" s="528"/>
      <c r="F46" s="544"/>
      <c r="G46" s="530"/>
      <c r="H46" s="520"/>
    </row>
    <row r="47" spans="1:8" ht="14">
      <c r="A47" s="531"/>
      <c r="B47" s="1203"/>
      <c r="C47" s="1204"/>
      <c r="D47" s="1204"/>
      <c r="E47" s="543"/>
      <c r="F47" s="543"/>
      <c r="G47" s="523" t="s">
        <v>1550</v>
      </c>
      <c r="H47" s="534">
        <f>SUM(H44:H46)</f>
        <v>363664.45268307615</v>
      </c>
    </row>
    <row r="48" spans="1:8" ht="10" customHeight="1">
      <c r="A48" s="501"/>
      <c r="B48" s="502"/>
      <c r="C48" s="502"/>
      <c r="D48" s="502"/>
      <c r="E48" s="502"/>
      <c r="F48" s="502"/>
      <c r="G48" s="502"/>
      <c r="H48" s="503"/>
    </row>
    <row r="49" spans="1:10" ht="20" customHeight="1">
      <c r="A49" s="1213" t="s">
        <v>938</v>
      </c>
      <c r="B49" s="1214"/>
      <c r="C49" s="1214"/>
      <c r="D49" s="1214"/>
      <c r="E49" s="1214"/>
      <c r="F49" s="1214"/>
      <c r="G49" s="1215"/>
      <c r="H49" s="545">
        <f>H47+H40+H33+H23</f>
        <v>511254.17449904821</v>
      </c>
      <c r="J49" s="546"/>
    </row>
    <row r="50" spans="1:10" ht="10" customHeight="1">
      <c r="A50" s="501"/>
      <c r="B50" s="502"/>
      <c r="C50" s="502"/>
      <c r="D50" s="502"/>
      <c r="E50" s="502"/>
      <c r="F50" s="502"/>
      <c r="G50" s="502"/>
      <c r="H50" s="503"/>
    </row>
    <row r="51" spans="1:10" ht="12.75" customHeight="1">
      <c r="A51" s="1216" t="s">
        <v>1551</v>
      </c>
      <c r="B51" s="1217"/>
      <c r="C51" s="1217"/>
      <c r="D51" s="1217"/>
      <c r="E51" s="1217"/>
      <c r="F51" s="1217"/>
      <c r="G51" s="1217"/>
      <c r="H51" s="1218"/>
    </row>
    <row r="52" spans="1:10" ht="12.75" customHeight="1">
      <c r="A52" s="1219"/>
      <c r="B52" s="1220"/>
      <c r="C52" s="1220"/>
      <c r="D52" s="1220"/>
      <c r="E52" s="1220"/>
      <c r="F52" s="1220"/>
      <c r="G52" s="1220"/>
      <c r="H52" s="1221"/>
    </row>
    <row r="53" spans="1:10" ht="12.75" customHeight="1">
      <c r="A53" s="1222"/>
      <c r="B53" s="1223"/>
      <c r="C53" s="1223"/>
      <c r="D53" s="1223"/>
      <c r="E53" s="1223"/>
      <c r="F53" s="1223"/>
      <c r="G53" s="1223"/>
      <c r="H53" s="1224"/>
    </row>
    <row r="54" spans="1:10" ht="14.5">
      <c r="A54" s="502"/>
      <c r="B54" s="502"/>
      <c r="C54" s="502"/>
      <c r="D54" s="502"/>
      <c r="E54" s="502"/>
      <c r="F54" s="502"/>
      <c r="G54" s="502"/>
      <c r="H54" s="502"/>
    </row>
    <row r="55" spans="1:10" ht="14.5">
      <c r="A55" s="502"/>
      <c r="B55" s="502"/>
      <c r="C55" s="502"/>
      <c r="D55" s="502"/>
      <c r="E55" s="502"/>
      <c r="F55" s="502"/>
      <c r="G55" s="502"/>
      <c r="H55" s="502"/>
    </row>
    <row r="56" spans="1:10" ht="14.5">
      <c r="A56" s="502"/>
      <c r="B56" s="502"/>
      <c r="C56" s="502"/>
      <c r="D56" s="502"/>
      <c r="E56" s="502"/>
      <c r="F56" s="502"/>
      <c r="G56" s="502"/>
      <c r="H56" s="502"/>
    </row>
    <row r="57" spans="1:10" ht="14.5">
      <c r="A57" s="502"/>
      <c r="B57" s="502"/>
      <c r="C57" s="502"/>
      <c r="D57" s="502"/>
      <c r="E57" s="502"/>
      <c r="F57" s="502"/>
      <c r="G57" s="502"/>
      <c r="H57" s="502"/>
    </row>
  </sheetData>
  <mergeCells count="42">
    <mergeCell ref="A51:H53"/>
    <mergeCell ref="B37:C37"/>
    <mergeCell ref="B38:C38"/>
    <mergeCell ref="B39:C39"/>
    <mergeCell ref="B40:C40"/>
    <mergeCell ref="B42:H42"/>
    <mergeCell ref="B43:D43"/>
    <mergeCell ref="B44:D44"/>
    <mergeCell ref="B45:D45"/>
    <mergeCell ref="B46:D46"/>
    <mergeCell ref="B47:D47"/>
    <mergeCell ref="A49:G49"/>
    <mergeCell ref="B36:C36"/>
    <mergeCell ref="B22:C22"/>
    <mergeCell ref="B25:H25"/>
    <mergeCell ref="B26:D26"/>
    <mergeCell ref="B27:D27"/>
    <mergeCell ref="B28:D28"/>
    <mergeCell ref="B29:D29"/>
    <mergeCell ref="B30:D30"/>
    <mergeCell ref="B31:D31"/>
    <mergeCell ref="B32:D32"/>
    <mergeCell ref="B33:D33"/>
    <mergeCell ref="B35:C35"/>
    <mergeCell ref="B21:C21"/>
    <mergeCell ref="B6:D6"/>
    <mergeCell ref="B7:H7"/>
    <mergeCell ref="A9:H9"/>
    <mergeCell ref="A11:H11"/>
    <mergeCell ref="B13:G13"/>
    <mergeCell ref="B14:G14"/>
    <mergeCell ref="B16:H16"/>
    <mergeCell ref="B17:C17"/>
    <mergeCell ref="B18:C18"/>
    <mergeCell ref="B19:C19"/>
    <mergeCell ref="B20:C20"/>
    <mergeCell ref="A5:H5"/>
    <mergeCell ref="A1:B3"/>
    <mergeCell ref="C1:F1"/>
    <mergeCell ref="G1:H3"/>
    <mergeCell ref="C2:F2"/>
    <mergeCell ref="C3:F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F065B4-9540-4DE6-B82A-E71139396A33}">
  <sheetPr>
    <tabColor rgb="FF92D050"/>
    <pageSetUpPr fitToPage="1"/>
  </sheetPr>
  <dimension ref="A1:J56"/>
  <sheetViews>
    <sheetView view="pageBreakPreview" topLeftCell="A37" zoomScale="62" zoomScaleNormal="47" workbookViewId="0">
      <selection activeCell="B37" sqref="B37:D37"/>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60" customHeight="1">
      <c r="A14" s="510" t="str">
        <f>'PPTO RESUMEN'!C33</f>
        <v>4.3</v>
      </c>
      <c r="B14" s="1182" t="s">
        <v>1552</v>
      </c>
      <c r="C14" s="1183"/>
      <c r="D14" s="1183"/>
      <c r="E14" s="1183"/>
      <c r="F14" s="1183"/>
      <c r="G14" s="1184"/>
      <c r="H14" s="511" t="s">
        <v>290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EQUIPOS'!B155</f>
        <v>MAT2411146</v>
      </c>
      <c r="B18" s="1198" t="str">
        <f>'INSUMOS &amp; EQUIPOS'!C172</f>
        <v>GEOCELDA DE POLIETILENO DE ALTA DENSIDAD (HDPE)</v>
      </c>
      <c r="C18" s="1198"/>
      <c r="D18" s="516" t="str">
        <f>VLOOKUP(B18,'INSUMOS &amp; EQUIPOS'!$C$10:$E$419,2,FALSE)</f>
        <v>M2</v>
      </c>
      <c r="E18" s="517">
        <v>1</v>
      </c>
      <c r="F18" s="518">
        <v>0.05</v>
      </c>
      <c r="G18" s="519">
        <f>VLOOKUP(B18,'INSUMOS &amp; EQUIPOS'!$C$10:$E$419,3,FALSE)</f>
        <v>43132.799999999996</v>
      </c>
      <c r="H18" s="520">
        <f t="shared" ref="H18:H21" si="0">E18*G18*(1+F18)</f>
        <v>45289.439999999995</v>
      </c>
    </row>
    <row r="19" spans="1:8" ht="15" customHeight="1">
      <c r="A19" s="515" t="str">
        <f>'INSUMOS &amp; EQUIPOS'!B156</f>
        <v>MAT2411147</v>
      </c>
      <c r="B19" s="1198" t="str">
        <f>'INSUMOS &amp; EQUIPOS'!C173</f>
        <v>GEOTEXTIL NO TEJIDO NT 4000 - FIBERTEX - ANCHO: 3,50 MTS</v>
      </c>
      <c r="C19" s="1198"/>
      <c r="D19" s="516" t="str">
        <f>VLOOKUP(B19,'INSUMOS &amp; EQUIPOS'!$C$10:$E$419,2,FALSE)</f>
        <v>M2</v>
      </c>
      <c r="E19" s="517">
        <v>1</v>
      </c>
      <c r="F19" s="518">
        <v>0.05</v>
      </c>
      <c r="G19" s="519">
        <f>VLOOKUP(B19,'INSUMOS &amp; EQUIPOS'!$C$10:$E$419,3,FALSE)</f>
        <v>21000</v>
      </c>
      <c r="H19" s="520">
        <f t="shared" si="0"/>
        <v>22050</v>
      </c>
    </row>
    <row r="20" spans="1:8" ht="15" customHeight="1">
      <c r="A20" s="515" t="str">
        <f>'INSUMOS &amp; EQUIPOS'!B157</f>
        <v>MAT2411148</v>
      </c>
      <c r="B20" s="1198" t="str">
        <f>'INSUMOS &amp; EQUIPOS'!C171</f>
        <v xml:space="preserve">ACCESORIOS DE FIJACIÓN: GANCHOS DE ACERO </v>
      </c>
      <c r="C20" s="1198"/>
      <c r="D20" s="516" t="str">
        <f>VLOOKUP(B20,'INSUMOS &amp; EQUIPOS'!$C$10:$E$419,2,FALSE)</f>
        <v>UND</v>
      </c>
      <c r="E20" s="517">
        <v>2</v>
      </c>
      <c r="F20" s="518">
        <v>0.05</v>
      </c>
      <c r="G20" s="519">
        <f>VLOOKUP(B20,'INSUMOS &amp; EQUIPOS'!$C$10:$E$419,3,FALSE)</f>
        <v>2821.4285714285711</v>
      </c>
      <c r="H20" s="520">
        <f t="shared" si="0"/>
        <v>5925</v>
      </c>
    </row>
    <row r="21" spans="1:8" ht="15" customHeight="1">
      <c r="A21" s="515" t="str">
        <f>'INSUMOS &amp; EQUIPOS'!B158</f>
        <v>MAT2411149</v>
      </c>
      <c r="B21" s="1198" t="str">
        <f>'INSUMOS &amp; EQUIPOS'!C23</f>
        <v>TRITURADO 3/4"</v>
      </c>
      <c r="C21" s="1198"/>
      <c r="D21" s="516" t="str">
        <f>VLOOKUP(B21,'INSUMOS &amp; EQUIPOS'!$C$10:$E$419,2,FALSE)</f>
        <v>M3</v>
      </c>
      <c r="E21" s="517">
        <f>1*1*0.15</f>
        <v>0.15</v>
      </c>
      <c r="F21" s="518">
        <v>0.05</v>
      </c>
      <c r="G21" s="519">
        <f>VLOOKUP(B21,'INSUMOS &amp; EQUIPOS'!$C$10:$E$419,3,FALSE)</f>
        <v>142155</v>
      </c>
      <c r="H21" s="520">
        <f t="shared" si="0"/>
        <v>22389.412500000002</v>
      </c>
    </row>
    <row r="22" spans="1:8" ht="15" customHeight="1">
      <c r="A22" s="515"/>
      <c r="B22" s="1226"/>
      <c r="C22" s="1226"/>
      <c r="D22" s="516"/>
      <c r="E22" s="547"/>
      <c r="F22" s="518"/>
      <c r="G22" s="519"/>
      <c r="H22" s="520"/>
    </row>
    <row r="23" spans="1:8" ht="15" customHeight="1">
      <c r="A23" s="510"/>
      <c r="B23" s="521"/>
      <c r="C23" s="522"/>
      <c r="D23" s="522"/>
      <c r="E23" s="522"/>
      <c r="F23" s="522"/>
      <c r="G23" s="523" t="s">
        <v>1539</v>
      </c>
      <c r="H23" s="524">
        <f>SUM(H18:H22)</f>
        <v>95653.852500000008</v>
      </c>
    </row>
    <row r="24" spans="1:8" ht="10" customHeight="1">
      <c r="A24" s="501"/>
      <c r="B24" s="502"/>
      <c r="C24" s="502"/>
      <c r="D24" s="502"/>
      <c r="E24" s="502"/>
      <c r="F24" s="502"/>
      <c r="G24" s="502"/>
      <c r="H24" s="503"/>
    </row>
    <row r="25" spans="1:8" ht="15" customHeight="1">
      <c r="A25" s="513" t="s">
        <v>360</v>
      </c>
      <c r="B25" s="1199" t="s">
        <v>1540</v>
      </c>
      <c r="C25" s="1200"/>
      <c r="D25" s="1200"/>
      <c r="E25" s="1200"/>
      <c r="F25" s="1200"/>
      <c r="G25" s="1200"/>
      <c r="H25" s="1201"/>
    </row>
    <row r="26" spans="1:8" ht="15" customHeight="1">
      <c r="A26" s="512"/>
      <c r="B26" s="1202" t="s">
        <v>933</v>
      </c>
      <c r="C26" s="1202"/>
      <c r="D26" s="1202"/>
      <c r="E26" s="514" t="s">
        <v>301</v>
      </c>
      <c r="F26" s="514" t="s">
        <v>0</v>
      </c>
      <c r="G26" s="514" t="s">
        <v>1538</v>
      </c>
      <c r="H26" s="514" t="s">
        <v>365</v>
      </c>
    </row>
    <row r="27" spans="1:8" ht="15" customHeight="1">
      <c r="A27" s="525"/>
      <c r="B27" s="1198" t="s">
        <v>1541</v>
      </c>
      <c r="C27" s="1198"/>
      <c r="D27" s="1198"/>
      <c r="E27" s="516" t="s">
        <v>291</v>
      </c>
      <c r="F27" s="526">
        <v>0.05</v>
      </c>
      <c r="G27" s="519">
        <f>H47</f>
        <v>159102.02754170386</v>
      </c>
      <c r="H27" s="520">
        <f>F27*G27</f>
        <v>7955.1013770851932</v>
      </c>
    </row>
    <row r="28" spans="1:8" ht="15" customHeight="1">
      <c r="A28" s="525" t="str">
        <f>'INSUMOS &amp; EQUIPOS'!B317</f>
        <v>EQUI2411055</v>
      </c>
      <c r="B28" s="1203" t="str">
        <f>'INSUMOS &amp; EQUIPOS'!C353</f>
        <v>MINICARGADOR 61 HP - TIPO BOBCAT</v>
      </c>
      <c r="C28" s="1204"/>
      <c r="D28" s="1205"/>
      <c r="E28" s="516" t="str">
        <f>VLOOKUP(B28,'INSUMOS &amp; EQUIPOS'!$C$10:$E$419,2,FALSE)</f>
        <v>HM</v>
      </c>
      <c r="F28" s="527">
        <f>1/1.5</f>
        <v>0.66666666666666663</v>
      </c>
      <c r="G28" s="519">
        <f>VLOOKUP(B28,'INSUMOS &amp; EQUIPOS'!$C$10:$E$419,3,FALSE)</f>
        <v>101298.59999999999</v>
      </c>
      <c r="H28" s="520">
        <f>F28*G28</f>
        <v>67532.399999999994</v>
      </c>
    </row>
    <row r="29" spans="1:8" ht="15" customHeight="1">
      <c r="A29" s="525" t="str">
        <f>'INSUMOS &amp; EQUIPOS'!B338</f>
        <v>EQUI2412008</v>
      </c>
      <c r="B29" s="1203" t="str">
        <f>'INSUMOS &amp; EQUIPOS'!C360</f>
        <v>COMPACTADOR MANUAL VIBRATORIO (RANA) CON MOTOR DE 6 HP</v>
      </c>
      <c r="C29" s="1204"/>
      <c r="D29" s="1205"/>
      <c r="E29" s="516" t="str">
        <f>VLOOKUP(B29,'INSUMOS &amp; EQUIPOS'!$C$10:$E$419,2,FALSE)</f>
        <v>HR</v>
      </c>
      <c r="F29" s="527">
        <f>1/1.6</f>
        <v>0.625</v>
      </c>
      <c r="G29" s="519">
        <f>VLOOKUP(B29,'INSUMOS &amp; EQUIPOS'!$C$10:$E$419,3,FALSE)</f>
        <v>13531.05</v>
      </c>
      <c r="H29" s="520">
        <f>F29*G29</f>
        <v>8456.90625</v>
      </c>
    </row>
    <row r="30" spans="1:8" ht="15" customHeight="1">
      <c r="A30" s="525"/>
      <c r="B30" s="1225"/>
      <c r="C30" s="1225"/>
      <c r="D30" s="1225"/>
      <c r="E30" s="528"/>
      <c r="F30" s="529"/>
      <c r="G30" s="530"/>
      <c r="H30" s="520"/>
    </row>
    <row r="31" spans="1:8" ht="15" customHeight="1">
      <c r="A31" s="531"/>
      <c r="B31" s="1210"/>
      <c r="C31" s="1211"/>
      <c r="D31" s="1211"/>
      <c r="E31" s="532"/>
      <c r="F31" s="532"/>
      <c r="G31" s="533" t="s">
        <v>1542</v>
      </c>
      <c r="H31" s="534">
        <f>SUM(H27:H29)</f>
        <v>83944.407627085195</v>
      </c>
    </row>
    <row r="32" spans="1:8" ht="10" customHeight="1">
      <c r="A32" s="501"/>
      <c r="B32" s="502"/>
      <c r="C32" s="502"/>
      <c r="D32" s="502"/>
      <c r="E32" s="502"/>
      <c r="F32" s="502"/>
      <c r="G32" s="502"/>
      <c r="H32" s="503"/>
    </row>
    <row r="33" spans="1:8" ht="15" customHeight="1">
      <c r="A33" s="535"/>
      <c r="B33" s="1199" t="s">
        <v>1543</v>
      </c>
      <c r="C33" s="1201"/>
      <c r="D33" s="536"/>
      <c r="E33" s="537"/>
      <c r="F33" s="537"/>
      <c r="G33" s="537"/>
      <c r="H33" s="537"/>
    </row>
    <row r="34" spans="1:8" ht="15" customHeight="1">
      <c r="A34" s="513" t="s">
        <v>1544</v>
      </c>
      <c r="B34" s="1202" t="s">
        <v>933</v>
      </c>
      <c r="C34" s="1202"/>
      <c r="D34" s="514" t="s">
        <v>301</v>
      </c>
      <c r="E34" s="514" t="s">
        <v>1545</v>
      </c>
      <c r="F34" s="514" t="s">
        <v>1546</v>
      </c>
      <c r="G34" s="514" t="s">
        <v>936</v>
      </c>
      <c r="H34" s="514" t="s">
        <v>365</v>
      </c>
    </row>
    <row r="35" spans="1:8" ht="15" customHeight="1">
      <c r="A35" s="525" t="str">
        <f>'INSUMOS &amp; EQUIPOS'!B411</f>
        <v>TRANS241104</v>
      </c>
      <c r="B35" s="1198" t="str">
        <f>'INSUMOS &amp; EQUIPOS'!$C$411</f>
        <v>TRANSPORTE DE MATERIALES</v>
      </c>
      <c r="C35" s="1198"/>
      <c r="D35" s="516" t="str">
        <f>VLOOKUP(B35,'INSUMOS &amp; EQUIPOS'!$C$10:$E$419,2,FALSE)</f>
        <v>%</v>
      </c>
      <c r="E35" s="538"/>
      <c r="F35" s="538">
        <v>0.1</v>
      </c>
      <c r="G35" s="519">
        <f>H20</f>
        <v>5925</v>
      </c>
      <c r="H35" s="540">
        <f>F35*G35</f>
        <v>592.5</v>
      </c>
    </row>
    <row r="36" spans="1:8" ht="15" customHeight="1">
      <c r="A36" s="525" t="str">
        <f>'INSUMOS &amp; EQUIPOS'!B409</f>
        <v>TRANS241102</v>
      </c>
      <c r="B36" s="1198" t="str">
        <f>'INSUMOS &amp; EQUIPOS'!C409</f>
        <v>TRANSPORTE DE MATERIAL AGREGADO (TRITURADO, SUBBASE, RELLENO Y ARENA)</v>
      </c>
      <c r="C36" s="1198"/>
      <c r="D36" s="516" t="str">
        <f>VLOOKUP(B36,'INSUMOS &amp; EQUIPOS'!$C$10:$E$419,2,FALSE)</f>
        <v>M3-KM</v>
      </c>
      <c r="E36" s="538">
        <f>'APUS BASICOS'!M5</f>
        <v>43.6</v>
      </c>
      <c r="F36" s="538">
        <f>E21</f>
        <v>0.15</v>
      </c>
      <c r="G36" s="519">
        <f>VLOOKUP(B36,'INSUMOS &amp; EQUIPOS'!$C$10:$E$419,3,FALSE)</f>
        <v>1866.9689999999998</v>
      </c>
      <c r="H36" s="540">
        <f>(E36*F36)*G36</f>
        <v>12209.97726</v>
      </c>
    </row>
    <row r="37" spans="1:8" ht="15" customHeight="1">
      <c r="A37" s="510"/>
      <c r="B37" s="1207" t="s">
        <v>1547</v>
      </c>
      <c r="C37" s="1207"/>
      <c r="D37" s="528"/>
      <c r="E37" s="528" t="s">
        <v>1547</v>
      </c>
      <c r="F37" s="528" t="s">
        <v>745</v>
      </c>
      <c r="G37" s="528" t="s">
        <v>745</v>
      </c>
      <c r="H37" s="540"/>
    </row>
    <row r="38" spans="1:8" ht="15" customHeight="1">
      <c r="A38" s="541"/>
      <c r="B38" s="1208"/>
      <c r="C38" s="1209"/>
      <c r="D38" s="542"/>
      <c r="E38" s="543"/>
      <c r="F38" s="543"/>
      <c r="G38" s="523" t="s">
        <v>1548</v>
      </c>
      <c r="H38" s="534">
        <f>SUM(H35:H37)</f>
        <v>12802.47726</v>
      </c>
    </row>
    <row r="39" spans="1:8" ht="10" customHeight="1">
      <c r="A39" s="501"/>
      <c r="B39" s="502"/>
      <c r="C39" s="502"/>
      <c r="D39" s="502"/>
      <c r="E39" s="502"/>
      <c r="F39" s="502"/>
      <c r="G39" s="502"/>
      <c r="H39" s="503"/>
    </row>
    <row r="40" spans="1:8" ht="14">
      <c r="A40" s="512"/>
      <c r="B40" s="1200" t="s">
        <v>937</v>
      </c>
      <c r="C40" s="1200"/>
      <c r="D40" s="1200"/>
      <c r="E40" s="1200"/>
      <c r="F40" s="1200"/>
      <c r="G40" s="1200"/>
      <c r="H40" s="1201"/>
    </row>
    <row r="41" spans="1:8" ht="14">
      <c r="A41" s="513" t="s">
        <v>1544</v>
      </c>
      <c r="B41" s="1202" t="s">
        <v>1549</v>
      </c>
      <c r="C41" s="1202"/>
      <c r="D41" s="1202"/>
      <c r="E41" s="514" t="s">
        <v>301</v>
      </c>
      <c r="F41" s="514" t="s">
        <v>0</v>
      </c>
      <c r="G41" s="514" t="s">
        <v>1538</v>
      </c>
      <c r="H41" s="514" t="s">
        <v>365</v>
      </c>
    </row>
    <row r="42" spans="1:8" ht="14">
      <c r="A42" s="525" t="str">
        <f>'INSUMOS &amp; EQUIPOS'!B382</f>
        <v>MO241101</v>
      </c>
      <c r="B42" s="1210" t="str">
        <f>'INSUMOS &amp; EQUIPOS'!C382</f>
        <v xml:space="preserve">CUADRILLA "AA" (Albañileria) </v>
      </c>
      <c r="C42" s="1211"/>
      <c r="D42" s="1212"/>
      <c r="E42" s="516" t="str">
        <f>VLOOKUP(B42,'INSUMOS &amp; EQUIPOS'!$C$10:$E$419,2,FALSE)</f>
        <v>HC</v>
      </c>
      <c r="F42" s="527">
        <v>1</v>
      </c>
      <c r="G42" s="519">
        <f>VLOOKUP(B42,'INSUMOS &amp; EQUIPOS'!$C$10:$E$419,3,FALSE)</f>
        <v>50004.564548208138</v>
      </c>
      <c r="H42" s="520">
        <f>F42*G42</f>
        <v>50004.564548208138</v>
      </c>
    </row>
    <row r="43" spans="1:8" ht="14">
      <c r="A43" s="525" t="str">
        <f>'INSUMOS &amp; EQUIPOS'!B383</f>
        <v>MO241102</v>
      </c>
      <c r="B43" s="1210" t="str">
        <f>'INSUMOS &amp; EQUIPOS'!C383</f>
        <v xml:space="preserve">CUADRILLA "BB" (Instalaciones) </v>
      </c>
      <c r="C43" s="1211"/>
      <c r="D43" s="1212"/>
      <c r="E43" s="516" t="str">
        <f>VLOOKUP(B43,'INSUMOS &amp; EQUIPOS'!$C$10:$E$419,2,FALSE)</f>
        <v>HC</v>
      </c>
      <c r="F43" s="527">
        <v>2</v>
      </c>
      <c r="G43" s="519">
        <f>VLOOKUP(B43,'INSUMOS &amp; EQUIPOS'!$C$10:$E$419,3,FALSE)</f>
        <v>54548.731496747867</v>
      </c>
      <c r="H43" s="520">
        <f>F43*G43</f>
        <v>109097.46299349573</v>
      </c>
    </row>
    <row r="44" spans="1:8" ht="14">
      <c r="A44" s="525"/>
      <c r="B44" s="1210"/>
      <c r="C44" s="1211"/>
      <c r="D44" s="1212"/>
      <c r="E44" s="516"/>
      <c r="F44" s="527"/>
      <c r="G44" s="519"/>
      <c r="H44" s="520"/>
    </row>
    <row r="45" spans="1:8" ht="14">
      <c r="A45" s="525"/>
      <c r="B45" s="1210"/>
      <c r="C45" s="1211"/>
      <c r="D45" s="1212"/>
      <c r="E45" s="516"/>
      <c r="F45" s="527"/>
      <c r="G45" s="519"/>
      <c r="H45" s="520"/>
    </row>
    <row r="46" spans="1:8" ht="14">
      <c r="A46" s="525"/>
      <c r="B46" s="1203"/>
      <c r="C46" s="1204"/>
      <c r="D46" s="1205"/>
      <c r="E46" s="528"/>
      <c r="F46" s="544"/>
      <c r="G46" s="530"/>
      <c r="H46" s="520"/>
    </row>
    <row r="47" spans="1:8" ht="14">
      <c r="A47" s="531"/>
      <c r="B47" s="1203"/>
      <c r="C47" s="1204"/>
      <c r="D47" s="1204"/>
      <c r="E47" s="543"/>
      <c r="F47" s="543"/>
      <c r="G47" s="523" t="s">
        <v>1550</v>
      </c>
      <c r="H47" s="534">
        <f>SUM(H42:H46)</f>
        <v>159102.02754170386</v>
      </c>
    </row>
    <row r="48" spans="1:8" ht="10" customHeight="1">
      <c r="A48" s="501"/>
      <c r="B48" s="502"/>
      <c r="C48" s="502"/>
      <c r="D48" s="502"/>
      <c r="E48" s="502"/>
      <c r="F48" s="502"/>
      <c r="G48" s="502"/>
      <c r="H48" s="503"/>
    </row>
    <row r="49" spans="1:10" ht="20" customHeight="1">
      <c r="A49" s="1213" t="s">
        <v>938</v>
      </c>
      <c r="B49" s="1214"/>
      <c r="C49" s="1214"/>
      <c r="D49" s="1214"/>
      <c r="E49" s="1214"/>
      <c r="F49" s="1214"/>
      <c r="G49" s="1215"/>
      <c r="H49" s="545">
        <f>H47+H38+H31+H23</f>
        <v>351502.76492878905</v>
      </c>
      <c r="J49" s="546"/>
    </row>
    <row r="50" spans="1:10" ht="10" customHeight="1">
      <c r="A50" s="501"/>
      <c r="B50" s="502"/>
      <c r="C50" s="502"/>
      <c r="D50" s="502"/>
      <c r="E50" s="502"/>
      <c r="F50" s="502"/>
      <c r="G50" s="502"/>
      <c r="H50" s="503"/>
    </row>
    <row r="51" spans="1:10" ht="12.75" customHeight="1">
      <c r="A51" s="1216" t="s">
        <v>1551</v>
      </c>
      <c r="B51" s="1217"/>
      <c r="C51" s="1217"/>
      <c r="D51" s="1217"/>
      <c r="E51" s="1217"/>
      <c r="F51" s="1217"/>
      <c r="G51" s="1217"/>
      <c r="H51" s="1218"/>
    </row>
    <row r="52" spans="1:10" ht="12.75" customHeight="1">
      <c r="A52" s="1219"/>
      <c r="B52" s="1220"/>
      <c r="C52" s="1220"/>
      <c r="D52" s="1220"/>
      <c r="E52" s="1220"/>
      <c r="F52" s="1220"/>
      <c r="G52" s="1220"/>
      <c r="H52" s="1221"/>
    </row>
    <row r="53" spans="1:10" ht="12.75" customHeight="1">
      <c r="A53" s="1222"/>
      <c r="B53" s="1223"/>
      <c r="C53" s="1223"/>
      <c r="D53" s="1223"/>
      <c r="E53" s="1223"/>
      <c r="F53" s="1223"/>
      <c r="G53" s="1223"/>
      <c r="H53" s="1224"/>
    </row>
    <row r="54" spans="1:10" ht="14.5">
      <c r="A54" s="502"/>
      <c r="B54" s="502"/>
      <c r="C54" s="502"/>
      <c r="D54" s="502"/>
      <c r="E54" s="502"/>
      <c r="F54" s="502"/>
      <c r="G54" s="502"/>
      <c r="H54" s="502"/>
    </row>
    <row r="55" spans="1:10" ht="14.5">
      <c r="A55" s="502"/>
      <c r="B55" s="502"/>
      <c r="C55" s="502"/>
      <c r="D55" s="502"/>
      <c r="E55" s="502"/>
      <c r="F55" s="502"/>
      <c r="G55" s="502"/>
      <c r="H55" s="502"/>
    </row>
    <row r="56" spans="1:10" ht="14.5">
      <c r="A56" s="502"/>
      <c r="B56" s="502"/>
      <c r="C56" s="502"/>
      <c r="D56" s="502"/>
      <c r="E56" s="502"/>
      <c r="F56" s="502"/>
      <c r="G56" s="502"/>
      <c r="H56" s="502"/>
    </row>
  </sheetData>
  <mergeCells count="42">
    <mergeCell ref="A51:H53"/>
    <mergeCell ref="B37:C37"/>
    <mergeCell ref="B38:C38"/>
    <mergeCell ref="B40:H40"/>
    <mergeCell ref="B41:D41"/>
    <mergeCell ref="B42:D42"/>
    <mergeCell ref="B43:D43"/>
    <mergeCell ref="B44:D44"/>
    <mergeCell ref="B45:D45"/>
    <mergeCell ref="B46:D46"/>
    <mergeCell ref="B47:D47"/>
    <mergeCell ref="A49:G49"/>
    <mergeCell ref="B36:C36"/>
    <mergeCell ref="B22:C22"/>
    <mergeCell ref="B25:H25"/>
    <mergeCell ref="B26:D26"/>
    <mergeCell ref="B27:D27"/>
    <mergeCell ref="B28:D28"/>
    <mergeCell ref="B29:D29"/>
    <mergeCell ref="B30:D30"/>
    <mergeCell ref="B31:D31"/>
    <mergeCell ref="B33:C33"/>
    <mergeCell ref="B34:C34"/>
    <mergeCell ref="B35:C35"/>
    <mergeCell ref="B21:C21"/>
    <mergeCell ref="B6:D6"/>
    <mergeCell ref="B7:H7"/>
    <mergeCell ref="A9:H9"/>
    <mergeCell ref="A11:H11"/>
    <mergeCell ref="B13:G13"/>
    <mergeCell ref="B14:G14"/>
    <mergeCell ref="B16:H16"/>
    <mergeCell ref="B17:C17"/>
    <mergeCell ref="B18:C18"/>
    <mergeCell ref="B19:C19"/>
    <mergeCell ref="B20:C20"/>
    <mergeCell ref="A5:H5"/>
    <mergeCell ref="A1:B3"/>
    <mergeCell ref="C1:F1"/>
    <mergeCell ref="G1:H3"/>
    <mergeCell ref="C2:F2"/>
    <mergeCell ref="C3:F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851CA-DB73-4A62-9F0E-F01DF2A9F8A6}">
  <sheetPr>
    <tabColor rgb="FF92D050"/>
    <pageSetUpPr fitToPage="1"/>
  </sheetPr>
  <dimension ref="A1:M54"/>
  <sheetViews>
    <sheetView view="pageBreakPreview" topLeftCell="A34" zoomScale="73" zoomScaleNormal="47" workbookViewId="0">
      <selection activeCell="B37" sqref="B37:D37"/>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50" customHeight="1">
      <c r="A14" s="510" t="str">
        <f>'PPTO RESUMEN'!C34</f>
        <v>4.4</v>
      </c>
      <c r="B14" s="1182" t="s">
        <v>1558</v>
      </c>
      <c r="C14" s="1183"/>
      <c r="D14" s="1183"/>
      <c r="E14" s="1183"/>
      <c r="F14" s="1183"/>
      <c r="G14" s="1184"/>
      <c r="H14" s="511" t="s">
        <v>288</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13" ht="15" customHeight="1">
      <c r="A17" s="513" t="s">
        <v>360</v>
      </c>
      <c r="B17" s="1202" t="s">
        <v>933</v>
      </c>
      <c r="C17" s="1202"/>
      <c r="D17" s="514" t="s">
        <v>301</v>
      </c>
      <c r="E17" s="514" t="s">
        <v>0</v>
      </c>
      <c r="F17" s="514" t="s">
        <v>1537</v>
      </c>
      <c r="G17" s="514" t="s">
        <v>1538</v>
      </c>
      <c r="H17" s="514" t="s">
        <v>365</v>
      </c>
    </row>
    <row r="18" spans="1:13" ht="15" customHeight="1">
      <c r="A18" s="515" t="str">
        <f>'INSUMOS &amp; EQUIPOS'!B155</f>
        <v>MAT2411146</v>
      </c>
      <c r="B18" s="1198" t="str">
        <f>'INSUMOS &amp; EQUIPOS'!C10</f>
        <v>ACERO DE REFUERZO PDR-60; Fy: 4200 kg/cm2 (6.000 PSI).</v>
      </c>
      <c r="C18" s="1198"/>
      <c r="D18" s="516" t="str">
        <f>VLOOKUP(B18,'INSUMOS &amp; EQUIPOS'!$C$10:$E$419,2,FALSE)</f>
        <v>KG</v>
      </c>
      <c r="E18" s="517">
        <v>12</v>
      </c>
      <c r="F18" s="518">
        <v>0.05</v>
      </c>
      <c r="G18" s="519">
        <f>VLOOKUP(B18,'INSUMOS &amp; EQUIPOS'!$C$10:$E$419,3,FALSE)</f>
        <v>6913.6128783333324</v>
      </c>
      <c r="H18" s="520">
        <f t="shared" ref="H18:H23" si="0">E18*G18*(1+F18)</f>
        <v>87111.522266999993</v>
      </c>
    </row>
    <row r="19" spans="1:13" ht="15" customHeight="1">
      <c r="A19" s="515" t="str">
        <f>'INSUMOS &amp; EQUIPOS'!B155</f>
        <v>MAT2411146</v>
      </c>
      <c r="B19" s="1198" t="str">
        <f>'INSUMOS &amp; EQUIPOS'!C14</f>
        <v>ALAMBRE NEGRO No.18</v>
      </c>
      <c r="C19" s="1198"/>
      <c r="D19" s="516" t="str">
        <f>VLOOKUP(B19,'INSUMOS &amp; EQUIPOS'!$C$10:$E$419,2,FALSE)</f>
        <v>KG</v>
      </c>
      <c r="E19" s="517">
        <v>0.4</v>
      </c>
      <c r="F19" s="518">
        <v>0.05</v>
      </c>
      <c r="G19" s="519">
        <f>VLOOKUP(B19,'INSUMOS &amp; EQUIPOS'!$C$10:$E$419,3,FALSE)</f>
        <v>8639.8680000000004</v>
      </c>
      <c r="H19" s="520">
        <f t="shared" si="0"/>
        <v>3628.7445600000005</v>
      </c>
    </row>
    <row r="20" spans="1:13" ht="15" customHeight="1">
      <c r="A20" s="515" t="str">
        <f>'INSUMOS &amp; EQUIPOS'!B156</f>
        <v>MAT2411147</v>
      </c>
      <c r="B20" s="1198" t="str">
        <f>'INSUMOS &amp; EQUIPOS'!C50</f>
        <v>SEGUETA NICHOLSON</v>
      </c>
      <c r="C20" s="1198"/>
      <c r="D20" s="516" t="str">
        <f>VLOOKUP(B20,'INSUMOS &amp; EQUIPOS'!$C$10:$E$419,2,FALSE)</f>
        <v>UND</v>
      </c>
      <c r="E20" s="517">
        <v>0.2</v>
      </c>
      <c r="F20" s="518">
        <v>0.05</v>
      </c>
      <c r="G20" s="519">
        <f>VLOOKUP(B20,'INSUMOS &amp; EQUIPOS'!$C$10:$E$419,3,FALSE)</f>
        <v>4211.5682699999998</v>
      </c>
      <c r="H20" s="520">
        <f t="shared" si="0"/>
        <v>884.42933670000014</v>
      </c>
    </row>
    <row r="21" spans="1:13" ht="50" customHeight="1">
      <c r="A21" s="515" t="str">
        <f>'INSUMOS &amp; EQUIPOS'!B58</f>
        <v>MAT2411049</v>
      </c>
      <c r="B21" s="1198" t="str">
        <f>'INSUMOS &amp; EQUIPOS'!C58</f>
        <v>TAPA Y MARCO PARA REGISTRO ELÉCTRICO, EN ÁNGULO 3/16X1 1/2" EN TAPA Y MARCO, INCL. PINTURA CON ANTICORROSIVO</v>
      </c>
      <c r="C21" s="1198"/>
      <c r="D21" s="516" t="str">
        <f>VLOOKUP(B21,'INSUMOS &amp; EQUIPOS'!$C$10:$E$419,2,FALSE)</f>
        <v>UND</v>
      </c>
      <c r="E21" s="517">
        <v>1</v>
      </c>
      <c r="F21" s="518"/>
      <c r="G21" s="519">
        <f>VLOOKUP(B21,'INSUMOS &amp; EQUIPOS'!$C$10:$E$419,3,FALSE)</f>
        <v>150565</v>
      </c>
      <c r="H21" s="520">
        <f t="shared" si="0"/>
        <v>150565</v>
      </c>
    </row>
    <row r="22" spans="1:13" ht="15" customHeight="1">
      <c r="A22" s="515" t="s">
        <v>1559</v>
      </c>
      <c r="B22" s="1198" t="str">
        <f>'APUS BASICOS'!D32</f>
        <v>MORTERO 1:4 IMPERMEABILIZADO</v>
      </c>
      <c r="C22" s="1198"/>
      <c r="D22" s="516" t="s">
        <v>320</v>
      </c>
      <c r="E22" s="517">
        <v>0.05</v>
      </c>
      <c r="F22" s="518">
        <v>0.05</v>
      </c>
      <c r="G22" s="519">
        <f>'APUS BASICOS'!F32</f>
        <v>874136.81402431044</v>
      </c>
      <c r="H22" s="520">
        <f t="shared" si="0"/>
        <v>45892.1827362763</v>
      </c>
      <c r="K22" s="465">
        <f>0.9*0.9*0.05</f>
        <v>4.0500000000000008E-2</v>
      </c>
    </row>
    <row r="23" spans="1:13" ht="15" customHeight="1">
      <c r="A23" s="515" t="s">
        <v>1560</v>
      </c>
      <c r="B23" s="1198" t="str">
        <f>'APUS BASICOS'!D83</f>
        <v>CONCRETO 3.500 PSI HECHO EN OBRA</v>
      </c>
      <c r="C23" s="1198"/>
      <c r="D23" s="516" t="s">
        <v>320</v>
      </c>
      <c r="E23" s="517">
        <v>0.45</v>
      </c>
      <c r="F23" s="518">
        <v>0.05</v>
      </c>
      <c r="G23" s="519">
        <f>'APUS BASICOS'!F83</f>
        <v>763585.23399112886</v>
      </c>
      <c r="H23" s="520">
        <f t="shared" si="0"/>
        <v>360794.02306080842</v>
      </c>
      <c r="K23" s="465">
        <f>(0.9*0.9*0.1)*5</f>
        <v>0.40500000000000008</v>
      </c>
      <c r="L23" s="465">
        <f>0.8*0.8*0.1</f>
        <v>6.4000000000000015E-2</v>
      </c>
      <c r="M23" s="465">
        <f>K23+L23</f>
        <v>0.46900000000000008</v>
      </c>
    </row>
    <row r="24" spans="1:13" ht="15" customHeight="1">
      <c r="A24" s="510"/>
      <c r="B24" s="521"/>
      <c r="C24" s="522"/>
      <c r="D24" s="522"/>
      <c r="E24" s="522"/>
      <c r="F24" s="522"/>
      <c r="G24" s="523" t="s">
        <v>1539</v>
      </c>
      <c r="H24" s="524">
        <f>SUM(H18:H23)</f>
        <v>648875.9019607848</v>
      </c>
    </row>
    <row r="25" spans="1:13" ht="10" customHeight="1">
      <c r="A25" s="501"/>
      <c r="B25" s="502"/>
      <c r="C25" s="502"/>
      <c r="D25" s="502"/>
      <c r="E25" s="502"/>
      <c r="F25" s="502"/>
      <c r="G25" s="502"/>
      <c r="H25" s="503"/>
    </row>
    <row r="26" spans="1:13" ht="15" customHeight="1">
      <c r="A26" s="513" t="s">
        <v>360</v>
      </c>
      <c r="B26" s="1199" t="s">
        <v>1540</v>
      </c>
      <c r="C26" s="1200"/>
      <c r="D26" s="1200"/>
      <c r="E26" s="1200"/>
      <c r="F26" s="1200"/>
      <c r="G26" s="1200"/>
      <c r="H26" s="1201"/>
    </row>
    <row r="27" spans="1:13" ht="15" customHeight="1">
      <c r="A27" s="512"/>
      <c r="B27" s="1202" t="s">
        <v>933</v>
      </c>
      <c r="C27" s="1202"/>
      <c r="D27" s="1202"/>
      <c r="E27" s="514" t="s">
        <v>301</v>
      </c>
      <c r="F27" s="514" t="s">
        <v>0</v>
      </c>
      <c r="G27" s="514" t="s">
        <v>1538</v>
      </c>
      <c r="H27" s="514" t="s">
        <v>365</v>
      </c>
    </row>
    <row r="28" spans="1:13" ht="15" customHeight="1">
      <c r="A28" s="525"/>
      <c r="B28" s="1198" t="s">
        <v>1541</v>
      </c>
      <c r="C28" s="1198"/>
      <c r="D28" s="1198"/>
      <c r="E28" s="516" t="s">
        <v>291</v>
      </c>
      <c r="F28" s="526">
        <v>0.05</v>
      </c>
      <c r="G28" s="519">
        <f>H44</f>
        <v>200018.25819283255</v>
      </c>
      <c r="H28" s="520">
        <f>F28*G28</f>
        <v>10000.912909641629</v>
      </c>
    </row>
    <row r="29" spans="1:13" ht="15" customHeight="1">
      <c r="A29" s="525" t="str">
        <f>'INSUMOS &amp; EQUIPOS'!B317</f>
        <v>EQUI2411055</v>
      </c>
      <c r="B29" s="1203" t="str">
        <f>'INSUMOS &amp; EQUIPOS'!C331</f>
        <v>FORMALETA PARA REGISTROS ELÉCTRICO 80 X 80 CMS</v>
      </c>
      <c r="C29" s="1204"/>
      <c r="D29" s="1205"/>
      <c r="E29" s="516" t="str">
        <f>VLOOKUP(B29,'INSUMOS &amp; EQUIPOS'!$C$10:$E$419,2,FALSE)</f>
        <v>DÍA</v>
      </c>
      <c r="F29" s="527">
        <v>2</v>
      </c>
      <c r="G29" s="519">
        <f>VLOOKUP(B29,'INSUMOS &amp; EQUIPOS'!$C$10:$E$419,3,FALSE)</f>
        <v>23427.5</v>
      </c>
      <c r="H29" s="520">
        <f>F29*G29</f>
        <v>46855</v>
      </c>
    </row>
    <row r="30" spans="1:13" ht="30" customHeight="1">
      <c r="A30" s="525" t="str">
        <f>'INSUMOS &amp; EQUIPOS'!B338</f>
        <v>EQUI2412008</v>
      </c>
      <c r="B30" s="1203" t="str">
        <f>'INSUMOS &amp; EQUIPOS'!C342</f>
        <v>VIBRADOR DE CONCRETO, POTENCIA APROXIMADA DE 3 HP, MANGUERAS DE 4 A 6 METROS</v>
      </c>
      <c r="C30" s="1204"/>
      <c r="D30" s="1205"/>
      <c r="E30" s="516" t="str">
        <f>VLOOKUP(B30,'INSUMOS &amp; EQUIPOS'!$C$10:$E$419,2,FALSE)</f>
        <v>HR</v>
      </c>
      <c r="F30" s="527">
        <v>0.8</v>
      </c>
      <c r="G30" s="519">
        <f>VLOOKUP(B30,'INSUMOS &amp; EQUIPOS'!$C$10:$E$419,3,FALSE)</f>
        <v>12119.334495495028</v>
      </c>
      <c r="H30" s="520">
        <f>F30*G30</f>
        <v>9695.4675963960235</v>
      </c>
    </row>
    <row r="31" spans="1:13" ht="15" customHeight="1">
      <c r="A31" s="525" t="str">
        <f>'INSUMOS &amp; EQUIPOS'!B319</f>
        <v>C0010920</v>
      </c>
      <c r="B31" s="1203" t="str">
        <f>'INSUMOS &amp; EQUIPOS'!C345</f>
        <v>CIZALLA MANUAL DE 90 CM</v>
      </c>
      <c r="C31" s="1204"/>
      <c r="D31" s="1205"/>
      <c r="E31" s="516" t="str">
        <f>VLOOKUP(B31,'INSUMOS &amp; EQUIPOS'!$C$10:$E$419,2,FALSE)</f>
        <v>HR</v>
      </c>
      <c r="F31" s="527">
        <v>0.8</v>
      </c>
      <c r="G31" s="519">
        <f>VLOOKUP(B31,'INSUMOS &amp; EQUIPOS'!$C$10:$E$419,3,FALSE)</f>
        <v>3081.0351834564362</v>
      </c>
      <c r="H31" s="520">
        <f>F31*G31</f>
        <v>2464.8281467651491</v>
      </c>
    </row>
    <row r="32" spans="1:13" ht="15" customHeight="1">
      <c r="A32" s="531"/>
      <c r="B32" s="1210"/>
      <c r="C32" s="1211"/>
      <c r="D32" s="1211"/>
      <c r="E32" s="532"/>
      <c r="F32" s="532"/>
      <c r="G32" s="533" t="s">
        <v>1542</v>
      </c>
      <c r="H32" s="534">
        <f>SUM(H28:H31)</f>
        <v>69016.208652802801</v>
      </c>
    </row>
    <row r="33" spans="1:10" ht="10" customHeight="1">
      <c r="A33" s="501"/>
      <c r="B33" s="502"/>
      <c r="C33" s="502"/>
      <c r="D33" s="502"/>
      <c r="E33" s="502"/>
      <c r="F33" s="502"/>
      <c r="G33" s="502"/>
      <c r="H33" s="503"/>
    </row>
    <row r="34" spans="1:10" ht="15" customHeight="1">
      <c r="A34" s="535"/>
      <c r="B34" s="1199" t="s">
        <v>1543</v>
      </c>
      <c r="C34" s="1201"/>
      <c r="D34" s="536"/>
      <c r="E34" s="537"/>
      <c r="F34" s="537"/>
      <c r="G34" s="537"/>
      <c r="H34" s="537"/>
    </row>
    <row r="35" spans="1:10" ht="15" customHeight="1">
      <c r="A35" s="513" t="s">
        <v>1544</v>
      </c>
      <c r="B35" s="1202" t="s">
        <v>933</v>
      </c>
      <c r="C35" s="1202"/>
      <c r="D35" s="514" t="s">
        <v>301</v>
      </c>
      <c r="E35" s="514" t="s">
        <v>1545</v>
      </c>
      <c r="F35" s="514" t="s">
        <v>1546</v>
      </c>
      <c r="G35" s="514" t="s">
        <v>936</v>
      </c>
      <c r="H35" s="514" t="s">
        <v>365</v>
      </c>
    </row>
    <row r="36" spans="1:10" ht="15" customHeight="1">
      <c r="A36" s="525" t="str">
        <f>'INSUMOS &amp; EQUIPOS'!B408</f>
        <v>TRANS241101</v>
      </c>
      <c r="B36" s="1198" t="str">
        <f>'INSUMOS &amp; EQUIPOS'!$C$411</f>
        <v>TRANSPORTE DE MATERIALES</v>
      </c>
      <c r="C36" s="1198"/>
      <c r="D36" s="516" t="str">
        <f>VLOOKUP(B36,'INSUMOS &amp; EQUIPOS'!$C$10:$E$419,2,FALSE)</f>
        <v>%</v>
      </c>
      <c r="E36" s="538"/>
      <c r="F36" s="538">
        <v>0.05</v>
      </c>
      <c r="G36" s="519">
        <f>H24</f>
        <v>648875.9019607848</v>
      </c>
      <c r="H36" s="540">
        <f>F36*G36</f>
        <v>32443.795098039242</v>
      </c>
    </row>
    <row r="37" spans="1:10" ht="15" customHeight="1">
      <c r="A37" s="525"/>
      <c r="B37" s="1285" t="s">
        <v>1547</v>
      </c>
      <c r="C37" s="1285"/>
      <c r="D37" s="516"/>
      <c r="E37" s="538"/>
      <c r="F37" s="538"/>
      <c r="G37" s="519"/>
      <c r="H37" s="540"/>
    </row>
    <row r="38" spans="1:10" ht="15" customHeight="1">
      <c r="A38" s="541"/>
      <c r="B38" s="1208"/>
      <c r="C38" s="1209"/>
      <c r="D38" s="542"/>
      <c r="E38" s="543"/>
      <c r="F38" s="543"/>
      <c r="G38" s="523" t="s">
        <v>1548</v>
      </c>
      <c r="H38" s="534">
        <f>SUM(H36:H37)</f>
        <v>32443.795098039242</v>
      </c>
    </row>
    <row r="39" spans="1:10" ht="10" customHeight="1">
      <c r="A39" s="501"/>
      <c r="B39" s="502"/>
      <c r="C39" s="502"/>
      <c r="D39" s="502"/>
      <c r="E39" s="502"/>
      <c r="F39" s="502"/>
      <c r="G39" s="502"/>
      <c r="H39" s="503"/>
    </row>
    <row r="40" spans="1:10" ht="14">
      <c r="A40" s="512"/>
      <c r="B40" s="1200" t="s">
        <v>937</v>
      </c>
      <c r="C40" s="1200"/>
      <c r="D40" s="1200"/>
      <c r="E40" s="1200"/>
      <c r="F40" s="1200"/>
      <c r="G40" s="1200"/>
      <c r="H40" s="1201"/>
    </row>
    <row r="41" spans="1:10" ht="14">
      <c r="A41" s="513" t="s">
        <v>1544</v>
      </c>
      <c r="B41" s="1202" t="s">
        <v>1549</v>
      </c>
      <c r="C41" s="1202"/>
      <c r="D41" s="1202"/>
      <c r="E41" s="514" t="s">
        <v>301</v>
      </c>
      <c r="F41" s="514" t="s">
        <v>0</v>
      </c>
      <c r="G41" s="514" t="s">
        <v>1538</v>
      </c>
      <c r="H41" s="514" t="s">
        <v>365</v>
      </c>
    </row>
    <row r="42" spans="1:10" ht="14">
      <c r="A42" s="525" t="str">
        <f>'INSUMOS &amp; EQUIPOS'!B382</f>
        <v>MO241101</v>
      </c>
      <c r="B42" s="1210" t="str">
        <f>'INSUMOS &amp; EQUIPOS'!C382</f>
        <v xml:space="preserve">CUADRILLA "AA" (Albañileria) </v>
      </c>
      <c r="C42" s="1211"/>
      <c r="D42" s="1212"/>
      <c r="E42" s="516" t="str">
        <f>VLOOKUP(B42,'INSUMOS &amp; EQUIPOS'!$C$10:$E$419,2,FALSE)</f>
        <v>HC</v>
      </c>
      <c r="F42" s="527">
        <v>4</v>
      </c>
      <c r="G42" s="519">
        <f>VLOOKUP(B42,'INSUMOS &amp; EQUIPOS'!$C$10:$E$419,3,FALSE)</f>
        <v>50004.564548208138</v>
      </c>
      <c r="H42" s="520">
        <f>F42*G42</f>
        <v>200018.25819283255</v>
      </c>
    </row>
    <row r="43" spans="1:10" ht="14">
      <c r="A43" s="525"/>
      <c r="B43" s="1225"/>
      <c r="C43" s="1225"/>
      <c r="D43" s="1225"/>
      <c r="E43" s="528"/>
      <c r="F43" s="544"/>
      <c r="G43" s="530"/>
      <c r="H43" s="520"/>
    </row>
    <row r="44" spans="1:10" ht="14">
      <c r="A44" s="531"/>
      <c r="B44" s="1203"/>
      <c r="C44" s="1204"/>
      <c r="D44" s="1204"/>
      <c r="E44" s="543"/>
      <c r="F44" s="543"/>
      <c r="G44" s="523" t="s">
        <v>1550</v>
      </c>
      <c r="H44" s="534">
        <f>SUM(H42:H43)</f>
        <v>200018.25819283255</v>
      </c>
    </row>
    <row r="45" spans="1:10" ht="10" customHeight="1">
      <c r="A45" s="501"/>
      <c r="B45" s="502"/>
      <c r="C45" s="502"/>
      <c r="D45" s="502"/>
      <c r="E45" s="502"/>
      <c r="F45" s="502"/>
      <c r="G45" s="502"/>
      <c r="H45" s="503"/>
    </row>
    <row r="46" spans="1:10" ht="20" customHeight="1">
      <c r="A46" s="1213" t="s">
        <v>938</v>
      </c>
      <c r="B46" s="1214"/>
      <c r="C46" s="1214"/>
      <c r="D46" s="1214"/>
      <c r="E46" s="1214"/>
      <c r="F46" s="1214"/>
      <c r="G46" s="1215"/>
      <c r="H46" s="545">
        <f>H44+H38+H32+H24</f>
        <v>950354.16390445945</v>
      </c>
      <c r="J46" s="546"/>
    </row>
    <row r="47" spans="1:10" ht="10" customHeight="1">
      <c r="A47" s="501"/>
      <c r="B47" s="502"/>
      <c r="C47" s="502"/>
      <c r="D47" s="502"/>
      <c r="E47" s="502"/>
      <c r="F47" s="502"/>
      <c r="G47" s="502"/>
      <c r="H47" s="503"/>
    </row>
    <row r="48" spans="1:10" ht="12.75" customHeight="1">
      <c r="A48" s="1216" t="s">
        <v>1551</v>
      </c>
      <c r="B48" s="1217"/>
      <c r="C48" s="1217"/>
      <c r="D48" s="1217"/>
      <c r="E48" s="1217"/>
      <c r="F48" s="1217"/>
      <c r="G48" s="1217"/>
      <c r="H48" s="1218"/>
    </row>
    <row r="49" spans="1:8" ht="12.75" customHeight="1">
      <c r="A49" s="1219"/>
      <c r="B49" s="1220"/>
      <c r="C49" s="1220"/>
      <c r="D49" s="1220"/>
      <c r="E49" s="1220"/>
      <c r="F49" s="1220"/>
      <c r="G49" s="1220"/>
      <c r="H49" s="1221"/>
    </row>
    <row r="50" spans="1:8" ht="12.75" customHeight="1">
      <c r="A50" s="1222"/>
      <c r="B50" s="1223"/>
      <c r="C50" s="1223"/>
      <c r="D50" s="1223"/>
      <c r="E50" s="1223"/>
      <c r="F50" s="1223"/>
      <c r="G50" s="1223"/>
      <c r="H50" s="1224"/>
    </row>
    <row r="51" spans="1:8" ht="14.5">
      <c r="A51" s="502"/>
      <c r="B51" s="502"/>
      <c r="C51" s="502"/>
      <c r="D51" s="502"/>
      <c r="E51" s="502"/>
      <c r="F51" s="502"/>
      <c r="G51" s="502"/>
      <c r="H51" s="502"/>
    </row>
    <row r="52" spans="1:8" ht="14.5">
      <c r="A52" s="502"/>
      <c r="B52" s="502"/>
      <c r="C52" s="502"/>
      <c r="D52" s="502"/>
      <c r="E52" s="502"/>
      <c r="F52" s="502"/>
      <c r="G52" s="502"/>
      <c r="H52" s="502"/>
    </row>
    <row r="53" spans="1:8" ht="14.5">
      <c r="A53" s="502"/>
      <c r="B53" s="502"/>
      <c r="C53" s="502"/>
      <c r="D53" s="502"/>
      <c r="E53" s="502"/>
      <c r="F53" s="502"/>
      <c r="G53" s="502"/>
      <c r="H53" s="502"/>
    </row>
    <row r="54" spans="1:8" ht="14.5">
      <c r="A54" s="502"/>
      <c r="B54" s="502"/>
      <c r="C54" s="502"/>
      <c r="D54" s="502"/>
      <c r="E54" s="502"/>
      <c r="F54" s="502"/>
      <c r="G54" s="502"/>
      <c r="H54" s="502"/>
    </row>
  </sheetData>
  <mergeCells count="39">
    <mergeCell ref="B44:D44"/>
    <mergeCell ref="A46:G46"/>
    <mergeCell ref="A48:H50"/>
    <mergeCell ref="B37:C37"/>
    <mergeCell ref="B38:C38"/>
    <mergeCell ref="B40:H40"/>
    <mergeCell ref="B41:D41"/>
    <mergeCell ref="B42:D42"/>
    <mergeCell ref="B43:D43"/>
    <mergeCell ref="B36:C36"/>
    <mergeCell ref="B22:C22"/>
    <mergeCell ref="B23:C23"/>
    <mergeCell ref="B26:H26"/>
    <mergeCell ref="B27:D27"/>
    <mergeCell ref="B28:D28"/>
    <mergeCell ref="B29:D29"/>
    <mergeCell ref="B30:D30"/>
    <mergeCell ref="B31:D31"/>
    <mergeCell ref="B32:D32"/>
    <mergeCell ref="B34:C34"/>
    <mergeCell ref="B35:C35"/>
    <mergeCell ref="B21:C21"/>
    <mergeCell ref="B6:D6"/>
    <mergeCell ref="B7:H7"/>
    <mergeCell ref="A9:H9"/>
    <mergeCell ref="A11:H11"/>
    <mergeCell ref="B13:G13"/>
    <mergeCell ref="B14:G14"/>
    <mergeCell ref="B16:H16"/>
    <mergeCell ref="B17:C17"/>
    <mergeCell ref="B18:C18"/>
    <mergeCell ref="B19:C19"/>
    <mergeCell ref="B20:C20"/>
    <mergeCell ref="A5:H5"/>
    <mergeCell ref="A1:B3"/>
    <mergeCell ref="C1:F1"/>
    <mergeCell ref="G1:H3"/>
    <mergeCell ref="C2:F2"/>
    <mergeCell ref="C3:F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4C18E-E6C9-40DF-B330-8F5D0A27AFEF}">
  <sheetPr>
    <tabColor rgb="FF92D050"/>
    <pageSetUpPr fitToPage="1"/>
  </sheetPr>
  <dimension ref="A1:J60"/>
  <sheetViews>
    <sheetView view="pageBreakPreview" topLeftCell="A51" zoomScale="73" zoomScaleNormal="47" workbookViewId="0">
      <selection activeCell="B37" sqref="B37:D37"/>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50" customHeight="1">
      <c r="A14" s="510" t="str">
        <f>'PPTO RESUMEN'!C35</f>
        <v>4.5</v>
      </c>
      <c r="B14" s="1182" t="s">
        <v>1565</v>
      </c>
      <c r="C14" s="1183"/>
      <c r="D14" s="1183"/>
      <c r="E14" s="1183"/>
      <c r="F14" s="1183"/>
      <c r="G14" s="1184"/>
      <c r="H14" s="511" t="s">
        <v>288</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EQUIPOS'!B10</f>
        <v>MAT2411001</v>
      </c>
      <c r="B18" s="1198" t="str">
        <f>'INSUMOS &amp; EQUIPOS'!C10</f>
        <v>ACERO DE REFUERZO PDR-60; Fy: 4200 kg/cm2 (6.000 PSI).</v>
      </c>
      <c r="C18" s="1198"/>
      <c r="D18" s="516" t="str">
        <f>VLOOKUP(B18,'INSUMOS &amp; EQUIPOS'!$C$10:$E$419,2,FALSE)</f>
        <v>KG</v>
      </c>
      <c r="E18" s="517">
        <v>80</v>
      </c>
      <c r="F18" s="518">
        <v>0.05</v>
      </c>
      <c r="G18" s="519">
        <f>VLOOKUP(B18,'INSUMOS &amp; EQUIPOS'!$C$10:$E$419,3,FALSE)</f>
        <v>6913.6128783333324</v>
      </c>
      <c r="H18" s="520">
        <f t="shared" ref="H18:H28" si="0">E18*G18*(1+F18)</f>
        <v>580743.48177999991</v>
      </c>
    </row>
    <row r="19" spans="1:8" ht="15" customHeight="1">
      <c r="A19" s="515" t="str">
        <f>'INSUMOS &amp; EQUIPOS'!B14</f>
        <v>MAT2411005</v>
      </c>
      <c r="B19" s="1198" t="str">
        <f>'INSUMOS &amp; EQUIPOS'!C14</f>
        <v>ALAMBRE NEGRO No.18</v>
      </c>
      <c r="C19" s="1198"/>
      <c r="D19" s="516" t="str">
        <f>VLOOKUP(B19,'INSUMOS &amp; EQUIPOS'!$C$10:$E$419,2,FALSE)</f>
        <v>KG</v>
      </c>
      <c r="E19" s="517">
        <v>2</v>
      </c>
      <c r="F19" s="518">
        <v>0.05</v>
      </c>
      <c r="G19" s="519">
        <f>VLOOKUP(B19,'INSUMOS &amp; EQUIPOS'!$C$10:$E$419,3,FALSE)</f>
        <v>8639.8680000000004</v>
      </c>
      <c r="H19" s="520">
        <f t="shared" si="0"/>
        <v>18143.722800000003</v>
      </c>
    </row>
    <row r="20" spans="1:8" ht="15" customHeight="1">
      <c r="A20" s="515" t="str">
        <f>'INSUMOS &amp; EQUIPOS'!B50</f>
        <v>MAT2411041</v>
      </c>
      <c r="B20" s="1198" t="str">
        <f>'INSUMOS &amp; EQUIPOS'!C50</f>
        <v>SEGUETA NICHOLSON</v>
      </c>
      <c r="C20" s="1198"/>
      <c r="D20" s="516" t="str">
        <f>VLOOKUP(B20,'INSUMOS &amp; EQUIPOS'!$C$10:$E$419,2,FALSE)</f>
        <v>UND</v>
      </c>
      <c r="E20" s="517">
        <v>2</v>
      </c>
      <c r="F20" s="518">
        <v>0.05</v>
      </c>
      <c r="G20" s="519">
        <f>VLOOKUP(B20,'INSUMOS &amp; EQUIPOS'!$C$10:$E$419,3,FALSE)</f>
        <v>4211.5682699999998</v>
      </c>
      <c r="H20" s="520">
        <f t="shared" si="0"/>
        <v>8844.2933670000002</v>
      </c>
    </row>
    <row r="21" spans="1:8" ht="40" customHeight="1">
      <c r="A21" s="515" t="str">
        <f>'INSUMOS &amp; EQUIPOS'!B198</f>
        <v>MAT2411189</v>
      </c>
      <c r="B21" s="1198" t="str">
        <f>'INSUMOS &amp; EQUIPOS'!C198</f>
        <v xml:space="preserve">CUBIERTA EN LAMINA ONDULADA TERMOACÚSTICA. INCLUYE PERFILES METÁLICOS Y AMARRES </v>
      </c>
      <c r="C21" s="1198"/>
      <c r="D21" s="516" t="str">
        <f>VLOOKUP(B21,'INSUMOS &amp; EQUIPOS'!$C$10:$E$419,2,FALSE)</f>
        <v>M2</v>
      </c>
      <c r="E21" s="517">
        <f>(2*1)*1.2</f>
        <v>2.4</v>
      </c>
      <c r="F21" s="518">
        <v>0.05</v>
      </c>
      <c r="G21" s="519">
        <f>VLOOKUP(B21,'INSUMOS &amp; EQUIPOS'!$C$10:$E$419,3,FALSE)</f>
        <v>210456</v>
      </c>
      <c r="H21" s="520">
        <f t="shared" si="0"/>
        <v>530349.12</v>
      </c>
    </row>
    <row r="22" spans="1:8" ht="40" customHeight="1">
      <c r="A22" s="515" t="str">
        <f>'INSUMOS &amp; EQUIPOS'!B182</f>
        <v>MAT2411173</v>
      </c>
      <c r="B22" s="1198" t="str">
        <f>'INSUMOS &amp; EQUIPOS'!C182</f>
        <v>TUBERÍA DE ACERO GALVANIZADO ESTRUCTURAL 2,50 MM</v>
      </c>
      <c r="C22" s="1198"/>
      <c r="D22" s="516" t="str">
        <f>VLOOKUP(B22,'INSUMOS &amp; EQUIPOS'!$C$10:$E$419,2,FALSE)</f>
        <v>ML</v>
      </c>
      <c r="E22" s="517">
        <v>6</v>
      </c>
      <c r="F22" s="518">
        <v>0.05</v>
      </c>
      <c r="G22" s="519">
        <f>VLOOKUP(B22,'INSUMOS &amp; EQUIPOS'!$C$10:$E$419,3,FALSE)</f>
        <v>46000</v>
      </c>
      <c r="H22" s="520">
        <f t="shared" si="0"/>
        <v>289800</v>
      </c>
    </row>
    <row r="23" spans="1:8" ht="40" customHeight="1">
      <c r="A23" s="515" t="str">
        <f>'INSUMOS &amp; EQUIPOS'!B195</f>
        <v>MAT2411186</v>
      </c>
      <c r="B23" s="1198" t="str">
        <f>'INSUMOS &amp; EQUIPOS'!C195</f>
        <v>CURVA VERTICAL EXTERIOR 30 X 8 90° PARA BANDEJA TIPO ESCALERA GALCO O SIMILAR</v>
      </c>
      <c r="C23" s="1198"/>
      <c r="D23" s="516" t="str">
        <f>VLOOKUP(B23,'INSUMOS &amp; EQUIPOS'!$C$10:$E$419,2,FALSE)</f>
        <v>UND</v>
      </c>
      <c r="E23" s="517">
        <v>1</v>
      </c>
      <c r="F23" s="518"/>
      <c r="G23" s="519">
        <f>VLOOKUP(B23,'INSUMOS &amp; EQUIPOS'!$C$10:$E$419,3,FALSE)</f>
        <v>107076</v>
      </c>
      <c r="H23" s="520">
        <f t="shared" si="0"/>
        <v>107076</v>
      </c>
    </row>
    <row r="24" spans="1:8" ht="40" customHeight="1">
      <c r="A24" s="515" t="str">
        <f>'INSUMOS &amp; EQUIPOS'!B196</f>
        <v>MAT2411187</v>
      </c>
      <c r="B24" s="1198" t="str">
        <f>'INSUMOS &amp; EQUIPOS'!C196</f>
        <v>CANALETA/DUCTO GALVANIZADO 20X10X2.4MT GALCO O SIMILAR</v>
      </c>
      <c r="C24" s="1198"/>
      <c r="D24" s="516" t="str">
        <f>VLOOKUP(B24,'INSUMOS &amp; EQUIPOS'!$C$10:$E$419,2,FALSE)</f>
        <v>UND</v>
      </c>
      <c r="E24" s="517">
        <v>1</v>
      </c>
      <c r="F24" s="518"/>
      <c r="G24" s="519">
        <f>VLOOKUP(B24,'INSUMOS &amp; EQUIPOS'!$C$10:$E$419,3,FALSE)</f>
        <v>90000</v>
      </c>
      <c r="H24" s="520">
        <f t="shared" si="0"/>
        <v>90000</v>
      </c>
    </row>
    <row r="25" spans="1:8" ht="40" customHeight="1">
      <c r="A25" s="515" t="str">
        <f>'INSUMOS &amp; EQUIPOS'!B197</f>
        <v>MAT2411188</v>
      </c>
      <c r="B25" s="1198" t="str">
        <f>'INSUMOS &amp; EQUIPOS'!C197</f>
        <v>DERIVACIÓN EN TE 20 X 8CM PARA BANDEJA ESCALERA GALCO O SIMILAR</v>
      </c>
      <c r="C25" s="1198"/>
      <c r="D25" s="516" t="str">
        <f>VLOOKUP(B25,'INSUMOS &amp; EQUIPOS'!$C$10:$E$419,2,FALSE)</f>
        <v>UND</v>
      </c>
      <c r="E25" s="517">
        <v>1</v>
      </c>
      <c r="F25" s="518"/>
      <c r="G25" s="519">
        <f>VLOOKUP(B25,'INSUMOS &amp; EQUIPOS'!$C$10:$E$419,3,FALSE)</f>
        <v>167880</v>
      </c>
      <c r="H25" s="520">
        <f t="shared" si="0"/>
        <v>167880</v>
      </c>
    </row>
    <row r="26" spans="1:8" ht="15" customHeight="1">
      <c r="A26" s="515" t="str">
        <f>'INSUMOS &amp; EQUIPOS'!B48</f>
        <v>MAT2411039</v>
      </c>
      <c r="B26" s="1198" t="str">
        <f>'INSUMOS &amp; EQUIPOS'!C48</f>
        <v>SOLDADURA HO E - 6011x1/8</v>
      </c>
      <c r="C26" s="1198"/>
      <c r="D26" s="516" t="str">
        <f>VLOOKUP(B26,'INSUMOS &amp; EQUIPOS'!$C$10:$E$419,2,FALSE)</f>
        <v>KG</v>
      </c>
      <c r="E26" s="517">
        <v>2</v>
      </c>
      <c r="F26" s="518">
        <v>0.05</v>
      </c>
      <c r="G26" s="519">
        <f>VLOOKUP(B26,'INSUMOS &amp; EQUIPOS'!$C$10:$E$419,3,FALSE)</f>
        <v>25693.199999999997</v>
      </c>
      <c r="H26" s="520">
        <f t="shared" si="0"/>
        <v>53955.719999999994</v>
      </c>
    </row>
    <row r="27" spans="1:8" ht="15" customHeight="1">
      <c r="A27" s="515" t="s">
        <v>1566</v>
      </c>
      <c r="B27" s="1198" t="str">
        <f>'APUS BASICOS'!D54</f>
        <v>CONCRETO 2.000 PSI HECHO EN OBRA</v>
      </c>
      <c r="C27" s="1198"/>
      <c r="D27" s="516" t="s">
        <v>320</v>
      </c>
      <c r="E27" s="517">
        <f>(2*1*0.05)*1.1</f>
        <v>0.11000000000000001</v>
      </c>
      <c r="F27" s="518">
        <v>0.05</v>
      </c>
      <c r="G27" s="519">
        <f>'APUS BASICOS'!F54</f>
        <v>640946.19425761653</v>
      </c>
      <c r="H27" s="520">
        <f t="shared" si="0"/>
        <v>74029.285436754712</v>
      </c>
    </row>
    <row r="28" spans="1:8" ht="15" customHeight="1">
      <c r="A28" s="515" t="s">
        <v>1560</v>
      </c>
      <c r="B28" s="1198" t="str">
        <f>'APUS BASICOS'!D83</f>
        <v>CONCRETO 3.500 PSI HECHO EN OBRA</v>
      </c>
      <c r="C28" s="1198"/>
      <c r="D28" s="516" t="s">
        <v>320</v>
      </c>
      <c r="E28" s="517">
        <f>((2*1*0.15)+((0.5*0.5*0.5)*2))*1.1</f>
        <v>0.60500000000000009</v>
      </c>
      <c r="F28" s="518">
        <v>0.05</v>
      </c>
      <c r="G28" s="519">
        <f>'APUS BASICOS'!F83</f>
        <v>763585.23399112886</v>
      </c>
      <c r="H28" s="520">
        <f t="shared" si="0"/>
        <v>485067.51989286474</v>
      </c>
    </row>
    <row r="29" spans="1:8" ht="15" customHeight="1">
      <c r="A29" s="510"/>
      <c r="B29" s="521"/>
      <c r="C29" s="522"/>
      <c r="D29" s="522"/>
      <c r="E29" s="522"/>
      <c r="F29" s="522"/>
      <c r="G29" s="523" t="s">
        <v>1539</v>
      </c>
      <c r="H29" s="524">
        <f>SUM(H18:H28)</f>
        <v>2405889.1432766193</v>
      </c>
    </row>
    <row r="30" spans="1:8" ht="10" customHeight="1">
      <c r="A30" s="501"/>
      <c r="B30" s="502"/>
      <c r="C30" s="502"/>
      <c r="D30" s="502"/>
      <c r="E30" s="502"/>
      <c r="F30" s="502"/>
      <c r="G30" s="502"/>
      <c r="H30" s="503"/>
    </row>
    <row r="31" spans="1:8" ht="15" customHeight="1">
      <c r="A31" s="513" t="s">
        <v>360</v>
      </c>
      <c r="B31" s="1199" t="s">
        <v>1540</v>
      </c>
      <c r="C31" s="1200"/>
      <c r="D31" s="1200"/>
      <c r="E31" s="1200"/>
      <c r="F31" s="1200"/>
      <c r="G31" s="1200"/>
      <c r="H31" s="1201"/>
    </row>
    <row r="32" spans="1:8" ht="15" customHeight="1">
      <c r="A32" s="512"/>
      <c r="B32" s="1202" t="s">
        <v>933</v>
      </c>
      <c r="C32" s="1202"/>
      <c r="D32" s="1202"/>
      <c r="E32" s="514" t="s">
        <v>301</v>
      </c>
      <c r="F32" s="514" t="s">
        <v>0</v>
      </c>
      <c r="G32" s="514" t="s">
        <v>1538</v>
      </c>
      <c r="H32" s="514" t="s">
        <v>365</v>
      </c>
    </row>
    <row r="33" spans="1:8" ht="15" customHeight="1">
      <c r="A33" s="525"/>
      <c r="B33" s="1198" t="s">
        <v>1541</v>
      </c>
      <c r="C33" s="1198"/>
      <c r="D33" s="1198"/>
      <c r="E33" s="516" t="s">
        <v>291</v>
      </c>
      <c r="F33" s="526">
        <v>0.05</v>
      </c>
      <c r="G33" s="519">
        <f>H53</f>
        <v>836426.36835964804</v>
      </c>
      <c r="H33" s="520">
        <f t="shared" ref="H33:H40" si="1">F33*G33</f>
        <v>41821.318417982402</v>
      </c>
    </row>
    <row r="34" spans="1:8" ht="15" customHeight="1">
      <c r="A34" s="525" t="str">
        <f>'INSUMOS &amp; EQUIPOS'!B328</f>
        <v>EQUI2411119</v>
      </c>
      <c r="B34" s="1203" t="str">
        <f>'INSUMOS &amp; EQUIPOS'!C328</f>
        <v>FORMALETA METÁLICA PARA PAVIMENTO EN CONCRETO HIDRÁULICO - RIELES (M)</v>
      </c>
      <c r="C34" s="1204"/>
      <c r="D34" s="1205"/>
      <c r="E34" s="516" t="str">
        <f>VLOOKUP(B34,'INSUMOS &amp; EQUIPOS'!$C$10:$E$419,2,FALSE)</f>
        <v>DÍA</v>
      </c>
      <c r="F34" s="554">
        <f>4*3</f>
        <v>12</v>
      </c>
      <c r="G34" s="519">
        <f>VLOOKUP(B34,'INSUMOS &amp; EQUIPOS'!$C$10:$E$419,3,FALSE)</f>
        <v>3843.45</v>
      </c>
      <c r="H34" s="520">
        <f t="shared" si="1"/>
        <v>46121.399999999994</v>
      </c>
    </row>
    <row r="35" spans="1:8" ht="30" customHeight="1">
      <c r="A35" s="525" t="str">
        <f>'INSUMOS &amp; EQUIPOS'!B342</f>
        <v>C0010922</v>
      </c>
      <c r="B35" s="1203" t="str">
        <f>'INSUMOS &amp; EQUIPOS'!C342</f>
        <v>VIBRADOR DE CONCRETO, POTENCIA APROXIMADA DE 3 HP, MANGUERAS DE 4 A 6 METROS</v>
      </c>
      <c r="C35" s="1204"/>
      <c r="D35" s="1205"/>
      <c r="E35" s="516" t="str">
        <f>VLOOKUP(B35,'INSUMOS &amp; EQUIPOS'!$C$10:$E$419,2,FALSE)</f>
        <v>HR</v>
      </c>
      <c r="F35" s="554">
        <v>1</v>
      </c>
      <c r="G35" s="519">
        <f>VLOOKUP(B35,'INSUMOS &amp; EQUIPOS'!$C$10:$E$419,3,FALSE)</f>
        <v>12119.334495495028</v>
      </c>
      <c r="H35" s="520">
        <f t="shared" si="1"/>
        <v>12119.334495495028</v>
      </c>
    </row>
    <row r="36" spans="1:8" ht="15" customHeight="1">
      <c r="A36" s="525" t="str">
        <f>'INSUMOS &amp; EQUIPOS'!B358</f>
        <v>C0011088</v>
      </c>
      <c r="B36" s="1203" t="str">
        <f>'INSUMOS &amp; EQUIPOS'!C358</f>
        <v>PLANTA ELÉCTRICA MOTOGENERADOR G.P. 100 KW</v>
      </c>
      <c r="C36" s="1204"/>
      <c r="D36" s="1205"/>
      <c r="E36" s="516" t="str">
        <f>VLOOKUP(B36,'INSUMOS &amp; EQUIPOS'!$C$10:$E$419,2,FALSE)</f>
        <v>HR</v>
      </c>
      <c r="F36" s="554">
        <v>1</v>
      </c>
      <c r="G36" s="519">
        <f>VLOOKUP(B36,'INSUMOS &amp; EQUIPOS'!$C$10:$E$419,3,FALSE)</f>
        <v>75727.286055988632</v>
      </c>
      <c r="H36" s="520">
        <f t="shared" si="1"/>
        <v>75727.286055988632</v>
      </c>
    </row>
    <row r="37" spans="1:8" ht="15" customHeight="1">
      <c r="A37" s="525" t="str">
        <f>'INSUMOS &amp; EQUIPOS'!B343</f>
        <v>C0010010</v>
      </c>
      <c r="B37" s="1203" t="str">
        <f>'INSUMOS &amp; EQUIPOS'!C343</f>
        <v>ASPERSOR MANUAL DE 20 LITROS</v>
      </c>
      <c r="C37" s="1204"/>
      <c r="D37" s="1205"/>
      <c r="E37" s="516" t="str">
        <f>VLOOKUP(B37,'INSUMOS &amp; EQUIPOS'!$C$10:$E$419,2,FALSE)</f>
        <v>HR</v>
      </c>
      <c r="F37" s="554">
        <v>1</v>
      </c>
      <c r="G37" s="519">
        <f>VLOOKUP(B37,'INSUMOS &amp; EQUIPOS'!$C$10:$E$419,3,FALSE)</f>
        <v>5957.2248161760199</v>
      </c>
      <c r="H37" s="520">
        <f t="shared" si="1"/>
        <v>5957.2248161760199</v>
      </c>
    </row>
    <row r="38" spans="1:8" ht="15" customHeight="1">
      <c r="A38" s="525" t="str">
        <f>'INSUMOS &amp; EQUIPOS'!B322</f>
        <v>EQUI2611025</v>
      </c>
      <c r="B38" s="1203" t="str">
        <f>'INSUMOS &amp; EQUIPOS'!C322</f>
        <v>EQUIPO DE SOLDADURA 400 AMP</v>
      </c>
      <c r="C38" s="1204"/>
      <c r="D38" s="1205"/>
      <c r="E38" s="516" t="str">
        <f>VLOOKUP(B38,'INSUMOS &amp; EQUIPOS'!$C$10:$E$419,2,FALSE)</f>
        <v>DÍA</v>
      </c>
      <c r="F38" s="554">
        <v>0.3</v>
      </c>
      <c r="G38" s="519">
        <f>VLOOKUP(B38,'INSUMOS &amp; EQUIPOS'!$C$10:$E$419,3,FALSE)</f>
        <v>173458.37181490191</v>
      </c>
      <c r="H38" s="520">
        <f t="shared" si="1"/>
        <v>52037.511544470573</v>
      </c>
    </row>
    <row r="39" spans="1:8" ht="15" customHeight="1">
      <c r="A39" s="525" t="str">
        <f>'INSUMOS &amp; EQUIPOS'!B344</f>
        <v>C0010011</v>
      </c>
      <c r="B39" s="1203" t="str">
        <f>'INSUMOS &amp; EQUIPOS'!C344</f>
        <v>CEPILLO DE ACABADO O TEXTURIZADOR 120 CM X 3/4" 2 TUBOS EXTENSIBLES</v>
      </c>
      <c r="C39" s="1204"/>
      <c r="D39" s="1205"/>
      <c r="E39" s="516" t="str">
        <f>VLOOKUP(B39,'INSUMOS &amp; EQUIPOS'!$C$10:$E$419,2,FALSE)</f>
        <v>HR</v>
      </c>
      <c r="F39" s="554">
        <v>1</v>
      </c>
      <c r="G39" s="519">
        <f>VLOOKUP(B39,'INSUMOS &amp; EQUIPOS'!$C$10:$E$419,3,FALSE)</f>
        <v>4068.7919999999999</v>
      </c>
      <c r="H39" s="520">
        <f t="shared" si="1"/>
        <v>4068.7919999999999</v>
      </c>
    </row>
    <row r="40" spans="1:8" ht="15" customHeight="1">
      <c r="A40" s="525" t="str">
        <f>'INSUMOS &amp; EQUIPOS'!B345</f>
        <v>C0010170</v>
      </c>
      <c r="B40" s="1203" t="str">
        <f>'INSUMOS &amp; EQUIPOS'!C345</f>
        <v>CIZALLA MANUAL DE 90 CM</v>
      </c>
      <c r="C40" s="1204"/>
      <c r="D40" s="1205"/>
      <c r="E40" s="516" t="str">
        <f>VLOOKUP(B40,'INSUMOS &amp; EQUIPOS'!$C$10:$E$419,2,FALSE)</f>
        <v>HR</v>
      </c>
      <c r="F40" s="554">
        <v>1</v>
      </c>
      <c r="G40" s="519">
        <f>VLOOKUP(B40,'INSUMOS &amp; EQUIPOS'!$C$10:$E$419,3,FALSE)</f>
        <v>3081.0351834564362</v>
      </c>
      <c r="H40" s="520">
        <f t="shared" si="1"/>
        <v>3081.0351834564362</v>
      </c>
    </row>
    <row r="41" spans="1:8" ht="15" customHeight="1">
      <c r="A41" s="531"/>
      <c r="B41" s="1210"/>
      <c r="C41" s="1211"/>
      <c r="D41" s="1211"/>
      <c r="E41" s="532"/>
      <c r="F41" s="532"/>
      <c r="G41" s="533" t="s">
        <v>1542</v>
      </c>
      <c r="H41" s="534">
        <f>SUM(H33:H40)</f>
        <v>240933.90251356908</v>
      </c>
    </row>
    <row r="42" spans="1:8" ht="10" customHeight="1">
      <c r="A42" s="501"/>
      <c r="B42" s="502"/>
      <c r="C42" s="502"/>
      <c r="D42" s="502"/>
      <c r="E42" s="502"/>
      <c r="F42" s="502"/>
      <c r="G42" s="502"/>
      <c r="H42" s="503"/>
    </row>
    <row r="43" spans="1:8" ht="15" customHeight="1">
      <c r="A43" s="535"/>
      <c r="B43" s="1199" t="s">
        <v>1543</v>
      </c>
      <c r="C43" s="1201"/>
      <c r="D43" s="536"/>
      <c r="E43" s="537"/>
      <c r="F43" s="537"/>
      <c r="G43" s="537"/>
      <c r="H43" s="537"/>
    </row>
    <row r="44" spans="1:8" ht="15" customHeight="1">
      <c r="A44" s="513" t="s">
        <v>1544</v>
      </c>
      <c r="B44" s="1202" t="s">
        <v>933</v>
      </c>
      <c r="C44" s="1202"/>
      <c r="D44" s="514" t="s">
        <v>301</v>
      </c>
      <c r="E44" s="514" t="s">
        <v>1545</v>
      </c>
      <c r="F44" s="514" t="s">
        <v>1546</v>
      </c>
      <c r="G44" s="514" t="s">
        <v>936</v>
      </c>
      <c r="H44" s="514" t="s">
        <v>365</v>
      </c>
    </row>
    <row r="45" spans="1:8" ht="15" customHeight="1">
      <c r="A45" s="525" t="str">
        <f>'INSUMOS &amp; EQUIPOS'!B411</f>
        <v>TRANS241104</v>
      </c>
      <c r="B45" s="1198" t="str">
        <f>'INSUMOS &amp; EQUIPOS'!$C$411</f>
        <v>TRANSPORTE DE MATERIALES</v>
      </c>
      <c r="C45" s="1198"/>
      <c r="D45" s="516" t="str">
        <f>VLOOKUP(B45,'INSUMOS &amp; EQUIPOS'!$C$10:$E$419,2,FALSE)</f>
        <v>%</v>
      </c>
      <c r="E45" s="538"/>
      <c r="F45" s="538">
        <v>0.05</v>
      </c>
      <c r="G45" s="519">
        <f>H29</f>
        <v>2405889.1432766193</v>
      </c>
      <c r="H45" s="540">
        <f>F45*G45</f>
        <v>120294.45716383097</v>
      </c>
    </row>
    <row r="46" spans="1:8" ht="15" customHeight="1">
      <c r="A46" s="525"/>
      <c r="B46" s="1285" t="s">
        <v>1547</v>
      </c>
      <c r="C46" s="1285"/>
      <c r="D46" s="516"/>
      <c r="E46" s="538"/>
      <c r="F46" s="538"/>
      <c r="G46" s="519"/>
      <c r="H46" s="540"/>
    </row>
    <row r="47" spans="1:8" ht="15" customHeight="1">
      <c r="A47" s="541"/>
      <c r="B47" s="1208"/>
      <c r="C47" s="1209"/>
      <c r="D47" s="542"/>
      <c r="E47" s="543"/>
      <c r="F47" s="543"/>
      <c r="G47" s="523" t="s">
        <v>1548</v>
      </c>
      <c r="H47" s="534">
        <f>SUM(H45:H46)</f>
        <v>120294.45716383097</v>
      </c>
    </row>
    <row r="48" spans="1:8" ht="10" customHeight="1">
      <c r="A48" s="501"/>
      <c r="B48" s="502"/>
      <c r="C48" s="502"/>
      <c r="D48" s="502"/>
      <c r="E48" s="502"/>
      <c r="F48" s="502"/>
      <c r="G48" s="502"/>
      <c r="H48" s="503"/>
    </row>
    <row r="49" spans="1:10" ht="14">
      <c r="A49" s="512"/>
      <c r="B49" s="1200" t="s">
        <v>937</v>
      </c>
      <c r="C49" s="1200"/>
      <c r="D49" s="1200"/>
      <c r="E49" s="1200"/>
      <c r="F49" s="1200"/>
      <c r="G49" s="1200"/>
      <c r="H49" s="1201"/>
    </row>
    <row r="50" spans="1:10" ht="14">
      <c r="A50" s="513" t="s">
        <v>1544</v>
      </c>
      <c r="B50" s="1202" t="s">
        <v>1549</v>
      </c>
      <c r="C50" s="1202"/>
      <c r="D50" s="1202"/>
      <c r="E50" s="514" t="s">
        <v>301</v>
      </c>
      <c r="F50" s="514" t="s">
        <v>0</v>
      </c>
      <c r="G50" s="514" t="s">
        <v>1538</v>
      </c>
      <c r="H50" s="514" t="s">
        <v>365</v>
      </c>
    </row>
    <row r="51" spans="1:10" ht="14">
      <c r="A51" s="525" t="str">
        <f>'INSUMOS &amp; EQUIPOS'!B382</f>
        <v>MO241101</v>
      </c>
      <c r="B51" s="1210" t="str">
        <f>'INSUMOS &amp; EQUIPOS'!C382</f>
        <v xml:space="preserve">CUADRILLA "AA" (Albañileria) </v>
      </c>
      <c r="C51" s="1211"/>
      <c r="D51" s="1212"/>
      <c r="E51" s="516" t="str">
        <f>VLOOKUP(B51,'INSUMOS &amp; EQUIPOS'!$C$10:$E$419,2,FALSE)</f>
        <v>HC</v>
      </c>
      <c r="F51" s="527">
        <v>8</v>
      </c>
      <c r="G51" s="519">
        <f>VLOOKUP(B51,'INSUMOS &amp; EQUIPOS'!$C$10:$E$419,3,FALSE)</f>
        <v>50004.564548208138</v>
      </c>
      <c r="H51" s="520">
        <f>F51*G51</f>
        <v>400036.51638566511</v>
      </c>
    </row>
    <row r="52" spans="1:10" ht="14">
      <c r="A52" s="525" t="str">
        <f>'INSUMOS &amp; EQUIPOS'!B383</f>
        <v>MO241102</v>
      </c>
      <c r="B52" s="1210" t="str">
        <f>'INSUMOS &amp; EQUIPOS'!C383</f>
        <v xml:space="preserve">CUADRILLA "BB" (Instalaciones) </v>
      </c>
      <c r="C52" s="1211"/>
      <c r="D52" s="1212"/>
      <c r="E52" s="516" t="str">
        <f>VLOOKUP(B52,'INSUMOS &amp; EQUIPOS'!$C$10:$E$419,2,FALSE)</f>
        <v>HC</v>
      </c>
      <c r="F52" s="527">
        <v>8</v>
      </c>
      <c r="G52" s="519">
        <f>VLOOKUP(B52,'INSUMOS &amp; EQUIPOS'!$C$10:$E$419,3,FALSE)</f>
        <v>54548.731496747867</v>
      </c>
      <c r="H52" s="520">
        <f>F52*G52</f>
        <v>436389.85197398294</v>
      </c>
    </row>
    <row r="53" spans="1:10" ht="14">
      <c r="A53" s="531"/>
      <c r="B53" s="1203"/>
      <c r="C53" s="1204"/>
      <c r="D53" s="1204"/>
      <c r="E53" s="543"/>
      <c r="F53" s="543"/>
      <c r="G53" s="523" t="s">
        <v>1550</v>
      </c>
      <c r="H53" s="534">
        <f>SUM(H51:H52)</f>
        <v>836426.36835964804</v>
      </c>
    </row>
    <row r="54" spans="1:10" ht="10" customHeight="1">
      <c r="A54" s="501"/>
      <c r="B54" s="502"/>
      <c r="C54" s="502"/>
      <c r="D54" s="502"/>
      <c r="E54" s="502"/>
      <c r="F54" s="502"/>
      <c r="G54" s="502"/>
      <c r="H54" s="503"/>
    </row>
    <row r="55" spans="1:10" ht="20" customHeight="1">
      <c r="A55" s="1213" t="s">
        <v>938</v>
      </c>
      <c r="B55" s="1214"/>
      <c r="C55" s="1214"/>
      <c r="D55" s="1214"/>
      <c r="E55" s="1214"/>
      <c r="F55" s="1214"/>
      <c r="G55" s="1215"/>
      <c r="H55" s="545">
        <f>H53+H47+H41+H29</f>
        <v>3603543.8713136674</v>
      </c>
      <c r="J55" s="546"/>
    </row>
    <row r="56" spans="1:10" ht="10" customHeight="1">
      <c r="A56" s="501"/>
      <c r="B56" s="502"/>
      <c r="C56" s="502"/>
      <c r="D56" s="502"/>
      <c r="E56" s="502"/>
      <c r="F56" s="502"/>
      <c r="G56" s="502"/>
      <c r="H56" s="503"/>
    </row>
    <row r="57" spans="1:10" ht="12.75" customHeight="1">
      <c r="A57" s="1216" t="s">
        <v>1551</v>
      </c>
      <c r="B57" s="1217"/>
      <c r="C57" s="1217"/>
      <c r="D57" s="1217"/>
      <c r="E57" s="1217"/>
      <c r="F57" s="1217"/>
      <c r="G57" s="1217"/>
      <c r="H57" s="1218"/>
    </row>
    <row r="58" spans="1:10" ht="12.75" customHeight="1">
      <c r="A58" s="1219"/>
      <c r="B58" s="1220"/>
      <c r="C58" s="1220"/>
      <c r="D58" s="1220"/>
      <c r="E58" s="1220"/>
      <c r="F58" s="1220"/>
      <c r="G58" s="1220"/>
      <c r="H58" s="1221"/>
    </row>
    <row r="59" spans="1:10" ht="12.75" customHeight="1">
      <c r="A59" s="1222"/>
      <c r="B59" s="1223"/>
      <c r="C59" s="1223"/>
      <c r="D59" s="1223"/>
      <c r="E59" s="1223"/>
      <c r="F59" s="1223"/>
      <c r="G59" s="1223"/>
      <c r="H59" s="1224"/>
    </row>
    <row r="60" spans="1:10" ht="14.5">
      <c r="A60" s="502"/>
      <c r="B60" s="502"/>
      <c r="C60" s="502"/>
      <c r="D60" s="502"/>
      <c r="E60" s="502"/>
      <c r="F60" s="502"/>
      <c r="G60" s="502"/>
      <c r="H60" s="502"/>
    </row>
  </sheetData>
  <mergeCells count="48">
    <mergeCell ref="A57:H59"/>
    <mergeCell ref="B43:C43"/>
    <mergeCell ref="B44:C44"/>
    <mergeCell ref="B45:C45"/>
    <mergeCell ref="B46:C46"/>
    <mergeCell ref="B47:C47"/>
    <mergeCell ref="B49:H49"/>
    <mergeCell ref="B50:D50"/>
    <mergeCell ref="B51:D51"/>
    <mergeCell ref="B52:D52"/>
    <mergeCell ref="B53:D53"/>
    <mergeCell ref="A55:G55"/>
    <mergeCell ref="B41:D41"/>
    <mergeCell ref="B28:C28"/>
    <mergeCell ref="B31:H31"/>
    <mergeCell ref="B32:D32"/>
    <mergeCell ref="B33:D33"/>
    <mergeCell ref="B34:D34"/>
    <mergeCell ref="B35:D35"/>
    <mergeCell ref="B36:D36"/>
    <mergeCell ref="B37:D37"/>
    <mergeCell ref="B38:D38"/>
    <mergeCell ref="B39:D39"/>
    <mergeCell ref="B40:D40"/>
    <mergeCell ref="B27:C27"/>
    <mergeCell ref="B16:H16"/>
    <mergeCell ref="B17:C17"/>
    <mergeCell ref="B18:C18"/>
    <mergeCell ref="B19:C19"/>
    <mergeCell ref="B20:C20"/>
    <mergeCell ref="B21:C21"/>
    <mergeCell ref="B22:C22"/>
    <mergeCell ref="B23:C23"/>
    <mergeCell ref="B24:C24"/>
    <mergeCell ref="B25:C25"/>
    <mergeCell ref="B26:C26"/>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8CBEA-D324-4BC2-AC8B-C5366746D2FC}">
  <sheetPr>
    <tabColor rgb="FF92D050"/>
    <pageSetUpPr fitToPage="1"/>
  </sheetPr>
  <dimension ref="A1:M60"/>
  <sheetViews>
    <sheetView view="pageBreakPreview" topLeftCell="A46" zoomScale="68" zoomScaleNormal="47" workbookViewId="0">
      <selection activeCell="O84" sqref="O84"/>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RESUMEN'!$D$30</f>
        <v>OBRAS CIVILES GENERALES</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39.75" customHeight="1">
      <c r="A14" s="510" t="str">
        <f>'PPTO RESUMEN'!C36</f>
        <v>4.6</v>
      </c>
      <c r="B14" s="1182" t="s">
        <v>1554</v>
      </c>
      <c r="C14" s="1183"/>
      <c r="D14" s="1183"/>
      <c r="E14" s="1183"/>
      <c r="F14" s="1183"/>
      <c r="G14" s="1184"/>
      <c r="H14" s="511" t="s">
        <v>320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13" ht="15" customHeight="1">
      <c r="A17" s="513" t="s">
        <v>360</v>
      </c>
      <c r="B17" s="1202" t="s">
        <v>933</v>
      </c>
      <c r="C17" s="1202"/>
      <c r="D17" s="514" t="s">
        <v>301</v>
      </c>
      <c r="E17" s="514" t="s">
        <v>0</v>
      </c>
      <c r="F17" s="514" t="s">
        <v>1537</v>
      </c>
      <c r="G17" s="514" t="s">
        <v>1538</v>
      </c>
      <c r="H17" s="514" t="s">
        <v>365</v>
      </c>
    </row>
    <row r="18" spans="1:13" ht="15" customHeight="1">
      <c r="A18" s="515" t="s">
        <v>1555</v>
      </c>
      <c r="B18" s="1198" t="str">
        <f>'APUS BASICOS'!D54</f>
        <v>CONCRETO 2.000 PSI HECHO EN OBRA</v>
      </c>
      <c r="C18" s="1198"/>
      <c r="D18" s="516" t="s">
        <v>320</v>
      </c>
      <c r="E18" s="517">
        <f>L19*0.05</f>
        <v>1</v>
      </c>
      <c r="F18" s="518">
        <v>0.05</v>
      </c>
      <c r="G18" s="519">
        <f>'APUS BASICOS'!F54</f>
        <v>640946.19425761653</v>
      </c>
      <c r="H18" s="520">
        <f t="shared" ref="H18:H22" si="0">E18*G18*(1+F18)</f>
        <v>672993.5039704974</v>
      </c>
    </row>
    <row r="19" spans="1:13" ht="15" customHeight="1">
      <c r="A19" s="515" t="s">
        <v>1556</v>
      </c>
      <c r="B19" s="1198" t="str">
        <f>'APUS BASICOS'!D95</f>
        <v>CONCRETO 4.000 PSI HECHO EN OBRA</v>
      </c>
      <c r="C19" s="1198"/>
      <c r="D19" s="516" t="s">
        <v>320</v>
      </c>
      <c r="E19" s="517">
        <f>L19*0.2</f>
        <v>4</v>
      </c>
      <c r="F19" s="518">
        <v>0.05</v>
      </c>
      <c r="G19" s="519">
        <f>'APUS BASICOS'!F95</f>
        <v>795130.80217864609</v>
      </c>
      <c r="H19" s="520">
        <f t="shared" si="0"/>
        <v>3339549.3691503135</v>
      </c>
      <c r="K19" s="465">
        <f>4*3</f>
        <v>12</v>
      </c>
      <c r="L19" s="465">
        <f>5*4</f>
        <v>20</v>
      </c>
    </row>
    <row r="20" spans="1:13" ht="30" customHeight="1">
      <c r="A20" s="515" t="s">
        <v>1557</v>
      </c>
      <c r="B20" s="1198" t="str">
        <f>B.ACERO!B14</f>
        <v>SUMINISTRO E INSTALACIÓN DE ACERO DE REFUERZO FY=60.000 PSI.</v>
      </c>
      <c r="C20" s="1198"/>
      <c r="D20" s="516" t="s">
        <v>327</v>
      </c>
      <c r="E20" s="517">
        <v>200</v>
      </c>
      <c r="F20" s="518">
        <v>0.05</v>
      </c>
      <c r="G20" s="519">
        <f>B.ACERO!H48</f>
        <v>11658.081679559698</v>
      </c>
      <c r="H20" s="520">
        <f t="shared" si="0"/>
        <v>2448197.1527075372</v>
      </c>
      <c r="L20" s="465">
        <f>5/0.2</f>
        <v>25</v>
      </c>
      <c r="M20" s="465">
        <f>L20*4</f>
        <v>100</v>
      </c>
    </row>
    <row r="21" spans="1:13" ht="15" customHeight="1">
      <c r="A21" s="515" t="str">
        <f>'INSUMOS &amp; EQUIPOS'!B13</f>
        <v>MAT2411004</v>
      </c>
      <c r="B21" s="1198" t="str">
        <f>'INSUMOS &amp; EQUIPOS'!C13</f>
        <v>AGUA</v>
      </c>
      <c r="C21" s="1198"/>
      <c r="D21" s="516" t="str">
        <f>VLOOKUP(B21,'INSUMOS &amp; EQUIPOS'!$C$10:$E$419,2,FALSE)</f>
        <v>LT</v>
      </c>
      <c r="E21" s="517">
        <v>500</v>
      </c>
      <c r="F21" s="518">
        <v>0.05</v>
      </c>
      <c r="G21" s="519">
        <f>VLOOKUP(B21,'INSUMOS &amp; EQUIPOS'!$C$10:$E$419,3,FALSE)</f>
        <v>105.3</v>
      </c>
      <c r="H21" s="520">
        <f t="shared" si="0"/>
        <v>55282.5</v>
      </c>
      <c r="L21" s="465">
        <f>4/0.2</f>
        <v>20</v>
      </c>
      <c r="M21" s="465">
        <f>L21*5</f>
        <v>100</v>
      </c>
    </row>
    <row r="22" spans="1:13" ht="15" customHeight="1">
      <c r="A22" s="515" t="str">
        <f>'INSUMOS &amp; EQUIPOS'!B15</f>
        <v>MAT2411006</v>
      </c>
      <c r="B22" s="1198" t="str">
        <f>'INSUMOS &amp; EQUIPOS'!C15</f>
        <v xml:space="preserve">SIKA ANTISOL ROJO BASE EN AGUA </v>
      </c>
      <c r="C22" s="1198"/>
      <c r="D22" s="516" t="str">
        <f>VLOOKUP(B22,'INSUMOS &amp; EQUIPOS'!$C$10:$E$419,2,FALSE)</f>
        <v>KG</v>
      </c>
      <c r="E22" s="517">
        <v>1</v>
      </c>
      <c r="F22" s="518">
        <v>0.05</v>
      </c>
      <c r="G22" s="519">
        <f>VLOOKUP(B22,'INSUMOS &amp; EQUIPOS'!$C$10:$E$419,3,FALSE)</f>
        <v>26951.535</v>
      </c>
      <c r="H22" s="520">
        <f t="shared" si="0"/>
        <v>28299.11175</v>
      </c>
    </row>
    <row r="23" spans="1:13" ht="15" customHeight="1">
      <c r="A23" s="515"/>
      <c r="B23" s="1198"/>
      <c r="C23" s="1198"/>
      <c r="D23" s="516"/>
      <c r="E23" s="517"/>
      <c r="F23" s="518"/>
      <c r="G23" s="519"/>
      <c r="H23" s="520"/>
    </row>
    <row r="24" spans="1:13" ht="15" customHeight="1">
      <c r="A24" s="510"/>
      <c r="B24" s="521"/>
      <c r="C24" s="522"/>
      <c r="D24" s="522"/>
      <c r="E24" s="522"/>
      <c r="F24" s="522"/>
      <c r="G24" s="523" t="s">
        <v>1539</v>
      </c>
      <c r="H24" s="524">
        <f>SUM(H18:H23)</f>
        <v>6544321.6375783486</v>
      </c>
    </row>
    <row r="25" spans="1:13" ht="10" customHeight="1">
      <c r="A25" s="501"/>
      <c r="B25" s="502"/>
      <c r="C25" s="502"/>
      <c r="D25" s="502"/>
      <c r="E25" s="502"/>
      <c r="F25" s="502"/>
      <c r="G25" s="502"/>
      <c r="H25" s="503"/>
    </row>
    <row r="26" spans="1:13" ht="15" customHeight="1">
      <c r="A26" s="513" t="s">
        <v>360</v>
      </c>
      <c r="B26" s="1199" t="s">
        <v>1540</v>
      </c>
      <c r="C26" s="1200"/>
      <c r="D26" s="1200"/>
      <c r="E26" s="1200"/>
      <c r="F26" s="1200"/>
      <c r="G26" s="1200"/>
      <c r="H26" s="1201"/>
    </row>
    <row r="27" spans="1:13" ht="15" customHeight="1">
      <c r="A27" s="512"/>
      <c r="B27" s="1202" t="s">
        <v>933</v>
      </c>
      <c r="C27" s="1202"/>
      <c r="D27" s="1202"/>
      <c r="E27" s="514" t="s">
        <v>301</v>
      </c>
      <c r="F27" s="514" t="s">
        <v>0</v>
      </c>
      <c r="G27" s="514" t="s">
        <v>1538</v>
      </c>
      <c r="H27" s="514" t="s">
        <v>365</v>
      </c>
    </row>
    <row r="28" spans="1:13" ht="15" customHeight="1">
      <c r="A28" s="525"/>
      <c r="B28" s="1198" t="s">
        <v>1541</v>
      </c>
      <c r="C28" s="1198"/>
      <c r="D28" s="1198"/>
      <c r="E28" s="516" t="s">
        <v>291</v>
      </c>
      <c r="F28" s="526">
        <v>0.05</v>
      </c>
      <c r="G28" s="519">
        <f>H52</f>
        <v>400036.51638566511</v>
      </c>
      <c r="H28" s="520">
        <f t="shared" ref="H28:H34" si="1">F28*G28</f>
        <v>20001.825819283258</v>
      </c>
    </row>
    <row r="29" spans="1:13" ht="15" customHeight="1">
      <c r="A29" s="525" t="str">
        <f>'INSUMOS &amp; EQUIPOS'!B358</f>
        <v>C0011088</v>
      </c>
      <c r="B29" s="1210" t="str">
        <f>'INSUMOS &amp; EQUIPOS'!C358</f>
        <v>PLANTA ELÉCTRICA MOTOGENERADOR G.P. 100 KW</v>
      </c>
      <c r="C29" s="1211"/>
      <c r="D29" s="1212"/>
      <c r="E29" s="516" t="str">
        <f>VLOOKUP(B29,'INSUMOS &amp; EQUIPOS'!$C$10:$E$419,2,FALSE)</f>
        <v>HR</v>
      </c>
      <c r="F29" s="527">
        <f>1/2</f>
        <v>0.5</v>
      </c>
      <c r="G29" s="519">
        <f>VLOOKUP(B29,'INSUMOS &amp; EQUIPOS'!$C$10:$E$419,3,FALSE)</f>
        <v>75727.286055988632</v>
      </c>
      <c r="H29" s="520">
        <f t="shared" si="1"/>
        <v>37863.643027994316</v>
      </c>
    </row>
    <row r="30" spans="1:13" ht="15" customHeight="1">
      <c r="A30" s="525" t="str">
        <f>'INSUMOS &amp; EQUIPOS'!B342</f>
        <v>C0010922</v>
      </c>
      <c r="B30" s="1210" t="str">
        <f>'INSUMOS &amp; EQUIPOS'!C342</f>
        <v>VIBRADOR DE CONCRETO, POTENCIA APROXIMADA DE 3 HP, MANGUERAS DE 4 A 6 METROS</v>
      </c>
      <c r="C30" s="1211"/>
      <c r="D30" s="1212"/>
      <c r="E30" s="516" t="str">
        <f>VLOOKUP(B30,'INSUMOS &amp; EQUIPOS'!$C$10:$E$419,2,FALSE)</f>
        <v>HR</v>
      </c>
      <c r="F30" s="527">
        <f>1/1</f>
        <v>1</v>
      </c>
      <c r="G30" s="519">
        <f>VLOOKUP(B30,'INSUMOS &amp; EQUIPOS'!$C$10:$E$419,3,FALSE)</f>
        <v>12119.334495495028</v>
      </c>
      <c r="H30" s="520">
        <f t="shared" si="1"/>
        <v>12119.334495495028</v>
      </c>
    </row>
    <row r="31" spans="1:13" ht="15" customHeight="1">
      <c r="A31" s="525" t="str">
        <f>'INSUMOS &amp; EQUIPOS'!B328</f>
        <v>EQUI2411119</v>
      </c>
      <c r="B31" s="1210" t="str">
        <f>'INSUMOS &amp; EQUIPOS'!C328</f>
        <v>FORMALETA METÁLICA PARA PAVIMENTO EN CONCRETO HIDRÁULICO - RIELES (M)</v>
      </c>
      <c r="C31" s="1211"/>
      <c r="D31" s="1212"/>
      <c r="E31" s="516" t="str">
        <f>VLOOKUP(B31,'INSUMOS &amp; EQUIPOS'!$C$10:$E$419,2,FALSE)</f>
        <v>DÍA</v>
      </c>
      <c r="F31" s="527">
        <f>8*3</f>
        <v>24</v>
      </c>
      <c r="G31" s="519">
        <f>VLOOKUP(B31,'INSUMOS &amp; EQUIPOS'!$C$10:$E$419,3,FALSE)</f>
        <v>3843.45</v>
      </c>
      <c r="H31" s="520">
        <f t="shared" si="1"/>
        <v>92242.799999999988</v>
      </c>
    </row>
    <row r="32" spans="1:13" ht="15" customHeight="1">
      <c r="A32" s="525" t="str">
        <f>'INSUMOS &amp; EQUIPOS'!B355</f>
        <v>C0010290</v>
      </c>
      <c r="B32" s="1210" t="str">
        <f>'INSUMOS &amp; EQUIPOS'!C355</f>
        <v>CORTADORA DE PAVIMENTO, PROFUNDIDAD DE CORTE: 16- 19 CM. CAPACIDAD DE DISCO: DESDE 12" HASTA 20" DE DIÁMETRO</v>
      </c>
      <c r="C32" s="1211"/>
      <c r="D32" s="1212"/>
      <c r="E32" s="516" t="str">
        <f>VLOOKUP(B32,'INSUMOS &amp; EQUIPOS'!$C$10:$E$419,2,FALSE)</f>
        <v>HR</v>
      </c>
      <c r="F32" s="527">
        <v>2</v>
      </c>
      <c r="G32" s="519">
        <f>VLOOKUP(B32,'INSUMOS &amp; EQUIPOS'!$C$10:$E$419,3,FALSE)</f>
        <v>22616.241724031279</v>
      </c>
      <c r="H32" s="520">
        <f t="shared" si="1"/>
        <v>45232.483448062558</v>
      </c>
    </row>
    <row r="33" spans="1:8" ht="15" customHeight="1">
      <c r="A33" s="525" t="str">
        <f>'INSUMOS &amp; EQUIPOS'!B316</f>
        <v>EQUI2411001</v>
      </c>
      <c r="B33" s="1210" t="str">
        <f>'INSUMOS &amp; EQUIPOS'!C316</f>
        <v>CARROTANQUE DE AGUA (1000 GALONES)</v>
      </c>
      <c r="C33" s="1211"/>
      <c r="D33" s="1212"/>
      <c r="E33" s="516" t="str">
        <f>VLOOKUP(B33,'INSUMOS &amp; EQUIPOS'!$C$10:$E$419,2,FALSE)</f>
        <v>HR</v>
      </c>
      <c r="F33" s="527">
        <v>0.5</v>
      </c>
      <c r="G33" s="519">
        <f>VLOOKUP(B33,'INSUMOS &amp; EQUIPOS'!$C$10:$E$419,3,FALSE)</f>
        <v>107321.76</v>
      </c>
      <c r="H33" s="520">
        <f t="shared" si="1"/>
        <v>53660.88</v>
      </c>
    </row>
    <row r="34" spans="1:8" ht="15" customHeight="1">
      <c r="A34" s="525" t="str">
        <f>'INSUMOS &amp; EQUIPOS'!B343</f>
        <v>C0010010</v>
      </c>
      <c r="B34" s="1210" t="str">
        <f>'INSUMOS &amp; EQUIPOS'!C343</f>
        <v>ASPERSOR MANUAL DE 20 LITROS</v>
      </c>
      <c r="C34" s="1211"/>
      <c r="D34" s="1212"/>
      <c r="E34" s="516" t="str">
        <f>VLOOKUP(B34,'INSUMOS &amp; EQUIPOS'!$C$10:$E$419,2,FALSE)</f>
        <v>HR</v>
      </c>
      <c r="F34" s="527">
        <f>1/4</f>
        <v>0.25</v>
      </c>
      <c r="G34" s="519">
        <f>VLOOKUP(B34,'INSUMOS &amp; EQUIPOS'!$C$10:$E$419,3,FALSE)</f>
        <v>5957.2248161760199</v>
      </c>
      <c r="H34" s="520">
        <f t="shared" si="1"/>
        <v>1489.306204044005</v>
      </c>
    </row>
    <row r="35" spans="1:8" ht="15" customHeight="1">
      <c r="A35" s="531"/>
      <c r="B35" s="548"/>
      <c r="C35" s="549"/>
      <c r="D35" s="549"/>
      <c r="E35" s="550"/>
      <c r="F35" s="551"/>
      <c r="G35" s="552"/>
      <c r="H35" s="553"/>
    </row>
    <row r="36" spans="1:8" ht="28">
      <c r="A36" s="531"/>
      <c r="B36" s="1210"/>
      <c r="C36" s="1211"/>
      <c r="D36" s="1211"/>
      <c r="E36" s="532"/>
      <c r="F36" s="532"/>
      <c r="G36" s="533" t="s">
        <v>1542</v>
      </c>
      <c r="H36" s="534">
        <f>SUM(H28:H35)</f>
        <v>262610.27299487917</v>
      </c>
    </row>
    <row r="37" spans="1:8" ht="10" customHeight="1">
      <c r="A37" s="501"/>
      <c r="B37" s="502"/>
      <c r="C37" s="502"/>
      <c r="D37" s="502"/>
      <c r="E37" s="502"/>
      <c r="F37" s="502"/>
      <c r="G37" s="502"/>
      <c r="H37" s="503"/>
    </row>
    <row r="38" spans="1:8" ht="15" customHeight="1">
      <c r="A38" s="535"/>
      <c r="B38" s="1199" t="s">
        <v>1543</v>
      </c>
      <c r="C38" s="1201"/>
      <c r="D38" s="536"/>
      <c r="E38" s="537"/>
      <c r="F38" s="537"/>
      <c r="G38" s="537"/>
      <c r="H38" s="537"/>
    </row>
    <row r="39" spans="1:8" ht="15" customHeight="1">
      <c r="A39" s="513" t="s">
        <v>1544</v>
      </c>
      <c r="B39" s="1202" t="s">
        <v>933</v>
      </c>
      <c r="C39" s="1202"/>
      <c r="D39" s="514" t="s">
        <v>301</v>
      </c>
      <c r="E39" s="514" t="s">
        <v>1545</v>
      </c>
      <c r="F39" s="514" t="s">
        <v>1546</v>
      </c>
      <c r="G39" s="514" t="s">
        <v>936</v>
      </c>
      <c r="H39" s="514" t="s">
        <v>365</v>
      </c>
    </row>
    <row r="40" spans="1:8" ht="15" customHeight="1">
      <c r="A40" s="525" t="str">
        <f>'INSUMOS &amp; EQUIPOS'!B403</f>
        <v>MO241122</v>
      </c>
      <c r="B40" s="1198" t="str">
        <f>'INSUMOS &amp; EQUIPOS'!$C$411</f>
        <v>TRANSPORTE DE MATERIALES</v>
      </c>
      <c r="C40" s="1198"/>
      <c r="D40" s="516" t="str">
        <f>VLOOKUP(B40,'INSUMOS &amp; EQUIPOS'!$C$10:$E$419,2,FALSE)</f>
        <v>%</v>
      </c>
      <c r="E40" s="538"/>
      <c r="F40" s="538">
        <v>0.05</v>
      </c>
      <c r="G40" s="519">
        <f>H24</f>
        <v>6544321.6375783486</v>
      </c>
      <c r="H40" s="540">
        <f>F40*G40</f>
        <v>327216.08187891747</v>
      </c>
    </row>
    <row r="41" spans="1:8" ht="15" customHeight="1">
      <c r="A41" s="525"/>
      <c r="B41" s="1285" t="s">
        <v>1547</v>
      </c>
      <c r="C41" s="1285"/>
      <c r="D41" s="516"/>
      <c r="E41" s="538"/>
      <c r="F41" s="538"/>
      <c r="G41" s="519"/>
      <c r="H41" s="540"/>
    </row>
    <row r="42" spans="1:8" ht="15" customHeight="1">
      <c r="A42" s="510"/>
      <c r="B42" s="1207" t="s">
        <v>1547</v>
      </c>
      <c r="C42" s="1207"/>
      <c r="D42" s="528"/>
      <c r="E42" s="528" t="s">
        <v>1547</v>
      </c>
      <c r="F42" s="528" t="s">
        <v>745</v>
      </c>
      <c r="G42" s="528" t="s">
        <v>745</v>
      </c>
      <c r="H42" s="540"/>
    </row>
    <row r="43" spans="1:8" ht="15" customHeight="1">
      <c r="A43" s="541"/>
      <c r="B43" s="1208"/>
      <c r="C43" s="1209"/>
      <c r="D43" s="542"/>
      <c r="E43" s="543"/>
      <c r="F43" s="543"/>
      <c r="G43" s="523" t="s">
        <v>1548</v>
      </c>
      <c r="H43" s="534">
        <f>SUM(H40:H42)</f>
        <v>327216.08187891747</v>
      </c>
    </row>
    <row r="44" spans="1:8" ht="10" customHeight="1">
      <c r="A44" s="501"/>
      <c r="B44" s="502"/>
      <c r="C44" s="502"/>
      <c r="D44" s="502"/>
      <c r="E44" s="502"/>
      <c r="F44" s="502"/>
      <c r="G44" s="502"/>
      <c r="H44" s="503"/>
    </row>
    <row r="45" spans="1:8" ht="14">
      <c r="A45" s="512"/>
      <c r="B45" s="1200" t="s">
        <v>937</v>
      </c>
      <c r="C45" s="1200"/>
      <c r="D45" s="1200"/>
      <c r="E45" s="1200"/>
      <c r="F45" s="1200"/>
      <c r="G45" s="1200"/>
      <c r="H45" s="1201"/>
    </row>
    <row r="46" spans="1:8" ht="14">
      <c r="A46" s="513" t="s">
        <v>1544</v>
      </c>
      <c r="B46" s="1202" t="s">
        <v>1549</v>
      </c>
      <c r="C46" s="1202"/>
      <c r="D46" s="1202"/>
      <c r="E46" s="514" t="s">
        <v>301</v>
      </c>
      <c r="F46" s="514" t="s">
        <v>0</v>
      </c>
      <c r="G46" s="514" t="s">
        <v>1538</v>
      </c>
      <c r="H46" s="514" t="s">
        <v>365</v>
      </c>
    </row>
    <row r="47" spans="1:8" ht="14">
      <c r="A47" s="525" t="str">
        <f>'INSUMOS &amp; EQUIPOS'!B382</f>
        <v>MO241101</v>
      </c>
      <c r="B47" s="1210" t="str">
        <f>'INSUMOS &amp; EQUIPOS'!C382</f>
        <v xml:space="preserve">CUADRILLA "AA" (Albañileria) </v>
      </c>
      <c r="C47" s="1211"/>
      <c r="D47" s="1212"/>
      <c r="E47" s="516" t="str">
        <f>VLOOKUP(B47,'INSUMOS &amp; EQUIPOS'!$C$10:$E$419,2,FALSE)</f>
        <v>HC</v>
      </c>
      <c r="F47" s="527">
        <v>8</v>
      </c>
      <c r="G47" s="519">
        <f>VLOOKUP(B47,'INSUMOS &amp; EQUIPOS'!$C$10:$E$419,3,FALSE)</f>
        <v>50004.564548208138</v>
      </c>
      <c r="H47" s="520">
        <f>F47*G47</f>
        <v>400036.51638566511</v>
      </c>
    </row>
    <row r="48" spans="1:8" ht="14">
      <c r="A48" s="525"/>
      <c r="B48" s="1210"/>
      <c r="C48" s="1211"/>
      <c r="D48" s="1212"/>
      <c r="E48" s="516"/>
      <c r="F48" s="527"/>
      <c r="G48" s="519"/>
      <c r="H48" s="520"/>
    </row>
    <row r="49" spans="1:10" ht="14">
      <c r="A49" s="525"/>
      <c r="B49" s="1210"/>
      <c r="C49" s="1211"/>
      <c r="D49" s="1212"/>
      <c r="E49" s="516"/>
      <c r="F49" s="527"/>
      <c r="G49" s="519"/>
      <c r="H49" s="520"/>
    </row>
    <row r="50" spans="1:10" ht="14">
      <c r="A50" s="525"/>
      <c r="B50" s="1210"/>
      <c r="C50" s="1211"/>
      <c r="D50" s="1212"/>
      <c r="E50" s="516"/>
      <c r="F50" s="527"/>
      <c r="G50" s="519"/>
      <c r="H50" s="520"/>
    </row>
    <row r="51" spans="1:10" ht="14">
      <c r="A51" s="525"/>
      <c r="B51" s="1225"/>
      <c r="C51" s="1225"/>
      <c r="D51" s="1225"/>
      <c r="E51" s="528"/>
      <c r="F51" s="544"/>
      <c r="G51" s="530"/>
      <c r="H51" s="520"/>
    </row>
    <row r="52" spans="1:10" ht="14">
      <c r="A52" s="531"/>
      <c r="B52" s="1203"/>
      <c r="C52" s="1204"/>
      <c r="D52" s="1204"/>
      <c r="E52" s="543"/>
      <c r="F52" s="543"/>
      <c r="G52" s="523" t="s">
        <v>1550</v>
      </c>
      <c r="H52" s="534">
        <f>SUM(H47:H51)</f>
        <v>400036.51638566511</v>
      </c>
    </row>
    <row r="53" spans="1:10" ht="10" customHeight="1">
      <c r="A53" s="501"/>
      <c r="B53" s="502"/>
      <c r="C53" s="502"/>
      <c r="D53" s="502"/>
      <c r="E53" s="502"/>
      <c r="F53" s="502"/>
      <c r="G53" s="502"/>
      <c r="H53" s="503"/>
    </row>
    <row r="54" spans="1:10" ht="20" customHeight="1">
      <c r="A54" s="1213" t="s">
        <v>938</v>
      </c>
      <c r="B54" s="1214"/>
      <c r="C54" s="1214"/>
      <c r="D54" s="1214"/>
      <c r="E54" s="1214"/>
      <c r="F54" s="1214"/>
      <c r="G54" s="1215"/>
      <c r="H54" s="545">
        <f>H52+H43+H36+H24</f>
        <v>7534184.5088378107</v>
      </c>
      <c r="J54" s="546"/>
    </row>
    <row r="55" spans="1:10" ht="10" customHeight="1">
      <c r="A55" s="501"/>
      <c r="B55" s="502"/>
      <c r="C55" s="502"/>
      <c r="D55" s="502"/>
      <c r="E55" s="502"/>
      <c r="F55" s="502"/>
      <c r="G55" s="502"/>
      <c r="H55" s="503"/>
    </row>
    <row r="56" spans="1:10" ht="12.75" customHeight="1">
      <c r="A56" s="1216" t="s">
        <v>1551</v>
      </c>
      <c r="B56" s="1217"/>
      <c r="C56" s="1217"/>
      <c r="D56" s="1217"/>
      <c r="E56" s="1217"/>
      <c r="F56" s="1217"/>
      <c r="G56" s="1217"/>
      <c r="H56" s="1218"/>
    </row>
    <row r="57" spans="1:10" ht="12.75" customHeight="1">
      <c r="A57" s="1219"/>
      <c r="B57" s="1220"/>
      <c r="C57" s="1220"/>
      <c r="D57" s="1220"/>
      <c r="E57" s="1220"/>
      <c r="F57" s="1220"/>
      <c r="G57" s="1220"/>
      <c r="H57" s="1221"/>
    </row>
    <row r="58" spans="1:10" ht="12.75" customHeight="1">
      <c r="A58" s="1222"/>
      <c r="B58" s="1223"/>
      <c r="C58" s="1223"/>
      <c r="D58" s="1223"/>
      <c r="E58" s="1223"/>
      <c r="F58" s="1223"/>
      <c r="G58" s="1223"/>
      <c r="H58" s="1224"/>
    </row>
    <row r="59" spans="1:10" ht="14.5">
      <c r="A59" s="502"/>
      <c r="B59" s="502"/>
      <c r="C59" s="502"/>
      <c r="D59" s="502"/>
      <c r="E59" s="502"/>
      <c r="F59" s="502"/>
      <c r="G59" s="502"/>
      <c r="H59" s="502"/>
    </row>
    <row r="60" spans="1:10" ht="14.5">
      <c r="A60" s="502"/>
      <c r="B60" s="502"/>
      <c r="C60" s="502"/>
      <c r="D60" s="502"/>
      <c r="E60" s="502"/>
      <c r="F60" s="502"/>
      <c r="G60" s="502"/>
      <c r="H60" s="502"/>
    </row>
  </sheetData>
  <mergeCells count="46">
    <mergeCell ref="B51:D51"/>
    <mergeCell ref="B52:D52"/>
    <mergeCell ref="A54:G54"/>
    <mergeCell ref="A56:H58"/>
    <mergeCell ref="B45:H45"/>
    <mergeCell ref="B46:D46"/>
    <mergeCell ref="B47:D47"/>
    <mergeCell ref="B48:D48"/>
    <mergeCell ref="B49:D49"/>
    <mergeCell ref="B50:D50"/>
    <mergeCell ref="B43:C43"/>
    <mergeCell ref="B30:D30"/>
    <mergeCell ref="B31:D31"/>
    <mergeCell ref="B32:D32"/>
    <mergeCell ref="B33:D33"/>
    <mergeCell ref="B34:D34"/>
    <mergeCell ref="B36:D36"/>
    <mergeCell ref="B38:C38"/>
    <mergeCell ref="B39:C39"/>
    <mergeCell ref="B40:C40"/>
    <mergeCell ref="B41:C41"/>
    <mergeCell ref="B42:C42"/>
    <mergeCell ref="B29:D29"/>
    <mergeCell ref="B16:H16"/>
    <mergeCell ref="B17:C17"/>
    <mergeCell ref="B18:C18"/>
    <mergeCell ref="B19:C19"/>
    <mergeCell ref="B20:C20"/>
    <mergeCell ref="B21:C21"/>
    <mergeCell ref="B22:C22"/>
    <mergeCell ref="B23:C23"/>
    <mergeCell ref="B26:H26"/>
    <mergeCell ref="B27:D27"/>
    <mergeCell ref="B28:D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AC577-398E-4FCE-A705-668A50B25950}">
  <sheetPr>
    <tabColor rgb="FFFFC000"/>
  </sheetPr>
  <dimension ref="B1:P211"/>
  <sheetViews>
    <sheetView view="pageBreakPreview" topLeftCell="A116" zoomScale="115" zoomScaleNormal="70" zoomScaleSheetLayoutView="115" workbookViewId="0">
      <selection activeCell="J51" sqref="J51"/>
    </sheetView>
  </sheetViews>
  <sheetFormatPr baseColWidth="10" defaultColWidth="11.59765625" defaultRowHeight="12.5"/>
  <cols>
    <col min="1" max="1" width="2" style="381" customWidth="1"/>
    <col min="2" max="2" width="8.59765625" style="381" customWidth="1"/>
    <col min="3" max="3" width="56.796875" style="381" customWidth="1"/>
    <col min="4" max="7" width="9.796875" style="381" customWidth="1"/>
    <col min="8" max="9" width="8.796875" style="381" customWidth="1"/>
    <col min="10" max="10" width="9.796875" style="381" customWidth="1"/>
    <col min="11" max="11" width="11.59765625" style="381"/>
    <col min="12" max="13" width="9.796875" style="381" customWidth="1"/>
    <col min="14" max="14" width="11.59765625" style="381"/>
    <col min="15" max="16" width="11.3984375" style="381" customWidth="1"/>
    <col min="17" max="17" width="1.59765625" style="381" customWidth="1"/>
    <col min="18" max="16384" width="11.59765625" style="381"/>
  </cols>
  <sheetData>
    <row r="1" spans="2:16" ht="13" thickBot="1"/>
    <row r="2" spans="2:16" ht="20" customHeight="1">
      <c r="B2" s="1267" t="s">
        <v>842</v>
      </c>
      <c r="C2" s="1268"/>
      <c r="D2" s="1268"/>
      <c r="E2" s="1268"/>
      <c r="F2" s="1268"/>
      <c r="G2" s="1268"/>
      <c r="H2" s="1268"/>
      <c r="I2" s="1268"/>
      <c r="J2" s="1268"/>
      <c r="K2" s="1268"/>
      <c r="L2" s="1268"/>
      <c r="M2" s="1268"/>
      <c r="N2" s="1268"/>
      <c r="O2" s="1268"/>
      <c r="P2" s="1269"/>
    </row>
    <row r="3" spans="2:16" ht="20" customHeight="1">
      <c r="B3" s="1270" t="s">
        <v>843</v>
      </c>
      <c r="C3" s="1271"/>
      <c r="D3" s="1271"/>
      <c r="E3" s="1271"/>
      <c r="F3" s="1271"/>
      <c r="G3" s="1271"/>
      <c r="H3" s="1271"/>
      <c r="I3" s="1271"/>
      <c r="J3" s="1271"/>
      <c r="K3" s="1271"/>
      <c r="L3" s="1271"/>
      <c r="M3" s="1271"/>
      <c r="N3" s="1271"/>
      <c r="O3" s="1271"/>
      <c r="P3" s="1272"/>
    </row>
    <row r="4" spans="2:16" ht="20" customHeight="1">
      <c r="B4" s="1270" t="s">
        <v>844</v>
      </c>
      <c r="C4" s="1271"/>
      <c r="D4" s="1271"/>
      <c r="E4" s="1271"/>
      <c r="F4" s="1271"/>
      <c r="G4" s="1271"/>
      <c r="H4" s="1271"/>
      <c r="I4" s="1271"/>
      <c r="J4" s="1271"/>
      <c r="K4" s="1271"/>
      <c r="L4" s="1271"/>
      <c r="M4" s="1271"/>
      <c r="N4" s="1271"/>
      <c r="O4" s="1271"/>
      <c r="P4" s="1272"/>
    </row>
    <row r="5" spans="2:16" ht="20" customHeight="1" thickBot="1">
      <c r="B5" s="1273" t="s">
        <v>845</v>
      </c>
      <c r="C5" s="1274"/>
      <c r="D5" s="1274"/>
      <c r="E5" s="1274"/>
      <c r="F5" s="1274"/>
      <c r="G5" s="1274"/>
      <c r="H5" s="1274"/>
      <c r="I5" s="1274"/>
      <c r="J5" s="1274"/>
      <c r="K5" s="1274"/>
      <c r="L5" s="1274"/>
      <c r="M5" s="1274"/>
      <c r="N5" s="1274"/>
      <c r="O5" s="1274"/>
      <c r="P5" s="1275"/>
    </row>
    <row r="6" spans="2:16" ht="10" customHeight="1" thickBot="1"/>
    <row r="7" spans="2:16" ht="40" customHeight="1" thickBot="1">
      <c r="B7" s="1276" t="s">
        <v>868</v>
      </c>
      <c r="C7" s="1277"/>
      <c r="D7" s="1277"/>
      <c r="E7" s="1277"/>
      <c r="F7" s="1277"/>
      <c r="G7" s="1277"/>
      <c r="H7" s="1277"/>
      <c r="I7" s="1277"/>
      <c r="J7" s="1277"/>
      <c r="K7" s="1277"/>
      <c r="L7" s="1277"/>
      <c r="M7" s="1277"/>
      <c r="N7" s="1277"/>
      <c r="O7" s="1277"/>
      <c r="P7" s="1278"/>
    </row>
    <row r="8" spans="2:16" ht="10" customHeight="1" thickBot="1"/>
    <row r="9" spans="2:16" ht="20" customHeight="1" thickBot="1">
      <c r="B9" s="1279" t="s">
        <v>939</v>
      </c>
      <c r="C9" s="1280"/>
      <c r="D9" s="1280"/>
      <c r="E9" s="1280"/>
      <c r="F9" s="1280"/>
      <c r="G9" s="1280"/>
      <c r="H9" s="1280"/>
      <c r="I9" s="1280"/>
      <c r="J9" s="1280"/>
      <c r="K9" s="1280"/>
      <c r="L9" s="1280"/>
      <c r="M9" s="1280"/>
      <c r="N9" s="1280"/>
      <c r="O9" s="1280"/>
      <c r="P9" s="1281"/>
    </row>
    <row r="10" spans="2:16" ht="10" customHeight="1">
      <c r="B10" s="387"/>
      <c r="C10" s="387"/>
      <c r="D10" s="387"/>
      <c r="E10" s="387"/>
      <c r="F10" s="387"/>
      <c r="G10" s="387"/>
      <c r="H10" s="387"/>
      <c r="I10" s="387"/>
      <c r="J10" s="387"/>
      <c r="K10" s="387"/>
      <c r="L10" s="387"/>
      <c r="M10" s="387"/>
      <c r="N10" s="387"/>
      <c r="O10" s="387"/>
      <c r="P10" s="387"/>
    </row>
    <row r="11" spans="2:16" ht="6" customHeight="1" thickBot="1">
      <c r="B11" s="1282"/>
      <c r="C11" s="1283"/>
      <c r="D11" s="1283"/>
      <c r="E11" s="1283"/>
      <c r="F11" s="1283"/>
      <c r="G11" s="1283"/>
      <c r="H11" s="1283"/>
      <c r="I11" s="1283"/>
      <c r="J11" s="1283"/>
      <c r="K11" s="1283"/>
      <c r="L11" s="1283"/>
      <c r="M11" s="1283"/>
      <c r="N11" s="1283"/>
      <c r="O11" s="1283"/>
      <c r="P11" s="1284"/>
    </row>
    <row r="12" spans="2:16" ht="45" customHeight="1">
      <c r="B12" s="389" t="str">
        <f>+'APU 4.1.'!A14</f>
        <v>4.1</v>
      </c>
      <c r="C12" s="1262" t="str">
        <f>VLOOKUP(B12,'PPTO RESUMEN'!$C$17:$E$83,2)</f>
        <v>Conformación de calzada con sub_base granular tipo invias; incluye: suministro, extendido, humedecimiento, transporte externo, transporte interno, compactación hasta una densidad del 95% de la máxima obtenida en el ensayo del próctor modificado, medido en sitio.</v>
      </c>
      <c r="D12" s="1263"/>
      <c r="E12" s="1263"/>
      <c r="F12" s="1263"/>
      <c r="G12" s="1263"/>
      <c r="H12" s="1263"/>
      <c r="I12" s="1263"/>
      <c r="J12" s="1263"/>
      <c r="K12" s="1263"/>
      <c r="L12" s="1263"/>
      <c r="M12" s="1264"/>
      <c r="N12" s="390" t="s">
        <v>301</v>
      </c>
      <c r="O12" s="1265" t="str">
        <f>VLOOKUP(B12,'PPTO RESUMEN'!$C$17:$E$83,3)</f>
        <v>m2</v>
      </c>
      <c r="P12" s="1266"/>
    </row>
    <row r="13" spans="2:16" ht="18" customHeight="1">
      <c r="B13" s="1256" t="s">
        <v>873</v>
      </c>
      <c r="C13" s="1258" t="s">
        <v>299</v>
      </c>
      <c r="D13" s="1260" t="s">
        <v>874</v>
      </c>
      <c r="E13" s="1260"/>
      <c r="F13" s="1260"/>
      <c r="G13" s="1261" t="s">
        <v>884</v>
      </c>
      <c r="H13" s="1260" t="s">
        <v>1845</v>
      </c>
      <c r="I13" s="1260" t="s">
        <v>301</v>
      </c>
      <c r="J13" s="1227" t="s">
        <v>876</v>
      </c>
      <c r="K13" s="1229" t="s">
        <v>877</v>
      </c>
      <c r="L13" s="1230"/>
      <c r="M13" s="1230"/>
      <c r="N13" s="1230"/>
      <c r="O13" s="1230"/>
      <c r="P13" s="1231"/>
    </row>
    <row r="14" spans="2:16" ht="18" customHeight="1">
      <c r="B14" s="1257"/>
      <c r="C14" s="1259"/>
      <c r="D14" s="388" t="s">
        <v>878</v>
      </c>
      <c r="E14" s="388" t="s">
        <v>879</v>
      </c>
      <c r="F14" s="388" t="s">
        <v>881</v>
      </c>
      <c r="G14" s="1261"/>
      <c r="H14" s="1260"/>
      <c r="I14" s="1260"/>
      <c r="J14" s="1228"/>
      <c r="K14" s="1232"/>
      <c r="L14" s="1233"/>
      <c r="M14" s="1233"/>
      <c r="N14" s="1233"/>
      <c r="O14" s="1233"/>
      <c r="P14" s="1234"/>
    </row>
    <row r="15" spans="2:16" ht="21" customHeight="1">
      <c r="B15" s="391"/>
      <c r="C15" s="384" t="s">
        <v>1852</v>
      </c>
      <c r="D15" s="385">
        <v>317.774</v>
      </c>
      <c r="E15" s="385"/>
      <c r="F15" s="385">
        <v>5</v>
      </c>
      <c r="G15" s="385"/>
      <c r="H15" s="386"/>
      <c r="I15" s="566"/>
      <c r="J15" s="385">
        <f>F15*D15</f>
        <v>1588.87</v>
      </c>
      <c r="K15" s="1235"/>
      <c r="L15" s="1236"/>
      <c r="M15" s="1236"/>
      <c r="N15" s="1236"/>
      <c r="O15" s="1236"/>
      <c r="P15" s="1237"/>
    </row>
    <row r="16" spans="2:16" ht="21" customHeight="1">
      <c r="B16" s="391"/>
      <c r="C16" s="384" t="s">
        <v>1853</v>
      </c>
      <c r="D16" s="385">
        <v>223.76599999999999</v>
      </c>
      <c r="E16" s="385"/>
      <c r="F16" s="385">
        <v>5</v>
      </c>
      <c r="G16" s="385"/>
      <c r="H16" s="386"/>
      <c r="I16" s="383"/>
      <c r="J16" s="385">
        <f t="shared" ref="J16:J19" si="0">F16*D16</f>
        <v>1118.83</v>
      </c>
      <c r="K16" s="1238"/>
      <c r="L16" s="1239"/>
      <c r="M16" s="1239"/>
      <c r="N16" s="1239"/>
      <c r="O16" s="1239"/>
      <c r="P16" s="1240"/>
    </row>
    <row r="17" spans="2:16" ht="21" customHeight="1">
      <c r="B17" s="391"/>
      <c r="C17" s="384" t="s">
        <v>1854</v>
      </c>
      <c r="D17" s="385">
        <v>288.34300000000002</v>
      </c>
      <c r="E17" s="385"/>
      <c r="F17" s="385">
        <v>5</v>
      </c>
      <c r="G17" s="385"/>
      <c r="H17" s="386"/>
      <c r="I17" s="383"/>
      <c r="J17" s="385">
        <f t="shared" si="0"/>
        <v>1441.7150000000001</v>
      </c>
      <c r="K17" s="1238"/>
      <c r="L17" s="1239"/>
      <c r="M17" s="1239"/>
      <c r="N17" s="1239"/>
      <c r="O17" s="1239"/>
      <c r="P17" s="1240"/>
    </row>
    <row r="18" spans="2:16" ht="21" customHeight="1">
      <c r="B18" s="391"/>
      <c r="C18" s="384" t="s">
        <v>1925</v>
      </c>
      <c r="D18" s="385">
        <v>155.25</v>
      </c>
      <c r="E18" s="385"/>
      <c r="F18" s="385"/>
      <c r="G18" s="385"/>
      <c r="H18" s="386"/>
      <c r="I18" s="383"/>
      <c r="J18" s="385">
        <f t="shared" si="0"/>
        <v>0</v>
      </c>
      <c r="K18" s="1238"/>
      <c r="L18" s="1239"/>
      <c r="M18" s="1239"/>
      <c r="N18" s="1239"/>
      <c r="O18" s="1239"/>
      <c r="P18" s="1240"/>
    </row>
    <row r="19" spans="2:16" ht="21" customHeight="1">
      <c r="B19" s="391"/>
      <c r="C19" s="384" t="s">
        <v>1926</v>
      </c>
      <c r="D19" s="385">
        <v>189.4</v>
      </c>
      <c r="E19" s="385"/>
      <c r="F19" s="385"/>
      <c r="G19" s="385"/>
      <c r="H19" s="386"/>
      <c r="I19" s="383"/>
      <c r="J19" s="385">
        <f t="shared" si="0"/>
        <v>0</v>
      </c>
      <c r="K19" s="1238"/>
      <c r="L19" s="1239"/>
      <c r="M19" s="1239"/>
      <c r="N19" s="1239"/>
      <c r="O19" s="1239"/>
      <c r="P19" s="1240"/>
    </row>
    <row r="20" spans="2:16" ht="21" customHeight="1">
      <c r="B20" s="391"/>
      <c r="C20" s="384"/>
      <c r="D20" s="385"/>
      <c r="E20" s="385"/>
      <c r="F20" s="385"/>
      <c r="G20" s="385"/>
      <c r="H20" s="386"/>
      <c r="I20" s="383"/>
      <c r="J20" s="385"/>
      <c r="K20" s="1238"/>
      <c r="L20" s="1239"/>
      <c r="M20" s="1239"/>
      <c r="N20" s="1239"/>
      <c r="O20" s="1239"/>
      <c r="P20" s="1240"/>
    </row>
    <row r="21" spans="2:16" ht="21" customHeight="1">
      <c r="B21" s="391"/>
      <c r="C21" s="384"/>
      <c r="D21" s="385"/>
      <c r="E21" s="385"/>
      <c r="F21" s="385"/>
      <c r="G21" s="385"/>
      <c r="H21" s="386"/>
      <c r="I21" s="383"/>
      <c r="J21" s="385"/>
      <c r="K21" s="1238"/>
      <c r="L21" s="1239"/>
      <c r="M21" s="1239"/>
      <c r="N21" s="1239"/>
      <c r="O21" s="1239"/>
      <c r="P21" s="1240"/>
    </row>
    <row r="22" spans="2:16" ht="21" customHeight="1">
      <c r="B22" s="391"/>
      <c r="C22" s="384"/>
      <c r="D22" s="385"/>
      <c r="E22" s="385"/>
      <c r="F22" s="385"/>
      <c r="G22" s="385"/>
      <c r="H22" s="386"/>
      <c r="I22" s="383"/>
      <c r="J22" s="385"/>
      <c r="K22" s="1238"/>
      <c r="L22" s="1239"/>
      <c r="M22" s="1239"/>
      <c r="N22" s="1239"/>
      <c r="O22" s="1239"/>
      <c r="P22" s="1240"/>
    </row>
    <row r="23" spans="2:16" ht="21" customHeight="1">
      <c r="B23" s="391"/>
      <c r="C23" s="384"/>
      <c r="D23" s="385"/>
      <c r="E23" s="385"/>
      <c r="F23" s="385"/>
      <c r="G23" s="385"/>
      <c r="H23" s="386"/>
      <c r="I23" s="383"/>
      <c r="J23" s="385"/>
      <c r="K23" s="1238"/>
      <c r="L23" s="1239"/>
      <c r="M23" s="1239"/>
      <c r="N23" s="1239"/>
      <c r="O23" s="1239"/>
      <c r="P23" s="1240"/>
    </row>
    <row r="24" spans="2:16" ht="21" customHeight="1">
      <c r="B24" s="391"/>
      <c r="C24" s="384"/>
      <c r="D24" s="385"/>
      <c r="E24" s="385"/>
      <c r="F24" s="385"/>
      <c r="G24" s="385"/>
      <c r="H24" s="386"/>
      <c r="I24" s="383"/>
      <c r="J24" s="385"/>
      <c r="K24" s="1238"/>
      <c r="L24" s="1239"/>
      <c r="M24" s="1239"/>
      <c r="N24" s="1239"/>
      <c r="O24" s="1239"/>
      <c r="P24" s="1240"/>
    </row>
    <row r="25" spans="2:16" ht="21" customHeight="1">
      <c r="B25" s="391"/>
      <c r="C25" s="384"/>
      <c r="D25" s="385"/>
      <c r="E25" s="385"/>
      <c r="F25" s="385"/>
      <c r="G25" s="385"/>
      <c r="H25" s="386"/>
      <c r="I25" s="383"/>
      <c r="J25" s="385"/>
      <c r="K25" s="1238"/>
      <c r="L25" s="1239"/>
      <c r="M25" s="1239"/>
      <c r="N25" s="1239"/>
      <c r="O25" s="1239"/>
      <c r="P25" s="1240"/>
    </row>
    <row r="26" spans="2:16" ht="21" customHeight="1">
      <c r="B26" s="391"/>
      <c r="C26" s="384"/>
      <c r="D26" s="385"/>
      <c r="E26" s="385"/>
      <c r="F26" s="385"/>
      <c r="G26" s="385"/>
      <c r="H26" s="386"/>
      <c r="I26" s="383"/>
      <c r="J26" s="385"/>
      <c r="K26" s="1238"/>
      <c r="L26" s="1239"/>
      <c r="M26" s="1239"/>
      <c r="N26" s="1239"/>
      <c r="O26" s="1239"/>
      <c r="P26" s="1240"/>
    </row>
    <row r="27" spans="2:16" ht="21" customHeight="1">
      <c r="B27" s="391"/>
      <c r="C27" s="384"/>
      <c r="D27" s="385"/>
      <c r="E27" s="385"/>
      <c r="F27" s="385"/>
      <c r="G27" s="385"/>
      <c r="H27" s="386"/>
      <c r="I27" s="383"/>
      <c r="J27" s="385"/>
      <c r="K27" s="1238"/>
      <c r="L27" s="1239"/>
      <c r="M27" s="1239"/>
      <c r="N27" s="1239"/>
      <c r="O27" s="1239"/>
      <c r="P27" s="1240"/>
    </row>
    <row r="28" spans="2:16" ht="21" customHeight="1">
      <c r="B28" s="391"/>
      <c r="C28" s="384"/>
      <c r="D28" s="385"/>
      <c r="E28" s="385"/>
      <c r="F28" s="385"/>
      <c r="G28" s="385"/>
      <c r="H28" s="386"/>
      <c r="I28" s="383"/>
      <c r="J28" s="385"/>
      <c r="K28" s="1238"/>
      <c r="L28" s="1239"/>
      <c r="M28" s="1239"/>
      <c r="N28" s="1239"/>
      <c r="O28" s="1239"/>
      <c r="P28" s="1240"/>
    </row>
    <row r="29" spans="2:16" ht="21" customHeight="1">
      <c r="B29" s="391"/>
      <c r="C29" s="384"/>
      <c r="D29" s="385"/>
      <c r="E29" s="385"/>
      <c r="F29" s="385"/>
      <c r="G29" s="385"/>
      <c r="H29" s="386"/>
      <c r="I29" s="383"/>
      <c r="J29" s="385"/>
      <c r="K29" s="1238"/>
      <c r="L29" s="1239"/>
      <c r="M29" s="1239"/>
      <c r="N29" s="1239"/>
      <c r="O29" s="1239"/>
      <c r="P29" s="1240"/>
    </row>
    <row r="30" spans="2:16" ht="21" customHeight="1">
      <c r="B30" s="391"/>
      <c r="C30" s="384"/>
      <c r="D30" s="385"/>
      <c r="E30" s="385"/>
      <c r="F30" s="385"/>
      <c r="G30" s="385"/>
      <c r="H30" s="386"/>
      <c r="I30" s="383"/>
      <c r="J30" s="385"/>
      <c r="K30" s="1238"/>
      <c r="L30" s="1239"/>
      <c r="M30" s="1239"/>
      <c r="N30" s="1239"/>
      <c r="O30" s="1239"/>
      <c r="P30" s="1240"/>
    </row>
    <row r="31" spans="2:16" ht="21" customHeight="1">
      <c r="B31" s="391"/>
      <c r="C31" s="384"/>
      <c r="D31" s="385"/>
      <c r="E31" s="385"/>
      <c r="F31" s="385"/>
      <c r="G31" s="385"/>
      <c r="H31" s="386"/>
      <c r="I31" s="383"/>
      <c r="J31" s="385"/>
      <c r="K31" s="1238"/>
      <c r="L31" s="1239"/>
      <c r="M31" s="1239"/>
      <c r="N31" s="1239"/>
      <c r="O31" s="1239"/>
      <c r="P31" s="1240"/>
    </row>
    <row r="32" spans="2:16" ht="20.25" customHeight="1">
      <c r="B32" s="1244" t="s">
        <v>876</v>
      </c>
      <c r="C32" s="1245"/>
      <c r="D32" s="1245"/>
      <c r="E32" s="1245"/>
      <c r="F32" s="1245"/>
      <c r="G32" s="1245"/>
      <c r="H32" s="1245"/>
      <c r="I32" s="1246"/>
      <c r="J32" s="382">
        <f>ROUND(SUM(J15:J31),1)</f>
        <v>4149.3999999999996</v>
      </c>
      <c r="K32" s="1241"/>
      <c r="L32" s="1242"/>
      <c r="M32" s="1242"/>
      <c r="N32" s="1242"/>
      <c r="O32" s="1242"/>
      <c r="P32" s="1243"/>
    </row>
    <row r="33" spans="2:16" ht="20.25" customHeight="1">
      <c r="B33" s="1247" t="s">
        <v>880</v>
      </c>
      <c r="C33" s="1248"/>
      <c r="D33" s="1248"/>
      <c r="E33" s="1248"/>
      <c r="F33" s="1248"/>
      <c r="G33" s="1248"/>
      <c r="H33" s="1248"/>
      <c r="I33" s="1248"/>
      <c r="J33" s="1248"/>
      <c r="K33" s="1248"/>
      <c r="L33" s="1248"/>
      <c r="M33" s="1248"/>
      <c r="N33" s="1248"/>
      <c r="O33" s="1248"/>
      <c r="P33" s="1249"/>
    </row>
    <row r="34" spans="2:16" ht="20.25" customHeight="1">
      <c r="B34" s="1250"/>
      <c r="C34" s="1251"/>
      <c r="D34" s="1251"/>
      <c r="E34" s="1251"/>
      <c r="F34" s="1251"/>
      <c r="G34" s="1251"/>
      <c r="H34" s="1251"/>
      <c r="I34" s="1251"/>
      <c r="J34" s="1251"/>
      <c r="K34" s="1251"/>
      <c r="L34" s="1251"/>
      <c r="M34" s="1251"/>
      <c r="N34" s="1251"/>
      <c r="O34" s="1251"/>
      <c r="P34" s="1252"/>
    </row>
    <row r="35" spans="2:16" ht="21" customHeight="1" thickBot="1">
      <c r="B35" s="1253"/>
      <c r="C35" s="1254"/>
      <c r="D35" s="1254"/>
      <c r="E35" s="1254"/>
      <c r="F35" s="1254"/>
      <c r="G35" s="1254"/>
      <c r="H35" s="1254"/>
      <c r="I35" s="1254"/>
      <c r="J35" s="1254"/>
      <c r="K35" s="1254"/>
      <c r="L35" s="1254"/>
      <c r="M35" s="1254"/>
      <c r="N35" s="1254"/>
      <c r="O35" s="1254"/>
      <c r="P35" s="1255"/>
    </row>
    <row r="36" spans="2:16" ht="13" thickBot="1"/>
    <row r="37" spans="2:16" ht="20" customHeight="1">
      <c r="B37" s="1267" t="s">
        <v>842</v>
      </c>
      <c r="C37" s="1268"/>
      <c r="D37" s="1268"/>
      <c r="E37" s="1268"/>
      <c r="F37" s="1268"/>
      <c r="G37" s="1268"/>
      <c r="H37" s="1268"/>
      <c r="I37" s="1268"/>
      <c r="J37" s="1268"/>
      <c r="K37" s="1268"/>
      <c r="L37" s="1268"/>
      <c r="M37" s="1268"/>
      <c r="N37" s="1268"/>
      <c r="O37" s="1268"/>
      <c r="P37" s="1269"/>
    </row>
    <row r="38" spans="2:16" ht="20" customHeight="1">
      <c r="B38" s="1270" t="s">
        <v>843</v>
      </c>
      <c r="C38" s="1271"/>
      <c r="D38" s="1271"/>
      <c r="E38" s="1271"/>
      <c r="F38" s="1271"/>
      <c r="G38" s="1271"/>
      <c r="H38" s="1271"/>
      <c r="I38" s="1271"/>
      <c r="J38" s="1271"/>
      <c r="K38" s="1271"/>
      <c r="L38" s="1271"/>
      <c r="M38" s="1271"/>
      <c r="N38" s="1271"/>
      <c r="O38" s="1271"/>
      <c r="P38" s="1272"/>
    </row>
    <row r="39" spans="2:16" ht="20" customHeight="1">
      <c r="B39" s="1270" t="s">
        <v>844</v>
      </c>
      <c r="C39" s="1271"/>
      <c r="D39" s="1271"/>
      <c r="E39" s="1271"/>
      <c r="F39" s="1271"/>
      <c r="G39" s="1271"/>
      <c r="H39" s="1271"/>
      <c r="I39" s="1271"/>
      <c r="J39" s="1271"/>
      <c r="K39" s="1271"/>
      <c r="L39" s="1271"/>
      <c r="M39" s="1271"/>
      <c r="N39" s="1271"/>
      <c r="O39" s="1271"/>
      <c r="P39" s="1272"/>
    </row>
    <row r="40" spans="2:16" ht="20" customHeight="1" thickBot="1">
      <c r="B40" s="1273" t="s">
        <v>845</v>
      </c>
      <c r="C40" s="1274"/>
      <c r="D40" s="1274"/>
      <c r="E40" s="1274"/>
      <c r="F40" s="1274"/>
      <c r="G40" s="1274"/>
      <c r="H40" s="1274"/>
      <c r="I40" s="1274"/>
      <c r="J40" s="1274"/>
      <c r="K40" s="1274"/>
      <c r="L40" s="1274"/>
      <c r="M40" s="1274"/>
      <c r="N40" s="1274"/>
      <c r="O40" s="1274"/>
      <c r="P40" s="1275"/>
    </row>
    <row r="41" spans="2:16" ht="10" customHeight="1" thickBot="1"/>
    <row r="42" spans="2:16" ht="40" customHeight="1" thickBot="1">
      <c r="B42" s="1276" t="str">
        <f>+B7</f>
        <v>CONSTRUCCIÓN DE UN SISTEMA SOLAR FOTOVOLTAICO DE GENERACIÓN DISTRIBUIDA DE 0.99 MWE PARA EL DESARROLLO SOCIOECONÓMICO DEL MUNICIPIO DE BARRANCAS, EN EL DEPARTAMENTO DE LA GUAJIRA - BARRANCAS III</v>
      </c>
      <c r="C42" s="1277"/>
      <c r="D42" s="1277"/>
      <c r="E42" s="1277"/>
      <c r="F42" s="1277"/>
      <c r="G42" s="1277"/>
      <c r="H42" s="1277"/>
      <c r="I42" s="1277"/>
      <c r="J42" s="1277"/>
      <c r="K42" s="1277"/>
      <c r="L42" s="1277"/>
      <c r="M42" s="1277"/>
      <c r="N42" s="1277"/>
      <c r="O42" s="1277"/>
      <c r="P42" s="1278"/>
    </row>
    <row r="43" spans="2:16" ht="10" customHeight="1" thickBot="1"/>
    <row r="44" spans="2:16" ht="20" customHeight="1" thickBot="1">
      <c r="B44" s="1279" t="s">
        <v>939</v>
      </c>
      <c r="C44" s="1280"/>
      <c r="D44" s="1280"/>
      <c r="E44" s="1280"/>
      <c r="F44" s="1280"/>
      <c r="G44" s="1280"/>
      <c r="H44" s="1280"/>
      <c r="I44" s="1280"/>
      <c r="J44" s="1280"/>
      <c r="K44" s="1280"/>
      <c r="L44" s="1280"/>
      <c r="M44" s="1280"/>
      <c r="N44" s="1280"/>
      <c r="O44" s="1280"/>
      <c r="P44" s="1281"/>
    </row>
    <row r="45" spans="2:16" ht="10" customHeight="1">
      <c r="B45" s="387"/>
      <c r="C45" s="387"/>
      <c r="D45" s="387"/>
      <c r="E45" s="387"/>
      <c r="F45" s="387"/>
      <c r="G45" s="387"/>
      <c r="H45" s="387"/>
      <c r="I45" s="387"/>
      <c r="J45" s="387"/>
      <c r="K45" s="387"/>
      <c r="L45" s="387"/>
      <c r="M45" s="387"/>
      <c r="N45" s="387"/>
      <c r="O45" s="387"/>
      <c r="P45" s="387"/>
    </row>
    <row r="46" spans="2:16" ht="6" customHeight="1" thickBot="1">
      <c r="B46" s="1282"/>
      <c r="C46" s="1283"/>
      <c r="D46" s="1283"/>
      <c r="E46" s="1283"/>
      <c r="F46" s="1283"/>
      <c r="G46" s="1283"/>
      <c r="H46" s="1283"/>
      <c r="I46" s="1283"/>
      <c r="J46" s="1283"/>
      <c r="K46" s="1283"/>
      <c r="L46" s="1283"/>
      <c r="M46" s="1283"/>
      <c r="N46" s="1283"/>
      <c r="O46" s="1283"/>
      <c r="P46" s="1284"/>
    </row>
    <row r="47" spans="2:16" ht="45" customHeight="1">
      <c r="B47" s="389" t="str">
        <f>+'PPTO RESUMEN'!C32</f>
        <v>4.2</v>
      </c>
      <c r="C47" s="1262" t="str">
        <f>VLOOKUP(B47,'PPTO RESUMEN'!$C$17:$E$83,2)</f>
        <v>Construcción de cuneta de sección trapezoidal revestida con geosintético textil impermeable (tipo impertex o similar). Incluye: excavación, perfilado, compactación de la banca, suministro, corte, instalación y anclaje del material geosintético, y todo lo necesario para su correcto funcionamiento.</v>
      </c>
      <c r="D47" s="1263"/>
      <c r="E47" s="1263"/>
      <c r="F47" s="1263"/>
      <c r="G47" s="1263"/>
      <c r="H47" s="1263"/>
      <c r="I47" s="1263"/>
      <c r="J47" s="1263"/>
      <c r="K47" s="1263"/>
      <c r="L47" s="1263"/>
      <c r="M47" s="1264"/>
      <c r="N47" s="390" t="s">
        <v>301</v>
      </c>
      <c r="O47" s="1265" t="str">
        <f>VLOOKUP(B47,'PPTO RESUMEN'!$C$17:$E$83,3)</f>
        <v>ml</v>
      </c>
      <c r="P47" s="1266"/>
    </row>
    <row r="48" spans="2:16" ht="18" customHeight="1">
      <c r="B48" s="1256" t="s">
        <v>873</v>
      </c>
      <c r="C48" s="1258" t="s">
        <v>299</v>
      </c>
      <c r="D48" s="1260" t="s">
        <v>874</v>
      </c>
      <c r="E48" s="1260"/>
      <c r="F48" s="1260"/>
      <c r="G48" s="1261" t="s">
        <v>884</v>
      </c>
      <c r="H48" s="1260" t="s">
        <v>289</v>
      </c>
      <c r="I48" s="1260" t="s">
        <v>301</v>
      </c>
      <c r="J48" s="1227" t="s">
        <v>876</v>
      </c>
      <c r="K48" s="1229" t="s">
        <v>877</v>
      </c>
      <c r="L48" s="1230"/>
      <c r="M48" s="1230"/>
      <c r="N48" s="1230"/>
      <c r="O48" s="1230"/>
      <c r="P48" s="1231"/>
    </row>
    <row r="49" spans="2:16" ht="18" customHeight="1">
      <c r="B49" s="1257"/>
      <c r="C49" s="1259"/>
      <c r="D49" s="388" t="s">
        <v>878</v>
      </c>
      <c r="E49" s="388" t="s">
        <v>879</v>
      </c>
      <c r="F49" s="388" t="s">
        <v>881</v>
      </c>
      <c r="G49" s="1261"/>
      <c r="H49" s="1260"/>
      <c r="I49" s="1260"/>
      <c r="J49" s="1228"/>
      <c r="K49" s="1232"/>
      <c r="L49" s="1233"/>
      <c r="M49" s="1233"/>
      <c r="N49" s="1233"/>
      <c r="O49" s="1233"/>
      <c r="P49" s="1234"/>
    </row>
    <row r="50" spans="2:16" ht="21" customHeight="1">
      <c r="B50" s="391"/>
      <c r="C50" s="384" t="s">
        <v>1927</v>
      </c>
      <c r="D50" s="385">
        <v>317.774</v>
      </c>
      <c r="E50" s="385"/>
      <c r="F50" s="385"/>
      <c r="G50" s="385"/>
      <c r="H50" s="386"/>
      <c r="I50" s="383"/>
      <c r="J50" s="385">
        <f>+D50</f>
        <v>317.774</v>
      </c>
      <c r="K50" s="1235"/>
      <c r="L50" s="1236"/>
      <c r="M50" s="1236"/>
      <c r="N50" s="1236"/>
      <c r="O50" s="1236"/>
      <c r="P50" s="1237"/>
    </row>
    <row r="51" spans="2:16" ht="21" customHeight="1">
      <c r="B51" s="391"/>
      <c r="C51" s="384"/>
      <c r="D51" s="385"/>
      <c r="E51" s="385"/>
      <c r="F51" s="385"/>
      <c r="G51" s="385"/>
      <c r="H51" s="386"/>
      <c r="I51" s="383"/>
      <c r="J51" s="385"/>
      <c r="K51" s="1238"/>
      <c r="L51" s="1239"/>
      <c r="M51" s="1239"/>
      <c r="N51" s="1239"/>
      <c r="O51" s="1239"/>
      <c r="P51" s="1240"/>
    </row>
    <row r="52" spans="2:16" ht="21" customHeight="1">
      <c r="B52" s="391"/>
      <c r="C52" s="384"/>
      <c r="D52" s="385"/>
      <c r="E52" s="385"/>
      <c r="F52" s="385"/>
      <c r="G52" s="385"/>
      <c r="H52" s="386"/>
      <c r="I52" s="383"/>
      <c r="J52" s="385"/>
      <c r="K52" s="1238"/>
      <c r="L52" s="1239"/>
      <c r="M52" s="1239"/>
      <c r="N52" s="1239"/>
      <c r="O52" s="1239"/>
      <c r="P52" s="1240"/>
    </row>
    <row r="53" spans="2:16" ht="21" customHeight="1">
      <c r="B53" s="391"/>
      <c r="C53" s="384"/>
      <c r="D53" s="385"/>
      <c r="E53" s="385"/>
      <c r="F53" s="385"/>
      <c r="G53" s="385"/>
      <c r="H53" s="386"/>
      <c r="I53" s="383"/>
      <c r="J53" s="385"/>
      <c r="K53" s="1238"/>
      <c r="L53" s="1239"/>
      <c r="M53" s="1239"/>
      <c r="N53" s="1239"/>
      <c r="O53" s="1239"/>
      <c r="P53" s="1240"/>
    </row>
    <row r="54" spans="2:16" ht="21" customHeight="1">
      <c r="B54" s="391"/>
      <c r="C54" s="384"/>
      <c r="D54" s="385"/>
      <c r="E54" s="385"/>
      <c r="F54" s="385"/>
      <c r="G54" s="385"/>
      <c r="H54" s="386"/>
      <c r="I54" s="383"/>
      <c r="J54" s="385"/>
      <c r="K54" s="1238"/>
      <c r="L54" s="1239"/>
      <c r="M54" s="1239"/>
      <c r="N54" s="1239"/>
      <c r="O54" s="1239"/>
      <c r="P54" s="1240"/>
    </row>
    <row r="55" spans="2:16" ht="21" customHeight="1">
      <c r="B55" s="391"/>
      <c r="C55" s="384"/>
      <c r="D55" s="385"/>
      <c r="E55" s="385"/>
      <c r="F55" s="385"/>
      <c r="G55" s="385"/>
      <c r="H55" s="386"/>
      <c r="I55" s="383"/>
      <c r="J55" s="385"/>
      <c r="K55" s="1238"/>
      <c r="L55" s="1239"/>
      <c r="M55" s="1239"/>
      <c r="N55" s="1239"/>
      <c r="O55" s="1239"/>
      <c r="P55" s="1240"/>
    </row>
    <row r="56" spans="2:16" ht="21" customHeight="1">
      <c r="B56" s="391"/>
      <c r="C56" s="384"/>
      <c r="D56" s="385"/>
      <c r="E56" s="385"/>
      <c r="F56" s="385"/>
      <c r="G56" s="385"/>
      <c r="H56" s="386"/>
      <c r="I56" s="383"/>
      <c r="J56" s="385"/>
      <c r="K56" s="1238"/>
      <c r="L56" s="1239"/>
      <c r="M56" s="1239"/>
      <c r="N56" s="1239"/>
      <c r="O56" s="1239"/>
      <c r="P56" s="1240"/>
    </row>
    <row r="57" spans="2:16" ht="21" customHeight="1">
      <c r="B57" s="391"/>
      <c r="C57" s="384"/>
      <c r="D57" s="385"/>
      <c r="E57" s="385"/>
      <c r="F57" s="385"/>
      <c r="G57" s="385"/>
      <c r="H57" s="386"/>
      <c r="I57" s="383"/>
      <c r="J57" s="385"/>
      <c r="K57" s="1238"/>
      <c r="L57" s="1239"/>
      <c r="M57" s="1239"/>
      <c r="N57" s="1239"/>
      <c r="O57" s="1239"/>
      <c r="P57" s="1240"/>
    </row>
    <row r="58" spans="2:16" ht="21" customHeight="1">
      <c r="B58" s="391"/>
      <c r="C58" s="384"/>
      <c r="D58" s="385"/>
      <c r="E58" s="385"/>
      <c r="F58" s="385"/>
      <c r="G58" s="385"/>
      <c r="H58" s="386"/>
      <c r="I58" s="383"/>
      <c r="J58" s="385"/>
      <c r="K58" s="1238"/>
      <c r="L58" s="1239"/>
      <c r="M58" s="1239"/>
      <c r="N58" s="1239"/>
      <c r="O58" s="1239"/>
      <c r="P58" s="1240"/>
    </row>
    <row r="59" spans="2:16" ht="21" customHeight="1">
      <c r="B59" s="391"/>
      <c r="C59" s="384"/>
      <c r="D59" s="385"/>
      <c r="E59" s="385"/>
      <c r="F59" s="385"/>
      <c r="G59" s="385"/>
      <c r="H59" s="386"/>
      <c r="I59" s="383"/>
      <c r="J59" s="385"/>
      <c r="K59" s="1238"/>
      <c r="L59" s="1239"/>
      <c r="M59" s="1239"/>
      <c r="N59" s="1239"/>
      <c r="O59" s="1239"/>
      <c r="P59" s="1240"/>
    </row>
    <row r="60" spans="2:16" ht="21" customHeight="1">
      <c r="B60" s="391"/>
      <c r="C60" s="384"/>
      <c r="D60" s="385"/>
      <c r="E60" s="385"/>
      <c r="F60" s="385"/>
      <c r="G60" s="385"/>
      <c r="H60" s="386"/>
      <c r="I60" s="383"/>
      <c r="J60" s="385"/>
      <c r="K60" s="1238"/>
      <c r="L60" s="1239"/>
      <c r="M60" s="1239"/>
      <c r="N60" s="1239"/>
      <c r="O60" s="1239"/>
      <c r="P60" s="1240"/>
    </row>
    <row r="61" spans="2:16" ht="21" customHeight="1">
      <c r="B61" s="391"/>
      <c r="C61" s="384"/>
      <c r="D61" s="385"/>
      <c r="E61" s="385"/>
      <c r="F61" s="385"/>
      <c r="G61" s="385"/>
      <c r="H61" s="386"/>
      <c r="I61" s="383"/>
      <c r="J61" s="385"/>
      <c r="K61" s="1238"/>
      <c r="L61" s="1239"/>
      <c r="M61" s="1239"/>
      <c r="N61" s="1239"/>
      <c r="O61" s="1239"/>
      <c r="P61" s="1240"/>
    </row>
    <row r="62" spans="2:16" ht="21" customHeight="1">
      <c r="B62" s="391"/>
      <c r="C62" s="384"/>
      <c r="D62" s="385"/>
      <c r="E62" s="385"/>
      <c r="F62" s="385"/>
      <c r="G62" s="385"/>
      <c r="H62" s="386"/>
      <c r="I62" s="383"/>
      <c r="J62" s="385"/>
      <c r="K62" s="1238"/>
      <c r="L62" s="1239"/>
      <c r="M62" s="1239"/>
      <c r="N62" s="1239"/>
      <c r="O62" s="1239"/>
      <c r="P62" s="1240"/>
    </row>
    <row r="63" spans="2:16" ht="21" customHeight="1">
      <c r="B63" s="391"/>
      <c r="C63" s="384"/>
      <c r="D63" s="385"/>
      <c r="E63" s="385"/>
      <c r="F63" s="385"/>
      <c r="G63" s="385"/>
      <c r="H63" s="386"/>
      <c r="I63" s="383"/>
      <c r="J63" s="385"/>
      <c r="K63" s="1238"/>
      <c r="L63" s="1239"/>
      <c r="M63" s="1239"/>
      <c r="N63" s="1239"/>
      <c r="O63" s="1239"/>
      <c r="P63" s="1240"/>
    </row>
    <row r="64" spans="2:16" ht="21" customHeight="1">
      <c r="B64" s="391"/>
      <c r="C64" s="384"/>
      <c r="D64" s="385"/>
      <c r="E64" s="385"/>
      <c r="F64" s="385"/>
      <c r="G64" s="385"/>
      <c r="H64" s="386"/>
      <c r="I64" s="383"/>
      <c r="J64" s="385"/>
      <c r="K64" s="1238"/>
      <c r="L64" s="1239"/>
      <c r="M64" s="1239"/>
      <c r="N64" s="1239"/>
      <c r="O64" s="1239"/>
      <c r="P64" s="1240"/>
    </row>
    <row r="65" spans="2:16" ht="21" customHeight="1">
      <c r="B65" s="391"/>
      <c r="C65" s="384"/>
      <c r="D65" s="385"/>
      <c r="E65" s="385"/>
      <c r="F65" s="385"/>
      <c r="G65" s="385"/>
      <c r="H65" s="386"/>
      <c r="I65" s="383"/>
      <c r="J65" s="385"/>
      <c r="K65" s="1238"/>
      <c r="L65" s="1239"/>
      <c r="M65" s="1239"/>
      <c r="N65" s="1239"/>
      <c r="O65" s="1239"/>
      <c r="P65" s="1240"/>
    </row>
    <row r="66" spans="2:16" ht="21" customHeight="1">
      <c r="B66" s="391"/>
      <c r="C66" s="384"/>
      <c r="D66" s="385"/>
      <c r="E66" s="385"/>
      <c r="F66" s="385"/>
      <c r="G66" s="385"/>
      <c r="H66" s="386"/>
      <c r="I66" s="383"/>
      <c r="J66" s="385"/>
      <c r="K66" s="1238"/>
      <c r="L66" s="1239"/>
      <c r="M66" s="1239"/>
      <c r="N66" s="1239"/>
      <c r="O66" s="1239"/>
      <c r="P66" s="1240"/>
    </row>
    <row r="67" spans="2:16" ht="20.25" customHeight="1">
      <c r="B67" s="1244" t="s">
        <v>876</v>
      </c>
      <c r="C67" s="1245"/>
      <c r="D67" s="1245"/>
      <c r="E67" s="1245"/>
      <c r="F67" s="1245"/>
      <c r="G67" s="1245"/>
      <c r="H67" s="1245"/>
      <c r="I67" s="1246"/>
      <c r="J67" s="382">
        <f>ROUND(SUM(J50:J66),1)</f>
        <v>317.8</v>
      </c>
      <c r="K67" s="1241"/>
      <c r="L67" s="1242"/>
      <c r="M67" s="1242"/>
      <c r="N67" s="1242"/>
      <c r="O67" s="1242"/>
      <c r="P67" s="1243"/>
    </row>
    <row r="68" spans="2:16" ht="20.25" customHeight="1">
      <c r="B68" s="1247" t="s">
        <v>880</v>
      </c>
      <c r="C68" s="1248"/>
      <c r="D68" s="1248"/>
      <c r="E68" s="1248"/>
      <c r="F68" s="1248"/>
      <c r="G68" s="1248"/>
      <c r="H68" s="1248"/>
      <c r="I68" s="1248"/>
      <c r="J68" s="1248"/>
      <c r="K68" s="1248"/>
      <c r="L68" s="1248"/>
      <c r="M68" s="1248"/>
      <c r="N68" s="1248"/>
      <c r="O68" s="1248"/>
      <c r="P68" s="1249"/>
    </row>
    <row r="69" spans="2:16" ht="20.25" customHeight="1">
      <c r="B69" s="1250"/>
      <c r="C69" s="1251"/>
      <c r="D69" s="1251"/>
      <c r="E69" s="1251"/>
      <c r="F69" s="1251"/>
      <c r="G69" s="1251"/>
      <c r="H69" s="1251"/>
      <c r="I69" s="1251"/>
      <c r="J69" s="1251"/>
      <c r="K69" s="1251"/>
      <c r="L69" s="1251"/>
      <c r="M69" s="1251"/>
      <c r="N69" s="1251"/>
      <c r="O69" s="1251"/>
      <c r="P69" s="1252"/>
    </row>
    <row r="70" spans="2:16" ht="21" customHeight="1" thickBot="1">
      <c r="B70" s="1253"/>
      <c r="C70" s="1254"/>
      <c r="D70" s="1254"/>
      <c r="E70" s="1254"/>
      <c r="F70" s="1254"/>
      <c r="G70" s="1254"/>
      <c r="H70" s="1254"/>
      <c r="I70" s="1254"/>
      <c r="J70" s="1254"/>
      <c r="K70" s="1254"/>
      <c r="L70" s="1254"/>
      <c r="M70" s="1254"/>
      <c r="N70" s="1254"/>
      <c r="O70" s="1254"/>
      <c r="P70" s="1255"/>
    </row>
    <row r="71" spans="2:16" ht="13" thickBot="1"/>
    <row r="72" spans="2:16" ht="20" customHeight="1">
      <c r="B72" s="1267" t="s">
        <v>842</v>
      </c>
      <c r="C72" s="1268"/>
      <c r="D72" s="1268"/>
      <c r="E72" s="1268"/>
      <c r="F72" s="1268"/>
      <c r="G72" s="1268"/>
      <c r="H72" s="1268"/>
      <c r="I72" s="1268"/>
      <c r="J72" s="1268"/>
      <c r="K72" s="1268"/>
      <c r="L72" s="1268"/>
      <c r="M72" s="1268"/>
      <c r="N72" s="1268"/>
      <c r="O72" s="1268"/>
      <c r="P72" s="1269"/>
    </row>
    <row r="73" spans="2:16" ht="20" customHeight="1">
      <c r="B73" s="1270" t="s">
        <v>843</v>
      </c>
      <c r="C73" s="1271"/>
      <c r="D73" s="1271"/>
      <c r="E73" s="1271"/>
      <c r="F73" s="1271"/>
      <c r="G73" s="1271"/>
      <c r="H73" s="1271"/>
      <c r="I73" s="1271"/>
      <c r="J73" s="1271"/>
      <c r="K73" s="1271"/>
      <c r="L73" s="1271"/>
      <c r="M73" s="1271"/>
      <c r="N73" s="1271"/>
      <c r="O73" s="1271"/>
      <c r="P73" s="1272"/>
    </row>
    <row r="74" spans="2:16" ht="20" customHeight="1">
      <c r="B74" s="1270" t="s">
        <v>844</v>
      </c>
      <c r="C74" s="1271"/>
      <c r="D74" s="1271"/>
      <c r="E74" s="1271"/>
      <c r="F74" s="1271"/>
      <c r="G74" s="1271"/>
      <c r="H74" s="1271"/>
      <c r="I74" s="1271"/>
      <c r="J74" s="1271"/>
      <c r="K74" s="1271"/>
      <c r="L74" s="1271"/>
      <c r="M74" s="1271"/>
      <c r="N74" s="1271"/>
      <c r="O74" s="1271"/>
      <c r="P74" s="1272"/>
    </row>
    <row r="75" spans="2:16" ht="20" customHeight="1" thickBot="1">
      <c r="B75" s="1273" t="s">
        <v>845</v>
      </c>
      <c r="C75" s="1274"/>
      <c r="D75" s="1274"/>
      <c r="E75" s="1274"/>
      <c r="F75" s="1274"/>
      <c r="G75" s="1274"/>
      <c r="H75" s="1274"/>
      <c r="I75" s="1274"/>
      <c r="J75" s="1274"/>
      <c r="K75" s="1274"/>
      <c r="L75" s="1274"/>
      <c r="M75" s="1274"/>
      <c r="N75" s="1274"/>
      <c r="O75" s="1274"/>
      <c r="P75" s="1275"/>
    </row>
    <row r="76" spans="2:16" ht="10" customHeight="1" thickBot="1"/>
    <row r="77" spans="2:16" ht="40" customHeight="1" thickBot="1">
      <c r="B77" s="1276" t="str">
        <f>+B42</f>
        <v>CONSTRUCCIÓN DE UN SISTEMA SOLAR FOTOVOLTAICO DE GENERACIÓN DISTRIBUIDA DE 0.99 MWE PARA EL DESARROLLO SOCIOECONÓMICO DEL MUNICIPIO DE BARRANCAS, EN EL DEPARTAMENTO DE LA GUAJIRA - BARRANCAS III</v>
      </c>
      <c r="C77" s="1277"/>
      <c r="D77" s="1277"/>
      <c r="E77" s="1277"/>
      <c r="F77" s="1277"/>
      <c r="G77" s="1277"/>
      <c r="H77" s="1277"/>
      <c r="I77" s="1277"/>
      <c r="J77" s="1277"/>
      <c r="K77" s="1277"/>
      <c r="L77" s="1277"/>
      <c r="M77" s="1277"/>
      <c r="N77" s="1277"/>
      <c r="O77" s="1277"/>
      <c r="P77" s="1278"/>
    </row>
    <row r="78" spans="2:16" ht="10" customHeight="1" thickBot="1"/>
    <row r="79" spans="2:16" ht="20" customHeight="1" thickBot="1">
      <c r="B79" s="1279" t="s">
        <v>939</v>
      </c>
      <c r="C79" s="1280"/>
      <c r="D79" s="1280"/>
      <c r="E79" s="1280"/>
      <c r="F79" s="1280"/>
      <c r="G79" s="1280"/>
      <c r="H79" s="1280"/>
      <c r="I79" s="1280"/>
      <c r="J79" s="1280"/>
      <c r="K79" s="1280"/>
      <c r="L79" s="1280"/>
      <c r="M79" s="1280"/>
      <c r="N79" s="1280"/>
      <c r="O79" s="1280"/>
      <c r="P79" s="1281"/>
    </row>
    <row r="80" spans="2:16" ht="10" customHeight="1">
      <c r="B80" s="387"/>
      <c r="C80" s="387"/>
      <c r="D80" s="387"/>
      <c r="E80" s="387"/>
      <c r="F80" s="387"/>
      <c r="G80" s="387"/>
      <c r="H80" s="387"/>
      <c r="I80" s="387"/>
      <c r="J80" s="387"/>
      <c r="K80" s="387"/>
      <c r="L80" s="387"/>
      <c r="M80" s="387"/>
      <c r="N80" s="387"/>
      <c r="O80" s="387"/>
      <c r="P80" s="387"/>
    </row>
    <row r="81" spans="2:16" ht="6" customHeight="1" thickBot="1">
      <c r="B81" s="1282"/>
      <c r="C81" s="1283"/>
      <c r="D81" s="1283"/>
      <c r="E81" s="1283"/>
      <c r="F81" s="1283"/>
      <c r="G81" s="1283"/>
      <c r="H81" s="1283"/>
      <c r="I81" s="1283"/>
      <c r="J81" s="1283"/>
      <c r="K81" s="1283"/>
      <c r="L81" s="1283"/>
      <c r="M81" s="1283"/>
      <c r="N81" s="1283"/>
      <c r="O81" s="1283"/>
      <c r="P81" s="1284"/>
    </row>
    <row r="82" spans="2:16" ht="45" customHeight="1">
      <c r="B82" s="389" t="str">
        <f>+'PPTO RESUMEN'!C33</f>
        <v>4.3</v>
      </c>
      <c r="C82" s="1262" t="str">
        <f>VLOOKUP(B82,'PPTO RESUMEN'!$C$17:$E$83,2)</f>
        <v>Construcción de camino peatonal permeable. Incluye: actividades de adecuación, nivelación y preparación del terreno, suministro e instalación de sistema de confinamiento celular (geocelda), suministro, llenado y acomodo de material granular tipo grava, y todo lo necesario para su correcto funcionamiento.</v>
      </c>
      <c r="D82" s="1263"/>
      <c r="E82" s="1263"/>
      <c r="F82" s="1263"/>
      <c r="G82" s="1263"/>
      <c r="H82" s="1263"/>
      <c r="I82" s="1263"/>
      <c r="J82" s="1263"/>
      <c r="K82" s="1263"/>
      <c r="L82" s="1263"/>
      <c r="M82" s="1264"/>
      <c r="N82" s="390" t="s">
        <v>301</v>
      </c>
      <c r="O82" s="1265" t="str">
        <f>VLOOKUP(B82,'PPTO RESUMEN'!$C$17:$E$83,3)</f>
        <v>ml</v>
      </c>
      <c r="P82" s="1266"/>
    </row>
    <row r="83" spans="2:16" ht="18" customHeight="1">
      <c r="B83" s="1256" t="s">
        <v>873</v>
      </c>
      <c r="C83" s="1258" t="s">
        <v>299</v>
      </c>
      <c r="D83" s="1260" t="s">
        <v>874</v>
      </c>
      <c r="E83" s="1260"/>
      <c r="F83" s="1260"/>
      <c r="G83" s="1261" t="s">
        <v>884</v>
      </c>
      <c r="H83" s="1260" t="s">
        <v>289</v>
      </c>
      <c r="I83" s="1260" t="s">
        <v>301</v>
      </c>
      <c r="J83" s="1227" t="s">
        <v>876</v>
      </c>
      <c r="K83" s="1229" t="s">
        <v>877</v>
      </c>
      <c r="L83" s="1230"/>
      <c r="M83" s="1230"/>
      <c r="N83" s="1230"/>
      <c r="O83" s="1230"/>
      <c r="P83" s="1231"/>
    </row>
    <row r="84" spans="2:16" ht="18" customHeight="1">
      <c r="B84" s="1257"/>
      <c r="C84" s="1259"/>
      <c r="D84" s="388" t="s">
        <v>878</v>
      </c>
      <c r="E84" s="388" t="s">
        <v>879</v>
      </c>
      <c r="F84" s="388" t="s">
        <v>881</v>
      </c>
      <c r="G84" s="1261"/>
      <c r="H84" s="1260"/>
      <c r="I84" s="1260"/>
      <c r="J84" s="1228"/>
      <c r="K84" s="1232"/>
      <c r="L84" s="1233"/>
      <c r="M84" s="1233"/>
      <c r="N84" s="1233"/>
      <c r="O84" s="1233"/>
      <c r="P84" s="1234"/>
    </row>
    <row r="85" spans="2:16" ht="21" customHeight="1">
      <c r="B85" s="391"/>
      <c r="C85" s="384" t="s">
        <v>1855</v>
      </c>
      <c r="D85" s="385">
        <v>200</v>
      </c>
      <c r="E85" s="385"/>
      <c r="F85" s="385"/>
      <c r="G85" s="385"/>
      <c r="H85" s="386"/>
      <c r="I85" s="383"/>
      <c r="J85" s="385">
        <v>184</v>
      </c>
      <c r="K85" s="1235"/>
      <c r="L85" s="1236"/>
      <c r="M85" s="1236"/>
      <c r="N85" s="1236"/>
      <c r="O85" s="1236"/>
      <c r="P85" s="1237"/>
    </row>
    <row r="86" spans="2:16" ht="21" customHeight="1">
      <c r="B86" s="391"/>
      <c r="C86" s="384"/>
      <c r="D86" s="385"/>
      <c r="E86" s="385"/>
      <c r="F86" s="385"/>
      <c r="G86" s="385"/>
      <c r="H86" s="386"/>
      <c r="I86" s="383"/>
      <c r="J86" s="385"/>
      <c r="K86" s="1238"/>
      <c r="L86" s="1239"/>
      <c r="M86" s="1239"/>
      <c r="N86" s="1239"/>
      <c r="O86" s="1239"/>
      <c r="P86" s="1240"/>
    </row>
    <row r="87" spans="2:16" ht="21" customHeight="1">
      <c r="B87" s="391"/>
      <c r="C87" s="384"/>
      <c r="D87" s="385"/>
      <c r="E87" s="385"/>
      <c r="F87" s="385"/>
      <c r="G87" s="385"/>
      <c r="H87" s="386"/>
      <c r="I87" s="383"/>
      <c r="J87" s="385"/>
      <c r="K87" s="1238"/>
      <c r="L87" s="1239"/>
      <c r="M87" s="1239"/>
      <c r="N87" s="1239"/>
      <c r="O87" s="1239"/>
      <c r="P87" s="1240"/>
    </row>
    <row r="88" spans="2:16" ht="21" customHeight="1">
      <c r="B88" s="391"/>
      <c r="C88" s="384"/>
      <c r="D88" s="385"/>
      <c r="E88" s="385"/>
      <c r="F88" s="385"/>
      <c r="G88" s="385"/>
      <c r="H88" s="386"/>
      <c r="I88" s="383"/>
      <c r="J88" s="385"/>
      <c r="K88" s="1238"/>
      <c r="L88" s="1239"/>
      <c r="M88" s="1239"/>
      <c r="N88" s="1239"/>
      <c r="O88" s="1239"/>
      <c r="P88" s="1240"/>
    </row>
    <row r="89" spans="2:16" ht="21" customHeight="1">
      <c r="B89" s="391"/>
      <c r="C89" s="384"/>
      <c r="D89" s="385"/>
      <c r="E89" s="385"/>
      <c r="F89" s="385"/>
      <c r="G89" s="385"/>
      <c r="H89" s="386"/>
      <c r="I89" s="383"/>
      <c r="J89" s="385"/>
      <c r="K89" s="1238"/>
      <c r="L89" s="1239"/>
      <c r="M89" s="1239"/>
      <c r="N89" s="1239"/>
      <c r="O89" s="1239"/>
      <c r="P89" s="1240"/>
    </row>
    <row r="90" spans="2:16" ht="21" customHeight="1">
      <c r="B90" s="391"/>
      <c r="C90" s="384"/>
      <c r="D90" s="385"/>
      <c r="E90" s="385"/>
      <c r="F90" s="385"/>
      <c r="G90" s="385"/>
      <c r="H90" s="386"/>
      <c r="I90" s="383"/>
      <c r="J90" s="385"/>
      <c r="K90" s="1238"/>
      <c r="L90" s="1239"/>
      <c r="M90" s="1239"/>
      <c r="N90" s="1239"/>
      <c r="O90" s="1239"/>
      <c r="P90" s="1240"/>
    </row>
    <row r="91" spans="2:16" ht="21" customHeight="1">
      <c r="B91" s="391"/>
      <c r="C91" s="384"/>
      <c r="D91" s="385"/>
      <c r="E91" s="385"/>
      <c r="F91" s="385"/>
      <c r="G91" s="385"/>
      <c r="H91" s="386"/>
      <c r="I91" s="383"/>
      <c r="J91" s="385"/>
      <c r="K91" s="1238"/>
      <c r="L91" s="1239"/>
      <c r="M91" s="1239"/>
      <c r="N91" s="1239"/>
      <c r="O91" s="1239"/>
      <c r="P91" s="1240"/>
    </row>
    <row r="92" spans="2:16" ht="21" customHeight="1">
      <c r="B92" s="391"/>
      <c r="C92" s="384"/>
      <c r="D92" s="385"/>
      <c r="E92" s="385"/>
      <c r="F92" s="385"/>
      <c r="G92" s="385"/>
      <c r="H92" s="386"/>
      <c r="I92" s="383"/>
      <c r="J92" s="385"/>
      <c r="K92" s="1238"/>
      <c r="L92" s="1239"/>
      <c r="M92" s="1239"/>
      <c r="N92" s="1239"/>
      <c r="O92" s="1239"/>
      <c r="P92" s="1240"/>
    </row>
    <row r="93" spans="2:16" ht="21" customHeight="1">
      <c r="B93" s="391"/>
      <c r="C93" s="384"/>
      <c r="D93" s="385"/>
      <c r="E93" s="385"/>
      <c r="F93" s="385"/>
      <c r="G93" s="385"/>
      <c r="H93" s="386"/>
      <c r="I93" s="383"/>
      <c r="J93" s="385"/>
      <c r="K93" s="1238"/>
      <c r="L93" s="1239"/>
      <c r="M93" s="1239"/>
      <c r="N93" s="1239"/>
      <c r="O93" s="1239"/>
      <c r="P93" s="1240"/>
    </row>
    <row r="94" spans="2:16" ht="21" customHeight="1">
      <c r="B94" s="391"/>
      <c r="C94" s="384"/>
      <c r="D94" s="385"/>
      <c r="E94" s="385"/>
      <c r="F94" s="385"/>
      <c r="G94" s="385"/>
      <c r="H94" s="386"/>
      <c r="I94" s="383"/>
      <c r="J94" s="385"/>
      <c r="K94" s="1238"/>
      <c r="L94" s="1239"/>
      <c r="M94" s="1239"/>
      <c r="N94" s="1239"/>
      <c r="O94" s="1239"/>
      <c r="P94" s="1240"/>
    </row>
    <row r="95" spans="2:16" ht="21" customHeight="1">
      <c r="B95" s="391"/>
      <c r="C95" s="384"/>
      <c r="D95" s="385"/>
      <c r="E95" s="385"/>
      <c r="F95" s="385"/>
      <c r="G95" s="385"/>
      <c r="H95" s="386"/>
      <c r="I95" s="383"/>
      <c r="J95" s="385"/>
      <c r="K95" s="1238"/>
      <c r="L95" s="1239"/>
      <c r="M95" s="1239"/>
      <c r="N95" s="1239"/>
      <c r="O95" s="1239"/>
      <c r="P95" s="1240"/>
    </row>
    <row r="96" spans="2:16" ht="21" customHeight="1">
      <c r="B96" s="391"/>
      <c r="C96" s="384"/>
      <c r="D96" s="385"/>
      <c r="E96" s="385"/>
      <c r="F96" s="385"/>
      <c r="G96" s="385"/>
      <c r="H96" s="386"/>
      <c r="I96" s="383"/>
      <c r="J96" s="385"/>
      <c r="K96" s="1238"/>
      <c r="L96" s="1239"/>
      <c r="M96" s="1239"/>
      <c r="N96" s="1239"/>
      <c r="O96" s="1239"/>
      <c r="P96" s="1240"/>
    </row>
    <row r="97" spans="2:16" ht="21" customHeight="1">
      <c r="B97" s="391"/>
      <c r="C97" s="384"/>
      <c r="D97" s="385"/>
      <c r="E97" s="385"/>
      <c r="F97" s="385"/>
      <c r="G97" s="385"/>
      <c r="H97" s="386"/>
      <c r="I97" s="383"/>
      <c r="J97" s="385"/>
      <c r="K97" s="1238"/>
      <c r="L97" s="1239"/>
      <c r="M97" s="1239"/>
      <c r="N97" s="1239"/>
      <c r="O97" s="1239"/>
      <c r="P97" s="1240"/>
    </row>
    <row r="98" spans="2:16" ht="21" customHeight="1">
      <c r="B98" s="391"/>
      <c r="C98" s="384"/>
      <c r="D98" s="385"/>
      <c r="E98" s="385"/>
      <c r="F98" s="385"/>
      <c r="G98" s="385"/>
      <c r="H98" s="386"/>
      <c r="I98" s="383"/>
      <c r="J98" s="385"/>
      <c r="K98" s="1238"/>
      <c r="L98" s="1239"/>
      <c r="M98" s="1239"/>
      <c r="N98" s="1239"/>
      <c r="O98" s="1239"/>
      <c r="P98" s="1240"/>
    </row>
    <row r="99" spans="2:16" ht="21" customHeight="1">
      <c r="B99" s="391"/>
      <c r="C99" s="384"/>
      <c r="D99" s="385"/>
      <c r="E99" s="385"/>
      <c r="F99" s="385"/>
      <c r="G99" s="385"/>
      <c r="H99" s="386"/>
      <c r="I99" s="383"/>
      <c r="J99" s="385"/>
      <c r="K99" s="1238"/>
      <c r="L99" s="1239"/>
      <c r="M99" s="1239"/>
      <c r="N99" s="1239"/>
      <c r="O99" s="1239"/>
      <c r="P99" s="1240"/>
    </row>
    <row r="100" spans="2:16" ht="21" customHeight="1">
      <c r="B100" s="391"/>
      <c r="C100" s="384"/>
      <c r="D100" s="385"/>
      <c r="E100" s="385"/>
      <c r="F100" s="385"/>
      <c r="G100" s="385"/>
      <c r="H100" s="386"/>
      <c r="I100" s="383"/>
      <c r="J100" s="385"/>
      <c r="K100" s="1238"/>
      <c r="L100" s="1239"/>
      <c r="M100" s="1239"/>
      <c r="N100" s="1239"/>
      <c r="O100" s="1239"/>
      <c r="P100" s="1240"/>
    </row>
    <row r="101" spans="2:16" ht="21" customHeight="1">
      <c r="B101" s="391"/>
      <c r="C101" s="384"/>
      <c r="D101" s="385"/>
      <c r="E101" s="385"/>
      <c r="F101" s="385"/>
      <c r="G101" s="385"/>
      <c r="H101" s="386"/>
      <c r="I101" s="383"/>
      <c r="J101" s="385"/>
      <c r="K101" s="1238"/>
      <c r="L101" s="1239"/>
      <c r="M101" s="1239"/>
      <c r="N101" s="1239"/>
      <c r="O101" s="1239"/>
      <c r="P101" s="1240"/>
    </row>
    <row r="102" spans="2:16" ht="20.25" customHeight="1">
      <c r="B102" s="1244" t="s">
        <v>876</v>
      </c>
      <c r="C102" s="1245"/>
      <c r="D102" s="1245"/>
      <c r="E102" s="1245"/>
      <c r="F102" s="1245"/>
      <c r="G102" s="1245"/>
      <c r="H102" s="1245"/>
      <c r="I102" s="1246"/>
      <c r="J102" s="382">
        <f>ROUND(SUM(J85:J101),1)</f>
        <v>184</v>
      </c>
      <c r="K102" s="1241"/>
      <c r="L102" s="1242"/>
      <c r="M102" s="1242"/>
      <c r="N102" s="1242"/>
      <c r="O102" s="1242"/>
      <c r="P102" s="1243"/>
    </row>
    <row r="103" spans="2:16" ht="20.25" customHeight="1">
      <c r="B103" s="1247" t="s">
        <v>940</v>
      </c>
      <c r="C103" s="1248"/>
      <c r="D103" s="1248"/>
      <c r="E103" s="1248"/>
      <c r="F103" s="1248"/>
      <c r="G103" s="1248"/>
      <c r="H103" s="1248"/>
      <c r="I103" s="1248"/>
      <c r="J103" s="1248"/>
      <c r="K103" s="1248"/>
      <c r="L103" s="1248"/>
      <c r="M103" s="1248"/>
      <c r="N103" s="1248"/>
      <c r="O103" s="1248"/>
      <c r="P103" s="1249"/>
    </row>
    <row r="104" spans="2:16" ht="20.25" customHeight="1">
      <c r="B104" s="1250"/>
      <c r="C104" s="1251"/>
      <c r="D104" s="1251"/>
      <c r="E104" s="1251"/>
      <c r="F104" s="1251"/>
      <c r="G104" s="1251"/>
      <c r="H104" s="1251"/>
      <c r="I104" s="1251"/>
      <c r="J104" s="1251"/>
      <c r="K104" s="1251"/>
      <c r="L104" s="1251"/>
      <c r="M104" s="1251"/>
      <c r="N104" s="1251"/>
      <c r="O104" s="1251"/>
      <c r="P104" s="1252"/>
    </row>
    <row r="105" spans="2:16" ht="21" customHeight="1" thickBot="1">
      <c r="B105" s="1253"/>
      <c r="C105" s="1254"/>
      <c r="D105" s="1254"/>
      <c r="E105" s="1254"/>
      <c r="F105" s="1254"/>
      <c r="G105" s="1254"/>
      <c r="H105" s="1254"/>
      <c r="I105" s="1254"/>
      <c r="J105" s="1254"/>
      <c r="K105" s="1254"/>
      <c r="L105" s="1254"/>
      <c r="M105" s="1254"/>
      <c r="N105" s="1254"/>
      <c r="O105" s="1254"/>
      <c r="P105" s="1255"/>
    </row>
    <row r="106" spans="2:16" ht="13" thickBot="1"/>
    <row r="107" spans="2:16" ht="20" customHeight="1">
      <c r="B107" s="1267" t="s">
        <v>842</v>
      </c>
      <c r="C107" s="1268"/>
      <c r="D107" s="1268"/>
      <c r="E107" s="1268"/>
      <c r="F107" s="1268"/>
      <c r="G107" s="1268"/>
      <c r="H107" s="1268"/>
      <c r="I107" s="1268"/>
      <c r="J107" s="1268"/>
      <c r="K107" s="1268"/>
      <c r="L107" s="1268"/>
      <c r="M107" s="1268"/>
      <c r="N107" s="1268"/>
      <c r="O107" s="1268"/>
      <c r="P107" s="1269"/>
    </row>
    <row r="108" spans="2:16" ht="20" customHeight="1">
      <c r="B108" s="1270" t="s">
        <v>843</v>
      </c>
      <c r="C108" s="1271"/>
      <c r="D108" s="1271"/>
      <c r="E108" s="1271"/>
      <c r="F108" s="1271"/>
      <c r="G108" s="1271"/>
      <c r="H108" s="1271"/>
      <c r="I108" s="1271"/>
      <c r="J108" s="1271"/>
      <c r="K108" s="1271"/>
      <c r="L108" s="1271"/>
      <c r="M108" s="1271"/>
      <c r="N108" s="1271"/>
      <c r="O108" s="1271"/>
      <c r="P108" s="1272"/>
    </row>
    <row r="109" spans="2:16" ht="20" customHeight="1">
      <c r="B109" s="1270" t="s">
        <v>844</v>
      </c>
      <c r="C109" s="1271"/>
      <c r="D109" s="1271"/>
      <c r="E109" s="1271"/>
      <c r="F109" s="1271"/>
      <c r="G109" s="1271"/>
      <c r="H109" s="1271"/>
      <c r="I109" s="1271"/>
      <c r="J109" s="1271"/>
      <c r="K109" s="1271"/>
      <c r="L109" s="1271"/>
      <c r="M109" s="1271"/>
      <c r="N109" s="1271"/>
      <c r="O109" s="1271"/>
      <c r="P109" s="1272"/>
    </row>
    <row r="110" spans="2:16" ht="20" customHeight="1" thickBot="1">
      <c r="B110" s="1273" t="s">
        <v>845</v>
      </c>
      <c r="C110" s="1274"/>
      <c r="D110" s="1274"/>
      <c r="E110" s="1274"/>
      <c r="F110" s="1274"/>
      <c r="G110" s="1274"/>
      <c r="H110" s="1274"/>
      <c r="I110" s="1274"/>
      <c r="J110" s="1274"/>
      <c r="K110" s="1274"/>
      <c r="L110" s="1274"/>
      <c r="M110" s="1274"/>
      <c r="N110" s="1274"/>
      <c r="O110" s="1274"/>
      <c r="P110" s="1275"/>
    </row>
    <row r="111" spans="2:16" ht="10" customHeight="1" thickBot="1"/>
    <row r="112" spans="2:16" ht="40" customHeight="1" thickBot="1">
      <c r="B112" s="1276" t="str">
        <f>+B77</f>
        <v>CONSTRUCCIÓN DE UN SISTEMA SOLAR FOTOVOLTAICO DE GENERACIÓN DISTRIBUIDA DE 0.99 MWE PARA EL DESARROLLO SOCIOECONÓMICO DEL MUNICIPIO DE BARRANCAS, EN EL DEPARTAMENTO DE LA GUAJIRA - BARRANCAS III</v>
      </c>
      <c r="C112" s="1277"/>
      <c r="D112" s="1277"/>
      <c r="E112" s="1277"/>
      <c r="F112" s="1277"/>
      <c r="G112" s="1277"/>
      <c r="H112" s="1277"/>
      <c r="I112" s="1277"/>
      <c r="J112" s="1277"/>
      <c r="K112" s="1277"/>
      <c r="L112" s="1277"/>
      <c r="M112" s="1277"/>
      <c r="N112" s="1277"/>
      <c r="O112" s="1277"/>
      <c r="P112" s="1278"/>
    </row>
    <row r="113" spans="2:16" ht="10" customHeight="1" thickBot="1"/>
    <row r="114" spans="2:16" ht="20" customHeight="1" thickBot="1">
      <c r="B114" s="1279" t="s">
        <v>939</v>
      </c>
      <c r="C114" s="1280"/>
      <c r="D114" s="1280"/>
      <c r="E114" s="1280"/>
      <c r="F114" s="1280"/>
      <c r="G114" s="1280"/>
      <c r="H114" s="1280"/>
      <c r="I114" s="1280"/>
      <c r="J114" s="1280"/>
      <c r="K114" s="1280"/>
      <c r="L114" s="1280"/>
      <c r="M114" s="1280"/>
      <c r="N114" s="1280"/>
      <c r="O114" s="1280"/>
      <c r="P114" s="1281"/>
    </row>
    <row r="115" spans="2:16" ht="10" customHeight="1">
      <c r="B115" s="387"/>
      <c r="C115" s="387"/>
      <c r="D115" s="387"/>
      <c r="E115" s="387"/>
      <c r="F115" s="387"/>
      <c r="G115" s="387"/>
      <c r="H115" s="387"/>
      <c r="I115" s="387"/>
      <c r="J115" s="387"/>
      <c r="K115" s="387"/>
      <c r="L115" s="387"/>
      <c r="M115" s="387"/>
      <c r="N115" s="387"/>
      <c r="O115" s="387"/>
      <c r="P115" s="387"/>
    </row>
    <row r="116" spans="2:16" ht="6" customHeight="1" thickBot="1">
      <c r="B116" s="1282"/>
      <c r="C116" s="1283"/>
      <c r="D116" s="1283"/>
      <c r="E116" s="1283"/>
      <c r="F116" s="1283"/>
      <c r="G116" s="1283"/>
      <c r="H116" s="1283"/>
      <c r="I116" s="1283"/>
      <c r="J116" s="1283"/>
      <c r="K116" s="1283"/>
      <c r="L116" s="1283"/>
      <c r="M116" s="1283"/>
      <c r="N116" s="1283"/>
      <c r="O116" s="1283"/>
      <c r="P116" s="1284"/>
    </row>
    <row r="117" spans="2:16" ht="45" customHeight="1">
      <c r="B117" s="389" t="str">
        <f>+'PPTO RESUMEN'!C34</f>
        <v>4.4</v>
      </c>
      <c r="C117" s="1262" t="str">
        <f>VLOOKUP(B117,'PPTO RESUMEN'!$C$17:$E$83,2)</f>
        <v>Caja de inspección eléctrico de 90 x 90 x 110cm, en concreto reforzado de f'c= 3.500 psi - impermeabilizado. Incluye excavación y tape, tapa y herrajes, cañuelas, marcos en ángulo de 1 1/2"x3/16 e incluye todo lo necesario para su correcto funcionamiento.</v>
      </c>
      <c r="D117" s="1263"/>
      <c r="E117" s="1263"/>
      <c r="F117" s="1263"/>
      <c r="G117" s="1263"/>
      <c r="H117" s="1263"/>
      <c r="I117" s="1263"/>
      <c r="J117" s="1263"/>
      <c r="K117" s="1263"/>
      <c r="L117" s="1263"/>
      <c r="M117" s="1264"/>
      <c r="N117" s="390" t="s">
        <v>301</v>
      </c>
      <c r="O117" s="1265" t="str">
        <f>VLOOKUP(B117,'PPTO RESUMEN'!$C$17:$E$83,3)</f>
        <v>und</v>
      </c>
      <c r="P117" s="1266"/>
    </row>
    <row r="118" spans="2:16" ht="18" customHeight="1">
      <c r="B118" s="1256" t="s">
        <v>873</v>
      </c>
      <c r="C118" s="1258" t="s">
        <v>299</v>
      </c>
      <c r="D118" s="1260" t="s">
        <v>874</v>
      </c>
      <c r="E118" s="1260"/>
      <c r="F118" s="1260"/>
      <c r="G118" s="1261" t="s">
        <v>884</v>
      </c>
      <c r="H118" s="1260" t="s">
        <v>289</v>
      </c>
      <c r="I118" s="1260" t="s">
        <v>301</v>
      </c>
      <c r="J118" s="1227" t="s">
        <v>876</v>
      </c>
      <c r="K118" s="1229" t="s">
        <v>877</v>
      </c>
      <c r="L118" s="1230"/>
      <c r="M118" s="1230"/>
      <c r="N118" s="1230"/>
      <c r="O118" s="1230"/>
      <c r="P118" s="1231"/>
    </row>
    <row r="119" spans="2:16" ht="18" customHeight="1">
      <c r="B119" s="1257"/>
      <c r="C119" s="1259"/>
      <c r="D119" s="388" t="s">
        <v>878</v>
      </c>
      <c r="E119" s="388" t="s">
        <v>879</v>
      </c>
      <c r="F119" s="388" t="s">
        <v>881</v>
      </c>
      <c r="G119" s="1261"/>
      <c r="H119" s="1260"/>
      <c r="I119" s="1260"/>
      <c r="J119" s="1228"/>
      <c r="K119" s="1232"/>
      <c r="L119" s="1233"/>
      <c r="M119" s="1233"/>
      <c r="N119" s="1233"/>
      <c r="O119" s="1233"/>
      <c r="P119" s="1234"/>
    </row>
    <row r="120" spans="2:16" ht="21" customHeight="1">
      <c r="B120" s="391"/>
      <c r="C120" s="384" t="s">
        <v>1856</v>
      </c>
      <c r="D120" s="385"/>
      <c r="E120" s="385"/>
      <c r="F120" s="385"/>
      <c r="G120" s="385"/>
      <c r="H120" s="386">
        <v>5</v>
      </c>
      <c r="I120" s="383" t="s">
        <v>174</v>
      </c>
      <c r="J120" s="385">
        <f>+H120</f>
        <v>5</v>
      </c>
      <c r="K120" s="1235"/>
      <c r="L120" s="1236"/>
      <c r="M120" s="1236"/>
      <c r="N120" s="1236"/>
      <c r="O120" s="1236"/>
      <c r="P120" s="1237"/>
    </row>
    <row r="121" spans="2:16" ht="21" customHeight="1">
      <c r="B121" s="391"/>
      <c r="C121" s="384"/>
      <c r="D121" s="385"/>
      <c r="E121" s="385"/>
      <c r="F121" s="385"/>
      <c r="G121" s="385"/>
      <c r="H121" s="386"/>
      <c r="I121" s="383"/>
      <c r="J121" s="385"/>
      <c r="K121" s="1238"/>
      <c r="L121" s="1239"/>
      <c r="M121" s="1239"/>
      <c r="N121" s="1239"/>
      <c r="O121" s="1239"/>
      <c r="P121" s="1240"/>
    </row>
    <row r="122" spans="2:16" ht="21" customHeight="1">
      <c r="B122" s="391"/>
      <c r="C122" s="384"/>
      <c r="D122" s="385"/>
      <c r="E122" s="385"/>
      <c r="F122" s="385"/>
      <c r="G122" s="385"/>
      <c r="H122" s="386"/>
      <c r="I122" s="383"/>
      <c r="J122" s="385"/>
      <c r="K122" s="1238"/>
      <c r="L122" s="1239"/>
      <c r="M122" s="1239"/>
      <c r="N122" s="1239"/>
      <c r="O122" s="1239"/>
      <c r="P122" s="1240"/>
    </row>
    <row r="123" spans="2:16" ht="21" customHeight="1">
      <c r="B123" s="391"/>
      <c r="C123" s="384"/>
      <c r="D123" s="385"/>
      <c r="E123" s="385"/>
      <c r="F123" s="385"/>
      <c r="G123" s="385"/>
      <c r="H123" s="386"/>
      <c r="I123" s="383"/>
      <c r="J123" s="385"/>
      <c r="K123" s="1238"/>
      <c r="L123" s="1239"/>
      <c r="M123" s="1239"/>
      <c r="N123" s="1239"/>
      <c r="O123" s="1239"/>
      <c r="P123" s="1240"/>
    </row>
    <row r="124" spans="2:16" ht="21" customHeight="1">
      <c r="B124" s="391"/>
      <c r="C124" s="384"/>
      <c r="D124" s="385"/>
      <c r="E124" s="385"/>
      <c r="F124" s="385"/>
      <c r="G124" s="385"/>
      <c r="H124" s="386"/>
      <c r="I124" s="383"/>
      <c r="J124" s="385"/>
      <c r="K124" s="1238"/>
      <c r="L124" s="1239"/>
      <c r="M124" s="1239"/>
      <c r="N124" s="1239"/>
      <c r="O124" s="1239"/>
      <c r="P124" s="1240"/>
    </row>
    <row r="125" spans="2:16" ht="21" customHeight="1">
      <c r="B125" s="391"/>
      <c r="C125" s="384"/>
      <c r="D125" s="385"/>
      <c r="E125" s="385"/>
      <c r="F125" s="385"/>
      <c r="G125" s="385"/>
      <c r="H125" s="386"/>
      <c r="I125" s="383"/>
      <c r="J125" s="385"/>
      <c r="K125" s="1238"/>
      <c r="L125" s="1239"/>
      <c r="M125" s="1239"/>
      <c r="N125" s="1239"/>
      <c r="O125" s="1239"/>
      <c r="P125" s="1240"/>
    </row>
    <row r="126" spans="2:16" ht="21" customHeight="1">
      <c r="B126" s="391"/>
      <c r="C126" s="384"/>
      <c r="D126" s="385"/>
      <c r="E126" s="385"/>
      <c r="F126" s="385"/>
      <c r="G126" s="385"/>
      <c r="H126" s="386"/>
      <c r="I126" s="383"/>
      <c r="J126" s="385"/>
      <c r="K126" s="1238"/>
      <c r="L126" s="1239"/>
      <c r="M126" s="1239"/>
      <c r="N126" s="1239"/>
      <c r="O126" s="1239"/>
      <c r="P126" s="1240"/>
    </row>
    <row r="127" spans="2:16" ht="21" customHeight="1">
      <c r="B127" s="391"/>
      <c r="C127" s="384"/>
      <c r="D127" s="385"/>
      <c r="E127" s="385"/>
      <c r="F127" s="385"/>
      <c r="G127" s="385"/>
      <c r="H127" s="386"/>
      <c r="I127" s="383"/>
      <c r="J127" s="385"/>
      <c r="K127" s="1238"/>
      <c r="L127" s="1239"/>
      <c r="M127" s="1239"/>
      <c r="N127" s="1239"/>
      <c r="O127" s="1239"/>
      <c r="P127" s="1240"/>
    </row>
    <row r="128" spans="2:16" ht="21" customHeight="1">
      <c r="B128" s="391"/>
      <c r="C128" s="384"/>
      <c r="D128" s="385"/>
      <c r="E128" s="385"/>
      <c r="F128" s="385"/>
      <c r="G128" s="385"/>
      <c r="H128" s="386"/>
      <c r="I128" s="383"/>
      <c r="J128" s="385"/>
      <c r="K128" s="1238"/>
      <c r="L128" s="1239"/>
      <c r="M128" s="1239"/>
      <c r="N128" s="1239"/>
      <c r="O128" s="1239"/>
      <c r="P128" s="1240"/>
    </row>
    <row r="129" spans="2:16" ht="21" customHeight="1">
      <c r="B129" s="391"/>
      <c r="C129" s="384"/>
      <c r="D129" s="385"/>
      <c r="E129" s="385"/>
      <c r="F129" s="385"/>
      <c r="G129" s="385"/>
      <c r="H129" s="386"/>
      <c r="I129" s="383"/>
      <c r="J129" s="385"/>
      <c r="K129" s="1238"/>
      <c r="L129" s="1239"/>
      <c r="M129" s="1239"/>
      <c r="N129" s="1239"/>
      <c r="O129" s="1239"/>
      <c r="P129" s="1240"/>
    </row>
    <row r="130" spans="2:16" ht="21" customHeight="1">
      <c r="B130" s="391"/>
      <c r="C130" s="384"/>
      <c r="D130" s="385"/>
      <c r="E130" s="385"/>
      <c r="F130" s="385"/>
      <c r="G130" s="385"/>
      <c r="H130" s="386"/>
      <c r="I130" s="383"/>
      <c r="J130" s="385"/>
      <c r="K130" s="1238"/>
      <c r="L130" s="1239"/>
      <c r="M130" s="1239"/>
      <c r="N130" s="1239"/>
      <c r="O130" s="1239"/>
      <c r="P130" s="1240"/>
    </row>
    <row r="131" spans="2:16" ht="21" customHeight="1">
      <c r="B131" s="391"/>
      <c r="C131" s="384"/>
      <c r="D131" s="385"/>
      <c r="E131" s="385"/>
      <c r="F131" s="385"/>
      <c r="G131" s="385"/>
      <c r="H131" s="386"/>
      <c r="I131" s="383"/>
      <c r="J131" s="385"/>
      <c r="K131" s="1238"/>
      <c r="L131" s="1239"/>
      <c r="M131" s="1239"/>
      <c r="N131" s="1239"/>
      <c r="O131" s="1239"/>
      <c r="P131" s="1240"/>
    </row>
    <row r="132" spans="2:16" ht="21" customHeight="1">
      <c r="B132" s="391"/>
      <c r="C132" s="384"/>
      <c r="D132" s="385"/>
      <c r="E132" s="385"/>
      <c r="F132" s="385"/>
      <c r="G132" s="385"/>
      <c r="H132" s="386"/>
      <c r="I132" s="383"/>
      <c r="J132" s="385"/>
      <c r="K132" s="1238"/>
      <c r="L132" s="1239"/>
      <c r="M132" s="1239"/>
      <c r="N132" s="1239"/>
      <c r="O132" s="1239"/>
      <c r="P132" s="1240"/>
    </row>
    <row r="133" spans="2:16" ht="21" customHeight="1">
      <c r="B133" s="391"/>
      <c r="C133" s="384"/>
      <c r="D133" s="385"/>
      <c r="E133" s="385"/>
      <c r="F133" s="385"/>
      <c r="G133" s="385"/>
      <c r="H133" s="386"/>
      <c r="I133" s="383"/>
      <c r="J133" s="385"/>
      <c r="K133" s="1238"/>
      <c r="L133" s="1239"/>
      <c r="M133" s="1239"/>
      <c r="N133" s="1239"/>
      <c r="O133" s="1239"/>
      <c r="P133" s="1240"/>
    </row>
    <row r="134" spans="2:16" ht="21" customHeight="1">
      <c r="B134" s="391"/>
      <c r="C134" s="384"/>
      <c r="D134" s="385"/>
      <c r="E134" s="385"/>
      <c r="F134" s="385"/>
      <c r="G134" s="385"/>
      <c r="H134" s="386"/>
      <c r="I134" s="383"/>
      <c r="J134" s="385"/>
      <c r="K134" s="1238"/>
      <c r="L134" s="1239"/>
      <c r="M134" s="1239"/>
      <c r="N134" s="1239"/>
      <c r="O134" s="1239"/>
      <c r="P134" s="1240"/>
    </row>
    <row r="135" spans="2:16" ht="21" customHeight="1">
      <c r="B135" s="391"/>
      <c r="C135" s="384"/>
      <c r="D135" s="385"/>
      <c r="E135" s="385"/>
      <c r="F135" s="385"/>
      <c r="G135" s="385"/>
      <c r="H135" s="386"/>
      <c r="I135" s="383"/>
      <c r="J135" s="385"/>
      <c r="K135" s="1238"/>
      <c r="L135" s="1239"/>
      <c r="M135" s="1239"/>
      <c r="N135" s="1239"/>
      <c r="O135" s="1239"/>
      <c r="P135" s="1240"/>
    </row>
    <row r="136" spans="2:16" ht="21" customHeight="1">
      <c r="B136" s="391"/>
      <c r="C136" s="384"/>
      <c r="D136" s="385"/>
      <c r="E136" s="385"/>
      <c r="F136" s="385"/>
      <c r="G136" s="385"/>
      <c r="H136" s="386"/>
      <c r="I136" s="383"/>
      <c r="J136" s="385"/>
      <c r="K136" s="1238"/>
      <c r="L136" s="1239"/>
      <c r="M136" s="1239"/>
      <c r="N136" s="1239"/>
      <c r="O136" s="1239"/>
      <c r="P136" s="1240"/>
    </row>
    <row r="137" spans="2:16" ht="20.25" customHeight="1">
      <c r="B137" s="1244" t="s">
        <v>876</v>
      </c>
      <c r="C137" s="1245"/>
      <c r="D137" s="1245"/>
      <c r="E137" s="1245"/>
      <c r="F137" s="1245"/>
      <c r="G137" s="1245"/>
      <c r="H137" s="1245"/>
      <c r="I137" s="1246"/>
      <c r="J137" s="382">
        <f>ROUND(SUM(J120:J136),1)</f>
        <v>5</v>
      </c>
      <c r="K137" s="1241"/>
      <c r="L137" s="1242"/>
      <c r="M137" s="1242"/>
      <c r="N137" s="1242"/>
      <c r="O137" s="1242"/>
      <c r="P137" s="1243"/>
    </row>
    <row r="138" spans="2:16" ht="20.25" customHeight="1">
      <c r="B138" s="1247" t="s">
        <v>940</v>
      </c>
      <c r="C138" s="1248"/>
      <c r="D138" s="1248"/>
      <c r="E138" s="1248"/>
      <c r="F138" s="1248"/>
      <c r="G138" s="1248"/>
      <c r="H138" s="1248"/>
      <c r="I138" s="1248"/>
      <c r="J138" s="1248"/>
      <c r="K138" s="1248"/>
      <c r="L138" s="1248"/>
      <c r="M138" s="1248"/>
      <c r="N138" s="1248"/>
      <c r="O138" s="1248"/>
      <c r="P138" s="1249"/>
    </row>
    <row r="139" spans="2:16" ht="20.25" customHeight="1">
      <c r="B139" s="1250"/>
      <c r="C139" s="1251"/>
      <c r="D139" s="1251"/>
      <c r="E139" s="1251"/>
      <c r="F139" s="1251"/>
      <c r="G139" s="1251"/>
      <c r="H139" s="1251"/>
      <c r="I139" s="1251"/>
      <c r="J139" s="1251"/>
      <c r="K139" s="1251"/>
      <c r="L139" s="1251"/>
      <c r="M139" s="1251"/>
      <c r="N139" s="1251"/>
      <c r="O139" s="1251"/>
      <c r="P139" s="1252"/>
    </row>
    <row r="140" spans="2:16" ht="21" customHeight="1" thickBot="1">
      <c r="B140" s="1253"/>
      <c r="C140" s="1254"/>
      <c r="D140" s="1254"/>
      <c r="E140" s="1254"/>
      <c r="F140" s="1254"/>
      <c r="G140" s="1254"/>
      <c r="H140" s="1254"/>
      <c r="I140" s="1254"/>
      <c r="J140" s="1254"/>
      <c r="K140" s="1254"/>
      <c r="L140" s="1254"/>
      <c r="M140" s="1254"/>
      <c r="N140" s="1254"/>
      <c r="O140" s="1254"/>
      <c r="P140" s="1255"/>
    </row>
    <row r="141" spans="2:16" ht="13" thickBot="1"/>
    <row r="142" spans="2:16" ht="20" customHeight="1">
      <c r="B142" s="1267" t="s">
        <v>842</v>
      </c>
      <c r="C142" s="1268"/>
      <c r="D142" s="1268"/>
      <c r="E142" s="1268"/>
      <c r="F142" s="1268"/>
      <c r="G142" s="1268"/>
      <c r="H142" s="1268"/>
      <c r="I142" s="1268"/>
      <c r="J142" s="1268"/>
      <c r="K142" s="1268"/>
      <c r="L142" s="1268"/>
      <c r="M142" s="1268"/>
      <c r="N142" s="1268"/>
      <c r="O142" s="1268"/>
      <c r="P142" s="1269"/>
    </row>
    <row r="143" spans="2:16" ht="20" customHeight="1">
      <c r="B143" s="1270" t="s">
        <v>843</v>
      </c>
      <c r="C143" s="1271"/>
      <c r="D143" s="1271"/>
      <c r="E143" s="1271"/>
      <c r="F143" s="1271"/>
      <c r="G143" s="1271"/>
      <c r="H143" s="1271"/>
      <c r="I143" s="1271"/>
      <c r="J143" s="1271"/>
      <c r="K143" s="1271"/>
      <c r="L143" s="1271"/>
      <c r="M143" s="1271"/>
      <c r="N143" s="1271"/>
      <c r="O143" s="1271"/>
      <c r="P143" s="1272"/>
    </row>
    <row r="144" spans="2:16" ht="20" customHeight="1">
      <c r="B144" s="1270" t="s">
        <v>844</v>
      </c>
      <c r="C144" s="1271"/>
      <c r="D144" s="1271"/>
      <c r="E144" s="1271"/>
      <c r="F144" s="1271"/>
      <c r="G144" s="1271"/>
      <c r="H144" s="1271"/>
      <c r="I144" s="1271"/>
      <c r="J144" s="1271"/>
      <c r="K144" s="1271"/>
      <c r="L144" s="1271"/>
      <c r="M144" s="1271"/>
      <c r="N144" s="1271"/>
      <c r="O144" s="1271"/>
      <c r="P144" s="1272"/>
    </row>
    <row r="145" spans="2:16" ht="20" customHeight="1" thickBot="1">
      <c r="B145" s="1273" t="s">
        <v>845</v>
      </c>
      <c r="C145" s="1274"/>
      <c r="D145" s="1274"/>
      <c r="E145" s="1274"/>
      <c r="F145" s="1274"/>
      <c r="G145" s="1274"/>
      <c r="H145" s="1274"/>
      <c r="I145" s="1274"/>
      <c r="J145" s="1274"/>
      <c r="K145" s="1274"/>
      <c r="L145" s="1274"/>
      <c r="M145" s="1274"/>
      <c r="N145" s="1274"/>
      <c r="O145" s="1274"/>
      <c r="P145" s="1275"/>
    </row>
    <row r="146" spans="2:16" ht="10" customHeight="1" thickBot="1"/>
    <row r="147" spans="2:16" ht="40" customHeight="1" thickBot="1">
      <c r="B147" s="1276" t="str">
        <f>+B112</f>
        <v>CONSTRUCCIÓN DE UN SISTEMA SOLAR FOTOVOLTAICO DE GENERACIÓN DISTRIBUIDA DE 0.99 MWE PARA EL DESARROLLO SOCIOECONÓMICO DEL MUNICIPIO DE BARRANCAS, EN EL DEPARTAMENTO DE LA GUAJIRA - BARRANCAS III</v>
      </c>
      <c r="C147" s="1277"/>
      <c r="D147" s="1277"/>
      <c r="E147" s="1277"/>
      <c r="F147" s="1277"/>
      <c r="G147" s="1277"/>
      <c r="H147" s="1277"/>
      <c r="I147" s="1277"/>
      <c r="J147" s="1277"/>
      <c r="K147" s="1277"/>
      <c r="L147" s="1277"/>
      <c r="M147" s="1277"/>
      <c r="N147" s="1277"/>
      <c r="O147" s="1277"/>
      <c r="P147" s="1278"/>
    </row>
    <row r="148" spans="2:16" ht="10" customHeight="1" thickBot="1"/>
    <row r="149" spans="2:16" ht="20" customHeight="1" thickBot="1">
      <c r="B149" s="1279" t="s">
        <v>939</v>
      </c>
      <c r="C149" s="1280"/>
      <c r="D149" s="1280"/>
      <c r="E149" s="1280"/>
      <c r="F149" s="1280"/>
      <c r="G149" s="1280"/>
      <c r="H149" s="1280"/>
      <c r="I149" s="1280"/>
      <c r="J149" s="1280"/>
      <c r="K149" s="1280"/>
      <c r="L149" s="1280"/>
      <c r="M149" s="1280"/>
      <c r="N149" s="1280"/>
      <c r="O149" s="1280"/>
      <c r="P149" s="1281"/>
    </row>
    <row r="150" spans="2:16" ht="10" customHeight="1">
      <c r="B150" s="387"/>
      <c r="C150" s="387"/>
      <c r="D150" s="387"/>
      <c r="E150" s="387"/>
      <c r="F150" s="387"/>
      <c r="G150" s="387"/>
      <c r="H150" s="387"/>
      <c r="I150" s="387"/>
      <c r="J150" s="387"/>
      <c r="K150" s="387"/>
      <c r="L150" s="387"/>
      <c r="M150" s="387"/>
      <c r="N150" s="387"/>
      <c r="O150" s="387"/>
      <c r="P150" s="387"/>
    </row>
    <row r="151" spans="2:16" ht="6" customHeight="1" thickBot="1">
      <c r="B151" s="1282"/>
      <c r="C151" s="1283"/>
      <c r="D151" s="1283"/>
      <c r="E151" s="1283"/>
      <c r="F151" s="1283"/>
      <c r="G151" s="1283"/>
      <c r="H151" s="1283"/>
      <c r="I151" s="1283"/>
      <c r="J151" s="1283"/>
      <c r="K151" s="1283"/>
      <c r="L151" s="1283"/>
      <c r="M151" s="1283"/>
      <c r="N151" s="1283"/>
      <c r="O151" s="1283"/>
      <c r="P151" s="1284"/>
    </row>
    <row r="152" spans="2:16" ht="45" customHeight="1">
      <c r="B152" s="389" t="str">
        <f>+'PPTO RESUMEN'!C35</f>
        <v>4.5</v>
      </c>
      <c r="C152" s="1262" t="str">
        <f>VLOOKUP(B152,'PPTO RESUMEN'!$C$17:$E$83,2)</f>
        <v>Construcción de caseta tipo cobertizo de 2 x 1 mts, para la ubicación de inversores, sin muros. Incluye: placa base en concreto de 3.500 psi, estructura metálica con protección anticorrosiva, cubierta termoacústica, accesorios para fijación de equipos y todo lo necesario para su correcto funcionamiento.</v>
      </c>
      <c r="D152" s="1263"/>
      <c r="E152" s="1263"/>
      <c r="F152" s="1263"/>
      <c r="G152" s="1263"/>
      <c r="H152" s="1263"/>
      <c r="I152" s="1263"/>
      <c r="J152" s="1263"/>
      <c r="K152" s="1263"/>
      <c r="L152" s="1263"/>
      <c r="M152" s="1264"/>
      <c r="N152" s="390" t="s">
        <v>301</v>
      </c>
      <c r="O152" s="1265" t="str">
        <f>VLOOKUP(B152,'PPTO RESUMEN'!$C$17:$E$83,3)</f>
        <v>und</v>
      </c>
      <c r="P152" s="1266"/>
    </row>
    <row r="153" spans="2:16" ht="18" customHeight="1">
      <c r="B153" s="1256" t="s">
        <v>873</v>
      </c>
      <c r="C153" s="1258" t="s">
        <v>299</v>
      </c>
      <c r="D153" s="1260" t="s">
        <v>874</v>
      </c>
      <c r="E153" s="1260"/>
      <c r="F153" s="1260"/>
      <c r="G153" s="1261" t="s">
        <v>884</v>
      </c>
      <c r="H153" s="1260" t="s">
        <v>289</v>
      </c>
      <c r="I153" s="1260" t="s">
        <v>301</v>
      </c>
      <c r="J153" s="1227" t="s">
        <v>876</v>
      </c>
      <c r="K153" s="1229" t="s">
        <v>877</v>
      </c>
      <c r="L153" s="1230"/>
      <c r="M153" s="1230"/>
      <c r="N153" s="1230"/>
      <c r="O153" s="1230"/>
      <c r="P153" s="1231"/>
    </row>
    <row r="154" spans="2:16" ht="18" customHeight="1">
      <c r="B154" s="1257"/>
      <c r="C154" s="1259"/>
      <c r="D154" s="388" t="s">
        <v>878</v>
      </c>
      <c r="E154" s="388" t="s">
        <v>879</v>
      </c>
      <c r="F154" s="388" t="s">
        <v>881</v>
      </c>
      <c r="G154" s="1261"/>
      <c r="H154" s="1260"/>
      <c r="I154" s="1260"/>
      <c r="J154" s="1228"/>
      <c r="K154" s="1232"/>
      <c r="L154" s="1233"/>
      <c r="M154" s="1233"/>
      <c r="N154" s="1233"/>
      <c r="O154" s="1233"/>
      <c r="P154" s="1234"/>
    </row>
    <row r="155" spans="2:16" ht="21" customHeight="1">
      <c r="B155" s="391"/>
      <c r="C155" s="384" t="s">
        <v>1857</v>
      </c>
      <c r="D155" s="385"/>
      <c r="E155" s="385"/>
      <c r="F155" s="385"/>
      <c r="G155" s="385"/>
      <c r="H155" s="386">
        <v>5</v>
      </c>
      <c r="I155" s="383" t="s">
        <v>174</v>
      </c>
      <c r="J155" s="385">
        <f>+H155</f>
        <v>5</v>
      </c>
      <c r="K155" s="1235"/>
      <c r="L155" s="1236"/>
      <c r="M155" s="1236"/>
      <c r="N155" s="1236"/>
      <c r="O155" s="1236"/>
      <c r="P155" s="1237"/>
    </row>
    <row r="156" spans="2:16" ht="21" customHeight="1">
      <c r="B156" s="391"/>
      <c r="C156" s="384"/>
      <c r="D156" s="385"/>
      <c r="E156" s="385"/>
      <c r="F156" s="385"/>
      <c r="G156" s="385"/>
      <c r="H156" s="386"/>
      <c r="I156" s="383"/>
      <c r="J156" s="385"/>
      <c r="K156" s="1238"/>
      <c r="L156" s="1239"/>
      <c r="M156" s="1239"/>
      <c r="N156" s="1239"/>
      <c r="O156" s="1239"/>
      <c r="P156" s="1240"/>
    </row>
    <row r="157" spans="2:16" ht="21" customHeight="1">
      <c r="B157" s="391"/>
      <c r="C157" s="384"/>
      <c r="D157" s="385"/>
      <c r="E157" s="385"/>
      <c r="F157" s="385"/>
      <c r="G157" s="385"/>
      <c r="H157" s="386"/>
      <c r="I157" s="383"/>
      <c r="J157" s="385"/>
      <c r="K157" s="1238"/>
      <c r="L157" s="1239"/>
      <c r="M157" s="1239"/>
      <c r="N157" s="1239"/>
      <c r="O157" s="1239"/>
      <c r="P157" s="1240"/>
    </row>
    <row r="158" spans="2:16" ht="21" customHeight="1">
      <c r="B158" s="391"/>
      <c r="C158" s="384"/>
      <c r="D158" s="385"/>
      <c r="E158" s="385"/>
      <c r="F158" s="385"/>
      <c r="G158" s="385"/>
      <c r="H158" s="386"/>
      <c r="I158" s="383"/>
      <c r="J158" s="385"/>
      <c r="K158" s="1238"/>
      <c r="L158" s="1239"/>
      <c r="M158" s="1239"/>
      <c r="N158" s="1239"/>
      <c r="O158" s="1239"/>
      <c r="P158" s="1240"/>
    </row>
    <row r="159" spans="2:16" ht="21" customHeight="1">
      <c r="B159" s="391"/>
      <c r="C159" s="384"/>
      <c r="D159" s="385"/>
      <c r="E159" s="385"/>
      <c r="F159" s="385"/>
      <c r="G159" s="385"/>
      <c r="H159" s="386"/>
      <c r="I159" s="383"/>
      <c r="J159" s="385"/>
      <c r="K159" s="1238"/>
      <c r="L159" s="1239"/>
      <c r="M159" s="1239"/>
      <c r="N159" s="1239"/>
      <c r="O159" s="1239"/>
      <c r="P159" s="1240"/>
    </row>
    <row r="160" spans="2:16" ht="21" customHeight="1">
      <c r="B160" s="391"/>
      <c r="C160" s="384"/>
      <c r="D160" s="385"/>
      <c r="E160" s="385"/>
      <c r="F160" s="385"/>
      <c r="G160" s="385"/>
      <c r="H160" s="386"/>
      <c r="I160" s="383"/>
      <c r="J160" s="385"/>
      <c r="K160" s="1238"/>
      <c r="L160" s="1239"/>
      <c r="M160" s="1239"/>
      <c r="N160" s="1239"/>
      <c r="O160" s="1239"/>
      <c r="P160" s="1240"/>
    </row>
    <row r="161" spans="2:16" ht="21" customHeight="1">
      <c r="B161" s="391"/>
      <c r="C161" s="384"/>
      <c r="D161" s="385"/>
      <c r="E161" s="385"/>
      <c r="F161" s="385"/>
      <c r="G161" s="385"/>
      <c r="H161" s="386"/>
      <c r="I161" s="383"/>
      <c r="J161" s="385"/>
      <c r="K161" s="1238"/>
      <c r="L161" s="1239"/>
      <c r="M161" s="1239"/>
      <c r="N161" s="1239"/>
      <c r="O161" s="1239"/>
      <c r="P161" s="1240"/>
    </row>
    <row r="162" spans="2:16" ht="21" customHeight="1">
      <c r="B162" s="391"/>
      <c r="C162" s="384"/>
      <c r="D162" s="385"/>
      <c r="E162" s="385"/>
      <c r="F162" s="385"/>
      <c r="G162" s="385"/>
      <c r="H162" s="386"/>
      <c r="I162" s="383"/>
      <c r="J162" s="385"/>
      <c r="K162" s="1238"/>
      <c r="L162" s="1239"/>
      <c r="M162" s="1239"/>
      <c r="N162" s="1239"/>
      <c r="O162" s="1239"/>
      <c r="P162" s="1240"/>
    </row>
    <row r="163" spans="2:16" ht="21" customHeight="1">
      <c r="B163" s="391"/>
      <c r="C163" s="384"/>
      <c r="D163" s="385"/>
      <c r="E163" s="385"/>
      <c r="F163" s="385"/>
      <c r="G163" s="385"/>
      <c r="H163" s="386"/>
      <c r="I163" s="383"/>
      <c r="J163" s="385"/>
      <c r="K163" s="1238"/>
      <c r="L163" s="1239"/>
      <c r="M163" s="1239"/>
      <c r="N163" s="1239"/>
      <c r="O163" s="1239"/>
      <c r="P163" s="1240"/>
    </row>
    <row r="164" spans="2:16" ht="21" customHeight="1">
      <c r="B164" s="391"/>
      <c r="C164" s="384"/>
      <c r="D164" s="385"/>
      <c r="E164" s="385"/>
      <c r="F164" s="385"/>
      <c r="G164" s="385"/>
      <c r="H164" s="386"/>
      <c r="I164" s="383"/>
      <c r="J164" s="385"/>
      <c r="K164" s="1238"/>
      <c r="L164" s="1239"/>
      <c r="M164" s="1239"/>
      <c r="N164" s="1239"/>
      <c r="O164" s="1239"/>
      <c r="P164" s="1240"/>
    </row>
    <row r="165" spans="2:16" ht="21" customHeight="1">
      <c r="B165" s="391"/>
      <c r="C165" s="384"/>
      <c r="D165" s="385"/>
      <c r="E165" s="385"/>
      <c r="F165" s="385"/>
      <c r="G165" s="385"/>
      <c r="H165" s="386"/>
      <c r="I165" s="383"/>
      <c r="J165" s="385"/>
      <c r="K165" s="1238"/>
      <c r="L165" s="1239"/>
      <c r="M165" s="1239"/>
      <c r="N165" s="1239"/>
      <c r="O165" s="1239"/>
      <c r="P165" s="1240"/>
    </row>
    <row r="166" spans="2:16" ht="21" customHeight="1">
      <c r="B166" s="391"/>
      <c r="C166" s="384"/>
      <c r="D166" s="385"/>
      <c r="E166" s="385"/>
      <c r="F166" s="385"/>
      <c r="G166" s="385"/>
      <c r="H166" s="386"/>
      <c r="I166" s="383"/>
      <c r="J166" s="385"/>
      <c r="K166" s="1238"/>
      <c r="L166" s="1239"/>
      <c r="M166" s="1239"/>
      <c r="N166" s="1239"/>
      <c r="O166" s="1239"/>
      <c r="P166" s="1240"/>
    </row>
    <row r="167" spans="2:16" ht="21" customHeight="1">
      <c r="B167" s="391"/>
      <c r="C167" s="384"/>
      <c r="D167" s="385"/>
      <c r="E167" s="385"/>
      <c r="F167" s="385"/>
      <c r="G167" s="385"/>
      <c r="H167" s="386"/>
      <c r="I167" s="383"/>
      <c r="J167" s="385"/>
      <c r="K167" s="1238"/>
      <c r="L167" s="1239"/>
      <c r="M167" s="1239"/>
      <c r="N167" s="1239"/>
      <c r="O167" s="1239"/>
      <c r="P167" s="1240"/>
    </row>
    <row r="168" spans="2:16" ht="21" customHeight="1">
      <c r="B168" s="391"/>
      <c r="C168" s="384"/>
      <c r="D168" s="385"/>
      <c r="E168" s="385"/>
      <c r="F168" s="385"/>
      <c r="G168" s="385"/>
      <c r="H168" s="386"/>
      <c r="I168" s="383"/>
      <c r="J168" s="385"/>
      <c r="K168" s="1238"/>
      <c r="L168" s="1239"/>
      <c r="M168" s="1239"/>
      <c r="N168" s="1239"/>
      <c r="O168" s="1239"/>
      <c r="P168" s="1240"/>
    </row>
    <row r="169" spans="2:16" ht="21" customHeight="1">
      <c r="B169" s="391"/>
      <c r="C169" s="384"/>
      <c r="D169" s="385"/>
      <c r="E169" s="385"/>
      <c r="F169" s="385"/>
      <c r="G169" s="385"/>
      <c r="H169" s="386"/>
      <c r="I169" s="383"/>
      <c r="J169" s="385"/>
      <c r="K169" s="1238"/>
      <c r="L169" s="1239"/>
      <c r="M169" s="1239"/>
      <c r="N169" s="1239"/>
      <c r="O169" s="1239"/>
      <c r="P169" s="1240"/>
    </row>
    <row r="170" spans="2:16" ht="21" customHeight="1">
      <c r="B170" s="391"/>
      <c r="C170" s="384"/>
      <c r="D170" s="385"/>
      <c r="E170" s="385"/>
      <c r="F170" s="385"/>
      <c r="G170" s="385"/>
      <c r="H170" s="386"/>
      <c r="I170" s="383"/>
      <c r="J170" s="385"/>
      <c r="K170" s="1238"/>
      <c r="L170" s="1239"/>
      <c r="M170" s="1239"/>
      <c r="N170" s="1239"/>
      <c r="O170" s="1239"/>
      <c r="P170" s="1240"/>
    </row>
    <row r="171" spans="2:16" ht="21" customHeight="1">
      <c r="B171" s="391"/>
      <c r="C171" s="384"/>
      <c r="D171" s="385"/>
      <c r="E171" s="385"/>
      <c r="F171" s="385"/>
      <c r="G171" s="385"/>
      <c r="H171" s="386"/>
      <c r="I171" s="383"/>
      <c r="J171" s="385"/>
      <c r="K171" s="1238"/>
      <c r="L171" s="1239"/>
      <c r="M171" s="1239"/>
      <c r="N171" s="1239"/>
      <c r="O171" s="1239"/>
      <c r="P171" s="1240"/>
    </row>
    <row r="172" spans="2:16" ht="20.25" customHeight="1">
      <c r="B172" s="1244" t="s">
        <v>876</v>
      </c>
      <c r="C172" s="1245"/>
      <c r="D172" s="1245"/>
      <c r="E172" s="1245"/>
      <c r="F172" s="1245"/>
      <c r="G172" s="1245"/>
      <c r="H172" s="1245"/>
      <c r="I172" s="1246"/>
      <c r="J172" s="382">
        <f>ROUND(SUM(J155:J171),1)</f>
        <v>5</v>
      </c>
      <c r="K172" s="1241"/>
      <c r="L172" s="1242"/>
      <c r="M172" s="1242"/>
      <c r="N172" s="1242"/>
      <c r="O172" s="1242"/>
      <c r="P172" s="1243"/>
    </row>
    <row r="173" spans="2:16" ht="20.25" customHeight="1">
      <c r="B173" s="1247" t="s">
        <v>940</v>
      </c>
      <c r="C173" s="1248"/>
      <c r="D173" s="1248"/>
      <c r="E173" s="1248"/>
      <c r="F173" s="1248"/>
      <c r="G173" s="1248"/>
      <c r="H173" s="1248"/>
      <c r="I173" s="1248"/>
      <c r="J173" s="1248"/>
      <c r="K173" s="1248"/>
      <c r="L173" s="1248"/>
      <c r="M173" s="1248"/>
      <c r="N173" s="1248"/>
      <c r="O173" s="1248"/>
      <c r="P173" s="1249"/>
    </row>
    <row r="174" spans="2:16" ht="20.25" customHeight="1">
      <c r="B174" s="1250"/>
      <c r="C174" s="1251"/>
      <c r="D174" s="1251"/>
      <c r="E174" s="1251"/>
      <c r="F174" s="1251"/>
      <c r="G174" s="1251"/>
      <c r="H174" s="1251"/>
      <c r="I174" s="1251"/>
      <c r="J174" s="1251"/>
      <c r="K174" s="1251"/>
      <c r="L174" s="1251"/>
      <c r="M174" s="1251"/>
      <c r="N174" s="1251"/>
      <c r="O174" s="1251"/>
      <c r="P174" s="1252"/>
    </row>
    <row r="175" spans="2:16" ht="21" customHeight="1" thickBot="1">
      <c r="B175" s="1253"/>
      <c r="C175" s="1254"/>
      <c r="D175" s="1254"/>
      <c r="E175" s="1254"/>
      <c r="F175" s="1254"/>
      <c r="G175" s="1254"/>
      <c r="H175" s="1254"/>
      <c r="I175" s="1254"/>
      <c r="J175" s="1254"/>
      <c r="K175" s="1254"/>
      <c r="L175" s="1254"/>
      <c r="M175" s="1254"/>
      <c r="N175" s="1254"/>
      <c r="O175" s="1254"/>
      <c r="P175" s="1255"/>
    </row>
    <row r="177" spans="2:16" ht="13" thickBot="1"/>
    <row r="178" spans="2:16" ht="20" customHeight="1">
      <c r="B178" s="1267" t="s">
        <v>842</v>
      </c>
      <c r="C178" s="1268"/>
      <c r="D178" s="1268"/>
      <c r="E178" s="1268"/>
      <c r="F178" s="1268"/>
      <c r="G178" s="1268"/>
      <c r="H178" s="1268"/>
      <c r="I178" s="1268"/>
      <c r="J178" s="1268"/>
      <c r="K178" s="1268"/>
      <c r="L178" s="1268"/>
      <c r="M178" s="1268"/>
      <c r="N178" s="1268"/>
      <c r="O178" s="1268"/>
      <c r="P178" s="1269"/>
    </row>
    <row r="179" spans="2:16" ht="20" customHeight="1">
      <c r="B179" s="1270" t="s">
        <v>843</v>
      </c>
      <c r="C179" s="1271"/>
      <c r="D179" s="1271"/>
      <c r="E179" s="1271"/>
      <c r="F179" s="1271"/>
      <c r="G179" s="1271"/>
      <c r="H179" s="1271"/>
      <c r="I179" s="1271"/>
      <c r="J179" s="1271"/>
      <c r="K179" s="1271"/>
      <c r="L179" s="1271"/>
      <c r="M179" s="1271"/>
      <c r="N179" s="1271"/>
      <c r="O179" s="1271"/>
      <c r="P179" s="1272"/>
    </row>
    <row r="180" spans="2:16" ht="20" customHeight="1">
      <c r="B180" s="1270" t="s">
        <v>844</v>
      </c>
      <c r="C180" s="1271"/>
      <c r="D180" s="1271"/>
      <c r="E180" s="1271"/>
      <c r="F180" s="1271"/>
      <c r="G180" s="1271"/>
      <c r="H180" s="1271"/>
      <c r="I180" s="1271"/>
      <c r="J180" s="1271"/>
      <c r="K180" s="1271"/>
      <c r="L180" s="1271"/>
      <c r="M180" s="1271"/>
      <c r="N180" s="1271"/>
      <c r="O180" s="1271"/>
      <c r="P180" s="1272"/>
    </row>
    <row r="181" spans="2:16" ht="20" customHeight="1" thickBot="1">
      <c r="B181" s="1273" t="s">
        <v>845</v>
      </c>
      <c r="C181" s="1274"/>
      <c r="D181" s="1274"/>
      <c r="E181" s="1274"/>
      <c r="F181" s="1274"/>
      <c r="G181" s="1274"/>
      <c r="H181" s="1274"/>
      <c r="I181" s="1274"/>
      <c r="J181" s="1274"/>
      <c r="K181" s="1274"/>
      <c r="L181" s="1274"/>
      <c r="M181" s="1274"/>
      <c r="N181" s="1274"/>
      <c r="O181" s="1274"/>
      <c r="P181" s="1275"/>
    </row>
    <row r="182" spans="2:16" ht="10" customHeight="1" thickBot="1"/>
    <row r="183" spans="2:16" ht="40" customHeight="1" thickBot="1">
      <c r="B183" s="1276" t="str">
        <f>+B147</f>
        <v>CONSTRUCCIÓN DE UN SISTEMA SOLAR FOTOVOLTAICO DE GENERACIÓN DISTRIBUIDA DE 0.99 MWE PARA EL DESARROLLO SOCIOECONÓMICO DEL MUNICIPIO DE BARRANCAS, EN EL DEPARTAMENTO DE LA GUAJIRA - BARRANCAS III</v>
      </c>
      <c r="C183" s="1277"/>
      <c r="D183" s="1277"/>
      <c r="E183" s="1277"/>
      <c r="F183" s="1277"/>
      <c r="G183" s="1277"/>
      <c r="H183" s="1277"/>
      <c r="I183" s="1277"/>
      <c r="J183" s="1277"/>
      <c r="K183" s="1277"/>
      <c r="L183" s="1277"/>
      <c r="M183" s="1277"/>
      <c r="N183" s="1277"/>
      <c r="O183" s="1277"/>
      <c r="P183" s="1278"/>
    </row>
    <row r="184" spans="2:16" ht="10" customHeight="1" thickBot="1"/>
    <row r="185" spans="2:16" ht="20" customHeight="1" thickBot="1">
      <c r="B185" s="1279" t="s">
        <v>939</v>
      </c>
      <c r="C185" s="1280"/>
      <c r="D185" s="1280"/>
      <c r="E185" s="1280"/>
      <c r="F185" s="1280"/>
      <c r="G185" s="1280"/>
      <c r="H185" s="1280"/>
      <c r="I185" s="1280"/>
      <c r="J185" s="1280"/>
      <c r="K185" s="1280"/>
      <c r="L185" s="1280"/>
      <c r="M185" s="1280"/>
      <c r="N185" s="1280"/>
      <c r="O185" s="1280"/>
      <c r="P185" s="1281"/>
    </row>
    <row r="186" spans="2:16" ht="10" customHeight="1">
      <c r="B186" s="387"/>
      <c r="C186" s="387"/>
      <c r="D186" s="387"/>
      <c r="E186" s="387"/>
      <c r="F186" s="387"/>
      <c r="G186" s="387"/>
      <c r="H186" s="387"/>
      <c r="I186" s="387"/>
      <c r="J186" s="387"/>
      <c r="K186" s="387"/>
      <c r="L186" s="387"/>
      <c r="M186" s="387"/>
      <c r="N186" s="387"/>
      <c r="O186" s="387"/>
      <c r="P186" s="387"/>
    </row>
    <row r="187" spans="2:16" ht="6" customHeight="1" thickBot="1">
      <c r="B187" s="1282"/>
      <c r="C187" s="1283"/>
      <c r="D187" s="1283"/>
      <c r="E187" s="1283"/>
      <c r="F187" s="1283"/>
      <c r="G187" s="1283"/>
      <c r="H187" s="1283"/>
      <c r="I187" s="1283"/>
      <c r="J187" s="1283"/>
      <c r="K187" s="1283"/>
      <c r="L187" s="1283"/>
      <c r="M187" s="1283"/>
      <c r="N187" s="1283"/>
      <c r="O187" s="1283"/>
      <c r="P187" s="1284"/>
    </row>
    <row r="188" spans="2:16" ht="45" customHeight="1">
      <c r="B188" s="389" t="str">
        <f>+'PPTO RESUMEN'!C36</f>
        <v>4.6</v>
      </c>
      <c r="C188" s="1262" t="str">
        <f>VLOOKUP(B188,'PPTO RESUMEN'!$C$17:$E$83,2)</f>
        <v>Construcción de cimentación en concreto de 4.000 PSI para soporte de subestación eléctrica principal. Incluye excavación, retiro de material y acero de refuerzo.</v>
      </c>
      <c r="D188" s="1263"/>
      <c r="E188" s="1263"/>
      <c r="F188" s="1263"/>
      <c r="G188" s="1263"/>
      <c r="H188" s="1263"/>
      <c r="I188" s="1263"/>
      <c r="J188" s="1263"/>
      <c r="K188" s="1263"/>
      <c r="L188" s="1263"/>
      <c r="M188" s="1264"/>
      <c r="N188" s="390" t="s">
        <v>301</v>
      </c>
      <c r="O188" s="1265" t="str">
        <f>VLOOKUP(B188,'PPTO RESUMEN'!$C$17:$E$83,3)</f>
        <v>und</v>
      </c>
      <c r="P188" s="1266"/>
    </row>
    <row r="189" spans="2:16" ht="18" customHeight="1">
      <c r="B189" s="1256" t="s">
        <v>873</v>
      </c>
      <c r="C189" s="1258" t="s">
        <v>299</v>
      </c>
      <c r="D189" s="1260" t="s">
        <v>874</v>
      </c>
      <c r="E189" s="1260"/>
      <c r="F189" s="1260"/>
      <c r="G189" s="1261" t="s">
        <v>884</v>
      </c>
      <c r="H189" s="1260" t="s">
        <v>289</v>
      </c>
      <c r="I189" s="1260" t="s">
        <v>301</v>
      </c>
      <c r="J189" s="1227" t="s">
        <v>876</v>
      </c>
      <c r="K189" s="1229" t="s">
        <v>877</v>
      </c>
      <c r="L189" s="1230"/>
      <c r="M189" s="1230"/>
      <c r="N189" s="1230"/>
      <c r="O189" s="1230"/>
      <c r="P189" s="1231"/>
    </row>
    <row r="190" spans="2:16" ht="18" customHeight="1">
      <c r="B190" s="1257"/>
      <c r="C190" s="1259"/>
      <c r="D190" s="388" t="s">
        <v>878</v>
      </c>
      <c r="E190" s="388" t="s">
        <v>879</v>
      </c>
      <c r="F190" s="388" t="s">
        <v>881</v>
      </c>
      <c r="G190" s="1261"/>
      <c r="H190" s="1260"/>
      <c r="I190" s="1260"/>
      <c r="J190" s="1228"/>
      <c r="K190" s="1232"/>
      <c r="L190" s="1233"/>
      <c r="M190" s="1233"/>
      <c r="N190" s="1233"/>
      <c r="O190" s="1233"/>
      <c r="P190" s="1234"/>
    </row>
    <row r="191" spans="2:16" ht="21" customHeight="1">
      <c r="B191" s="391"/>
      <c r="C191" s="384" t="s">
        <v>1858</v>
      </c>
      <c r="D191" s="385"/>
      <c r="E191" s="385"/>
      <c r="F191" s="385"/>
      <c r="G191" s="385"/>
      <c r="H191" s="386">
        <v>1</v>
      </c>
      <c r="I191" s="383" t="s">
        <v>174</v>
      </c>
      <c r="J191" s="385">
        <f>+H191</f>
        <v>1</v>
      </c>
      <c r="K191" s="1235"/>
      <c r="L191" s="1236"/>
      <c r="M191" s="1236"/>
      <c r="N191" s="1236"/>
      <c r="O191" s="1236"/>
      <c r="P191" s="1237"/>
    </row>
    <row r="192" spans="2:16" ht="21" customHeight="1">
      <c r="B192" s="391"/>
      <c r="C192" s="384"/>
      <c r="D192" s="385"/>
      <c r="E192" s="385"/>
      <c r="F192" s="385"/>
      <c r="G192" s="385"/>
      <c r="H192" s="386"/>
      <c r="I192" s="383"/>
      <c r="J192" s="385"/>
      <c r="K192" s="1238"/>
      <c r="L192" s="1239"/>
      <c r="M192" s="1239"/>
      <c r="N192" s="1239"/>
      <c r="O192" s="1239"/>
      <c r="P192" s="1240"/>
    </row>
    <row r="193" spans="2:16" ht="21" customHeight="1">
      <c r="B193" s="391"/>
      <c r="C193" s="384"/>
      <c r="D193" s="385"/>
      <c r="E193" s="385"/>
      <c r="F193" s="385"/>
      <c r="G193" s="385"/>
      <c r="H193" s="386"/>
      <c r="I193" s="383"/>
      <c r="J193" s="385"/>
      <c r="K193" s="1238"/>
      <c r="L193" s="1239"/>
      <c r="M193" s="1239"/>
      <c r="N193" s="1239"/>
      <c r="O193" s="1239"/>
      <c r="P193" s="1240"/>
    </row>
    <row r="194" spans="2:16" ht="21" customHeight="1">
      <c r="B194" s="391"/>
      <c r="C194" s="384"/>
      <c r="D194" s="385"/>
      <c r="E194" s="385"/>
      <c r="F194" s="385"/>
      <c r="G194" s="385"/>
      <c r="H194" s="386"/>
      <c r="I194" s="383"/>
      <c r="J194" s="385"/>
      <c r="K194" s="1238"/>
      <c r="L194" s="1239"/>
      <c r="M194" s="1239"/>
      <c r="N194" s="1239"/>
      <c r="O194" s="1239"/>
      <c r="P194" s="1240"/>
    </row>
    <row r="195" spans="2:16" ht="21" customHeight="1">
      <c r="B195" s="391"/>
      <c r="C195" s="384"/>
      <c r="D195" s="385"/>
      <c r="E195" s="385"/>
      <c r="F195" s="385"/>
      <c r="G195" s="385"/>
      <c r="H195" s="386"/>
      <c r="I195" s="383"/>
      <c r="J195" s="385"/>
      <c r="K195" s="1238"/>
      <c r="L195" s="1239"/>
      <c r="M195" s="1239"/>
      <c r="N195" s="1239"/>
      <c r="O195" s="1239"/>
      <c r="P195" s="1240"/>
    </row>
    <row r="196" spans="2:16" ht="21" customHeight="1">
      <c r="B196" s="391"/>
      <c r="C196" s="384"/>
      <c r="D196" s="385"/>
      <c r="E196" s="385"/>
      <c r="F196" s="385"/>
      <c r="G196" s="385"/>
      <c r="H196" s="386"/>
      <c r="I196" s="383"/>
      <c r="J196" s="385"/>
      <c r="K196" s="1238"/>
      <c r="L196" s="1239"/>
      <c r="M196" s="1239"/>
      <c r="N196" s="1239"/>
      <c r="O196" s="1239"/>
      <c r="P196" s="1240"/>
    </row>
    <row r="197" spans="2:16" ht="21" customHeight="1">
      <c r="B197" s="391"/>
      <c r="C197" s="384"/>
      <c r="D197" s="385"/>
      <c r="E197" s="385"/>
      <c r="F197" s="385"/>
      <c r="G197" s="385"/>
      <c r="H197" s="386"/>
      <c r="I197" s="383"/>
      <c r="J197" s="385"/>
      <c r="K197" s="1238"/>
      <c r="L197" s="1239"/>
      <c r="M197" s="1239"/>
      <c r="N197" s="1239"/>
      <c r="O197" s="1239"/>
      <c r="P197" s="1240"/>
    </row>
    <row r="198" spans="2:16" ht="21" customHeight="1">
      <c r="B198" s="391"/>
      <c r="C198" s="384"/>
      <c r="D198" s="385"/>
      <c r="E198" s="385"/>
      <c r="F198" s="385"/>
      <c r="G198" s="385"/>
      <c r="H198" s="386"/>
      <c r="I198" s="383"/>
      <c r="J198" s="385"/>
      <c r="K198" s="1238"/>
      <c r="L198" s="1239"/>
      <c r="M198" s="1239"/>
      <c r="N198" s="1239"/>
      <c r="O198" s="1239"/>
      <c r="P198" s="1240"/>
    </row>
    <row r="199" spans="2:16" ht="21" customHeight="1">
      <c r="B199" s="391"/>
      <c r="C199" s="384"/>
      <c r="D199" s="385"/>
      <c r="E199" s="385"/>
      <c r="F199" s="385"/>
      <c r="G199" s="385"/>
      <c r="H199" s="386"/>
      <c r="I199" s="383"/>
      <c r="J199" s="385"/>
      <c r="K199" s="1238"/>
      <c r="L199" s="1239"/>
      <c r="M199" s="1239"/>
      <c r="N199" s="1239"/>
      <c r="O199" s="1239"/>
      <c r="P199" s="1240"/>
    </row>
    <row r="200" spans="2:16" ht="21" customHeight="1">
      <c r="B200" s="391"/>
      <c r="C200" s="384"/>
      <c r="D200" s="385"/>
      <c r="E200" s="385"/>
      <c r="F200" s="385"/>
      <c r="G200" s="385"/>
      <c r="H200" s="386"/>
      <c r="I200" s="383"/>
      <c r="J200" s="385"/>
      <c r="K200" s="1238"/>
      <c r="L200" s="1239"/>
      <c r="M200" s="1239"/>
      <c r="N200" s="1239"/>
      <c r="O200" s="1239"/>
      <c r="P200" s="1240"/>
    </row>
    <row r="201" spans="2:16" ht="21" customHeight="1">
      <c r="B201" s="391"/>
      <c r="C201" s="384"/>
      <c r="D201" s="385"/>
      <c r="E201" s="385"/>
      <c r="F201" s="385"/>
      <c r="G201" s="385"/>
      <c r="H201" s="386"/>
      <c r="I201" s="383"/>
      <c r="J201" s="385"/>
      <c r="K201" s="1238"/>
      <c r="L201" s="1239"/>
      <c r="M201" s="1239"/>
      <c r="N201" s="1239"/>
      <c r="O201" s="1239"/>
      <c r="P201" s="1240"/>
    </row>
    <row r="202" spans="2:16" ht="21" customHeight="1">
      <c r="B202" s="391"/>
      <c r="C202" s="384"/>
      <c r="D202" s="385"/>
      <c r="E202" s="385"/>
      <c r="F202" s="385"/>
      <c r="G202" s="385"/>
      <c r="H202" s="386"/>
      <c r="I202" s="383"/>
      <c r="J202" s="385"/>
      <c r="K202" s="1238"/>
      <c r="L202" s="1239"/>
      <c r="M202" s="1239"/>
      <c r="N202" s="1239"/>
      <c r="O202" s="1239"/>
      <c r="P202" s="1240"/>
    </row>
    <row r="203" spans="2:16" ht="21" customHeight="1">
      <c r="B203" s="391"/>
      <c r="C203" s="384"/>
      <c r="D203" s="385"/>
      <c r="E203" s="385"/>
      <c r="F203" s="385"/>
      <c r="G203" s="385"/>
      <c r="H203" s="386"/>
      <c r="I203" s="383"/>
      <c r="J203" s="385"/>
      <c r="K203" s="1238"/>
      <c r="L203" s="1239"/>
      <c r="M203" s="1239"/>
      <c r="N203" s="1239"/>
      <c r="O203" s="1239"/>
      <c r="P203" s="1240"/>
    </row>
    <row r="204" spans="2:16" ht="21" customHeight="1">
      <c r="B204" s="391"/>
      <c r="C204" s="384"/>
      <c r="D204" s="385"/>
      <c r="E204" s="385"/>
      <c r="F204" s="385"/>
      <c r="G204" s="385"/>
      <c r="H204" s="386"/>
      <c r="I204" s="383"/>
      <c r="J204" s="385"/>
      <c r="K204" s="1238"/>
      <c r="L204" s="1239"/>
      <c r="M204" s="1239"/>
      <c r="N204" s="1239"/>
      <c r="O204" s="1239"/>
      <c r="P204" s="1240"/>
    </row>
    <row r="205" spans="2:16" ht="21" customHeight="1">
      <c r="B205" s="391"/>
      <c r="C205" s="384"/>
      <c r="D205" s="385"/>
      <c r="E205" s="385"/>
      <c r="F205" s="385"/>
      <c r="G205" s="385"/>
      <c r="H205" s="386"/>
      <c r="I205" s="383"/>
      <c r="J205" s="385"/>
      <c r="K205" s="1238"/>
      <c r="L205" s="1239"/>
      <c r="M205" s="1239"/>
      <c r="N205" s="1239"/>
      <c r="O205" s="1239"/>
      <c r="P205" s="1240"/>
    </row>
    <row r="206" spans="2:16" ht="21" customHeight="1">
      <c r="B206" s="391"/>
      <c r="C206" s="384"/>
      <c r="D206" s="385"/>
      <c r="E206" s="385"/>
      <c r="F206" s="385"/>
      <c r="G206" s="385"/>
      <c r="H206" s="386"/>
      <c r="I206" s="383"/>
      <c r="J206" s="385"/>
      <c r="K206" s="1238"/>
      <c r="L206" s="1239"/>
      <c r="M206" s="1239"/>
      <c r="N206" s="1239"/>
      <c r="O206" s="1239"/>
      <c r="P206" s="1240"/>
    </row>
    <row r="207" spans="2:16" ht="21" customHeight="1">
      <c r="B207" s="391"/>
      <c r="C207" s="384"/>
      <c r="D207" s="385"/>
      <c r="E207" s="385"/>
      <c r="F207" s="385"/>
      <c r="G207" s="385"/>
      <c r="H207" s="386"/>
      <c r="I207" s="383"/>
      <c r="J207" s="385"/>
      <c r="K207" s="1238"/>
      <c r="L207" s="1239"/>
      <c r="M207" s="1239"/>
      <c r="N207" s="1239"/>
      <c r="O207" s="1239"/>
      <c r="P207" s="1240"/>
    </row>
    <row r="208" spans="2:16" ht="20.25" customHeight="1">
      <c r="B208" s="1244" t="s">
        <v>876</v>
      </c>
      <c r="C208" s="1245"/>
      <c r="D208" s="1245"/>
      <c r="E208" s="1245"/>
      <c r="F208" s="1245"/>
      <c r="G208" s="1245"/>
      <c r="H208" s="1245"/>
      <c r="I208" s="1246"/>
      <c r="J208" s="382">
        <f>ROUND(SUM(J191:J207),1)</f>
        <v>1</v>
      </c>
      <c r="K208" s="1241"/>
      <c r="L208" s="1242"/>
      <c r="M208" s="1242"/>
      <c r="N208" s="1242"/>
      <c r="O208" s="1242"/>
      <c r="P208" s="1243"/>
    </row>
    <row r="209" spans="2:16" ht="20.25" customHeight="1">
      <c r="B209" s="1247" t="s">
        <v>940</v>
      </c>
      <c r="C209" s="1248"/>
      <c r="D209" s="1248"/>
      <c r="E209" s="1248"/>
      <c r="F209" s="1248"/>
      <c r="G209" s="1248"/>
      <c r="H209" s="1248"/>
      <c r="I209" s="1248"/>
      <c r="J209" s="1248"/>
      <c r="K209" s="1248"/>
      <c r="L209" s="1248"/>
      <c r="M209" s="1248"/>
      <c r="N209" s="1248"/>
      <c r="O209" s="1248"/>
      <c r="P209" s="1249"/>
    </row>
    <row r="210" spans="2:16" ht="20.25" customHeight="1">
      <c r="B210" s="1250"/>
      <c r="C210" s="1251"/>
      <c r="D210" s="1251"/>
      <c r="E210" s="1251"/>
      <c r="F210" s="1251"/>
      <c r="G210" s="1251"/>
      <c r="H210" s="1251"/>
      <c r="I210" s="1251"/>
      <c r="J210" s="1251"/>
      <c r="K210" s="1251"/>
      <c r="L210" s="1251"/>
      <c r="M210" s="1251"/>
      <c r="N210" s="1251"/>
      <c r="O210" s="1251"/>
      <c r="P210" s="1252"/>
    </row>
    <row r="211" spans="2:16" ht="21" customHeight="1" thickBot="1">
      <c r="B211" s="1253"/>
      <c r="C211" s="1254"/>
      <c r="D211" s="1254"/>
      <c r="E211" s="1254"/>
      <c r="F211" s="1254"/>
      <c r="G211" s="1254"/>
      <c r="H211" s="1254"/>
      <c r="I211" s="1254"/>
      <c r="J211" s="1254"/>
      <c r="K211" s="1254"/>
      <c r="L211" s="1254"/>
      <c r="M211" s="1254"/>
      <c r="N211" s="1254"/>
      <c r="O211" s="1254"/>
      <c r="P211" s="1255"/>
    </row>
  </sheetData>
  <mergeCells count="120">
    <mergeCell ref="J189:J190"/>
    <mergeCell ref="K189:P190"/>
    <mergeCell ref="K191:P208"/>
    <mergeCell ref="B208:I208"/>
    <mergeCell ref="B209:P211"/>
    <mergeCell ref="B189:B190"/>
    <mergeCell ref="C189:C190"/>
    <mergeCell ref="D189:F189"/>
    <mergeCell ref="G189:G190"/>
    <mergeCell ref="H189:H190"/>
    <mergeCell ref="I189:I190"/>
    <mergeCell ref="B181:P181"/>
    <mergeCell ref="B183:P183"/>
    <mergeCell ref="B185:P185"/>
    <mergeCell ref="B187:P187"/>
    <mergeCell ref="C188:M188"/>
    <mergeCell ref="O188:P188"/>
    <mergeCell ref="K155:P172"/>
    <mergeCell ref="B172:I172"/>
    <mergeCell ref="B173:P175"/>
    <mergeCell ref="B178:P178"/>
    <mergeCell ref="B179:P179"/>
    <mergeCell ref="B180:P180"/>
    <mergeCell ref="C152:M152"/>
    <mergeCell ref="O152:P152"/>
    <mergeCell ref="B153:B154"/>
    <mergeCell ref="C153:C154"/>
    <mergeCell ref="D153:F153"/>
    <mergeCell ref="G153:G154"/>
    <mergeCell ref="H153:H154"/>
    <mergeCell ref="I153:I154"/>
    <mergeCell ref="J153:J154"/>
    <mergeCell ref="K153:P154"/>
    <mergeCell ref="B143:P143"/>
    <mergeCell ref="B144:P144"/>
    <mergeCell ref="B145:P145"/>
    <mergeCell ref="B147:P147"/>
    <mergeCell ref="B149:P149"/>
    <mergeCell ref="B151:P151"/>
    <mergeCell ref="J118:J119"/>
    <mergeCell ref="K118:P119"/>
    <mergeCell ref="K120:P137"/>
    <mergeCell ref="B137:I137"/>
    <mergeCell ref="B138:P140"/>
    <mergeCell ref="B142:P142"/>
    <mergeCell ref="B118:B119"/>
    <mergeCell ref="C118:C119"/>
    <mergeCell ref="D118:F118"/>
    <mergeCell ref="G118:G119"/>
    <mergeCell ref="H118:H119"/>
    <mergeCell ref="I118:I119"/>
    <mergeCell ref="B110:P110"/>
    <mergeCell ref="B112:P112"/>
    <mergeCell ref="B114:P114"/>
    <mergeCell ref="B116:P116"/>
    <mergeCell ref="C117:M117"/>
    <mergeCell ref="O117:P117"/>
    <mergeCell ref="K85:P102"/>
    <mergeCell ref="B102:I102"/>
    <mergeCell ref="B103:P105"/>
    <mergeCell ref="B107:P107"/>
    <mergeCell ref="B108:P108"/>
    <mergeCell ref="B109:P109"/>
    <mergeCell ref="C82:M82"/>
    <mergeCell ref="O82:P82"/>
    <mergeCell ref="B83:B84"/>
    <mergeCell ref="C83:C84"/>
    <mergeCell ref="D83:F83"/>
    <mergeCell ref="G83:G84"/>
    <mergeCell ref="H83:H84"/>
    <mergeCell ref="I83:I84"/>
    <mergeCell ref="J83:J84"/>
    <mergeCell ref="K83:P84"/>
    <mergeCell ref="B73:P73"/>
    <mergeCell ref="B74:P74"/>
    <mergeCell ref="B75:P75"/>
    <mergeCell ref="B77:P77"/>
    <mergeCell ref="B79:P79"/>
    <mergeCell ref="B81:P81"/>
    <mergeCell ref="J48:J49"/>
    <mergeCell ref="K48:P49"/>
    <mergeCell ref="K50:P67"/>
    <mergeCell ref="B67:I67"/>
    <mergeCell ref="B68:P70"/>
    <mergeCell ref="B72:P72"/>
    <mergeCell ref="B48:B49"/>
    <mergeCell ref="C48:C49"/>
    <mergeCell ref="D48:F48"/>
    <mergeCell ref="G48:G49"/>
    <mergeCell ref="H48:H49"/>
    <mergeCell ref="I48:I49"/>
    <mergeCell ref="B42:P42"/>
    <mergeCell ref="B44:P44"/>
    <mergeCell ref="B46:P46"/>
    <mergeCell ref="C47:M47"/>
    <mergeCell ref="O47:P47"/>
    <mergeCell ref="K13:P14"/>
    <mergeCell ref="K15:P32"/>
    <mergeCell ref="B32:I32"/>
    <mergeCell ref="B33:P35"/>
    <mergeCell ref="B37:P37"/>
    <mergeCell ref="B38:P38"/>
    <mergeCell ref="B13:B14"/>
    <mergeCell ref="C13:C14"/>
    <mergeCell ref="D13:F13"/>
    <mergeCell ref="G13:G14"/>
    <mergeCell ref="H13:H14"/>
    <mergeCell ref="I13:I14"/>
    <mergeCell ref="J13:J14"/>
    <mergeCell ref="B39:P39"/>
    <mergeCell ref="B40:P40"/>
    <mergeCell ref="B2:P2"/>
    <mergeCell ref="B3:P3"/>
    <mergeCell ref="B4:P4"/>
    <mergeCell ref="B5:P5"/>
    <mergeCell ref="B7:P7"/>
    <mergeCell ref="B9:P9"/>
    <mergeCell ref="B11:P11"/>
    <mergeCell ref="C12:M12"/>
    <mergeCell ref="O12:P12"/>
  </mergeCells>
  <pageMargins left="0.39370078740157483" right="0.39370078740157483" top="0.39370078740157483" bottom="0.39370078740157483" header="0.31496062992125984" footer="0.31496062992125984"/>
  <pageSetup paperSize="9" scale="76" orientation="landscape" r:id="rId1"/>
  <rowBreaks count="3" manualBreakCount="3">
    <brk id="35" max="16" man="1"/>
    <brk id="140" max="16" man="1"/>
    <brk id="176" max="16" man="1"/>
  </rowBreaks>
  <colBreaks count="1" manualBreakCount="1">
    <brk id="17"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25F63-1D00-4674-827E-3A17D540C1B7}">
  <sheetPr>
    <tabColor rgb="FF92D050"/>
    <pageSetUpPr fitToPage="1"/>
  </sheetPr>
  <dimension ref="A1:J58"/>
  <sheetViews>
    <sheetView view="pageBreakPreview" topLeftCell="A54" zoomScale="85" zoomScaleNormal="47" zoomScaleSheetLayoutView="85" workbookViewId="0">
      <selection activeCell="A11" sqref="A11:H11"/>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RESUMEN'!$D$37</f>
        <v>ZANJA MT PARA 1 CIRCUITO</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40" customHeight="1">
      <c r="A14" s="510" t="str">
        <f>'PPTO RESUMEN'!C38</f>
        <v>5.1</v>
      </c>
      <c r="B14" s="1182" t="s">
        <v>1561</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EQUIPOS'!B186</f>
        <v>MAT2411177</v>
      </c>
      <c r="B18" s="1198" t="str">
        <f>'INSUMOS &amp; EQUIPOS'!C186</f>
        <v>TUBERIA PVC DB 4" -NTC 979 Y RETIE</v>
      </c>
      <c r="C18" s="1198"/>
      <c r="D18" s="516" t="str">
        <f>VLOOKUP(B18,'INSUMOS &amp; EQUIPOS'!$C$10:$E$419,2,FALSE)</f>
        <v>ML</v>
      </c>
      <c r="E18" s="517">
        <v>2</v>
      </c>
      <c r="F18" s="518">
        <v>0.05</v>
      </c>
      <c r="G18" s="519">
        <f>VLOOKUP(B18,'INSUMOS &amp; EQUIPOS'!$C$10:$E$419,3,FALSE)</f>
        <v>51479.166666666664</v>
      </c>
      <c r="H18" s="520">
        <f t="shared" ref="H18:H25" si="0">E18*G18*(1+F18)</f>
        <v>108106.25</v>
      </c>
    </row>
    <row r="19" spans="1:8" ht="50" customHeight="1">
      <c r="A19" s="515" t="str">
        <f>'INSUMOS &amp; EQUIPOS'!B189</f>
        <v>MAT2411180</v>
      </c>
      <c r="B19" s="1198" t="str">
        <f>'INSUMOS &amp; EQUIPOS'!C189</f>
        <v>ESPUMA DE POLIURETANO IGNIFUGA SOUDAGOAM FR PARA ESPACIOS EN TERMINALES DE DUCTOS X 750ML</v>
      </c>
      <c r="C19" s="1198"/>
      <c r="D19" s="516" t="str">
        <f>VLOOKUP(B19,'INSUMOS &amp; EQUIPOS'!$C$10:$E$419,2,FALSE)</f>
        <v>UND</v>
      </c>
      <c r="E19" s="517">
        <f>1/20</f>
        <v>0.05</v>
      </c>
      <c r="F19" s="518">
        <v>0.05</v>
      </c>
      <c r="G19" s="519">
        <f>VLOOKUP(B19,'INSUMOS &amp; EQUIPOS'!$C$10:$E$419,3,FALSE)</f>
        <v>65890</v>
      </c>
      <c r="H19" s="520">
        <f t="shared" si="0"/>
        <v>3459.2250000000004</v>
      </c>
    </row>
    <row r="20" spans="1:8" ht="30" customHeight="1">
      <c r="A20" s="515" t="str">
        <f>'INSUMOS &amp; EQUIPOS'!B190</f>
        <v>MAT2411181</v>
      </c>
      <c r="B20" s="1198" t="str">
        <f>'INSUMOS &amp; EQUIPOS'!C190</f>
        <v>CINTA SEÑALIZACIÓN DE RIESGO ELÉCTRICO SUBTERRÁNEO ROJO X 80 MT</v>
      </c>
      <c r="C20" s="1198"/>
      <c r="D20" s="516" t="str">
        <f>VLOOKUP(B20,'INSUMOS &amp; EQUIPOS'!$C$10:$E$419,2,FALSE)</f>
        <v>UND</v>
      </c>
      <c r="E20" s="517">
        <f>1/80</f>
        <v>1.2500000000000001E-2</v>
      </c>
      <c r="F20" s="518">
        <v>0.05</v>
      </c>
      <c r="G20" s="519">
        <f>VLOOKUP(B20,'INSUMOS &amp; EQUIPOS'!$C$10:$E$419,3,FALSE)</f>
        <v>111720</v>
      </c>
      <c r="H20" s="520">
        <f t="shared" si="0"/>
        <v>1466.325</v>
      </c>
    </row>
    <row r="21" spans="1:8" ht="15" customHeight="1">
      <c r="A21" s="515" t="str">
        <f>'INSUMOS &amp; EQUIPOS'!B192</f>
        <v>MAT2411183</v>
      </c>
      <c r="B21" s="1198" t="str">
        <f>'INSUMOS &amp; EQUIPOS'!C192</f>
        <v>SEPARADOR DE 2 DUCTOS DE Ø=4" (114,3MM)</v>
      </c>
      <c r="C21" s="1198"/>
      <c r="D21" s="516" t="str">
        <f>VLOOKUP(B21,'INSUMOS &amp; EQUIPOS'!$C$10:$E$419,2,FALSE)</f>
        <v>UND</v>
      </c>
      <c r="E21" s="517">
        <v>1.1000000000000001</v>
      </c>
      <c r="F21" s="518">
        <v>0.05</v>
      </c>
      <c r="G21" s="519">
        <f>VLOOKUP(B21,'INSUMOS &amp; EQUIPOS'!$C$10:$E$419,3,FALSE)</f>
        <v>10800</v>
      </c>
      <c r="H21" s="520">
        <f t="shared" si="0"/>
        <v>12474.000000000002</v>
      </c>
    </row>
    <row r="22" spans="1:8" ht="15" customHeight="1">
      <c r="A22" s="515" t="str">
        <f>'INSUMOS &amp; EQUIPOS'!B109</f>
        <v>MAT2411100</v>
      </c>
      <c r="B22" s="1198" t="str">
        <f>'INSUMOS &amp; EQUIPOS'!C109</f>
        <v>SOLDADURA LIQUIDA PVC 1/4 GL</v>
      </c>
      <c r="C22" s="1198"/>
      <c r="D22" s="516" t="str">
        <f>VLOOKUP(B22,'INSUMOS &amp; EQUIPOS'!$C$10:$E$419,2,FALSE)</f>
        <v>UND</v>
      </c>
      <c r="E22" s="517">
        <f>1/50</f>
        <v>0.02</v>
      </c>
      <c r="F22" s="518">
        <v>0.05</v>
      </c>
      <c r="G22" s="519">
        <f>VLOOKUP(B22,'INSUMOS &amp; EQUIPOS'!$C$10:$E$419,3,FALSE)</f>
        <v>69455.87999999999</v>
      </c>
      <c r="H22" s="520">
        <f t="shared" si="0"/>
        <v>1458.5734799999998</v>
      </c>
    </row>
    <row r="23" spans="1:8" ht="15" customHeight="1">
      <c r="A23" s="515" t="str">
        <f>'INSUMOS &amp; EQUIPOS'!B110</f>
        <v>MAT2411101</v>
      </c>
      <c r="B23" s="1198" t="str">
        <f>'INSUMOS &amp; EQUIPOS'!C110</f>
        <v>LIMPIADOR PVC 760-G, 1/4 GLN</v>
      </c>
      <c r="C23" s="1198"/>
      <c r="D23" s="516" t="str">
        <f>VLOOKUP(B23,'INSUMOS &amp; EQUIPOS'!$C$10:$E$419,2,FALSE)</f>
        <v>UND</v>
      </c>
      <c r="E23" s="517">
        <f>E22</f>
        <v>0.02</v>
      </c>
      <c r="F23" s="518">
        <v>0.05</v>
      </c>
      <c r="G23" s="519">
        <f>VLOOKUP(B23,'INSUMOS &amp; EQUIPOS'!$C$10:$E$419,3,FALSE)</f>
        <v>82593.602910000001</v>
      </c>
      <c r="H23" s="520">
        <f t="shared" si="0"/>
        <v>1734.4656611100002</v>
      </c>
    </row>
    <row r="24" spans="1:8" ht="15" customHeight="1">
      <c r="A24" s="515" t="str">
        <f>'INSUMOS &amp; EQUIPOS'!B22</f>
        <v>MAT2411013</v>
      </c>
      <c r="B24" s="1198" t="str">
        <f>'INSUMOS &amp; EQUIPOS'!C22</f>
        <v>ARENA</v>
      </c>
      <c r="C24" s="1198"/>
      <c r="D24" s="516" t="str">
        <f>VLOOKUP(B24,'INSUMOS &amp; EQUIPOS'!$C$10:$E$419,2,FALSE)</f>
        <v>M3</v>
      </c>
      <c r="E24" s="517">
        <f>(1*0.7*0.25)*1.3</f>
        <v>0.22749999999999998</v>
      </c>
      <c r="F24" s="518">
        <v>0.05</v>
      </c>
      <c r="G24" s="519">
        <f>VLOOKUP(B24,'INSUMOS &amp; EQUIPOS'!$C$10:$E$419,3,FALSE)</f>
        <v>82791.022524043234</v>
      </c>
      <c r="H24" s="520">
        <f t="shared" si="0"/>
        <v>19776.705505430826</v>
      </c>
    </row>
    <row r="25" spans="1:8" ht="15" customHeight="1">
      <c r="A25" s="515" t="str">
        <f>'INSUMOS &amp; EQUIPOS'!B13</f>
        <v>MAT2411004</v>
      </c>
      <c r="B25" s="1198" t="str">
        <f>'INSUMOS &amp; EQUIPOS'!C13</f>
        <v>AGUA</v>
      </c>
      <c r="C25" s="1198"/>
      <c r="D25" s="516" t="str">
        <f>VLOOKUP(B25,'INSUMOS &amp; EQUIPOS'!$C$10:$E$419,2,FALSE)</f>
        <v>LT</v>
      </c>
      <c r="E25" s="517">
        <v>12</v>
      </c>
      <c r="F25" s="518">
        <v>0.05</v>
      </c>
      <c r="G25" s="519">
        <f>VLOOKUP(B25,'INSUMOS &amp; EQUIPOS'!$C$10:$E$419,3,FALSE)</f>
        <v>105.3</v>
      </c>
      <c r="H25" s="520">
        <f t="shared" si="0"/>
        <v>1326.78</v>
      </c>
    </row>
    <row r="26" spans="1:8" ht="15" customHeight="1">
      <c r="A26" s="510"/>
      <c r="B26" s="521"/>
      <c r="C26" s="522"/>
      <c r="D26" s="522"/>
      <c r="E26" s="522"/>
      <c r="F26" s="522"/>
      <c r="G26" s="523" t="s">
        <v>1539</v>
      </c>
      <c r="H26" s="524">
        <f>SUM(H18:H25)</f>
        <v>149802.32464654083</v>
      </c>
    </row>
    <row r="27" spans="1:8" ht="10" customHeight="1">
      <c r="A27" s="501"/>
      <c r="B27" s="502"/>
      <c r="C27" s="502"/>
      <c r="D27" s="502"/>
      <c r="E27" s="502"/>
      <c r="F27" s="502"/>
      <c r="G27" s="502"/>
      <c r="H27" s="503"/>
    </row>
    <row r="28" spans="1:8" ht="14">
      <c r="A28" s="513" t="s">
        <v>360</v>
      </c>
      <c r="B28" s="1199" t="s">
        <v>1540</v>
      </c>
      <c r="C28" s="1200"/>
      <c r="D28" s="1200"/>
      <c r="E28" s="1200"/>
      <c r="F28" s="1200"/>
      <c r="G28" s="1200"/>
      <c r="H28" s="1201"/>
    </row>
    <row r="29" spans="1:8" ht="14">
      <c r="A29" s="512"/>
      <c r="B29" s="1202" t="s">
        <v>933</v>
      </c>
      <c r="C29" s="1202"/>
      <c r="D29" s="1202"/>
      <c r="E29" s="514" t="s">
        <v>301</v>
      </c>
      <c r="F29" s="514" t="s">
        <v>0</v>
      </c>
      <c r="G29" s="514" t="s">
        <v>1538</v>
      </c>
      <c r="H29" s="514" t="s">
        <v>365</v>
      </c>
    </row>
    <row r="30" spans="1:8" ht="14">
      <c r="A30" s="525"/>
      <c r="B30" s="1198" t="s">
        <v>1541</v>
      </c>
      <c r="C30" s="1198"/>
      <c r="D30" s="1198"/>
      <c r="E30" s="516" t="s">
        <v>291</v>
      </c>
      <c r="F30" s="526">
        <v>0.05</v>
      </c>
      <c r="G30" s="519">
        <f>H50</f>
        <v>68641.26747150236</v>
      </c>
      <c r="H30" s="520">
        <f>F30*G30</f>
        <v>3432.063373575118</v>
      </c>
    </row>
    <row r="31" spans="1:8" ht="30" customHeight="1">
      <c r="A31" s="525" t="str">
        <f>'INSUMOS &amp; EQUIPOS'!B348</f>
        <v>C0010822</v>
      </c>
      <c r="B31" s="1203" t="str">
        <f>'INSUMOS &amp; EQUIPOS'!$C$348</f>
        <v>RETROEXCAVADORA SOBRE LLANTAS, MOTOR 62HP, PROFUNDIDAD DE EXCAVACIÓN DE 5.41 METROS</v>
      </c>
      <c r="C31" s="1204"/>
      <c r="D31" s="1205"/>
      <c r="E31" s="516" t="str">
        <f>VLOOKUP(B31,'INSUMOS &amp; EQUIPOS'!$C$10:$E$419,2,FALSE)</f>
        <v>HM</v>
      </c>
      <c r="F31" s="554">
        <f>1/10</f>
        <v>0.1</v>
      </c>
      <c r="G31" s="519">
        <f>VLOOKUP(B31,'INSUMOS &amp; EQUIPOS'!$C$10:$E$419,3,FALSE)</f>
        <v>200070</v>
      </c>
      <c r="H31" s="520">
        <f>F31*G31</f>
        <v>20007</v>
      </c>
    </row>
    <row r="32" spans="1:8" ht="14">
      <c r="A32" s="525" t="str">
        <f>'INSUMOS &amp; EQUIPOS'!B360</f>
        <v>C0010190</v>
      </c>
      <c r="B32" s="1203" t="str">
        <f>'INSUMOS &amp; EQUIPOS'!C360</f>
        <v>COMPACTADOR MANUAL VIBRATORIO (RANA) CON MOTOR DE 6 HP</v>
      </c>
      <c r="C32" s="1204"/>
      <c r="D32" s="1205"/>
      <c r="E32" s="516" t="str">
        <f>VLOOKUP(B32,'INSUMOS &amp; EQUIPOS'!$C$10:$E$419,2,FALSE)</f>
        <v>HR</v>
      </c>
      <c r="F32" s="554">
        <f>1/2</f>
        <v>0.5</v>
      </c>
      <c r="G32" s="519">
        <f>VLOOKUP(B32,'INSUMOS &amp; EQUIPOS'!$C$10:$E$419,3,FALSE)</f>
        <v>13531.05</v>
      </c>
      <c r="H32" s="520">
        <f>F32*G32</f>
        <v>6765.5249999999996</v>
      </c>
    </row>
    <row r="33" spans="1:8" ht="14">
      <c r="A33" s="525" t="str">
        <f>'INSUMOS &amp; EQUIPOS'!B353</f>
        <v>EQUI2411013</v>
      </c>
      <c r="B33" s="1203" t="str">
        <f>'INSUMOS &amp; EQUIPOS'!C353</f>
        <v>MINICARGADOR 61 HP - TIPO BOBCAT</v>
      </c>
      <c r="C33" s="1204"/>
      <c r="D33" s="1205"/>
      <c r="E33" s="516" t="str">
        <f>VLOOKUP(B33,'INSUMOS &amp; EQUIPOS'!$C$10:$E$419,2,FALSE)</f>
        <v>HM</v>
      </c>
      <c r="F33" s="554">
        <f>1/10</f>
        <v>0.1</v>
      </c>
      <c r="G33" s="519">
        <f>VLOOKUP(B33,'INSUMOS &amp; EQUIPOS'!$C$10:$E$419,3,FALSE)</f>
        <v>101298.59999999999</v>
      </c>
      <c r="H33" s="520">
        <f>F33*G33</f>
        <v>10129.86</v>
      </c>
    </row>
    <row r="34" spans="1:8" ht="14">
      <c r="A34" s="525"/>
      <c r="B34" s="1225"/>
      <c r="C34" s="1225"/>
      <c r="D34" s="1225"/>
      <c r="E34" s="528"/>
      <c r="F34" s="529"/>
      <c r="G34" s="530"/>
      <c r="H34" s="520"/>
    </row>
    <row r="35" spans="1:8" ht="28">
      <c r="A35" s="531"/>
      <c r="B35" s="1210"/>
      <c r="C35" s="1211"/>
      <c r="D35" s="1211"/>
      <c r="E35" s="532"/>
      <c r="F35" s="532"/>
      <c r="G35" s="533" t="s">
        <v>1542</v>
      </c>
      <c r="H35" s="534">
        <f>SUM(H30:H32)</f>
        <v>30204.588373575119</v>
      </c>
    </row>
    <row r="36" spans="1:8" ht="10" customHeight="1">
      <c r="A36" s="501"/>
      <c r="B36" s="502"/>
      <c r="C36" s="502"/>
      <c r="D36" s="502"/>
      <c r="E36" s="502"/>
      <c r="F36" s="502"/>
      <c r="G36" s="502"/>
      <c r="H36" s="503"/>
    </row>
    <row r="37" spans="1:8" ht="14">
      <c r="A37" s="535"/>
      <c r="B37" s="1199" t="s">
        <v>1543</v>
      </c>
      <c r="C37" s="1201"/>
      <c r="D37" s="536"/>
      <c r="E37" s="537"/>
      <c r="F37" s="537"/>
      <c r="G37" s="537"/>
      <c r="H37" s="537"/>
    </row>
    <row r="38" spans="1:8" ht="14">
      <c r="A38" s="513" t="s">
        <v>1544</v>
      </c>
      <c r="B38" s="1202" t="s">
        <v>933</v>
      </c>
      <c r="C38" s="1202"/>
      <c r="D38" s="514" t="s">
        <v>301</v>
      </c>
      <c r="E38" s="514" t="s">
        <v>1545</v>
      </c>
      <c r="F38" s="514" t="s">
        <v>1546</v>
      </c>
      <c r="G38" s="514" t="s">
        <v>936</v>
      </c>
      <c r="H38" s="514" t="s">
        <v>365</v>
      </c>
    </row>
    <row r="39" spans="1:8" ht="30" customHeight="1">
      <c r="A39" s="525" t="str">
        <f>'INSUMOS &amp; EQUIPOS'!B408</f>
        <v>TRANS241101</v>
      </c>
      <c r="B39" s="1198" t="str">
        <f>'INSUMOS &amp; EQUIPOS'!$C$408</f>
        <v>TRANSPORTE DE MATERIAL PROVENIENTE DE EXCAVACIÓN</v>
      </c>
      <c r="C39" s="1198"/>
      <c r="D39" s="516" t="str">
        <f>VLOOKUP(B39,'INSUMOS &amp; EQUIPOS'!$C$10:$E$419,2,FALSE)</f>
        <v>M3-KM</v>
      </c>
      <c r="E39" s="538">
        <v>2</v>
      </c>
      <c r="F39" s="538">
        <f>(0.7*1*1)*1.3</f>
        <v>0.90999999999999992</v>
      </c>
      <c r="G39" s="519">
        <f>VLOOKUP(B39,'INSUMOS &amp; EQUIPOS'!$C$10:$E$419,3,FALSE)</f>
        <v>1866.9689999999998</v>
      </c>
      <c r="H39" s="540">
        <f>(E39*F39)*G39</f>
        <v>3397.8835799999993</v>
      </c>
    </row>
    <row r="40" spans="1:8" ht="30" customHeight="1">
      <c r="A40" s="525" t="str">
        <f>'INSUMOS &amp; EQUIPOS'!B409</f>
        <v>TRANS241102</v>
      </c>
      <c r="B40" s="1198" t="str">
        <f>'INSUMOS &amp; EQUIPOS'!$C$409</f>
        <v>TRANSPORTE DE MATERIAL AGREGADO (TRITURADO, SUBBASE, RELLENO Y ARENA)</v>
      </c>
      <c r="C40" s="1198"/>
      <c r="D40" s="516" t="str">
        <f>VLOOKUP(B40,'INSUMOS &amp; EQUIPOS'!$C$10:$E$419,2,FALSE)</f>
        <v>M3-KM</v>
      </c>
      <c r="E40" s="538">
        <f>'APUS BASICOS'!G7</f>
        <v>43.6</v>
      </c>
      <c r="F40" s="538">
        <f>E24*1.05</f>
        <v>0.23887499999999998</v>
      </c>
      <c r="G40" s="519">
        <f>VLOOKUP(B40,'INSUMOS &amp; EQUIPOS'!$C$10:$E$419,3,FALSE)</f>
        <v>1866.9689999999998</v>
      </c>
      <c r="H40" s="540">
        <f>(E40*F40)*G40</f>
        <v>19444.388786549996</v>
      </c>
    </row>
    <row r="41" spans="1:8" ht="14">
      <c r="A41" s="525" t="str">
        <f>'INSUMOS &amp; EQUIPOS'!B411</f>
        <v>TRANS241104</v>
      </c>
      <c r="B41" s="1198" t="str">
        <f>'INSUMOS &amp; EQUIPOS'!C411</f>
        <v>TRANSPORTE DE MATERIALES</v>
      </c>
      <c r="C41" s="1198"/>
      <c r="D41" s="516" t="str">
        <f>VLOOKUP(B41,'INSUMOS &amp; EQUIPOS'!$C$10:$E$419,2,FALSE)</f>
        <v>%</v>
      </c>
      <c r="E41" s="538"/>
      <c r="F41" s="539">
        <v>0.05</v>
      </c>
      <c r="G41" s="519">
        <f>H26-(H24)</f>
        <v>130025.61914111</v>
      </c>
      <c r="H41" s="540">
        <f>F41*G41</f>
        <v>6501.2809570555</v>
      </c>
    </row>
    <row r="42" spans="1:8" ht="14">
      <c r="A42" s="541"/>
      <c r="B42" s="1208"/>
      <c r="C42" s="1209"/>
      <c r="D42" s="542"/>
      <c r="E42" s="543"/>
      <c r="F42" s="543"/>
      <c r="G42" s="523" t="s">
        <v>1548</v>
      </c>
      <c r="H42" s="534">
        <f>SUM(H39:H41)</f>
        <v>29343.553323605494</v>
      </c>
    </row>
    <row r="43" spans="1:8" ht="10" customHeight="1">
      <c r="A43" s="501"/>
      <c r="B43" s="502"/>
      <c r="C43" s="502"/>
      <c r="D43" s="502"/>
      <c r="E43" s="502"/>
      <c r="F43" s="502"/>
      <c r="G43" s="502"/>
      <c r="H43" s="503"/>
    </row>
    <row r="44" spans="1:8" ht="14">
      <c r="A44" s="512"/>
      <c r="B44" s="1200" t="s">
        <v>937</v>
      </c>
      <c r="C44" s="1200"/>
      <c r="D44" s="1200"/>
      <c r="E44" s="1200"/>
      <c r="F44" s="1200"/>
      <c r="G44" s="1200"/>
      <c r="H44" s="1201"/>
    </row>
    <row r="45" spans="1:8" ht="14">
      <c r="A45" s="513" t="s">
        <v>1544</v>
      </c>
      <c r="B45" s="1202" t="s">
        <v>1549</v>
      </c>
      <c r="C45" s="1202"/>
      <c r="D45" s="1202"/>
      <c r="E45" s="514" t="s">
        <v>301</v>
      </c>
      <c r="F45" s="514" t="s">
        <v>0</v>
      </c>
      <c r="G45" s="514" t="s">
        <v>1538</v>
      </c>
      <c r="H45" s="514" t="s">
        <v>365</v>
      </c>
    </row>
    <row r="46" spans="1:8" ht="14">
      <c r="A46" s="525" t="str">
        <f>'INSUMOS &amp; EQUIPOS'!B382</f>
        <v>MO241101</v>
      </c>
      <c r="B46" s="1210" t="str">
        <f>'INSUMOS &amp; EQUIPOS'!C382</f>
        <v xml:space="preserve">CUADRILLA "AA" (Albañileria) </v>
      </c>
      <c r="C46" s="1211"/>
      <c r="D46" s="1212"/>
      <c r="E46" s="516" t="str">
        <f>VLOOKUP(B46,'INSUMOS &amp; EQUIPOS'!$C$10:$E$419,2,FALSE)</f>
        <v>HC</v>
      </c>
      <c r="F46" s="527">
        <v>0.5</v>
      </c>
      <c r="G46" s="519">
        <f>VLOOKUP(B46,'INSUMOS &amp; EQUIPOS'!$C$10:$E$419,3,FALSE)</f>
        <v>50004.564548208138</v>
      </c>
      <c r="H46" s="520">
        <f>F46*G46</f>
        <v>25002.282274104069</v>
      </c>
    </row>
    <row r="47" spans="1:8" ht="14">
      <c r="A47" s="525" t="str">
        <f>'INSUMOS &amp; EQUIPOS'!B383</f>
        <v>MO241102</v>
      </c>
      <c r="B47" s="1210" t="str">
        <f>'INSUMOS &amp; EQUIPOS'!C383</f>
        <v xml:space="preserve">CUADRILLA "BB" (Instalaciones) </v>
      </c>
      <c r="C47" s="1211"/>
      <c r="D47" s="1212"/>
      <c r="E47" s="516" t="str">
        <f>VLOOKUP(B47,'INSUMOS &amp; EQUIPOS'!$C$10:$E$419,2,FALSE)</f>
        <v>HC</v>
      </c>
      <c r="F47" s="527">
        <v>0.8</v>
      </c>
      <c r="G47" s="519">
        <f>VLOOKUP(B47,'INSUMOS &amp; EQUIPOS'!$C$10:$E$419,3,FALSE)</f>
        <v>54548.731496747867</v>
      </c>
      <c r="H47" s="520">
        <f>F47*G47</f>
        <v>43638.985197398295</v>
      </c>
    </row>
    <row r="48" spans="1:8" ht="14">
      <c r="A48" s="525"/>
      <c r="B48" s="1210"/>
      <c r="C48" s="1211"/>
      <c r="D48" s="1212"/>
      <c r="E48" s="516"/>
      <c r="F48" s="527"/>
      <c r="G48" s="519"/>
      <c r="H48" s="520"/>
    </row>
    <row r="49" spans="1:10" ht="14">
      <c r="A49" s="525"/>
      <c r="B49" s="1225"/>
      <c r="C49" s="1225"/>
      <c r="D49" s="1225"/>
      <c r="E49" s="528"/>
      <c r="F49" s="544"/>
      <c r="G49" s="530"/>
      <c r="H49" s="520"/>
    </row>
    <row r="50" spans="1:10" ht="14">
      <c r="A50" s="531"/>
      <c r="B50" s="1203"/>
      <c r="C50" s="1204"/>
      <c r="D50" s="1204"/>
      <c r="E50" s="543"/>
      <c r="F50" s="543"/>
      <c r="G50" s="523" t="s">
        <v>1550</v>
      </c>
      <c r="H50" s="534">
        <f>SUM(H46:H49)</f>
        <v>68641.26747150236</v>
      </c>
    </row>
    <row r="51" spans="1:10" ht="10" customHeight="1">
      <c r="A51" s="501"/>
      <c r="B51" s="502"/>
      <c r="C51" s="502"/>
      <c r="D51" s="502"/>
      <c r="E51" s="502"/>
      <c r="F51" s="502"/>
      <c r="G51" s="502"/>
      <c r="H51" s="503"/>
    </row>
    <row r="52" spans="1:10" ht="20" customHeight="1">
      <c r="A52" s="1213" t="s">
        <v>938</v>
      </c>
      <c r="B52" s="1214"/>
      <c r="C52" s="1214"/>
      <c r="D52" s="1214"/>
      <c r="E52" s="1214"/>
      <c r="F52" s="1214"/>
      <c r="G52" s="1215"/>
      <c r="H52" s="545">
        <f>H50+H42+H35+H26</f>
        <v>277991.73381522379</v>
      </c>
      <c r="J52" s="546"/>
    </row>
    <row r="53" spans="1:10" ht="10" customHeight="1">
      <c r="A53" s="501"/>
      <c r="B53" s="502"/>
      <c r="C53" s="502"/>
      <c r="D53" s="502"/>
      <c r="E53" s="502"/>
      <c r="F53" s="502"/>
      <c r="G53" s="502"/>
      <c r="H53" s="503"/>
    </row>
    <row r="54" spans="1:10" ht="12.75" customHeight="1">
      <c r="A54" s="1216" t="s">
        <v>1551</v>
      </c>
      <c r="B54" s="1217"/>
      <c r="C54" s="1217"/>
      <c r="D54" s="1217"/>
      <c r="E54" s="1217"/>
      <c r="F54" s="1217"/>
      <c r="G54" s="1217"/>
      <c r="H54" s="1218"/>
    </row>
    <row r="55" spans="1:10" ht="12.75" customHeight="1">
      <c r="A55" s="1219"/>
      <c r="B55" s="1220"/>
      <c r="C55" s="1220"/>
      <c r="D55" s="1220"/>
      <c r="E55" s="1220"/>
      <c r="F55" s="1220"/>
      <c r="G55" s="1220"/>
      <c r="H55" s="1221"/>
    </row>
    <row r="56" spans="1:10" ht="12.75" customHeight="1">
      <c r="A56" s="1222"/>
      <c r="B56" s="1223"/>
      <c r="C56" s="1223"/>
      <c r="D56" s="1223"/>
      <c r="E56" s="1223"/>
      <c r="F56" s="1223"/>
      <c r="G56" s="1223"/>
      <c r="H56" s="1224"/>
    </row>
    <row r="57" spans="1:10" ht="14.5">
      <c r="A57" s="502"/>
      <c r="B57" s="502"/>
      <c r="C57" s="502"/>
      <c r="D57" s="502"/>
      <c r="E57" s="502"/>
      <c r="F57" s="502"/>
      <c r="G57" s="502"/>
      <c r="H57" s="502"/>
    </row>
    <row r="58" spans="1:10" ht="14.5">
      <c r="A58" s="502"/>
      <c r="B58" s="502"/>
      <c r="C58" s="502"/>
      <c r="D58" s="502"/>
      <c r="E58" s="502"/>
      <c r="F58" s="502"/>
      <c r="G58" s="502"/>
      <c r="H58" s="502"/>
    </row>
  </sheetData>
  <mergeCells count="45">
    <mergeCell ref="B50:D50"/>
    <mergeCell ref="A52:G52"/>
    <mergeCell ref="A54:H56"/>
    <mergeCell ref="B44:H44"/>
    <mergeCell ref="B45:D45"/>
    <mergeCell ref="B46:D46"/>
    <mergeCell ref="B47:D47"/>
    <mergeCell ref="B48:D48"/>
    <mergeCell ref="B49:D49"/>
    <mergeCell ref="B42:C42"/>
    <mergeCell ref="B30:D30"/>
    <mergeCell ref="B31:D31"/>
    <mergeCell ref="B32:D32"/>
    <mergeCell ref="B33:D33"/>
    <mergeCell ref="B34:D34"/>
    <mergeCell ref="B35:D35"/>
    <mergeCell ref="B37:C37"/>
    <mergeCell ref="B38:C38"/>
    <mergeCell ref="B39:C39"/>
    <mergeCell ref="B40:C40"/>
    <mergeCell ref="B41:C41"/>
    <mergeCell ref="B29:D29"/>
    <mergeCell ref="B16:H16"/>
    <mergeCell ref="B17:C17"/>
    <mergeCell ref="B18:C18"/>
    <mergeCell ref="B19:C19"/>
    <mergeCell ref="B20:C20"/>
    <mergeCell ref="B21:C21"/>
    <mergeCell ref="B22:C22"/>
    <mergeCell ref="B23:C23"/>
    <mergeCell ref="B24:C24"/>
    <mergeCell ref="B25:C25"/>
    <mergeCell ref="B28:H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B96C0-A1C2-496A-99D0-83ED45977297}">
  <sheetPr>
    <tabColor rgb="FF92D050"/>
    <pageSetUpPr fitToPage="1"/>
  </sheetPr>
  <dimension ref="A1:J58"/>
  <sheetViews>
    <sheetView view="pageBreakPreview" topLeftCell="A41" zoomScale="85" zoomScaleNormal="47" zoomScaleSheetLayoutView="85" workbookViewId="0">
      <selection activeCell="A11" sqref="A11:H11"/>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RESUMEN'!$D$37</f>
        <v>ZANJA MT PARA 1 CIRCUITO</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40" customHeight="1">
      <c r="A14" s="510" t="str">
        <f>'PPTO RESUMEN'!C39</f>
        <v>5.2</v>
      </c>
      <c r="B14" s="1182" t="s">
        <v>1562</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EQUIPOS'!B186</f>
        <v>MAT2411177</v>
      </c>
      <c r="B18" s="1198" t="str">
        <f>'INSUMOS &amp; EQUIPOS'!C186</f>
        <v>TUBERIA PVC DB 4" -NTC 979 Y RETIE</v>
      </c>
      <c r="C18" s="1198"/>
      <c r="D18" s="516" t="str">
        <f>VLOOKUP(B18,'INSUMOS &amp; EQUIPOS'!$C$10:$E$419,2,FALSE)</f>
        <v>ML</v>
      </c>
      <c r="E18" s="517">
        <v>4</v>
      </c>
      <c r="F18" s="518">
        <v>0.05</v>
      </c>
      <c r="G18" s="519">
        <f>VLOOKUP(B18,'INSUMOS &amp; EQUIPOS'!$C$10:$E$419,3,FALSE)</f>
        <v>51479.166666666664</v>
      </c>
      <c r="H18" s="520">
        <f t="shared" ref="H18:H25" si="0">E18*G18*(1+F18)</f>
        <v>216212.5</v>
      </c>
    </row>
    <row r="19" spans="1:8" ht="50" customHeight="1">
      <c r="A19" s="515" t="str">
        <f>'INSUMOS &amp; EQUIPOS'!B189</f>
        <v>MAT2411180</v>
      </c>
      <c r="B19" s="1198" t="str">
        <f>'INSUMOS &amp; EQUIPOS'!C189</f>
        <v>ESPUMA DE POLIURETANO IGNIFUGA SOUDAGOAM FR PARA ESPACIOS EN TERMINALES DE DUCTOS X 750ML</v>
      </c>
      <c r="C19" s="1198"/>
      <c r="D19" s="516" t="str">
        <f>VLOOKUP(B19,'INSUMOS &amp; EQUIPOS'!$C$10:$E$419,2,FALSE)</f>
        <v>UND</v>
      </c>
      <c r="E19" s="517">
        <f>1/15</f>
        <v>6.6666666666666666E-2</v>
      </c>
      <c r="F19" s="518">
        <v>0.05</v>
      </c>
      <c r="G19" s="519">
        <f>VLOOKUP(B19,'INSUMOS &amp; EQUIPOS'!$C$10:$E$419,3,FALSE)</f>
        <v>65890</v>
      </c>
      <c r="H19" s="520">
        <f t="shared" si="0"/>
        <v>4612.3</v>
      </c>
    </row>
    <row r="20" spans="1:8" ht="30" customHeight="1">
      <c r="A20" s="515" t="str">
        <f>'INSUMOS &amp; EQUIPOS'!B190</f>
        <v>MAT2411181</v>
      </c>
      <c r="B20" s="1198" t="str">
        <f>'INSUMOS &amp; EQUIPOS'!C190</f>
        <v>CINTA SEÑALIZACIÓN DE RIESGO ELÉCTRICO SUBTERRÁNEO ROJO X 80 MT</v>
      </c>
      <c r="C20" s="1198"/>
      <c r="D20" s="516" t="str">
        <f>VLOOKUP(B20,'INSUMOS &amp; EQUIPOS'!$C$10:$E$419,2,FALSE)</f>
        <v>UND</v>
      </c>
      <c r="E20" s="517">
        <f>1/80</f>
        <v>1.2500000000000001E-2</v>
      </c>
      <c r="F20" s="518">
        <v>0.05</v>
      </c>
      <c r="G20" s="519">
        <f>VLOOKUP(B20,'INSUMOS &amp; EQUIPOS'!$C$10:$E$419,3,FALSE)</f>
        <v>111720</v>
      </c>
      <c r="H20" s="520">
        <f t="shared" si="0"/>
        <v>1466.325</v>
      </c>
    </row>
    <row r="21" spans="1:8" ht="15" customHeight="1">
      <c r="A21" s="515" t="str">
        <f>'INSUMOS &amp; EQUIPOS'!B192</f>
        <v>MAT2411183</v>
      </c>
      <c r="B21" s="1198" t="str">
        <f>'INSUMOS &amp; EQUIPOS'!C193</f>
        <v>SEPARADOR DE 3 DUCTOS DE Ø=4" (114,3MM)</v>
      </c>
      <c r="C21" s="1198"/>
      <c r="D21" s="516" t="str">
        <f>VLOOKUP(B21,'INSUMOS &amp; EQUIPOS'!$C$10:$E$419,2,FALSE)</f>
        <v>UND</v>
      </c>
      <c r="E21" s="517">
        <v>1.1000000000000001</v>
      </c>
      <c r="F21" s="518">
        <v>0.05</v>
      </c>
      <c r="G21" s="519">
        <f>VLOOKUP(B21,'INSUMOS &amp; EQUIPOS'!$C$10:$E$419,3,FALSE)</f>
        <v>17580</v>
      </c>
      <c r="H21" s="520">
        <f t="shared" si="0"/>
        <v>20304.900000000001</v>
      </c>
    </row>
    <row r="22" spans="1:8" ht="15" customHeight="1">
      <c r="A22" s="515" t="str">
        <f>'INSUMOS &amp; EQUIPOS'!B109</f>
        <v>MAT2411100</v>
      </c>
      <c r="B22" s="1198" t="str">
        <f>'INSUMOS &amp; EQUIPOS'!C109</f>
        <v>SOLDADURA LIQUIDA PVC 1/4 GL</v>
      </c>
      <c r="C22" s="1198"/>
      <c r="D22" s="516" t="str">
        <f>VLOOKUP(B22,'INSUMOS &amp; EQUIPOS'!$C$10:$E$419,2,FALSE)</f>
        <v>UND</v>
      </c>
      <c r="E22" s="517">
        <f>1/45</f>
        <v>2.2222222222222223E-2</v>
      </c>
      <c r="F22" s="518">
        <v>0.05</v>
      </c>
      <c r="G22" s="519">
        <f>VLOOKUP(B22,'INSUMOS &amp; EQUIPOS'!$C$10:$E$419,3,FALSE)</f>
        <v>69455.87999999999</v>
      </c>
      <c r="H22" s="520">
        <f t="shared" si="0"/>
        <v>1620.6372000000001</v>
      </c>
    </row>
    <row r="23" spans="1:8" ht="15" customHeight="1">
      <c r="A23" s="515" t="str">
        <f>'INSUMOS &amp; EQUIPOS'!B110</f>
        <v>MAT2411101</v>
      </c>
      <c r="B23" s="1198" t="str">
        <f>'INSUMOS &amp; EQUIPOS'!C110</f>
        <v>LIMPIADOR PVC 760-G, 1/4 GLN</v>
      </c>
      <c r="C23" s="1198"/>
      <c r="D23" s="516" t="str">
        <f>VLOOKUP(B23,'INSUMOS &amp; EQUIPOS'!$C$10:$E$419,2,FALSE)</f>
        <v>UND</v>
      </c>
      <c r="E23" s="517">
        <f>E22</f>
        <v>2.2222222222222223E-2</v>
      </c>
      <c r="F23" s="518">
        <v>0.05</v>
      </c>
      <c r="G23" s="519">
        <f>VLOOKUP(B23,'INSUMOS &amp; EQUIPOS'!$C$10:$E$419,3,FALSE)</f>
        <v>82593.602910000001</v>
      </c>
      <c r="H23" s="520">
        <f t="shared" si="0"/>
        <v>1927.1840679000002</v>
      </c>
    </row>
    <row r="24" spans="1:8" ht="15" customHeight="1">
      <c r="A24" s="515" t="str">
        <f>'INSUMOS &amp; EQUIPOS'!B22</f>
        <v>MAT2411013</v>
      </c>
      <c r="B24" s="1198" t="str">
        <f>'INSUMOS &amp; EQUIPOS'!C22</f>
        <v>ARENA</v>
      </c>
      <c r="C24" s="1198"/>
      <c r="D24" s="516" t="str">
        <f>VLOOKUP(B24,'INSUMOS &amp; EQUIPOS'!$C$10:$E$419,2,FALSE)</f>
        <v>M3</v>
      </c>
      <c r="E24" s="517">
        <f>(1*0.7*0.25)*1.3</f>
        <v>0.22749999999999998</v>
      </c>
      <c r="F24" s="518">
        <v>0.05</v>
      </c>
      <c r="G24" s="519">
        <f>VLOOKUP(B24,'INSUMOS &amp; EQUIPOS'!$C$10:$E$419,3,FALSE)</f>
        <v>82791.022524043234</v>
      </c>
      <c r="H24" s="520">
        <f t="shared" si="0"/>
        <v>19776.705505430826</v>
      </c>
    </row>
    <row r="25" spans="1:8" ht="15" customHeight="1">
      <c r="A25" s="515" t="str">
        <f>'INSUMOS &amp; EQUIPOS'!B13</f>
        <v>MAT2411004</v>
      </c>
      <c r="B25" s="1198" t="str">
        <f>'INSUMOS &amp; EQUIPOS'!C13</f>
        <v>AGUA</v>
      </c>
      <c r="C25" s="1198"/>
      <c r="D25" s="516" t="str">
        <f>VLOOKUP(B25,'INSUMOS &amp; EQUIPOS'!$C$10:$E$419,2,FALSE)</f>
        <v>LT</v>
      </c>
      <c r="E25" s="517">
        <v>12</v>
      </c>
      <c r="F25" s="518">
        <v>0.05</v>
      </c>
      <c r="G25" s="519">
        <f>VLOOKUP(B25,'INSUMOS &amp; EQUIPOS'!$C$10:$E$419,3,FALSE)</f>
        <v>105.3</v>
      </c>
      <c r="H25" s="520">
        <f t="shared" si="0"/>
        <v>1326.78</v>
      </c>
    </row>
    <row r="26" spans="1:8" ht="15" customHeight="1">
      <c r="A26" s="510"/>
      <c r="B26" s="521"/>
      <c r="C26" s="522"/>
      <c r="D26" s="522"/>
      <c r="E26" s="522"/>
      <c r="F26" s="522"/>
      <c r="G26" s="523" t="s">
        <v>1539</v>
      </c>
      <c r="H26" s="524">
        <f>SUM(H18:H25)</f>
        <v>267247.33177333086</v>
      </c>
    </row>
    <row r="27" spans="1:8" ht="10" customHeight="1">
      <c r="A27" s="501"/>
      <c r="B27" s="502"/>
      <c r="C27" s="502"/>
      <c r="D27" s="502"/>
      <c r="E27" s="502"/>
      <c r="F27" s="502"/>
      <c r="G27" s="502"/>
      <c r="H27" s="503"/>
    </row>
    <row r="28" spans="1:8" ht="14">
      <c r="A28" s="513" t="s">
        <v>360</v>
      </c>
      <c r="B28" s="1199" t="s">
        <v>1540</v>
      </c>
      <c r="C28" s="1200"/>
      <c r="D28" s="1200"/>
      <c r="E28" s="1200"/>
      <c r="F28" s="1200"/>
      <c r="G28" s="1200"/>
      <c r="H28" s="1201"/>
    </row>
    <row r="29" spans="1:8" ht="14">
      <c r="A29" s="512"/>
      <c r="B29" s="1202" t="s">
        <v>933</v>
      </c>
      <c r="C29" s="1202"/>
      <c r="D29" s="1202"/>
      <c r="E29" s="514" t="s">
        <v>301</v>
      </c>
      <c r="F29" s="514" t="s">
        <v>0</v>
      </c>
      <c r="G29" s="514" t="s">
        <v>1538</v>
      </c>
      <c r="H29" s="514" t="s">
        <v>365</v>
      </c>
    </row>
    <row r="30" spans="1:8" ht="14">
      <c r="A30" s="525"/>
      <c r="B30" s="1198" t="s">
        <v>1541</v>
      </c>
      <c r="C30" s="1198"/>
      <c r="D30" s="1198"/>
      <c r="E30" s="516" t="s">
        <v>291</v>
      </c>
      <c r="F30" s="526">
        <v>0.05</v>
      </c>
      <c r="G30" s="519">
        <f>H50</f>
        <v>106370.96282437188</v>
      </c>
      <c r="H30" s="520">
        <f>F30*G30</f>
        <v>5318.5481412185945</v>
      </c>
    </row>
    <row r="31" spans="1:8" ht="30" customHeight="1">
      <c r="A31" s="525" t="str">
        <f>'INSUMOS &amp; EQUIPOS'!B348</f>
        <v>C0010822</v>
      </c>
      <c r="B31" s="1203" t="str">
        <f>'INSUMOS &amp; EQUIPOS'!$C$348</f>
        <v>RETROEXCAVADORA SOBRE LLANTAS, MOTOR 62HP, PROFUNDIDAD DE EXCAVACIÓN DE 5.41 METROS</v>
      </c>
      <c r="C31" s="1204"/>
      <c r="D31" s="1205"/>
      <c r="E31" s="516" t="str">
        <f>VLOOKUP(B31,'INSUMOS &amp; EQUIPOS'!$C$10:$E$419,2,FALSE)</f>
        <v>HM</v>
      </c>
      <c r="F31" s="554">
        <f>1/10</f>
        <v>0.1</v>
      </c>
      <c r="G31" s="519">
        <f>VLOOKUP(B31,'INSUMOS &amp; EQUIPOS'!$C$10:$E$419,3,FALSE)</f>
        <v>200070</v>
      </c>
      <c r="H31" s="520">
        <f>F31*G31</f>
        <v>20007</v>
      </c>
    </row>
    <row r="32" spans="1:8" ht="14">
      <c r="A32" s="525" t="str">
        <f>'INSUMOS &amp; EQUIPOS'!B360</f>
        <v>C0010190</v>
      </c>
      <c r="B32" s="1203" t="str">
        <f>'INSUMOS &amp; EQUIPOS'!C360</f>
        <v>COMPACTADOR MANUAL VIBRATORIO (RANA) CON MOTOR DE 6 HP</v>
      </c>
      <c r="C32" s="1204"/>
      <c r="D32" s="1205"/>
      <c r="E32" s="516" t="str">
        <f>VLOOKUP(B32,'INSUMOS &amp; EQUIPOS'!$C$10:$E$419,2,FALSE)</f>
        <v>HR</v>
      </c>
      <c r="F32" s="554">
        <f>1/2</f>
        <v>0.5</v>
      </c>
      <c r="G32" s="519">
        <f>VLOOKUP(B32,'INSUMOS &amp; EQUIPOS'!$C$10:$E$419,3,FALSE)</f>
        <v>13531.05</v>
      </c>
      <c r="H32" s="520">
        <f>F32*G32</f>
        <v>6765.5249999999996</v>
      </c>
    </row>
    <row r="33" spans="1:8" ht="14">
      <c r="A33" s="525" t="str">
        <f>'INSUMOS &amp; EQUIPOS'!B353</f>
        <v>EQUI2411013</v>
      </c>
      <c r="B33" s="1203" t="str">
        <f>'INSUMOS &amp; EQUIPOS'!C353</f>
        <v>MINICARGADOR 61 HP - TIPO BOBCAT</v>
      </c>
      <c r="C33" s="1204"/>
      <c r="D33" s="1205"/>
      <c r="E33" s="516" t="str">
        <f>VLOOKUP(B33,'INSUMOS &amp; EQUIPOS'!$C$10:$E$419,2,FALSE)</f>
        <v>HM</v>
      </c>
      <c r="F33" s="554">
        <f>1/10</f>
        <v>0.1</v>
      </c>
      <c r="G33" s="519">
        <f>VLOOKUP(B33,'INSUMOS &amp; EQUIPOS'!$C$10:$E$419,3,FALSE)</f>
        <v>101298.59999999999</v>
      </c>
      <c r="H33" s="520">
        <f>F33*G33</f>
        <v>10129.86</v>
      </c>
    </row>
    <row r="34" spans="1:8" ht="14">
      <c r="A34" s="525"/>
      <c r="B34" s="1225"/>
      <c r="C34" s="1225"/>
      <c r="D34" s="1225"/>
      <c r="E34" s="528"/>
      <c r="F34" s="529"/>
      <c r="G34" s="530"/>
      <c r="H34" s="520"/>
    </row>
    <row r="35" spans="1:8" ht="28">
      <c r="A35" s="531"/>
      <c r="B35" s="1210"/>
      <c r="C35" s="1211"/>
      <c r="D35" s="1211"/>
      <c r="E35" s="532"/>
      <c r="F35" s="532"/>
      <c r="G35" s="533" t="s">
        <v>1542</v>
      </c>
      <c r="H35" s="534">
        <f>SUM(H30:H32)</f>
        <v>32091.073141218592</v>
      </c>
    </row>
    <row r="36" spans="1:8" ht="10" customHeight="1">
      <c r="A36" s="501"/>
      <c r="B36" s="502"/>
      <c r="C36" s="502"/>
      <c r="D36" s="502"/>
      <c r="E36" s="502"/>
      <c r="F36" s="502"/>
      <c r="G36" s="502"/>
      <c r="H36" s="503"/>
    </row>
    <row r="37" spans="1:8" ht="14">
      <c r="A37" s="535"/>
      <c r="B37" s="1199" t="s">
        <v>1543</v>
      </c>
      <c r="C37" s="1201"/>
      <c r="D37" s="536"/>
      <c r="E37" s="537"/>
      <c r="F37" s="537"/>
      <c r="G37" s="537"/>
      <c r="H37" s="537"/>
    </row>
    <row r="38" spans="1:8" ht="14">
      <c r="A38" s="513" t="s">
        <v>1544</v>
      </c>
      <c r="B38" s="1202" t="s">
        <v>933</v>
      </c>
      <c r="C38" s="1202"/>
      <c r="D38" s="514" t="s">
        <v>301</v>
      </c>
      <c r="E38" s="514" t="s">
        <v>1545</v>
      </c>
      <c r="F38" s="514" t="s">
        <v>1546</v>
      </c>
      <c r="G38" s="514" t="s">
        <v>936</v>
      </c>
      <c r="H38" s="514" t="s">
        <v>365</v>
      </c>
    </row>
    <row r="39" spans="1:8" ht="30" customHeight="1">
      <c r="A39" s="525" t="str">
        <f>'INSUMOS &amp; EQUIPOS'!B408</f>
        <v>TRANS241101</v>
      </c>
      <c r="B39" s="1198" t="str">
        <f>'INSUMOS &amp; EQUIPOS'!$C$408</f>
        <v>TRANSPORTE DE MATERIAL PROVENIENTE DE EXCAVACIÓN</v>
      </c>
      <c r="C39" s="1198"/>
      <c r="D39" s="516" t="str">
        <f>VLOOKUP(B39,'INSUMOS &amp; EQUIPOS'!$C$10:$E$419,2,FALSE)</f>
        <v>M3-KM</v>
      </c>
      <c r="E39" s="538">
        <v>2</v>
      </c>
      <c r="F39" s="538">
        <f>(0.7*1*1)*1.3</f>
        <v>0.90999999999999992</v>
      </c>
      <c r="G39" s="519">
        <f>VLOOKUP(B39,'INSUMOS &amp; EQUIPOS'!$C$10:$E$419,3,FALSE)</f>
        <v>1866.9689999999998</v>
      </c>
      <c r="H39" s="540">
        <f>(E39*F39)*G39</f>
        <v>3397.8835799999993</v>
      </c>
    </row>
    <row r="40" spans="1:8" ht="30" customHeight="1">
      <c r="A40" s="525" t="str">
        <f>'INSUMOS &amp; EQUIPOS'!B409</f>
        <v>TRANS241102</v>
      </c>
      <c r="B40" s="1198" t="str">
        <f>'INSUMOS &amp; EQUIPOS'!$C$409</f>
        <v>TRANSPORTE DE MATERIAL AGREGADO (TRITURADO, SUBBASE, RELLENO Y ARENA)</v>
      </c>
      <c r="C40" s="1198"/>
      <c r="D40" s="516" t="str">
        <f>VLOOKUP(B40,'INSUMOS &amp; EQUIPOS'!$C$10:$E$419,2,FALSE)</f>
        <v>M3-KM</v>
      </c>
      <c r="E40" s="538">
        <f>'APUS BASICOS'!G7</f>
        <v>43.6</v>
      </c>
      <c r="F40" s="538">
        <f>E24*1.05</f>
        <v>0.23887499999999998</v>
      </c>
      <c r="G40" s="519">
        <f>VLOOKUP(B40,'INSUMOS &amp; EQUIPOS'!$C$10:$E$419,3,FALSE)</f>
        <v>1866.9689999999998</v>
      </c>
      <c r="H40" s="540">
        <f>(E40*F40)*G40</f>
        <v>19444.388786549996</v>
      </c>
    </row>
    <row r="41" spans="1:8" ht="14">
      <c r="A41" s="525" t="str">
        <f>'INSUMOS &amp; EQUIPOS'!B411</f>
        <v>TRANS241104</v>
      </c>
      <c r="B41" s="1198" t="str">
        <f>'INSUMOS &amp; EQUIPOS'!C411</f>
        <v>TRANSPORTE DE MATERIALES</v>
      </c>
      <c r="C41" s="1198"/>
      <c r="D41" s="516" t="str">
        <f>VLOOKUP(B41,'INSUMOS &amp; EQUIPOS'!$C$10:$E$419,2,FALSE)</f>
        <v>%</v>
      </c>
      <c r="E41" s="538"/>
      <c r="F41" s="539">
        <v>0.05</v>
      </c>
      <c r="G41" s="519">
        <f>H26-(H24)</f>
        <v>247470.62626790005</v>
      </c>
      <c r="H41" s="540">
        <f>F41*G41</f>
        <v>12373.531313395004</v>
      </c>
    </row>
    <row r="42" spans="1:8" ht="14">
      <c r="A42" s="541"/>
      <c r="B42" s="1208"/>
      <c r="C42" s="1209"/>
      <c r="D42" s="542"/>
      <c r="E42" s="543"/>
      <c r="F42" s="543"/>
      <c r="G42" s="523" t="s">
        <v>1548</v>
      </c>
      <c r="H42" s="534">
        <f>SUM(H39:H41)</f>
        <v>35215.803679944998</v>
      </c>
    </row>
    <row r="43" spans="1:8" ht="10" customHeight="1">
      <c r="A43" s="501"/>
      <c r="B43" s="502"/>
      <c r="C43" s="502"/>
      <c r="D43" s="502"/>
      <c r="E43" s="502"/>
      <c r="F43" s="502"/>
      <c r="G43" s="502"/>
      <c r="H43" s="503"/>
    </row>
    <row r="44" spans="1:8" ht="14">
      <c r="A44" s="512"/>
      <c r="B44" s="1200" t="s">
        <v>937</v>
      </c>
      <c r="C44" s="1200"/>
      <c r="D44" s="1200"/>
      <c r="E44" s="1200"/>
      <c r="F44" s="1200"/>
      <c r="G44" s="1200"/>
      <c r="H44" s="1201"/>
    </row>
    <row r="45" spans="1:8" ht="14">
      <c r="A45" s="513" t="s">
        <v>1544</v>
      </c>
      <c r="B45" s="1202" t="s">
        <v>1549</v>
      </c>
      <c r="C45" s="1202"/>
      <c r="D45" s="1202"/>
      <c r="E45" s="514" t="s">
        <v>301</v>
      </c>
      <c r="F45" s="514" t="s">
        <v>0</v>
      </c>
      <c r="G45" s="514" t="s">
        <v>1538</v>
      </c>
      <c r="H45" s="514" t="s">
        <v>365</v>
      </c>
    </row>
    <row r="46" spans="1:8" ht="14">
      <c r="A46" s="525" t="str">
        <f>'INSUMOS &amp; EQUIPOS'!B382</f>
        <v>MO241101</v>
      </c>
      <c r="B46" s="1210" t="str">
        <f>'INSUMOS &amp; EQUIPOS'!C382</f>
        <v xml:space="preserve">CUADRILLA "AA" (Albañileria) </v>
      </c>
      <c r="C46" s="1211"/>
      <c r="D46" s="1212"/>
      <c r="E46" s="516" t="str">
        <f>VLOOKUP(B46,'INSUMOS &amp; EQUIPOS'!$C$10:$E$419,2,FALSE)</f>
        <v>HC</v>
      </c>
      <c r="F46" s="527">
        <v>0.6</v>
      </c>
      <c r="G46" s="519">
        <f>VLOOKUP(B46,'INSUMOS &amp; EQUIPOS'!$C$10:$E$419,3,FALSE)</f>
        <v>50004.564548208138</v>
      </c>
      <c r="H46" s="520">
        <f>F46*G46</f>
        <v>30002.73872892488</v>
      </c>
    </row>
    <row r="47" spans="1:8" ht="14">
      <c r="A47" s="525" t="str">
        <f>'INSUMOS &amp; EQUIPOS'!B383</f>
        <v>MO241102</v>
      </c>
      <c r="B47" s="1210" t="str">
        <f>'INSUMOS &amp; EQUIPOS'!C383</f>
        <v xml:space="preserve">CUADRILLA "BB" (Instalaciones) </v>
      </c>
      <c r="C47" s="1211"/>
      <c r="D47" s="1212"/>
      <c r="E47" s="516" t="str">
        <f>VLOOKUP(B47,'INSUMOS &amp; EQUIPOS'!$C$10:$E$419,2,FALSE)</f>
        <v>HC</v>
      </c>
      <c r="F47" s="527">
        <v>1.4</v>
      </c>
      <c r="G47" s="519">
        <f>VLOOKUP(B47,'INSUMOS &amp; EQUIPOS'!$C$10:$E$419,3,FALSE)</f>
        <v>54548.731496747867</v>
      </c>
      <c r="H47" s="520">
        <f>F47*G47</f>
        <v>76368.224095447003</v>
      </c>
    </row>
    <row r="48" spans="1:8" ht="14">
      <c r="A48" s="525"/>
      <c r="B48" s="1210"/>
      <c r="C48" s="1211"/>
      <c r="D48" s="1212"/>
      <c r="E48" s="516"/>
      <c r="F48" s="527"/>
      <c r="G48" s="519"/>
      <c r="H48" s="520"/>
    </row>
    <row r="49" spans="1:10" ht="14">
      <c r="A49" s="525"/>
      <c r="B49" s="1225"/>
      <c r="C49" s="1225"/>
      <c r="D49" s="1225"/>
      <c r="E49" s="528"/>
      <c r="F49" s="544"/>
      <c r="G49" s="530"/>
      <c r="H49" s="520"/>
    </row>
    <row r="50" spans="1:10" ht="14">
      <c r="A50" s="531"/>
      <c r="B50" s="1203"/>
      <c r="C50" s="1204"/>
      <c r="D50" s="1204"/>
      <c r="E50" s="543"/>
      <c r="F50" s="543"/>
      <c r="G50" s="523" t="s">
        <v>1550</v>
      </c>
      <c r="H50" s="534">
        <f>SUM(H46:H49)</f>
        <v>106370.96282437188</v>
      </c>
    </row>
    <row r="51" spans="1:10" ht="10" customHeight="1">
      <c r="A51" s="501"/>
      <c r="B51" s="502"/>
      <c r="C51" s="502"/>
      <c r="D51" s="502"/>
      <c r="E51" s="502"/>
      <c r="F51" s="502"/>
      <c r="G51" s="502"/>
      <c r="H51" s="503"/>
    </row>
    <row r="52" spans="1:10" ht="20" customHeight="1">
      <c r="A52" s="1213" t="s">
        <v>938</v>
      </c>
      <c r="B52" s="1214"/>
      <c r="C52" s="1214"/>
      <c r="D52" s="1214"/>
      <c r="E52" s="1214"/>
      <c r="F52" s="1214"/>
      <c r="G52" s="1215"/>
      <c r="H52" s="545">
        <f>H50+H42+H35+H26</f>
        <v>440925.17141886638</v>
      </c>
      <c r="J52" s="546"/>
    </row>
    <row r="53" spans="1:10" ht="10" customHeight="1">
      <c r="A53" s="501"/>
      <c r="B53" s="502"/>
      <c r="C53" s="502"/>
      <c r="D53" s="502"/>
      <c r="E53" s="502"/>
      <c r="F53" s="502"/>
      <c r="G53" s="502"/>
      <c r="H53" s="503"/>
    </row>
    <row r="54" spans="1:10" ht="12.75" customHeight="1">
      <c r="A54" s="1216" t="s">
        <v>1551</v>
      </c>
      <c r="B54" s="1217"/>
      <c r="C54" s="1217"/>
      <c r="D54" s="1217"/>
      <c r="E54" s="1217"/>
      <c r="F54" s="1217"/>
      <c r="G54" s="1217"/>
      <c r="H54" s="1218"/>
    </row>
    <row r="55" spans="1:10" ht="12.75" customHeight="1">
      <c r="A55" s="1219"/>
      <c r="B55" s="1220"/>
      <c r="C55" s="1220"/>
      <c r="D55" s="1220"/>
      <c r="E55" s="1220"/>
      <c r="F55" s="1220"/>
      <c r="G55" s="1220"/>
      <c r="H55" s="1221"/>
    </row>
    <row r="56" spans="1:10" ht="12.75" customHeight="1">
      <c r="A56" s="1222"/>
      <c r="B56" s="1223"/>
      <c r="C56" s="1223"/>
      <c r="D56" s="1223"/>
      <c r="E56" s="1223"/>
      <c r="F56" s="1223"/>
      <c r="G56" s="1223"/>
      <c r="H56" s="1224"/>
    </row>
    <row r="57" spans="1:10" ht="14.5">
      <c r="A57" s="502"/>
      <c r="B57" s="502"/>
      <c r="C57" s="502"/>
      <c r="D57" s="502"/>
      <c r="E57" s="502"/>
      <c r="F57" s="502"/>
      <c r="G57" s="502"/>
      <c r="H57" s="502"/>
    </row>
    <row r="58" spans="1:10" ht="14.5">
      <c r="A58" s="502"/>
      <c r="B58" s="502"/>
      <c r="C58" s="502"/>
      <c r="D58" s="502"/>
      <c r="E58" s="502"/>
      <c r="F58" s="502"/>
      <c r="G58" s="502"/>
      <c r="H58" s="502"/>
    </row>
  </sheetData>
  <mergeCells count="45">
    <mergeCell ref="B50:D50"/>
    <mergeCell ref="A52:G52"/>
    <mergeCell ref="A54:H56"/>
    <mergeCell ref="B44:H44"/>
    <mergeCell ref="B45:D45"/>
    <mergeCell ref="B46:D46"/>
    <mergeCell ref="B47:D47"/>
    <mergeCell ref="B48:D48"/>
    <mergeCell ref="B49:D49"/>
    <mergeCell ref="B42:C42"/>
    <mergeCell ref="B30:D30"/>
    <mergeCell ref="B31:D31"/>
    <mergeCell ref="B32:D32"/>
    <mergeCell ref="B33:D33"/>
    <mergeCell ref="B34:D34"/>
    <mergeCell ref="B35:D35"/>
    <mergeCell ref="B37:C37"/>
    <mergeCell ref="B38:C38"/>
    <mergeCell ref="B39:C39"/>
    <mergeCell ref="B40:C40"/>
    <mergeCell ref="B41:C41"/>
    <mergeCell ref="B29:D29"/>
    <mergeCell ref="B16:H16"/>
    <mergeCell ref="B17:C17"/>
    <mergeCell ref="B18:C18"/>
    <mergeCell ref="B19:C19"/>
    <mergeCell ref="B20:C20"/>
    <mergeCell ref="B21:C21"/>
    <mergeCell ref="B22:C22"/>
    <mergeCell ref="B23:C23"/>
    <mergeCell ref="B24:C24"/>
    <mergeCell ref="B25:C25"/>
    <mergeCell ref="B28:H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615D5-4C35-4E1C-8CE3-C1BEAFE8BD7D}">
  <sheetPr>
    <tabColor rgb="FFFFC000"/>
    <pageSetUpPr fitToPage="1"/>
  </sheetPr>
  <dimension ref="A2:Q603"/>
  <sheetViews>
    <sheetView view="pageBreakPreview" topLeftCell="A590" zoomScale="110" zoomScaleNormal="110" zoomScaleSheetLayoutView="110" workbookViewId="0">
      <selection activeCell="D462" sqref="D462:J462"/>
    </sheetView>
  </sheetViews>
  <sheetFormatPr baseColWidth="10" defaultColWidth="11.19921875" defaultRowHeight="12.5"/>
  <cols>
    <col min="1" max="1" width="2.19921875" style="465" customWidth="1"/>
    <col min="2" max="2" width="10.8984375" style="465" customWidth="1"/>
    <col min="3" max="3" width="37.19921875" style="465" customWidth="1"/>
    <col min="4" max="10" width="13.8984375" style="465" customWidth="1"/>
    <col min="11" max="14" width="11.19921875" style="465"/>
    <col min="15" max="16" width="12.59765625" style="465" customWidth="1"/>
    <col min="17" max="17" width="1.796875" style="465" customWidth="1"/>
    <col min="18" max="16384" width="11.19921875" style="465"/>
  </cols>
  <sheetData>
    <row r="2" spans="2:16" ht="48" customHeight="1">
      <c r="B2" s="1293"/>
      <c r="C2" s="1294"/>
      <c r="D2" s="1297" t="s">
        <v>870</v>
      </c>
      <c r="E2" s="1298"/>
      <c r="F2" s="1298"/>
      <c r="G2" s="1298"/>
      <c r="H2" s="1298"/>
      <c r="I2" s="1298"/>
      <c r="J2" s="1298"/>
      <c r="K2" s="1298"/>
      <c r="L2" s="1298"/>
      <c r="M2" s="1299"/>
      <c r="N2" s="1300"/>
      <c r="O2" s="1301"/>
      <c r="P2" s="1302"/>
    </row>
    <row r="3" spans="2:16" ht="48" customHeight="1">
      <c r="B3" s="1295"/>
      <c r="C3" s="1296"/>
      <c r="D3" s="1297" t="s">
        <v>871</v>
      </c>
      <c r="E3" s="1298"/>
      <c r="F3" s="1298"/>
      <c r="G3" s="1298"/>
      <c r="H3" s="1298"/>
      <c r="I3" s="1298"/>
      <c r="J3" s="1298"/>
      <c r="K3" s="1298"/>
      <c r="L3" s="1298"/>
      <c r="M3" s="1299"/>
      <c r="N3" s="1303"/>
      <c r="O3" s="1304"/>
      <c r="P3" s="1305"/>
    </row>
    <row r="4" spans="2:16" ht="25" customHeight="1">
      <c r="B4" s="362" t="s">
        <v>872</v>
      </c>
      <c r="C4" s="1306" t="s">
        <v>865</v>
      </c>
      <c r="D4" s="1307"/>
      <c r="E4" s="1307"/>
      <c r="F4" s="1307"/>
      <c r="G4" s="1307"/>
      <c r="H4" s="1307"/>
      <c r="I4" s="1307"/>
      <c r="J4" s="1307"/>
      <c r="K4" s="1307"/>
      <c r="L4" s="1307"/>
      <c r="M4" s="1307"/>
      <c r="N4" s="1307"/>
      <c r="O4" s="1307"/>
      <c r="P4" s="1308"/>
    </row>
    <row r="5" spans="2:16" ht="6" customHeight="1">
      <c r="B5" s="1309"/>
      <c r="C5" s="1310"/>
      <c r="D5" s="1310"/>
      <c r="E5" s="1310"/>
      <c r="F5" s="1310"/>
      <c r="G5" s="1310"/>
      <c r="H5" s="1310"/>
      <c r="I5" s="1310"/>
      <c r="J5" s="1310"/>
      <c r="K5" s="1310"/>
      <c r="L5" s="1310"/>
      <c r="M5" s="1310"/>
      <c r="N5" s="1310"/>
      <c r="O5" s="1310"/>
      <c r="P5" s="1311"/>
    </row>
    <row r="6" spans="2:16" ht="60.75" customHeight="1">
      <c r="B6" s="363" t="s">
        <v>378</v>
      </c>
      <c r="C6" s="362">
        <f>+'PPTO RESUMEN'!C29</f>
        <v>3.4</v>
      </c>
      <c r="D6" s="1327" t="str">
        <f>VLOOKUP(C6,'PPTO RESUMEN'!$C$17:$E$83,2)</f>
        <v>Suministro e instalacion de lamparas de iluminacion tipo exterior con alimentacion autonoma. Incluye poste de 6 metros en acero galvanizado</v>
      </c>
      <c r="E6" s="1328"/>
      <c r="F6" s="1328"/>
      <c r="G6" s="1328"/>
      <c r="H6" s="1328"/>
      <c r="I6" s="1328"/>
      <c r="J6" s="1328"/>
      <c r="K6" s="1328"/>
      <c r="L6" s="1328"/>
      <c r="M6" s="1329"/>
      <c r="N6" s="363" t="s">
        <v>301</v>
      </c>
      <c r="O6" s="364" t="s">
        <v>1860</v>
      </c>
      <c r="P6" s="362">
        <v>25</v>
      </c>
    </row>
    <row r="7" spans="2:16" ht="18" customHeight="1">
      <c r="B7" s="1330" t="s">
        <v>873</v>
      </c>
      <c r="C7" s="1330" t="s">
        <v>299</v>
      </c>
      <c r="D7" s="1332" t="s">
        <v>874</v>
      </c>
      <c r="E7" s="1333"/>
      <c r="F7" s="1334"/>
      <c r="G7" s="1335" t="s">
        <v>883</v>
      </c>
      <c r="H7" s="1335" t="s">
        <v>0</v>
      </c>
      <c r="I7" s="1335" t="s">
        <v>301</v>
      </c>
      <c r="J7" s="1335" t="s">
        <v>876</v>
      </c>
      <c r="K7" s="1337" t="s">
        <v>877</v>
      </c>
      <c r="L7" s="1338"/>
      <c r="M7" s="1338"/>
      <c r="N7" s="1338"/>
      <c r="O7" s="1338"/>
      <c r="P7" s="1339"/>
    </row>
    <row r="8" spans="2:16" ht="18" customHeight="1">
      <c r="B8" s="1331"/>
      <c r="C8" s="1331"/>
      <c r="D8" s="366" t="s">
        <v>878</v>
      </c>
      <c r="E8" s="366" t="s">
        <v>879</v>
      </c>
      <c r="F8" s="366" t="s">
        <v>881</v>
      </c>
      <c r="G8" s="1336"/>
      <c r="H8" s="1336"/>
      <c r="I8" s="1336"/>
      <c r="J8" s="1336"/>
      <c r="K8" s="1340"/>
      <c r="L8" s="1341"/>
      <c r="M8" s="1341"/>
      <c r="N8" s="1341"/>
      <c r="O8" s="1341"/>
      <c r="P8" s="1342"/>
    </row>
    <row r="9" spans="2:16" ht="36.75" customHeight="1">
      <c r="B9" s="362"/>
      <c r="C9" s="365" t="s">
        <v>1861</v>
      </c>
      <c r="D9" s="367"/>
      <c r="E9" s="367"/>
      <c r="F9" s="367"/>
      <c r="G9" s="367"/>
      <c r="H9" s="368"/>
      <c r="I9" s="369"/>
      <c r="J9" s="367"/>
      <c r="K9" s="1312"/>
      <c r="L9" s="1313"/>
      <c r="M9" s="1313"/>
      <c r="N9" s="1313"/>
      <c r="O9" s="1313"/>
      <c r="P9" s="1314"/>
    </row>
    <row r="10" spans="2:16" ht="246" customHeight="1">
      <c r="B10" s="369"/>
      <c r="C10" s="370" t="s">
        <v>1859</v>
      </c>
      <c r="D10" s="367">
        <f>+P6</f>
        <v>25</v>
      </c>
      <c r="E10" s="367"/>
      <c r="F10" s="371"/>
      <c r="G10" s="367">
        <f>D10*F10*E10</f>
        <v>0</v>
      </c>
      <c r="H10" s="368">
        <v>20</v>
      </c>
      <c r="I10" s="567" t="s">
        <v>1860</v>
      </c>
      <c r="J10" s="367">
        <f>+H10</f>
        <v>20</v>
      </c>
      <c r="K10" s="1315"/>
      <c r="L10" s="1316"/>
      <c r="M10" s="1316"/>
      <c r="N10" s="1316"/>
      <c r="O10" s="1316"/>
      <c r="P10" s="1317"/>
    </row>
    <row r="11" spans="2:16" ht="21" customHeight="1">
      <c r="B11" s="369"/>
      <c r="C11" s="370"/>
      <c r="D11" s="367"/>
      <c r="E11" s="372"/>
      <c r="F11" s="372"/>
      <c r="G11" s="367"/>
      <c r="H11" s="368"/>
      <c r="I11" s="369"/>
      <c r="J11" s="367"/>
      <c r="K11" s="1315"/>
      <c r="L11" s="1316"/>
      <c r="M11" s="1316"/>
      <c r="N11" s="1316"/>
      <c r="O11" s="1316"/>
      <c r="P11" s="1317"/>
    </row>
    <row r="12" spans="2:16" ht="21" customHeight="1">
      <c r="B12" s="369"/>
      <c r="C12" s="370"/>
      <c r="D12" s="367"/>
      <c r="E12" s="372"/>
      <c r="F12" s="367"/>
      <c r="G12" s="367"/>
      <c r="H12" s="368"/>
      <c r="I12" s="369"/>
      <c r="J12" s="367"/>
      <c r="K12" s="1315"/>
      <c r="L12" s="1316"/>
      <c r="M12" s="1316"/>
      <c r="N12" s="1316"/>
      <c r="O12" s="1316"/>
      <c r="P12" s="1317"/>
    </row>
    <row r="13" spans="2:16" ht="21" customHeight="1">
      <c r="B13" s="369"/>
      <c r="C13" s="370"/>
      <c r="D13" s="367"/>
      <c r="E13" s="367"/>
      <c r="F13" s="367"/>
      <c r="G13" s="367"/>
      <c r="H13" s="368"/>
      <c r="I13" s="369"/>
      <c r="J13" s="367"/>
      <c r="K13" s="1315"/>
      <c r="L13" s="1316"/>
      <c r="M13" s="1316"/>
      <c r="N13" s="1316"/>
      <c r="O13" s="1316"/>
      <c r="P13" s="1317"/>
    </row>
    <row r="14" spans="2:16" ht="20.25" customHeight="1">
      <c r="B14" s="1321" t="s">
        <v>876</v>
      </c>
      <c r="C14" s="1322"/>
      <c r="D14" s="1322"/>
      <c r="E14" s="1322"/>
      <c r="F14" s="1322"/>
      <c r="G14" s="1322"/>
      <c r="H14" s="1322"/>
      <c r="I14" s="1323"/>
      <c r="J14" s="362">
        <f>ROUND(SUM(J9:J13),1)</f>
        <v>20</v>
      </c>
      <c r="K14" s="1318"/>
      <c r="L14" s="1319"/>
      <c r="M14" s="1319"/>
      <c r="N14" s="1319"/>
      <c r="O14" s="1319"/>
      <c r="P14" s="1320"/>
    </row>
    <row r="15" spans="2:16" ht="79" customHeight="1">
      <c r="B15" s="1324" t="s">
        <v>882</v>
      </c>
      <c r="C15" s="1325"/>
      <c r="D15" s="1325"/>
      <c r="E15" s="1325"/>
      <c r="F15" s="1325"/>
      <c r="G15" s="1325"/>
      <c r="H15" s="1325"/>
      <c r="I15" s="1325"/>
      <c r="J15" s="1325"/>
      <c r="K15" s="1325"/>
      <c r="L15" s="1325"/>
      <c r="M15" s="1325"/>
      <c r="N15" s="1325"/>
      <c r="O15" s="1325"/>
      <c r="P15" s="1326"/>
    </row>
    <row r="16" spans="2:16" ht="79" customHeight="1">
      <c r="B16" s="1324"/>
      <c r="C16" s="1325"/>
      <c r="D16" s="1325"/>
      <c r="E16" s="1325"/>
      <c r="F16" s="1325"/>
      <c r="G16" s="1325"/>
      <c r="H16" s="1325"/>
      <c r="I16" s="1325"/>
      <c r="J16" s="1325"/>
      <c r="K16" s="1325"/>
      <c r="L16" s="1325"/>
      <c r="M16" s="1325"/>
      <c r="N16" s="1325"/>
      <c r="O16" s="1325"/>
      <c r="P16" s="1326"/>
    </row>
    <row r="17" spans="2:16" ht="13.25" customHeight="1">
      <c r="B17" s="568"/>
      <c r="C17" s="568"/>
      <c r="D17" s="568"/>
      <c r="E17" s="568"/>
      <c r="F17" s="568"/>
      <c r="G17" s="568"/>
      <c r="H17" s="568"/>
      <c r="I17" s="568"/>
      <c r="J17" s="568"/>
      <c r="K17" s="568"/>
      <c r="L17" s="568"/>
      <c r="M17" s="568"/>
      <c r="N17" s="568"/>
      <c r="O17" s="568"/>
      <c r="P17" s="568"/>
    </row>
    <row r="18" spans="2:16">
      <c r="B18" s="569"/>
      <c r="C18" s="569"/>
      <c r="D18" s="569"/>
      <c r="E18" s="569"/>
      <c r="F18" s="569"/>
      <c r="G18" s="569"/>
      <c r="H18" s="569"/>
      <c r="I18" s="569"/>
      <c r="J18" s="569"/>
      <c r="K18" s="569"/>
      <c r="L18" s="569"/>
      <c r="M18" s="569"/>
      <c r="N18" s="569"/>
      <c r="O18" s="569"/>
      <c r="P18" s="569"/>
    </row>
    <row r="19" spans="2:16" ht="48" customHeight="1">
      <c r="B19" s="1293"/>
      <c r="C19" s="1294"/>
      <c r="D19" s="1297" t="s">
        <v>870</v>
      </c>
      <c r="E19" s="1298"/>
      <c r="F19" s="1298"/>
      <c r="G19" s="1298"/>
      <c r="H19" s="1298"/>
      <c r="I19" s="1298"/>
      <c r="J19" s="1298"/>
      <c r="K19" s="1298"/>
      <c r="L19" s="1298"/>
      <c r="M19" s="1299"/>
      <c r="N19" s="1300"/>
      <c r="O19" s="1301"/>
      <c r="P19" s="1302"/>
    </row>
    <row r="20" spans="2:16" ht="48" customHeight="1">
      <c r="B20" s="1295"/>
      <c r="C20" s="1296"/>
      <c r="D20" s="1297" t="s">
        <v>871</v>
      </c>
      <c r="E20" s="1298"/>
      <c r="F20" s="1298"/>
      <c r="G20" s="1298"/>
      <c r="H20" s="1298"/>
      <c r="I20" s="1298"/>
      <c r="J20" s="1298"/>
      <c r="K20" s="1298"/>
      <c r="L20" s="1298"/>
      <c r="M20" s="1299"/>
      <c r="N20" s="1303"/>
      <c r="O20" s="1304"/>
      <c r="P20" s="1305"/>
    </row>
    <row r="21" spans="2:16" ht="25" customHeight="1">
      <c r="B21" s="362" t="s">
        <v>872</v>
      </c>
      <c r="C21" s="1306" t="s">
        <v>865</v>
      </c>
      <c r="D21" s="1307"/>
      <c r="E21" s="1307"/>
      <c r="F21" s="1307"/>
      <c r="G21" s="1307"/>
      <c r="H21" s="1307"/>
      <c r="I21" s="1307"/>
      <c r="J21" s="1307"/>
      <c r="K21" s="1307"/>
      <c r="L21" s="1307"/>
      <c r="M21" s="1307"/>
      <c r="N21" s="1307"/>
      <c r="O21" s="1307"/>
      <c r="P21" s="1308"/>
    </row>
    <row r="22" spans="2:16" ht="6" customHeight="1">
      <c r="B22" s="1309"/>
      <c r="C22" s="1310"/>
      <c r="D22" s="1310"/>
      <c r="E22" s="1310"/>
      <c r="F22" s="1310"/>
      <c r="G22" s="1310"/>
      <c r="H22" s="1310"/>
      <c r="I22" s="1310"/>
      <c r="J22" s="1310"/>
      <c r="K22" s="1310"/>
      <c r="L22" s="1310"/>
      <c r="M22" s="1310"/>
      <c r="N22" s="1310"/>
      <c r="O22" s="1310"/>
      <c r="P22" s="1311"/>
    </row>
    <row r="23" spans="2:16" ht="60.75" customHeight="1">
      <c r="B23" s="363" t="s">
        <v>378</v>
      </c>
      <c r="C23" s="362" t="str">
        <f>+'PPTO RESUMEN'!C38</f>
        <v>5.1</v>
      </c>
      <c r="D23" s="1327" t="str">
        <f>VLOOKUP(C23,'PPTO RESUMEN'!$C$17:$E$83,2)</f>
        <v>Suministro e instalación de canalización de dos (02) tubos enterrada a profundidad máxima de 1,00 mts, en tubería de PVC de 4" tipo DB (ZANJA 1)</v>
      </c>
      <c r="E23" s="1328"/>
      <c r="F23" s="1328"/>
      <c r="G23" s="1328"/>
      <c r="H23" s="1328"/>
      <c r="I23" s="1328"/>
      <c r="J23" s="1328"/>
      <c r="K23" s="1328"/>
      <c r="L23" s="1328"/>
      <c r="M23" s="1329"/>
      <c r="N23" s="363" t="s">
        <v>301</v>
      </c>
      <c r="O23" s="364" t="s">
        <v>63</v>
      </c>
      <c r="P23" s="362">
        <v>60</v>
      </c>
    </row>
    <row r="24" spans="2:16" ht="18" customHeight="1">
      <c r="B24" s="1330" t="s">
        <v>873</v>
      </c>
      <c r="C24" s="1330" t="s">
        <v>299</v>
      </c>
      <c r="D24" s="1332" t="s">
        <v>874</v>
      </c>
      <c r="E24" s="1333"/>
      <c r="F24" s="1334"/>
      <c r="G24" s="1335" t="s">
        <v>883</v>
      </c>
      <c r="H24" s="1335" t="s">
        <v>0</v>
      </c>
      <c r="I24" s="1335" t="s">
        <v>301</v>
      </c>
      <c r="J24" s="1335" t="s">
        <v>876</v>
      </c>
      <c r="K24" s="1337" t="s">
        <v>877</v>
      </c>
      <c r="L24" s="1338"/>
      <c r="M24" s="1338"/>
      <c r="N24" s="1338"/>
      <c r="O24" s="1338"/>
      <c r="P24" s="1339"/>
    </row>
    <row r="25" spans="2:16" ht="18" customHeight="1">
      <c r="B25" s="1331"/>
      <c r="C25" s="1331"/>
      <c r="D25" s="366" t="s">
        <v>878</v>
      </c>
      <c r="E25" s="366" t="s">
        <v>879</v>
      </c>
      <c r="F25" s="366" t="s">
        <v>881</v>
      </c>
      <c r="G25" s="1336"/>
      <c r="H25" s="1336"/>
      <c r="I25" s="1336"/>
      <c r="J25" s="1336"/>
      <c r="K25" s="1340"/>
      <c r="L25" s="1341"/>
      <c r="M25" s="1341"/>
      <c r="N25" s="1341"/>
      <c r="O25" s="1341"/>
      <c r="P25" s="1342"/>
    </row>
    <row r="26" spans="2:16" ht="36.75" customHeight="1">
      <c r="B26" s="362" t="s">
        <v>50</v>
      </c>
      <c r="C26" s="365" t="s">
        <v>51</v>
      </c>
      <c r="D26" s="367"/>
      <c r="E26" s="367"/>
      <c r="F26" s="367"/>
      <c r="G26" s="367"/>
      <c r="H26" s="368"/>
      <c r="I26" s="369"/>
      <c r="J26" s="367"/>
      <c r="K26" s="1312"/>
      <c r="L26" s="1313"/>
      <c r="M26" s="1313"/>
      <c r="N26" s="1313"/>
      <c r="O26" s="1313"/>
      <c r="P26" s="1314"/>
    </row>
    <row r="27" spans="2:16" ht="246" customHeight="1">
      <c r="B27" s="369"/>
      <c r="C27" s="370" t="s">
        <v>894</v>
      </c>
      <c r="D27" s="367">
        <f>+P23</f>
        <v>60</v>
      </c>
      <c r="E27" s="367"/>
      <c r="F27" s="371"/>
      <c r="G27" s="367">
        <f>D27*F27*E27</f>
        <v>0</v>
      </c>
      <c r="H27" s="368">
        <f>+D27</f>
        <v>60</v>
      </c>
      <c r="I27" s="567" t="s">
        <v>63</v>
      </c>
      <c r="J27" s="367">
        <f>+H27</f>
        <v>60</v>
      </c>
      <c r="K27" s="1315"/>
      <c r="L27" s="1316"/>
      <c r="M27" s="1316"/>
      <c r="N27" s="1316"/>
      <c r="O27" s="1316"/>
      <c r="P27" s="1317"/>
    </row>
    <row r="28" spans="2:16" ht="21" customHeight="1">
      <c r="B28" s="369"/>
      <c r="C28" s="370"/>
      <c r="D28" s="367"/>
      <c r="E28" s="372"/>
      <c r="F28" s="372"/>
      <c r="G28" s="367"/>
      <c r="H28" s="368"/>
      <c r="I28" s="369"/>
      <c r="J28" s="367"/>
      <c r="K28" s="1315"/>
      <c r="L28" s="1316"/>
      <c r="M28" s="1316"/>
      <c r="N28" s="1316"/>
      <c r="O28" s="1316"/>
      <c r="P28" s="1317"/>
    </row>
    <row r="29" spans="2:16" ht="21" customHeight="1">
      <c r="B29" s="369"/>
      <c r="C29" s="370"/>
      <c r="D29" s="367"/>
      <c r="E29" s="372"/>
      <c r="F29" s="367"/>
      <c r="G29" s="367"/>
      <c r="H29" s="368"/>
      <c r="I29" s="369"/>
      <c r="J29" s="367"/>
      <c r="K29" s="1315"/>
      <c r="L29" s="1316"/>
      <c r="M29" s="1316"/>
      <c r="N29" s="1316"/>
      <c r="O29" s="1316"/>
      <c r="P29" s="1317"/>
    </row>
    <row r="30" spans="2:16" ht="21" customHeight="1">
      <c r="B30" s="369"/>
      <c r="C30" s="370"/>
      <c r="D30" s="367"/>
      <c r="E30" s="367"/>
      <c r="F30" s="367"/>
      <c r="G30" s="367"/>
      <c r="H30" s="368"/>
      <c r="I30" s="369"/>
      <c r="J30" s="367"/>
      <c r="K30" s="1315"/>
      <c r="L30" s="1316"/>
      <c r="M30" s="1316"/>
      <c r="N30" s="1316"/>
      <c r="O30" s="1316"/>
      <c r="P30" s="1317"/>
    </row>
    <row r="31" spans="2:16" ht="20.25" customHeight="1">
      <c r="B31" s="1321" t="s">
        <v>876</v>
      </c>
      <c r="C31" s="1322"/>
      <c r="D31" s="1322"/>
      <c r="E31" s="1322"/>
      <c r="F31" s="1322"/>
      <c r="G31" s="1322"/>
      <c r="H31" s="1322"/>
      <c r="I31" s="1323"/>
      <c r="J31" s="362">
        <f>ROUND(SUM(J26:J30),1)</f>
        <v>60</v>
      </c>
      <c r="K31" s="1318"/>
      <c r="L31" s="1319"/>
      <c r="M31" s="1319"/>
      <c r="N31" s="1319"/>
      <c r="O31" s="1319"/>
      <c r="P31" s="1320"/>
    </row>
    <row r="32" spans="2:16" ht="79" customHeight="1">
      <c r="B32" s="1324" t="s">
        <v>882</v>
      </c>
      <c r="C32" s="1325"/>
      <c r="D32" s="1325"/>
      <c r="E32" s="1325"/>
      <c r="F32" s="1325"/>
      <c r="G32" s="1325"/>
      <c r="H32" s="1325"/>
      <c r="I32" s="1325"/>
      <c r="J32" s="1325"/>
      <c r="K32" s="1325"/>
      <c r="L32" s="1325"/>
      <c r="M32" s="1325"/>
      <c r="N32" s="1325"/>
      <c r="O32" s="1325"/>
      <c r="P32" s="1326"/>
    </row>
    <row r="33" spans="2:16" ht="79" customHeight="1">
      <c r="B33" s="1324"/>
      <c r="C33" s="1325"/>
      <c r="D33" s="1325"/>
      <c r="E33" s="1325"/>
      <c r="F33" s="1325"/>
      <c r="G33" s="1325"/>
      <c r="H33" s="1325"/>
      <c r="I33" s="1325"/>
      <c r="J33" s="1325"/>
      <c r="K33" s="1325"/>
      <c r="L33" s="1325"/>
      <c r="M33" s="1325"/>
      <c r="N33" s="1325"/>
      <c r="O33" s="1325"/>
      <c r="P33" s="1326"/>
    </row>
    <row r="34" spans="2:16">
      <c r="B34" s="569"/>
      <c r="C34" s="569"/>
      <c r="D34" s="569"/>
      <c r="E34" s="569"/>
      <c r="F34" s="569"/>
      <c r="G34" s="569"/>
      <c r="H34" s="569"/>
      <c r="I34" s="569"/>
      <c r="J34" s="569"/>
      <c r="K34" s="569"/>
      <c r="L34" s="569"/>
      <c r="M34" s="569"/>
      <c r="N34" s="569"/>
      <c r="O34" s="569"/>
      <c r="P34" s="569"/>
    </row>
    <row r="36" spans="2:16" ht="48" customHeight="1">
      <c r="B36" s="1293"/>
      <c r="C36" s="1294"/>
      <c r="D36" s="1297" t="s">
        <v>870</v>
      </c>
      <c r="E36" s="1298"/>
      <c r="F36" s="1298"/>
      <c r="G36" s="1298"/>
      <c r="H36" s="1298"/>
      <c r="I36" s="1298"/>
      <c r="J36" s="1298"/>
      <c r="K36" s="1298"/>
      <c r="L36" s="1298"/>
      <c r="M36" s="1299"/>
      <c r="N36" s="1300"/>
      <c r="O36" s="1301"/>
      <c r="P36" s="1302"/>
    </row>
    <row r="37" spans="2:16" ht="48" customHeight="1">
      <c r="B37" s="1295"/>
      <c r="C37" s="1296"/>
      <c r="D37" s="1297" t="s">
        <v>871</v>
      </c>
      <c r="E37" s="1298"/>
      <c r="F37" s="1298"/>
      <c r="G37" s="1298"/>
      <c r="H37" s="1298"/>
      <c r="I37" s="1298"/>
      <c r="J37" s="1298"/>
      <c r="K37" s="1298"/>
      <c r="L37" s="1298"/>
      <c r="M37" s="1299"/>
      <c r="N37" s="1303"/>
      <c r="O37" s="1304"/>
      <c r="P37" s="1305"/>
    </row>
    <row r="38" spans="2:16" ht="25" customHeight="1">
      <c r="B38" s="362" t="s">
        <v>872</v>
      </c>
      <c r="C38" s="1343" t="s">
        <v>865</v>
      </c>
      <c r="D38" s="1343"/>
      <c r="E38" s="1343"/>
      <c r="F38" s="1343"/>
      <c r="G38" s="1343"/>
      <c r="H38" s="1343"/>
      <c r="I38" s="1343"/>
      <c r="J38" s="1343"/>
      <c r="K38" s="1343"/>
      <c r="L38" s="1343"/>
      <c r="M38" s="1343"/>
      <c r="N38" s="1343"/>
      <c r="O38" s="1343"/>
      <c r="P38" s="1343"/>
    </row>
    <row r="39" spans="2:16" ht="6" customHeight="1">
      <c r="B39" s="1309"/>
      <c r="C39" s="1310"/>
      <c r="D39" s="1310"/>
      <c r="E39" s="1310"/>
      <c r="F39" s="1310"/>
      <c r="G39" s="1310"/>
      <c r="H39" s="1310"/>
      <c r="I39" s="1310"/>
      <c r="J39" s="1310"/>
      <c r="K39" s="1310"/>
      <c r="L39" s="1310"/>
      <c r="M39" s="1310"/>
      <c r="N39" s="1310"/>
      <c r="O39" s="1310"/>
      <c r="P39" s="1311"/>
    </row>
    <row r="40" spans="2:16" ht="60.75" customHeight="1">
      <c r="B40" s="363" t="s">
        <v>378</v>
      </c>
      <c r="C40" s="362" t="str">
        <f>+'PPTO RESUMEN'!C39</f>
        <v>5.2</v>
      </c>
      <c r="D40" s="1327" t="str">
        <f>VLOOKUP(C40,'PPTO RESUMEN'!$C$17:$E$83,2)</f>
        <v>Suministro e instalación de canalización de tres (04) tubos enterrada a profundidad máxima de 1,00 mts, en tubería de PVC de 4" tipo DB (ZANJA 2)</v>
      </c>
      <c r="E40" s="1328"/>
      <c r="F40" s="1328"/>
      <c r="G40" s="1328"/>
      <c r="H40" s="1328"/>
      <c r="I40" s="1328"/>
      <c r="J40" s="1328"/>
      <c r="K40" s="1328"/>
      <c r="L40" s="1328"/>
      <c r="M40" s="1329"/>
      <c r="N40" s="363" t="s">
        <v>301</v>
      </c>
      <c r="O40" s="364" t="s">
        <v>63</v>
      </c>
      <c r="P40" s="362">
        <v>144</v>
      </c>
    </row>
    <row r="41" spans="2:16" ht="18" customHeight="1">
      <c r="B41" s="1330" t="s">
        <v>873</v>
      </c>
      <c r="C41" s="1330" t="s">
        <v>299</v>
      </c>
      <c r="D41" s="1344" t="s">
        <v>874</v>
      </c>
      <c r="E41" s="1344"/>
      <c r="F41" s="1344"/>
      <c r="G41" s="1344" t="s">
        <v>883</v>
      </c>
      <c r="H41" s="1344" t="s">
        <v>0</v>
      </c>
      <c r="I41" s="1344" t="s">
        <v>301</v>
      </c>
      <c r="J41" s="1335" t="s">
        <v>876</v>
      </c>
      <c r="K41" s="1337" t="s">
        <v>877</v>
      </c>
      <c r="L41" s="1338"/>
      <c r="M41" s="1338"/>
      <c r="N41" s="1338"/>
      <c r="O41" s="1338"/>
      <c r="P41" s="1339"/>
    </row>
    <row r="42" spans="2:16" ht="18" customHeight="1">
      <c r="B42" s="1331"/>
      <c r="C42" s="1331"/>
      <c r="D42" s="366" t="s">
        <v>878</v>
      </c>
      <c r="E42" s="366" t="s">
        <v>879</v>
      </c>
      <c r="F42" s="366" t="s">
        <v>881</v>
      </c>
      <c r="G42" s="1344"/>
      <c r="H42" s="1344"/>
      <c r="I42" s="1344"/>
      <c r="J42" s="1336"/>
      <c r="K42" s="1340"/>
      <c r="L42" s="1341"/>
      <c r="M42" s="1341"/>
      <c r="N42" s="1341"/>
      <c r="O42" s="1341"/>
      <c r="P42" s="1342"/>
    </row>
    <row r="43" spans="2:16" ht="36.75" customHeight="1">
      <c r="B43" s="362" t="s">
        <v>53</v>
      </c>
      <c r="C43" s="365" t="s">
        <v>54</v>
      </c>
      <c r="D43" s="367"/>
      <c r="E43" s="367"/>
      <c r="F43" s="367"/>
      <c r="G43" s="367"/>
      <c r="H43" s="368"/>
      <c r="I43" s="369"/>
      <c r="J43" s="367"/>
      <c r="K43" s="1312"/>
      <c r="L43" s="1313"/>
      <c r="M43" s="1313"/>
      <c r="N43" s="1313"/>
      <c r="O43" s="1313"/>
      <c r="P43" s="1314"/>
    </row>
    <row r="44" spans="2:16" ht="246" customHeight="1">
      <c r="B44" s="369"/>
      <c r="C44" s="370" t="s">
        <v>894</v>
      </c>
      <c r="D44" s="367">
        <f>+P40</f>
        <v>144</v>
      </c>
      <c r="E44" s="367"/>
      <c r="F44" s="371"/>
      <c r="G44" s="367">
        <f>D44*F44*E44</f>
        <v>0</v>
      </c>
      <c r="H44" s="368">
        <f>+D44</f>
        <v>144</v>
      </c>
      <c r="I44" s="567" t="s">
        <v>1860</v>
      </c>
      <c r="J44" s="367">
        <f>+H44</f>
        <v>144</v>
      </c>
      <c r="K44" s="1315"/>
      <c r="L44" s="1316"/>
      <c r="M44" s="1316"/>
      <c r="N44" s="1316"/>
      <c r="O44" s="1316"/>
      <c r="P44" s="1317"/>
    </row>
    <row r="45" spans="2:16" ht="21" customHeight="1">
      <c r="B45" s="369"/>
      <c r="C45" s="370"/>
      <c r="D45" s="367"/>
      <c r="E45" s="372"/>
      <c r="F45" s="372"/>
      <c r="G45" s="367"/>
      <c r="H45" s="368"/>
      <c r="I45" s="369"/>
      <c r="J45" s="367"/>
      <c r="K45" s="1315"/>
      <c r="L45" s="1316"/>
      <c r="M45" s="1316"/>
      <c r="N45" s="1316"/>
      <c r="O45" s="1316"/>
      <c r="P45" s="1317"/>
    </row>
    <row r="46" spans="2:16" ht="21" customHeight="1">
      <c r="B46" s="369"/>
      <c r="C46" s="370"/>
      <c r="D46" s="367"/>
      <c r="E46" s="372"/>
      <c r="F46" s="367"/>
      <c r="G46" s="367"/>
      <c r="H46" s="368"/>
      <c r="I46" s="369"/>
      <c r="J46" s="367"/>
      <c r="K46" s="1315"/>
      <c r="L46" s="1316"/>
      <c r="M46" s="1316"/>
      <c r="N46" s="1316"/>
      <c r="O46" s="1316"/>
      <c r="P46" s="1317"/>
    </row>
    <row r="47" spans="2:16" ht="21" customHeight="1">
      <c r="B47" s="369"/>
      <c r="C47" s="370"/>
      <c r="D47" s="367"/>
      <c r="E47" s="367"/>
      <c r="F47" s="367"/>
      <c r="G47" s="367"/>
      <c r="H47" s="368"/>
      <c r="I47" s="369"/>
      <c r="J47" s="367"/>
      <c r="K47" s="1315"/>
      <c r="L47" s="1316"/>
      <c r="M47" s="1316"/>
      <c r="N47" s="1316"/>
      <c r="O47" s="1316"/>
      <c r="P47" s="1317"/>
    </row>
    <row r="48" spans="2:16" ht="20.25" customHeight="1">
      <c r="B48" s="1321" t="s">
        <v>876</v>
      </c>
      <c r="C48" s="1322"/>
      <c r="D48" s="1322"/>
      <c r="E48" s="1322"/>
      <c r="F48" s="1322"/>
      <c r="G48" s="1322"/>
      <c r="H48" s="1322"/>
      <c r="I48" s="1323"/>
      <c r="J48" s="362">
        <f>ROUND(SUM(J43:J47),1)</f>
        <v>144</v>
      </c>
      <c r="K48" s="1318"/>
      <c r="L48" s="1319"/>
      <c r="M48" s="1319"/>
      <c r="N48" s="1319"/>
      <c r="O48" s="1319"/>
      <c r="P48" s="1320"/>
    </row>
    <row r="49" spans="2:16" ht="79" customHeight="1">
      <c r="B49" s="1345" t="s">
        <v>882</v>
      </c>
      <c r="C49" s="1346"/>
      <c r="D49" s="1346"/>
      <c r="E49" s="1346"/>
      <c r="F49" s="1346"/>
      <c r="G49" s="1346"/>
      <c r="H49" s="1346"/>
      <c r="I49" s="1346"/>
      <c r="J49" s="1346"/>
      <c r="K49" s="1346"/>
      <c r="L49" s="1346"/>
      <c r="M49" s="1346"/>
      <c r="N49" s="1346"/>
      <c r="O49" s="1346"/>
      <c r="P49" s="1346"/>
    </row>
    <row r="50" spans="2:16" ht="79" customHeight="1">
      <c r="B50" s="1345"/>
      <c r="C50" s="1346"/>
      <c r="D50" s="1346"/>
      <c r="E50" s="1346"/>
      <c r="F50" s="1346"/>
      <c r="G50" s="1346"/>
      <c r="H50" s="1346"/>
      <c r="I50" s="1346"/>
      <c r="J50" s="1346"/>
      <c r="K50" s="1346"/>
      <c r="L50" s="1346"/>
      <c r="M50" s="1346"/>
      <c r="N50" s="1346"/>
      <c r="O50" s="1346"/>
      <c r="P50" s="1346"/>
    </row>
    <row r="51" spans="2:16">
      <c r="B51" s="569"/>
      <c r="C51" s="569"/>
      <c r="D51" s="569"/>
      <c r="E51" s="569"/>
      <c r="F51" s="569"/>
      <c r="G51" s="569"/>
      <c r="H51" s="569"/>
      <c r="I51" s="569"/>
      <c r="J51" s="569"/>
      <c r="K51" s="569"/>
      <c r="L51" s="569"/>
      <c r="M51" s="569"/>
      <c r="N51" s="569"/>
      <c r="O51" s="569"/>
      <c r="P51" s="569"/>
    </row>
    <row r="53" spans="2:16" ht="48" customHeight="1">
      <c r="B53" s="1293"/>
      <c r="C53" s="1294"/>
      <c r="D53" s="1297" t="s">
        <v>870</v>
      </c>
      <c r="E53" s="1298"/>
      <c r="F53" s="1298"/>
      <c r="G53" s="1298"/>
      <c r="H53" s="1298"/>
      <c r="I53" s="1298"/>
      <c r="J53" s="1298"/>
      <c r="K53" s="1298"/>
      <c r="L53" s="1298"/>
      <c r="M53" s="1299"/>
      <c r="N53" s="1300"/>
      <c r="O53" s="1301"/>
      <c r="P53" s="1302"/>
    </row>
    <row r="54" spans="2:16" ht="48" customHeight="1">
      <c r="B54" s="1295"/>
      <c r="C54" s="1296"/>
      <c r="D54" s="1297" t="s">
        <v>871</v>
      </c>
      <c r="E54" s="1298"/>
      <c r="F54" s="1298"/>
      <c r="G54" s="1298"/>
      <c r="H54" s="1298"/>
      <c r="I54" s="1298"/>
      <c r="J54" s="1298"/>
      <c r="K54" s="1298"/>
      <c r="L54" s="1298"/>
      <c r="M54" s="1299"/>
      <c r="N54" s="1303"/>
      <c r="O54" s="1304"/>
      <c r="P54" s="1305"/>
    </row>
    <row r="55" spans="2:16" ht="25" customHeight="1">
      <c r="B55" s="362" t="s">
        <v>872</v>
      </c>
      <c r="C55" s="1343" t="s">
        <v>865</v>
      </c>
      <c r="D55" s="1343"/>
      <c r="E55" s="1343"/>
      <c r="F55" s="1343"/>
      <c r="G55" s="1343"/>
      <c r="H55" s="1343"/>
      <c r="I55" s="1343"/>
      <c r="J55" s="1343"/>
      <c r="K55" s="1343"/>
      <c r="L55" s="1343"/>
      <c r="M55" s="1343"/>
      <c r="N55" s="1343"/>
      <c r="O55" s="1343"/>
      <c r="P55" s="1343"/>
    </row>
    <row r="56" spans="2:16" ht="6" customHeight="1">
      <c r="B56" s="1309"/>
      <c r="C56" s="1310"/>
      <c r="D56" s="1310"/>
      <c r="E56" s="1310"/>
      <c r="F56" s="1310"/>
      <c r="G56" s="1310"/>
      <c r="H56" s="1310"/>
      <c r="I56" s="1310"/>
      <c r="J56" s="1310"/>
      <c r="K56" s="1310"/>
      <c r="L56" s="1310"/>
      <c r="M56" s="1310"/>
      <c r="N56" s="1310"/>
      <c r="O56" s="1310"/>
      <c r="P56" s="1311"/>
    </row>
    <row r="57" spans="2:16" ht="60.75" customHeight="1">
      <c r="B57" s="363" t="s">
        <v>378</v>
      </c>
      <c r="C57" s="362" t="str">
        <f>+'PPTO RESUMEN'!C41</f>
        <v>6.1</v>
      </c>
      <c r="D57" s="1327" t="str">
        <f>VLOOKUP(C57,'PPTO RESUMEN'!$C$17:$E$83,2)</f>
        <v>Suministro e instalación de canalización de cuatro (01) tubos enterrada a profundidad máxima de 1,10 mts, en tubería de PVC de 4" tipo DB (ZANJA 3)</v>
      </c>
      <c r="E57" s="1328"/>
      <c r="F57" s="1328"/>
      <c r="G57" s="1328"/>
      <c r="H57" s="1328"/>
      <c r="I57" s="1328"/>
      <c r="J57" s="1328"/>
      <c r="K57" s="1328"/>
      <c r="L57" s="1328"/>
      <c r="M57" s="1329"/>
      <c r="N57" s="363" t="s">
        <v>301</v>
      </c>
      <c r="O57" s="364" t="s">
        <v>63</v>
      </c>
      <c r="P57" s="362">
        <v>25</v>
      </c>
    </row>
    <row r="58" spans="2:16" ht="18" customHeight="1">
      <c r="B58" s="1330" t="s">
        <v>873</v>
      </c>
      <c r="C58" s="1330" t="s">
        <v>299</v>
      </c>
      <c r="D58" s="1344" t="s">
        <v>874</v>
      </c>
      <c r="E58" s="1344"/>
      <c r="F58" s="1344"/>
      <c r="G58" s="1344" t="s">
        <v>883</v>
      </c>
      <c r="H58" s="1344" t="s">
        <v>0</v>
      </c>
      <c r="I58" s="1344" t="s">
        <v>301</v>
      </c>
      <c r="J58" s="1335" t="s">
        <v>876</v>
      </c>
      <c r="K58" s="1337" t="s">
        <v>877</v>
      </c>
      <c r="L58" s="1338"/>
      <c r="M58" s="1338"/>
      <c r="N58" s="1338"/>
      <c r="O58" s="1338"/>
      <c r="P58" s="1339"/>
    </row>
    <row r="59" spans="2:16" ht="18" customHeight="1">
      <c r="B59" s="1331"/>
      <c r="C59" s="1331"/>
      <c r="D59" s="366" t="s">
        <v>878</v>
      </c>
      <c r="E59" s="366" t="s">
        <v>879</v>
      </c>
      <c r="F59" s="366" t="s">
        <v>881</v>
      </c>
      <c r="G59" s="1344"/>
      <c r="H59" s="1344"/>
      <c r="I59" s="1344"/>
      <c r="J59" s="1336"/>
      <c r="K59" s="1340"/>
      <c r="L59" s="1341"/>
      <c r="M59" s="1341"/>
      <c r="N59" s="1341"/>
      <c r="O59" s="1341"/>
      <c r="P59" s="1342"/>
    </row>
    <row r="60" spans="2:16" ht="36.75" customHeight="1">
      <c r="B60" s="362" t="s">
        <v>53</v>
      </c>
      <c r="C60" s="365" t="s">
        <v>54</v>
      </c>
      <c r="D60" s="367"/>
      <c r="E60" s="367"/>
      <c r="F60" s="367"/>
      <c r="G60" s="367"/>
      <c r="H60" s="368"/>
      <c r="I60" s="369"/>
      <c r="J60" s="367"/>
      <c r="K60" s="1312"/>
      <c r="L60" s="1313"/>
      <c r="M60" s="1313"/>
      <c r="N60" s="1313"/>
      <c r="O60" s="1313"/>
      <c r="P60" s="1314"/>
    </row>
    <row r="61" spans="2:16" ht="246" customHeight="1">
      <c r="B61" s="369"/>
      <c r="C61" s="370" t="s">
        <v>895</v>
      </c>
      <c r="D61" s="367">
        <f>+P57</f>
        <v>25</v>
      </c>
      <c r="E61" s="367"/>
      <c r="F61" s="371"/>
      <c r="G61" s="367">
        <f>D61*F61*E61</f>
        <v>0</v>
      </c>
      <c r="H61" s="368">
        <f>+D61</f>
        <v>25</v>
      </c>
      <c r="I61" s="567" t="s">
        <v>1860</v>
      </c>
      <c r="J61" s="367">
        <f>+H61</f>
        <v>25</v>
      </c>
      <c r="K61" s="1315"/>
      <c r="L61" s="1316"/>
      <c r="M61" s="1316"/>
      <c r="N61" s="1316"/>
      <c r="O61" s="1316"/>
      <c r="P61" s="1317"/>
    </row>
    <row r="62" spans="2:16" ht="21" customHeight="1">
      <c r="B62" s="369"/>
      <c r="C62" s="370"/>
      <c r="D62" s="367"/>
      <c r="E62" s="372"/>
      <c r="F62" s="372"/>
      <c r="G62" s="367"/>
      <c r="H62" s="368"/>
      <c r="I62" s="369"/>
      <c r="J62" s="367"/>
      <c r="K62" s="1315"/>
      <c r="L62" s="1316"/>
      <c r="M62" s="1316"/>
      <c r="N62" s="1316"/>
      <c r="O62" s="1316"/>
      <c r="P62" s="1317"/>
    </row>
    <row r="63" spans="2:16" ht="21" customHeight="1">
      <c r="B63" s="369"/>
      <c r="C63" s="370"/>
      <c r="D63" s="367"/>
      <c r="E63" s="372"/>
      <c r="F63" s="367"/>
      <c r="G63" s="367"/>
      <c r="H63" s="368"/>
      <c r="I63" s="369"/>
      <c r="J63" s="367"/>
      <c r="K63" s="1315"/>
      <c r="L63" s="1316"/>
      <c r="M63" s="1316"/>
      <c r="N63" s="1316"/>
      <c r="O63" s="1316"/>
      <c r="P63" s="1317"/>
    </row>
    <row r="64" spans="2:16" ht="21" customHeight="1">
      <c r="B64" s="369"/>
      <c r="C64" s="370"/>
      <c r="D64" s="367"/>
      <c r="E64" s="367"/>
      <c r="F64" s="367"/>
      <c r="G64" s="367"/>
      <c r="H64" s="368"/>
      <c r="I64" s="369"/>
      <c r="J64" s="367"/>
      <c r="K64" s="1315"/>
      <c r="L64" s="1316"/>
      <c r="M64" s="1316"/>
      <c r="N64" s="1316"/>
      <c r="O64" s="1316"/>
      <c r="P64" s="1317"/>
    </row>
    <row r="65" spans="2:16" ht="20.25" customHeight="1">
      <c r="B65" s="1321" t="s">
        <v>876</v>
      </c>
      <c r="C65" s="1322"/>
      <c r="D65" s="1322"/>
      <c r="E65" s="1322"/>
      <c r="F65" s="1322"/>
      <c r="G65" s="1322"/>
      <c r="H65" s="1322"/>
      <c r="I65" s="1323"/>
      <c r="J65" s="362">
        <f>ROUND(SUM(J60:J64),1)</f>
        <v>25</v>
      </c>
      <c r="K65" s="1318"/>
      <c r="L65" s="1319"/>
      <c r="M65" s="1319"/>
      <c r="N65" s="1319"/>
      <c r="O65" s="1319"/>
      <c r="P65" s="1320"/>
    </row>
    <row r="66" spans="2:16" ht="79" customHeight="1">
      <c r="B66" s="1345" t="s">
        <v>882</v>
      </c>
      <c r="C66" s="1346"/>
      <c r="D66" s="1346"/>
      <c r="E66" s="1346"/>
      <c r="F66" s="1346"/>
      <c r="G66" s="1346"/>
      <c r="H66" s="1346"/>
      <c r="I66" s="1346"/>
      <c r="J66" s="1346"/>
      <c r="K66" s="1346"/>
      <c r="L66" s="1346"/>
      <c r="M66" s="1346"/>
      <c r="N66" s="1346"/>
      <c r="O66" s="1346"/>
      <c r="P66" s="1346"/>
    </row>
    <row r="67" spans="2:16" ht="79" customHeight="1">
      <c r="B67" s="1345"/>
      <c r="C67" s="1346"/>
      <c r="D67" s="1346"/>
      <c r="E67" s="1346"/>
      <c r="F67" s="1346"/>
      <c r="G67" s="1346"/>
      <c r="H67" s="1346"/>
      <c r="I67" s="1346"/>
      <c r="J67" s="1346"/>
      <c r="K67" s="1346"/>
      <c r="L67" s="1346"/>
      <c r="M67" s="1346"/>
      <c r="N67" s="1346"/>
      <c r="O67" s="1346"/>
      <c r="P67" s="1346"/>
    </row>
    <row r="68" spans="2:16">
      <c r="B68" s="569"/>
      <c r="C68" s="569"/>
      <c r="D68" s="569"/>
      <c r="E68" s="569"/>
      <c r="F68" s="569"/>
      <c r="G68" s="569"/>
      <c r="H68" s="569"/>
      <c r="I68" s="569"/>
      <c r="J68" s="569"/>
      <c r="K68" s="569"/>
      <c r="L68" s="569"/>
      <c r="M68" s="569"/>
      <c r="N68" s="569"/>
      <c r="O68" s="569"/>
      <c r="P68" s="569"/>
    </row>
    <row r="70" spans="2:16" ht="48" customHeight="1">
      <c r="B70" s="1293"/>
      <c r="C70" s="1294"/>
      <c r="D70" s="1297" t="s">
        <v>870</v>
      </c>
      <c r="E70" s="1298"/>
      <c r="F70" s="1298"/>
      <c r="G70" s="1298"/>
      <c r="H70" s="1298"/>
      <c r="I70" s="1298"/>
      <c r="J70" s="1298"/>
      <c r="K70" s="1298"/>
      <c r="L70" s="1298"/>
      <c r="M70" s="1299"/>
      <c r="N70" s="1300"/>
      <c r="O70" s="1301"/>
      <c r="P70" s="1302"/>
    </row>
    <row r="71" spans="2:16" ht="48" customHeight="1">
      <c r="B71" s="1295"/>
      <c r="C71" s="1296"/>
      <c r="D71" s="1297" t="s">
        <v>871</v>
      </c>
      <c r="E71" s="1298"/>
      <c r="F71" s="1298"/>
      <c r="G71" s="1298"/>
      <c r="H71" s="1298"/>
      <c r="I71" s="1298"/>
      <c r="J71" s="1298"/>
      <c r="K71" s="1298"/>
      <c r="L71" s="1298"/>
      <c r="M71" s="1299"/>
      <c r="N71" s="1303"/>
      <c r="O71" s="1304"/>
      <c r="P71" s="1305"/>
    </row>
    <row r="72" spans="2:16" ht="25" customHeight="1">
      <c r="B72" s="362" t="s">
        <v>872</v>
      </c>
      <c r="C72" s="1343" t="s">
        <v>865</v>
      </c>
      <c r="D72" s="1343"/>
      <c r="E72" s="1343"/>
      <c r="F72" s="1343"/>
      <c r="G72" s="1343"/>
      <c r="H72" s="1343"/>
      <c r="I72" s="1343"/>
      <c r="J72" s="1343"/>
      <c r="K72" s="1343"/>
      <c r="L72" s="1343"/>
      <c r="M72" s="1343"/>
      <c r="N72" s="1343"/>
      <c r="O72" s="1343"/>
      <c r="P72" s="1343"/>
    </row>
    <row r="73" spans="2:16" ht="6" customHeight="1">
      <c r="B73" s="1309"/>
      <c r="C73" s="1310"/>
      <c r="D73" s="1310"/>
      <c r="E73" s="1310"/>
      <c r="F73" s="1310"/>
      <c r="G73" s="1310"/>
      <c r="H73" s="1310"/>
      <c r="I73" s="1310"/>
      <c r="J73" s="1310"/>
      <c r="K73" s="1310"/>
      <c r="L73" s="1310"/>
      <c r="M73" s="1310"/>
      <c r="N73" s="1310"/>
      <c r="O73" s="1310"/>
      <c r="P73" s="1311"/>
    </row>
    <row r="74" spans="2:16" ht="60.75" customHeight="1">
      <c r="B74" s="363" t="s">
        <v>378</v>
      </c>
      <c r="C74" s="362" t="str">
        <f>+'PPTO RESUMEN'!C42</f>
        <v>6.2</v>
      </c>
      <c r="D74" s="1327" t="str">
        <f>VLOOKUP(C74,'PPTO RESUMEN'!$C$17:$E$83,2)</f>
        <v>Suministro e instalación de canalización de tres (02) tubos enterrada a profundidad máxima de 1,00 mts, en tubería de PVC de 2" tipo DB (ZANJA 4)</v>
      </c>
      <c r="E74" s="1328"/>
      <c r="F74" s="1328"/>
      <c r="G74" s="1328"/>
      <c r="H74" s="1328"/>
      <c r="I74" s="1328"/>
      <c r="J74" s="1328"/>
      <c r="K74" s="1328"/>
      <c r="L74" s="1328"/>
      <c r="M74" s="1329"/>
      <c r="N74" s="363" t="s">
        <v>301</v>
      </c>
      <c r="O74" s="364" t="s">
        <v>63</v>
      </c>
      <c r="P74" s="362">
        <v>115</v>
      </c>
    </row>
    <row r="75" spans="2:16" ht="18" customHeight="1">
      <c r="B75" s="1330" t="s">
        <v>873</v>
      </c>
      <c r="C75" s="1330" t="s">
        <v>299</v>
      </c>
      <c r="D75" s="1344" t="s">
        <v>874</v>
      </c>
      <c r="E75" s="1344"/>
      <c r="F75" s="1344"/>
      <c r="G75" s="1344" t="s">
        <v>883</v>
      </c>
      <c r="H75" s="1344" t="s">
        <v>0</v>
      </c>
      <c r="I75" s="1344" t="s">
        <v>301</v>
      </c>
      <c r="J75" s="1335" t="s">
        <v>876</v>
      </c>
      <c r="K75" s="1337" t="s">
        <v>877</v>
      </c>
      <c r="L75" s="1338"/>
      <c r="M75" s="1338"/>
      <c r="N75" s="1338"/>
      <c r="O75" s="1338"/>
      <c r="P75" s="1339"/>
    </row>
    <row r="76" spans="2:16" ht="18" customHeight="1">
      <c r="B76" s="1331"/>
      <c r="C76" s="1331"/>
      <c r="D76" s="366" t="s">
        <v>878</v>
      </c>
      <c r="E76" s="366" t="s">
        <v>879</v>
      </c>
      <c r="F76" s="366" t="s">
        <v>881</v>
      </c>
      <c r="G76" s="1344"/>
      <c r="H76" s="1344"/>
      <c r="I76" s="1344"/>
      <c r="J76" s="1336"/>
      <c r="K76" s="1340"/>
      <c r="L76" s="1341"/>
      <c r="M76" s="1341"/>
      <c r="N76" s="1341"/>
      <c r="O76" s="1341"/>
      <c r="P76" s="1342"/>
    </row>
    <row r="77" spans="2:16" ht="36.75" customHeight="1">
      <c r="B77" s="362" t="s">
        <v>53</v>
      </c>
      <c r="C77" s="365" t="s">
        <v>54</v>
      </c>
      <c r="D77" s="367"/>
      <c r="E77" s="367"/>
      <c r="F77" s="367"/>
      <c r="G77" s="367"/>
      <c r="H77" s="368"/>
      <c r="I77" s="369"/>
      <c r="J77" s="367"/>
      <c r="K77" s="1312"/>
      <c r="L77" s="1313"/>
      <c r="M77" s="1313"/>
      <c r="N77" s="1313"/>
      <c r="O77" s="1313"/>
      <c r="P77" s="1314"/>
    </row>
    <row r="78" spans="2:16" ht="246" customHeight="1">
      <c r="B78" s="369"/>
      <c r="C78" s="370" t="s">
        <v>1862</v>
      </c>
      <c r="D78" s="367">
        <f>+P74</f>
        <v>115</v>
      </c>
      <c r="E78" s="367"/>
      <c r="F78" s="371"/>
      <c r="G78" s="367">
        <f>D78*F78*E78</f>
        <v>0</v>
      </c>
      <c r="H78" s="368">
        <f>+D78</f>
        <v>115</v>
      </c>
      <c r="I78" s="567" t="s">
        <v>1860</v>
      </c>
      <c r="J78" s="367">
        <f>+H78</f>
        <v>115</v>
      </c>
      <c r="K78" s="1315"/>
      <c r="L78" s="1316"/>
      <c r="M78" s="1316"/>
      <c r="N78" s="1316"/>
      <c r="O78" s="1316"/>
      <c r="P78" s="1317"/>
    </row>
    <row r="79" spans="2:16" ht="21" customHeight="1">
      <c r="B79" s="369"/>
      <c r="C79" s="370"/>
      <c r="D79" s="367"/>
      <c r="E79" s="372"/>
      <c r="F79" s="372"/>
      <c r="G79" s="367"/>
      <c r="H79" s="368"/>
      <c r="I79" s="369"/>
      <c r="J79" s="367"/>
      <c r="K79" s="1315"/>
      <c r="L79" s="1316"/>
      <c r="M79" s="1316"/>
      <c r="N79" s="1316"/>
      <c r="O79" s="1316"/>
      <c r="P79" s="1317"/>
    </row>
    <row r="80" spans="2:16" ht="21" customHeight="1">
      <c r="B80" s="369"/>
      <c r="C80" s="370"/>
      <c r="D80" s="367"/>
      <c r="E80" s="372"/>
      <c r="F80" s="367"/>
      <c r="G80" s="367"/>
      <c r="H80" s="368"/>
      <c r="I80" s="369"/>
      <c r="J80" s="367"/>
      <c r="K80" s="1315"/>
      <c r="L80" s="1316"/>
      <c r="M80" s="1316"/>
      <c r="N80" s="1316"/>
      <c r="O80" s="1316"/>
      <c r="P80" s="1317"/>
    </row>
    <row r="81" spans="2:16" ht="21" customHeight="1">
      <c r="B81" s="369"/>
      <c r="C81" s="370"/>
      <c r="D81" s="367"/>
      <c r="E81" s="367"/>
      <c r="F81" s="367"/>
      <c r="G81" s="367"/>
      <c r="H81" s="368"/>
      <c r="I81" s="369"/>
      <c r="J81" s="367"/>
      <c r="K81" s="1315"/>
      <c r="L81" s="1316"/>
      <c r="M81" s="1316"/>
      <c r="N81" s="1316"/>
      <c r="O81" s="1316"/>
      <c r="P81" s="1317"/>
    </row>
    <row r="82" spans="2:16" ht="20.25" customHeight="1">
      <c r="B82" s="1321" t="s">
        <v>876</v>
      </c>
      <c r="C82" s="1322"/>
      <c r="D82" s="1322"/>
      <c r="E82" s="1322"/>
      <c r="F82" s="1322"/>
      <c r="G82" s="1322"/>
      <c r="H82" s="1322"/>
      <c r="I82" s="1323"/>
      <c r="J82" s="362">
        <f>ROUND(SUM(J77:J81),1)</f>
        <v>115</v>
      </c>
      <c r="K82" s="1318"/>
      <c r="L82" s="1319"/>
      <c r="M82" s="1319"/>
      <c r="N82" s="1319"/>
      <c r="O82" s="1319"/>
      <c r="P82" s="1320"/>
    </row>
    <row r="83" spans="2:16" ht="79" customHeight="1">
      <c r="B83" s="1345" t="s">
        <v>882</v>
      </c>
      <c r="C83" s="1346"/>
      <c r="D83" s="1346"/>
      <c r="E83" s="1346"/>
      <c r="F83" s="1346"/>
      <c r="G83" s="1346"/>
      <c r="H83" s="1346"/>
      <c r="I83" s="1346"/>
      <c r="J83" s="1346"/>
      <c r="K83" s="1346"/>
      <c r="L83" s="1346"/>
      <c r="M83" s="1346"/>
      <c r="N83" s="1346"/>
      <c r="O83" s="1346"/>
      <c r="P83" s="1346"/>
    </row>
    <row r="84" spans="2:16" ht="79" customHeight="1">
      <c r="B84" s="1345"/>
      <c r="C84" s="1346"/>
      <c r="D84" s="1346"/>
      <c r="E84" s="1346"/>
      <c r="F84" s="1346"/>
      <c r="G84" s="1346"/>
      <c r="H84" s="1346"/>
      <c r="I84" s="1346"/>
      <c r="J84" s="1346"/>
      <c r="K84" s="1346"/>
      <c r="L84" s="1346"/>
      <c r="M84" s="1346"/>
      <c r="N84" s="1346"/>
      <c r="O84" s="1346"/>
      <c r="P84" s="1346"/>
    </row>
    <row r="85" spans="2:16">
      <c r="B85" s="569"/>
      <c r="C85" s="569"/>
      <c r="D85" s="569"/>
      <c r="E85" s="569"/>
      <c r="F85" s="569"/>
      <c r="G85" s="569"/>
      <c r="H85" s="569"/>
      <c r="I85" s="569"/>
      <c r="J85" s="569"/>
      <c r="K85" s="569"/>
      <c r="L85" s="569"/>
      <c r="M85" s="569"/>
      <c r="N85" s="569"/>
      <c r="O85" s="569"/>
      <c r="P85" s="569"/>
    </row>
    <row r="87" spans="2:16" ht="48" customHeight="1">
      <c r="B87" s="1293"/>
      <c r="C87" s="1294"/>
      <c r="D87" s="1297" t="s">
        <v>870</v>
      </c>
      <c r="E87" s="1298"/>
      <c r="F87" s="1298"/>
      <c r="G87" s="1298"/>
      <c r="H87" s="1298"/>
      <c r="I87" s="1298"/>
      <c r="J87" s="1298"/>
      <c r="K87" s="1298"/>
      <c r="L87" s="1298"/>
      <c r="M87" s="1299"/>
      <c r="N87" s="1300"/>
      <c r="O87" s="1301"/>
      <c r="P87" s="1302"/>
    </row>
    <row r="88" spans="2:16" ht="48" customHeight="1">
      <c r="B88" s="1295"/>
      <c r="C88" s="1296"/>
      <c r="D88" s="1297" t="s">
        <v>871</v>
      </c>
      <c r="E88" s="1298"/>
      <c r="F88" s="1298"/>
      <c r="G88" s="1298"/>
      <c r="H88" s="1298"/>
      <c r="I88" s="1298"/>
      <c r="J88" s="1298"/>
      <c r="K88" s="1298"/>
      <c r="L88" s="1298"/>
      <c r="M88" s="1299"/>
      <c r="N88" s="1303"/>
      <c r="O88" s="1304"/>
      <c r="P88" s="1305"/>
    </row>
    <row r="89" spans="2:16" ht="25" customHeight="1">
      <c r="B89" s="362" t="s">
        <v>872</v>
      </c>
      <c r="C89" s="1306" t="s">
        <v>865</v>
      </c>
      <c r="D89" s="1307"/>
      <c r="E89" s="1307"/>
      <c r="F89" s="1307"/>
      <c r="G89" s="1307"/>
      <c r="H89" s="1307"/>
      <c r="I89" s="1307"/>
      <c r="J89" s="1307"/>
      <c r="K89" s="1307"/>
      <c r="L89" s="1307"/>
      <c r="M89" s="1307"/>
      <c r="N89" s="1307"/>
      <c r="O89" s="1307"/>
      <c r="P89" s="1308"/>
    </row>
    <row r="90" spans="2:16" ht="6" customHeight="1">
      <c r="B90" s="1309"/>
      <c r="C90" s="1310"/>
      <c r="D90" s="1310"/>
      <c r="E90" s="1310"/>
      <c r="F90" s="1310"/>
      <c r="G90" s="1310"/>
      <c r="H90" s="1310"/>
      <c r="I90" s="1310"/>
      <c r="J90" s="1310"/>
      <c r="K90" s="1310"/>
      <c r="L90" s="1310"/>
      <c r="M90" s="1310"/>
      <c r="N90" s="1310"/>
      <c r="O90" s="1310"/>
      <c r="P90" s="1311"/>
    </row>
    <row r="91" spans="2:16" ht="60.75" customHeight="1">
      <c r="B91" s="363" t="s">
        <v>378</v>
      </c>
      <c r="C91" s="362" t="str">
        <f>+'PPTO RESUMEN'!C44</f>
        <v>7.1</v>
      </c>
      <c r="D91" s="1327" t="str">
        <f>VLOOKUP(C91,'PPTO RESUMEN'!$C$17:$E$83,2)</f>
        <v>Suministro e instalacion de cable de cobre desnudo de calibre N° 1/0 AWG</v>
      </c>
      <c r="E91" s="1328"/>
      <c r="F91" s="1328"/>
      <c r="G91" s="1328"/>
      <c r="H91" s="1328"/>
      <c r="I91" s="1328"/>
      <c r="J91" s="1328"/>
      <c r="K91" s="1328"/>
      <c r="L91" s="1328"/>
      <c r="M91" s="1329"/>
      <c r="N91" s="363" t="s">
        <v>301</v>
      </c>
      <c r="O91" s="364" t="s">
        <v>63</v>
      </c>
      <c r="P91" s="362">
        <v>260</v>
      </c>
    </row>
    <row r="92" spans="2:16" ht="18" customHeight="1">
      <c r="B92" s="1330" t="s">
        <v>873</v>
      </c>
      <c r="C92" s="1330" t="s">
        <v>299</v>
      </c>
      <c r="D92" s="1332" t="s">
        <v>874</v>
      </c>
      <c r="E92" s="1333"/>
      <c r="F92" s="1334"/>
      <c r="G92" s="1335" t="s">
        <v>883</v>
      </c>
      <c r="H92" s="1335" t="s">
        <v>0</v>
      </c>
      <c r="I92" s="1335" t="s">
        <v>301</v>
      </c>
      <c r="J92" s="1335" t="s">
        <v>876</v>
      </c>
      <c r="K92" s="1337" t="s">
        <v>877</v>
      </c>
      <c r="L92" s="1338"/>
      <c r="M92" s="1338"/>
      <c r="N92" s="1338"/>
      <c r="O92" s="1338"/>
      <c r="P92" s="1339"/>
    </row>
    <row r="93" spans="2:16" ht="18" customHeight="1">
      <c r="B93" s="1331"/>
      <c r="C93" s="1331"/>
      <c r="D93" s="366" t="s">
        <v>878</v>
      </c>
      <c r="E93" s="366" t="s">
        <v>879</v>
      </c>
      <c r="F93" s="366" t="s">
        <v>881</v>
      </c>
      <c r="G93" s="1336"/>
      <c r="H93" s="1336"/>
      <c r="I93" s="1336"/>
      <c r="J93" s="1336"/>
      <c r="K93" s="1340"/>
      <c r="L93" s="1341"/>
      <c r="M93" s="1341"/>
      <c r="N93" s="1341"/>
      <c r="O93" s="1341"/>
      <c r="P93" s="1342"/>
    </row>
    <row r="94" spans="2:16" ht="36.75" customHeight="1">
      <c r="B94" s="362" t="s">
        <v>55</v>
      </c>
      <c r="C94" s="365" t="s">
        <v>1863</v>
      </c>
      <c r="D94" s="367"/>
      <c r="E94" s="367"/>
      <c r="F94" s="367"/>
      <c r="G94" s="367"/>
      <c r="H94" s="368"/>
      <c r="I94" s="369"/>
      <c r="J94" s="367"/>
      <c r="K94" s="1312"/>
      <c r="L94" s="1313"/>
      <c r="M94" s="1313"/>
      <c r="N94" s="1313"/>
      <c r="O94" s="1313"/>
      <c r="P94" s="1314"/>
    </row>
    <row r="95" spans="2:16" ht="246" customHeight="1">
      <c r="B95" s="369"/>
      <c r="C95" s="370" t="s">
        <v>825</v>
      </c>
      <c r="D95" s="367">
        <f>+P91</f>
        <v>260</v>
      </c>
      <c r="E95" s="367"/>
      <c r="F95" s="371"/>
      <c r="G95" s="367">
        <f>D95*F95*E95</f>
        <v>0</v>
      </c>
      <c r="H95" s="368">
        <f>+D95</f>
        <v>260</v>
      </c>
      <c r="I95" s="567" t="s">
        <v>63</v>
      </c>
      <c r="J95" s="367">
        <f>+H95</f>
        <v>260</v>
      </c>
      <c r="K95" s="1315"/>
      <c r="L95" s="1316"/>
      <c r="M95" s="1316"/>
      <c r="N95" s="1316"/>
      <c r="O95" s="1316"/>
      <c r="P95" s="1317"/>
    </row>
    <row r="96" spans="2:16" ht="21" customHeight="1">
      <c r="B96" s="369"/>
      <c r="C96" s="370"/>
      <c r="D96" s="367"/>
      <c r="E96" s="372"/>
      <c r="F96" s="372"/>
      <c r="G96" s="367"/>
      <c r="H96" s="368"/>
      <c r="I96" s="369"/>
      <c r="J96" s="367"/>
      <c r="K96" s="1315"/>
      <c r="L96" s="1316"/>
      <c r="M96" s="1316"/>
      <c r="N96" s="1316"/>
      <c r="O96" s="1316"/>
      <c r="P96" s="1317"/>
    </row>
    <row r="97" spans="2:16" ht="21" customHeight="1">
      <c r="B97" s="369"/>
      <c r="C97" s="370"/>
      <c r="D97" s="367"/>
      <c r="E97" s="372"/>
      <c r="F97" s="367"/>
      <c r="G97" s="367"/>
      <c r="H97" s="368"/>
      <c r="I97" s="369"/>
      <c r="J97" s="367"/>
      <c r="K97" s="1315"/>
      <c r="L97" s="1316"/>
      <c r="M97" s="1316"/>
      <c r="N97" s="1316"/>
      <c r="O97" s="1316"/>
      <c r="P97" s="1317"/>
    </row>
    <row r="98" spans="2:16" ht="21" customHeight="1">
      <c r="B98" s="369"/>
      <c r="C98" s="370"/>
      <c r="D98" s="367"/>
      <c r="E98" s="367"/>
      <c r="F98" s="367"/>
      <c r="G98" s="367"/>
      <c r="H98" s="368"/>
      <c r="I98" s="369"/>
      <c r="J98" s="367"/>
      <c r="K98" s="1315"/>
      <c r="L98" s="1316"/>
      <c r="M98" s="1316"/>
      <c r="N98" s="1316"/>
      <c r="O98" s="1316"/>
      <c r="P98" s="1317"/>
    </row>
    <row r="99" spans="2:16" ht="20.25" customHeight="1">
      <c r="B99" s="1321" t="s">
        <v>876</v>
      </c>
      <c r="C99" s="1322"/>
      <c r="D99" s="1322"/>
      <c r="E99" s="1322"/>
      <c r="F99" s="1322"/>
      <c r="G99" s="1322"/>
      <c r="H99" s="1322"/>
      <c r="I99" s="1323"/>
      <c r="J99" s="362">
        <f>ROUND(SUM(J94:J98),1)</f>
        <v>260</v>
      </c>
      <c r="K99" s="1318"/>
      <c r="L99" s="1319"/>
      <c r="M99" s="1319"/>
      <c r="N99" s="1319"/>
      <c r="O99" s="1319"/>
      <c r="P99" s="1320"/>
    </row>
    <row r="100" spans="2:16" ht="79" customHeight="1">
      <c r="B100" s="1324" t="s">
        <v>882</v>
      </c>
      <c r="C100" s="1325"/>
      <c r="D100" s="1325"/>
      <c r="E100" s="1325"/>
      <c r="F100" s="1325"/>
      <c r="G100" s="1325"/>
      <c r="H100" s="1325"/>
      <c r="I100" s="1325"/>
      <c r="J100" s="1325"/>
      <c r="K100" s="1325"/>
      <c r="L100" s="1325"/>
      <c r="M100" s="1325"/>
      <c r="N100" s="1325"/>
      <c r="O100" s="1325"/>
      <c r="P100" s="1326"/>
    </row>
    <row r="101" spans="2:16" ht="79" customHeight="1">
      <c r="B101" s="1324"/>
      <c r="C101" s="1325"/>
      <c r="D101" s="1325"/>
      <c r="E101" s="1325"/>
      <c r="F101" s="1325"/>
      <c r="G101" s="1325"/>
      <c r="H101" s="1325"/>
      <c r="I101" s="1325"/>
      <c r="J101" s="1325"/>
      <c r="K101" s="1325"/>
      <c r="L101" s="1325"/>
      <c r="M101" s="1325"/>
      <c r="N101" s="1325"/>
      <c r="O101" s="1325"/>
      <c r="P101" s="1326"/>
    </row>
    <row r="102" spans="2:16">
      <c r="B102" s="569"/>
      <c r="C102" s="569"/>
      <c r="D102" s="569"/>
      <c r="E102" s="569"/>
      <c r="F102" s="569"/>
      <c r="G102" s="569"/>
      <c r="H102" s="569"/>
      <c r="I102" s="569"/>
      <c r="J102" s="569"/>
      <c r="K102" s="569"/>
      <c r="L102" s="569"/>
      <c r="M102" s="569"/>
      <c r="N102" s="569"/>
      <c r="O102" s="569"/>
      <c r="P102" s="569"/>
    </row>
    <row r="104" spans="2:16" ht="48" customHeight="1">
      <c r="B104" s="1293"/>
      <c r="C104" s="1294"/>
      <c r="D104" s="1297" t="s">
        <v>870</v>
      </c>
      <c r="E104" s="1298"/>
      <c r="F104" s="1298"/>
      <c r="G104" s="1298"/>
      <c r="H104" s="1298"/>
      <c r="I104" s="1298"/>
      <c r="J104" s="1298"/>
      <c r="K104" s="1298"/>
      <c r="L104" s="1298"/>
      <c r="M104" s="1299"/>
      <c r="N104" s="1300"/>
      <c r="O104" s="1301"/>
      <c r="P104" s="1302"/>
    </row>
    <row r="105" spans="2:16" ht="48" customHeight="1">
      <c r="B105" s="1295"/>
      <c r="C105" s="1296"/>
      <c r="D105" s="1297" t="s">
        <v>871</v>
      </c>
      <c r="E105" s="1298"/>
      <c r="F105" s="1298"/>
      <c r="G105" s="1298"/>
      <c r="H105" s="1298"/>
      <c r="I105" s="1298"/>
      <c r="J105" s="1298"/>
      <c r="K105" s="1298"/>
      <c r="L105" s="1298"/>
      <c r="M105" s="1299"/>
      <c r="N105" s="1303"/>
      <c r="O105" s="1304"/>
      <c r="P105" s="1305"/>
    </row>
    <row r="106" spans="2:16" ht="25" customHeight="1">
      <c r="B106" s="362" t="s">
        <v>872</v>
      </c>
      <c r="C106" s="1343" t="s">
        <v>865</v>
      </c>
      <c r="D106" s="1343"/>
      <c r="E106" s="1343"/>
      <c r="F106" s="1343"/>
      <c r="G106" s="1343"/>
      <c r="H106" s="1343"/>
      <c r="I106" s="1343"/>
      <c r="J106" s="1343"/>
      <c r="K106" s="1343"/>
      <c r="L106" s="1343"/>
      <c r="M106" s="1343"/>
      <c r="N106" s="1343"/>
      <c r="O106" s="1343"/>
      <c r="P106" s="1343"/>
    </row>
    <row r="107" spans="2:16" ht="6" customHeight="1">
      <c r="B107" s="1309"/>
      <c r="C107" s="1310"/>
      <c r="D107" s="1310"/>
      <c r="E107" s="1310"/>
      <c r="F107" s="1310"/>
      <c r="G107" s="1310"/>
      <c r="H107" s="1310"/>
      <c r="I107" s="1310"/>
      <c r="J107" s="1310"/>
      <c r="K107" s="1310"/>
      <c r="L107" s="1310"/>
      <c r="M107" s="1310"/>
      <c r="N107" s="1310"/>
      <c r="O107" s="1310"/>
      <c r="P107" s="1311"/>
    </row>
    <row r="108" spans="2:16" ht="60.75" customHeight="1">
      <c r="B108" s="363" t="s">
        <v>378</v>
      </c>
      <c r="C108" s="362" t="str">
        <f>+'PPTO RESUMEN'!C45</f>
        <v>7.2</v>
      </c>
      <c r="D108" s="1327" t="str">
        <f>VLOOKUP(C108,'PPTO RESUMEN'!$C$17:$E$83,2)</f>
        <v>Ejecucion de soldadura exotermica  del cable conductor en X, 115 gr</v>
      </c>
      <c r="E108" s="1328"/>
      <c r="F108" s="1328"/>
      <c r="G108" s="1328"/>
      <c r="H108" s="1328"/>
      <c r="I108" s="1328"/>
      <c r="J108" s="1328"/>
      <c r="K108" s="1328"/>
      <c r="L108" s="1328"/>
      <c r="M108" s="1329"/>
      <c r="N108" s="363" t="s">
        <v>301</v>
      </c>
      <c r="O108" s="364" t="s">
        <v>1860</v>
      </c>
      <c r="P108" s="362">
        <v>5</v>
      </c>
    </row>
    <row r="109" spans="2:16" ht="18" customHeight="1">
      <c r="B109" s="1330" t="s">
        <v>873</v>
      </c>
      <c r="C109" s="1330" t="s">
        <v>299</v>
      </c>
      <c r="D109" s="1344" t="s">
        <v>874</v>
      </c>
      <c r="E109" s="1344"/>
      <c r="F109" s="1344"/>
      <c r="G109" s="1344" t="s">
        <v>883</v>
      </c>
      <c r="H109" s="1344" t="s">
        <v>0</v>
      </c>
      <c r="I109" s="1344" t="s">
        <v>301</v>
      </c>
      <c r="J109" s="1335" t="s">
        <v>876</v>
      </c>
      <c r="K109" s="1337" t="s">
        <v>877</v>
      </c>
      <c r="L109" s="1338"/>
      <c r="M109" s="1338"/>
      <c r="N109" s="1338"/>
      <c r="O109" s="1338"/>
      <c r="P109" s="1339"/>
    </row>
    <row r="110" spans="2:16" ht="18" customHeight="1">
      <c r="B110" s="1331"/>
      <c r="C110" s="1331"/>
      <c r="D110" s="366" t="s">
        <v>878</v>
      </c>
      <c r="E110" s="366" t="s">
        <v>879</v>
      </c>
      <c r="F110" s="366" t="s">
        <v>881</v>
      </c>
      <c r="G110" s="1344"/>
      <c r="H110" s="1344"/>
      <c r="I110" s="1344"/>
      <c r="J110" s="1336"/>
      <c r="K110" s="1340"/>
      <c r="L110" s="1341"/>
      <c r="M110" s="1341"/>
      <c r="N110" s="1341"/>
      <c r="O110" s="1341"/>
      <c r="P110" s="1342"/>
    </row>
    <row r="111" spans="2:16" ht="36.75" customHeight="1">
      <c r="B111" s="362" t="s">
        <v>55</v>
      </c>
      <c r="C111" s="365" t="s">
        <v>1863</v>
      </c>
      <c r="D111" s="367"/>
      <c r="E111" s="367"/>
      <c r="F111" s="367"/>
      <c r="G111" s="367"/>
      <c r="H111" s="368"/>
      <c r="I111" s="369"/>
      <c r="J111" s="367"/>
      <c r="K111" s="1312"/>
      <c r="L111" s="1313"/>
      <c r="M111" s="1313"/>
      <c r="N111" s="1313"/>
      <c r="O111" s="1313"/>
      <c r="P111" s="1314"/>
    </row>
    <row r="112" spans="2:16" ht="246" customHeight="1">
      <c r="B112" s="369"/>
      <c r="C112" s="370" t="s">
        <v>227</v>
      </c>
      <c r="D112" s="367">
        <f>+P108</f>
        <v>5</v>
      </c>
      <c r="E112" s="367"/>
      <c r="F112" s="371"/>
      <c r="G112" s="367">
        <f>D112*F112*E112</f>
        <v>0</v>
      </c>
      <c r="H112" s="368">
        <f>+D112</f>
        <v>5</v>
      </c>
      <c r="I112" s="567" t="s">
        <v>1860</v>
      </c>
      <c r="J112" s="367">
        <f>+H112</f>
        <v>5</v>
      </c>
      <c r="K112" s="1315"/>
      <c r="L112" s="1316"/>
      <c r="M112" s="1316"/>
      <c r="N112" s="1316"/>
      <c r="O112" s="1316"/>
      <c r="P112" s="1317"/>
    </row>
    <row r="113" spans="2:16" ht="21" customHeight="1">
      <c r="B113" s="369"/>
      <c r="C113" s="370"/>
      <c r="D113" s="367"/>
      <c r="E113" s="372"/>
      <c r="F113" s="372"/>
      <c r="G113" s="367"/>
      <c r="H113" s="368"/>
      <c r="I113" s="369"/>
      <c r="J113" s="367"/>
      <c r="K113" s="1315"/>
      <c r="L113" s="1316"/>
      <c r="M113" s="1316"/>
      <c r="N113" s="1316"/>
      <c r="O113" s="1316"/>
      <c r="P113" s="1317"/>
    </row>
    <row r="114" spans="2:16" ht="21" customHeight="1">
      <c r="B114" s="369"/>
      <c r="C114" s="370"/>
      <c r="D114" s="367"/>
      <c r="E114" s="372"/>
      <c r="F114" s="367"/>
      <c r="G114" s="367"/>
      <c r="H114" s="368"/>
      <c r="I114" s="369"/>
      <c r="J114" s="367"/>
      <c r="K114" s="1315"/>
      <c r="L114" s="1316"/>
      <c r="M114" s="1316"/>
      <c r="N114" s="1316"/>
      <c r="O114" s="1316"/>
      <c r="P114" s="1317"/>
    </row>
    <row r="115" spans="2:16" ht="21" customHeight="1">
      <c r="B115" s="369"/>
      <c r="C115" s="370"/>
      <c r="D115" s="367"/>
      <c r="E115" s="367"/>
      <c r="F115" s="367"/>
      <c r="G115" s="367"/>
      <c r="H115" s="368"/>
      <c r="I115" s="369"/>
      <c r="J115" s="367"/>
      <c r="K115" s="1315"/>
      <c r="L115" s="1316"/>
      <c r="M115" s="1316"/>
      <c r="N115" s="1316"/>
      <c r="O115" s="1316"/>
      <c r="P115" s="1317"/>
    </row>
    <row r="116" spans="2:16" ht="20.25" customHeight="1">
      <c r="B116" s="1321" t="s">
        <v>876</v>
      </c>
      <c r="C116" s="1322"/>
      <c r="D116" s="1322"/>
      <c r="E116" s="1322"/>
      <c r="F116" s="1322"/>
      <c r="G116" s="1322"/>
      <c r="H116" s="1322"/>
      <c r="I116" s="1323"/>
      <c r="J116" s="362">
        <f>ROUND(SUM(J111:J115),1)</f>
        <v>5</v>
      </c>
      <c r="K116" s="1318"/>
      <c r="L116" s="1319"/>
      <c r="M116" s="1319"/>
      <c r="N116" s="1319"/>
      <c r="O116" s="1319"/>
      <c r="P116" s="1320"/>
    </row>
    <row r="117" spans="2:16" ht="79" customHeight="1">
      <c r="B117" s="1345" t="s">
        <v>882</v>
      </c>
      <c r="C117" s="1346"/>
      <c r="D117" s="1346"/>
      <c r="E117" s="1346"/>
      <c r="F117" s="1346"/>
      <c r="G117" s="1346"/>
      <c r="H117" s="1346"/>
      <c r="I117" s="1346"/>
      <c r="J117" s="1346"/>
      <c r="K117" s="1346"/>
      <c r="L117" s="1346"/>
      <c r="M117" s="1346"/>
      <c r="N117" s="1346"/>
      <c r="O117" s="1346"/>
      <c r="P117" s="1346"/>
    </row>
    <row r="118" spans="2:16" ht="79" customHeight="1">
      <c r="B118" s="1345"/>
      <c r="C118" s="1346"/>
      <c r="D118" s="1346"/>
      <c r="E118" s="1346"/>
      <c r="F118" s="1346"/>
      <c r="G118" s="1346"/>
      <c r="H118" s="1346"/>
      <c r="I118" s="1346"/>
      <c r="J118" s="1346"/>
      <c r="K118" s="1346"/>
      <c r="L118" s="1346"/>
      <c r="M118" s="1346"/>
      <c r="N118" s="1346"/>
      <c r="O118" s="1346"/>
      <c r="P118" s="1346"/>
    </row>
    <row r="119" spans="2:16">
      <c r="B119" s="569"/>
      <c r="C119" s="569"/>
      <c r="D119" s="569"/>
      <c r="E119" s="569"/>
      <c r="F119" s="569"/>
      <c r="G119" s="569"/>
      <c r="H119" s="569"/>
      <c r="I119" s="569"/>
      <c r="J119" s="569"/>
      <c r="K119" s="569"/>
      <c r="L119" s="569"/>
      <c r="M119" s="569"/>
      <c r="N119" s="569"/>
      <c r="O119" s="569"/>
      <c r="P119" s="569"/>
    </row>
    <row r="121" spans="2:16" ht="48" customHeight="1">
      <c r="B121" s="1293"/>
      <c r="C121" s="1294"/>
      <c r="D121" s="1297" t="s">
        <v>870</v>
      </c>
      <c r="E121" s="1298"/>
      <c r="F121" s="1298"/>
      <c r="G121" s="1298"/>
      <c r="H121" s="1298"/>
      <c r="I121" s="1298"/>
      <c r="J121" s="1298"/>
      <c r="K121" s="1298"/>
      <c r="L121" s="1298"/>
      <c r="M121" s="1299"/>
      <c r="N121" s="1300"/>
      <c r="O121" s="1301"/>
      <c r="P121" s="1302"/>
    </row>
    <row r="122" spans="2:16" ht="48" customHeight="1">
      <c r="B122" s="1295"/>
      <c r="C122" s="1296"/>
      <c r="D122" s="1297" t="s">
        <v>871</v>
      </c>
      <c r="E122" s="1298"/>
      <c r="F122" s="1298"/>
      <c r="G122" s="1298"/>
      <c r="H122" s="1298"/>
      <c r="I122" s="1298"/>
      <c r="J122" s="1298"/>
      <c r="K122" s="1298"/>
      <c r="L122" s="1298"/>
      <c r="M122" s="1299"/>
      <c r="N122" s="1303"/>
      <c r="O122" s="1304"/>
      <c r="P122" s="1305"/>
    </row>
    <row r="123" spans="2:16" ht="25" customHeight="1">
      <c r="B123" s="362" t="s">
        <v>872</v>
      </c>
      <c r="C123" s="1343" t="s">
        <v>865</v>
      </c>
      <c r="D123" s="1343"/>
      <c r="E123" s="1343"/>
      <c r="F123" s="1343"/>
      <c r="G123" s="1343"/>
      <c r="H123" s="1343"/>
      <c r="I123" s="1343"/>
      <c r="J123" s="1343"/>
      <c r="K123" s="1343"/>
      <c r="L123" s="1343"/>
      <c r="M123" s="1343"/>
      <c r="N123" s="1343"/>
      <c r="O123" s="1343"/>
      <c r="P123" s="1343"/>
    </row>
    <row r="124" spans="2:16" ht="6" customHeight="1">
      <c r="B124" s="1309"/>
      <c r="C124" s="1310"/>
      <c r="D124" s="1310"/>
      <c r="E124" s="1310"/>
      <c r="F124" s="1310"/>
      <c r="G124" s="1310"/>
      <c r="H124" s="1310"/>
      <c r="I124" s="1310"/>
      <c r="J124" s="1310"/>
      <c r="K124" s="1310"/>
      <c r="L124" s="1310"/>
      <c r="M124" s="1310"/>
      <c r="N124" s="1310"/>
      <c r="O124" s="1310"/>
      <c r="P124" s="1311"/>
    </row>
    <row r="125" spans="2:16" ht="60.75" customHeight="1">
      <c r="B125" s="363" t="s">
        <v>378</v>
      </c>
      <c r="C125" s="362" t="str">
        <f>+'PPTO RESUMEN'!C46</f>
        <v>7.3</v>
      </c>
      <c r="D125" s="1327" t="str">
        <f>VLOOKUP(C125,'PPTO RESUMEN'!$C$17:$E$83,2)</f>
        <v>Ejecucion de soldadura exotermica  del cable conductor en T, 115 gr</v>
      </c>
      <c r="E125" s="1328"/>
      <c r="F125" s="1328"/>
      <c r="G125" s="1328"/>
      <c r="H125" s="1328"/>
      <c r="I125" s="1328"/>
      <c r="J125" s="1328"/>
      <c r="K125" s="1328"/>
      <c r="L125" s="1328"/>
      <c r="M125" s="1329"/>
      <c r="N125" s="363" t="s">
        <v>301</v>
      </c>
      <c r="O125" s="364" t="s">
        <v>1860</v>
      </c>
      <c r="P125" s="362">
        <v>11</v>
      </c>
    </row>
    <row r="126" spans="2:16" ht="18" customHeight="1">
      <c r="B126" s="1330" t="s">
        <v>873</v>
      </c>
      <c r="C126" s="1330" t="s">
        <v>299</v>
      </c>
      <c r="D126" s="1344" t="s">
        <v>874</v>
      </c>
      <c r="E126" s="1344"/>
      <c r="F126" s="1344"/>
      <c r="G126" s="1344" t="s">
        <v>883</v>
      </c>
      <c r="H126" s="1344" t="s">
        <v>0</v>
      </c>
      <c r="I126" s="1344" t="s">
        <v>301</v>
      </c>
      <c r="J126" s="1335" t="s">
        <v>876</v>
      </c>
      <c r="K126" s="1337" t="s">
        <v>877</v>
      </c>
      <c r="L126" s="1338"/>
      <c r="M126" s="1338"/>
      <c r="N126" s="1338"/>
      <c r="O126" s="1338"/>
      <c r="P126" s="1339"/>
    </row>
    <row r="127" spans="2:16" ht="18" customHeight="1">
      <c r="B127" s="1331"/>
      <c r="C127" s="1331"/>
      <c r="D127" s="366" t="s">
        <v>878</v>
      </c>
      <c r="E127" s="366" t="s">
        <v>879</v>
      </c>
      <c r="F127" s="366" t="s">
        <v>881</v>
      </c>
      <c r="G127" s="1344"/>
      <c r="H127" s="1344"/>
      <c r="I127" s="1344"/>
      <c r="J127" s="1336"/>
      <c r="K127" s="1340"/>
      <c r="L127" s="1341"/>
      <c r="M127" s="1341"/>
      <c r="N127" s="1341"/>
      <c r="O127" s="1341"/>
      <c r="P127" s="1342"/>
    </row>
    <row r="128" spans="2:16" ht="36.75" customHeight="1">
      <c r="B128" s="362" t="s">
        <v>55</v>
      </c>
      <c r="C128" s="365" t="s">
        <v>1863</v>
      </c>
      <c r="D128" s="367"/>
      <c r="E128" s="367"/>
      <c r="F128" s="367"/>
      <c r="G128" s="367"/>
      <c r="H128" s="368"/>
      <c r="I128" s="369"/>
      <c r="J128" s="367"/>
      <c r="K128" s="1312"/>
      <c r="L128" s="1313"/>
      <c r="M128" s="1313"/>
      <c r="N128" s="1313"/>
      <c r="O128" s="1313"/>
      <c r="P128" s="1314"/>
    </row>
    <row r="129" spans="2:16" ht="246" customHeight="1">
      <c r="B129" s="369"/>
      <c r="C129" s="370" t="s">
        <v>228</v>
      </c>
      <c r="D129" s="367">
        <f>+P125</f>
        <v>11</v>
      </c>
      <c r="E129" s="367"/>
      <c r="F129" s="371"/>
      <c r="G129" s="367">
        <f>D129*F129*E129</f>
        <v>0</v>
      </c>
      <c r="H129" s="368">
        <f>+D129</f>
        <v>11</v>
      </c>
      <c r="I129" s="567" t="s">
        <v>1860</v>
      </c>
      <c r="J129" s="367">
        <f>+H129</f>
        <v>11</v>
      </c>
      <c r="K129" s="1315"/>
      <c r="L129" s="1316"/>
      <c r="M129" s="1316"/>
      <c r="N129" s="1316"/>
      <c r="O129" s="1316"/>
      <c r="P129" s="1317"/>
    </row>
    <row r="130" spans="2:16" ht="21" customHeight="1">
      <c r="B130" s="369"/>
      <c r="C130" s="370"/>
      <c r="D130" s="367"/>
      <c r="E130" s="372"/>
      <c r="F130" s="372"/>
      <c r="G130" s="367"/>
      <c r="H130" s="368"/>
      <c r="I130" s="369"/>
      <c r="J130" s="367"/>
      <c r="K130" s="1315"/>
      <c r="L130" s="1316"/>
      <c r="M130" s="1316"/>
      <c r="N130" s="1316"/>
      <c r="O130" s="1316"/>
      <c r="P130" s="1317"/>
    </row>
    <row r="131" spans="2:16" ht="21" customHeight="1">
      <c r="B131" s="369"/>
      <c r="C131" s="370"/>
      <c r="D131" s="367"/>
      <c r="E131" s="372"/>
      <c r="F131" s="367"/>
      <c r="G131" s="367"/>
      <c r="H131" s="368"/>
      <c r="I131" s="369"/>
      <c r="J131" s="367"/>
      <c r="K131" s="1315"/>
      <c r="L131" s="1316"/>
      <c r="M131" s="1316"/>
      <c r="N131" s="1316"/>
      <c r="O131" s="1316"/>
      <c r="P131" s="1317"/>
    </row>
    <row r="132" spans="2:16" ht="21" customHeight="1">
      <c r="B132" s="369"/>
      <c r="C132" s="370"/>
      <c r="D132" s="367"/>
      <c r="E132" s="367"/>
      <c r="F132" s="367"/>
      <c r="G132" s="367"/>
      <c r="H132" s="368"/>
      <c r="I132" s="369"/>
      <c r="J132" s="367"/>
      <c r="K132" s="1315"/>
      <c r="L132" s="1316"/>
      <c r="M132" s="1316"/>
      <c r="N132" s="1316"/>
      <c r="O132" s="1316"/>
      <c r="P132" s="1317"/>
    </row>
    <row r="133" spans="2:16" ht="20.25" customHeight="1">
      <c r="B133" s="1321" t="s">
        <v>876</v>
      </c>
      <c r="C133" s="1322"/>
      <c r="D133" s="1322"/>
      <c r="E133" s="1322"/>
      <c r="F133" s="1322"/>
      <c r="G133" s="1322"/>
      <c r="H133" s="1322"/>
      <c r="I133" s="1323"/>
      <c r="J133" s="362">
        <f>ROUND(SUM(J128:J132),1)</f>
        <v>11</v>
      </c>
      <c r="K133" s="1318"/>
      <c r="L133" s="1319"/>
      <c r="M133" s="1319"/>
      <c r="N133" s="1319"/>
      <c r="O133" s="1319"/>
      <c r="P133" s="1320"/>
    </row>
    <row r="134" spans="2:16" ht="79" customHeight="1">
      <c r="B134" s="1345" t="s">
        <v>882</v>
      </c>
      <c r="C134" s="1346"/>
      <c r="D134" s="1346"/>
      <c r="E134" s="1346"/>
      <c r="F134" s="1346"/>
      <c r="G134" s="1346"/>
      <c r="H134" s="1346"/>
      <c r="I134" s="1346"/>
      <c r="J134" s="1346"/>
      <c r="K134" s="1346"/>
      <c r="L134" s="1346"/>
      <c r="M134" s="1346"/>
      <c r="N134" s="1346"/>
      <c r="O134" s="1346"/>
      <c r="P134" s="1346"/>
    </row>
    <row r="135" spans="2:16" ht="79" customHeight="1">
      <c r="B135" s="1345"/>
      <c r="C135" s="1346"/>
      <c r="D135" s="1346"/>
      <c r="E135" s="1346"/>
      <c r="F135" s="1346"/>
      <c r="G135" s="1346"/>
      <c r="H135" s="1346"/>
      <c r="I135" s="1346"/>
      <c r="J135" s="1346"/>
      <c r="K135" s="1346"/>
      <c r="L135" s="1346"/>
      <c r="M135" s="1346"/>
      <c r="N135" s="1346"/>
      <c r="O135" s="1346"/>
      <c r="P135" s="1346"/>
    </row>
    <row r="136" spans="2:16">
      <c r="B136" s="569"/>
      <c r="C136" s="569"/>
      <c r="D136" s="569"/>
      <c r="E136" s="569"/>
      <c r="F136" s="569"/>
      <c r="G136" s="569"/>
      <c r="H136" s="569"/>
      <c r="I136" s="569"/>
      <c r="J136" s="569"/>
      <c r="K136" s="569"/>
      <c r="L136" s="569"/>
      <c r="M136" s="569"/>
      <c r="N136" s="569"/>
      <c r="O136" s="569"/>
      <c r="P136" s="569"/>
    </row>
    <row r="138" spans="2:16" ht="48" customHeight="1">
      <c r="B138" s="1293"/>
      <c r="C138" s="1294"/>
      <c r="D138" s="1297" t="s">
        <v>870</v>
      </c>
      <c r="E138" s="1298"/>
      <c r="F138" s="1298"/>
      <c r="G138" s="1298"/>
      <c r="H138" s="1298"/>
      <c r="I138" s="1298"/>
      <c r="J138" s="1298"/>
      <c r="K138" s="1298"/>
      <c r="L138" s="1298"/>
      <c r="M138" s="1299"/>
      <c r="N138" s="1300"/>
      <c r="O138" s="1301"/>
      <c r="P138" s="1302"/>
    </row>
    <row r="139" spans="2:16" ht="48" customHeight="1">
      <c r="B139" s="1295"/>
      <c r="C139" s="1296"/>
      <c r="D139" s="1297" t="s">
        <v>871</v>
      </c>
      <c r="E139" s="1298"/>
      <c r="F139" s="1298"/>
      <c r="G139" s="1298"/>
      <c r="H139" s="1298"/>
      <c r="I139" s="1298"/>
      <c r="J139" s="1298"/>
      <c r="K139" s="1298"/>
      <c r="L139" s="1298"/>
      <c r="M139" s="1299"/>
      <c r="N139" s="1303"/>
      <c r="O139" s="1304"/>
      <c r="P139" s="1305"/>
    </row>
    <row r="140" spans="2:16" ht="25" customHeight="1">
      <c r="B140" s="362" t="s">
        <v>872</v>
      </c>
      <c r="C140" s="1343" t="s">
        <v>865</v>
      </c>
      <c r="D140" s="1343"/>
      <c r="E140" s="1343"/>
      <c r="F140" s="1343"/>
      <c r="G140" s="1343"/>
      <c r="H140" s="1343"/>
      <c r="I140" s="1343"/>
      <c r="J140" s="1343"/>
      <c r="K140" s="1343"/>
      <c r="L140" s="1343"/>
      <c r="M140" s="1343"/>
      <c r="N140" s="1343"/>
      <c r="O140" s="1343"/>
      <c r="P140" s="1343"/>
    </row>
    <row r="141" spans="2:16" ht="6" customHeight="1">
      <c r="B141" s="1309"/>
      <c r="C141" s="1310"/>
      <c r="D141" s="1310"/>
      <c r="E141" s="1310"/>
      <c r="F141" s="1310"/>
      <c r="G141" s="1310"/>
      <c r="H141" s="1310"/>
      <c r="I141" s="1310"/>
      <c r="J141" s="1310"/>
      <c r="K141" s="1310"/>
      <c r="L141" s="1310"/>
      <c r="M141" s="1310"/>
      <c r="N141" s="1310"/>
      <c r="O141" s="1310"/>
      <c r="P141" s="1311"/>
    </row>
    <row r="142" spans="2:16" ht="60.75" customHeight="1">
      <c r="B142" s="363" t="s">
        <v>378</v>
      </c>
      <c r="C142" s="362" t="str">
        <f>+'PPTO RESUMEN'!C47</f>
        <v>7.4</v>
      </c>
      <c r="D142" s="1327" t="str">
        <f>VLOOKUP(C142,'PPTO RESUMEN'!$C$17:$E$83,2)</f>
        <v>Ejecucion de soldadura exotermica  del cable conductor terminal, 115 gr</v>
      </c>
      <c r="E142" s="1328"/>
      <c r="F142" s="1328"/>
      <c r="G142" s="1328"/>
      <c r="H142" s="1328"/>
      <c r="I142" s="1328"/>
      <c r="J142" s="1328"/>
      <c r="K142" s="1328"/>
      <c r="L142" s="1328"/>
      <c r="M142" s="1329"/>
      <c r="N142" s="363" t="s">
        <v>301</v>
      </c>
      <c r="O142" s="364" t="s">
        <v>1860</v>
      </c>
      <c r="P142" s="362">
        <v>5</v>
      </c>
    </row>
    <row r="143" spans="2:16" ht="18" customHeight="1">
      <c r="B143" s="1330" t="s">
        <v>873</v>
      </c>
      <c r="C143" s="1330" t="s">
        <v>299</v>
      </c>
      <c r="D143" s="1344" t="s">
        <v>874</v>
      </c>
      <c r="E143" s="1344"/>
      <c r="F143" s="1344"/>
      <c r="G143" s="1344" t="s">
        <v>883</v>
      </c>
      <c r="H143" s="1344" t="s">
        <v>0</v>
      </c>
      <c r="I143" s="1344" t="s">
        <v>301</v>
      </c>
      <c r="J143" s="1335" t="s">
        <v>876</v>
      </c>
      <c r="K143" s="1337" t="s">
        <v>877</v>
      </c>
      <c r="L143" s="1338"/>
      <c r="M143" s="1338"/>
      <c r="N143" s="1338"/>
      <c r="O143" s="1338"/>
      <c r="P143" s="1339"/>
    </row>
    <row r="144" spans="2:16" ht="18" customHeight="1">
      <c r="B144" s="1331"/>
      <c r="C144" s="1331"/>
      <c r="D144" s="366" t="s">
        <v>878</v>
      </c>
      <c r="E144" s="366" t="s">
        <v>879</v>
      </c>
      <c r="F144" s="366" t="s">
        <v>881</v>
      </c>
      <c r="G144" s="1344"/>
      <c r="H144" s="1344"/>
      <c r="I144" s="1344"/>
      <c r="J144" s="1336"/>
      <c r="K144" s="1340"/>
      <c r="L144" s="1341"/>
      <c r="M144" s="1341"/>
      <c r="N144" s="1341"/>
      <c r="O144" s="1341"/>
      <c r="P144" s="1342"/>
    </row>
    <row r="145" spans="2:16" ht="36.75" customHeight="1">
      <c r="B145" s="362" t="s">
        <v>55</v>
      </c>
      <c r="C145" s="365" t="s">
        <v>1863</v>
      </c>
      <c r="D145" s="367"/>
      <c r="E145" s="367"/>
      <c r="F145" s="367"/>
      <c r="G145" s="367"/>
      <c r="H145" s="368"/>
      <c r="I145" s="369"/>
      <c r="J145" s="367"/>
      <c r="K145" s="1312"/>
      <c r="L145" s="1313"/>
      <c r="M145" s="1313"/>
      <c r="N145" s="1313"/>
      <c r="O145" s="1313"/>
      <c r="P145" s="1314"/>
    </row>
    <row r="146" spans="2:16" ht="246" customHeight="1">
      <c r="B146" s="369"/>
      <c r="C146" s="370" t="s">
        <v>229</v>
      </c>
      <c r="D146" s="367">
        <f>+P142</f>
        <v>5</v>
      </c>
      <c r="E146" s="367"/>
      <c r="F146" s="371"/>
      <c r="G146" s="367">
        <f>D146*F146*E146</f>
        <v>0</v>
      </c>
      <c r="H146" s="368">
        <f>+D146</f>
        <v>5</v>
      </c>
      <c r="I146" s="567" t="s">
        <v>1860</v>
      </c>
      <c r="J146" s="367">
        <f>+H146</f>
        <v>5</v>
      </c>
      <c r="K146" s="1315"/>
      <c r="L146" s="1316"/>
      <c r="M146" s="1316"/>
      <c r="N146" s="1316"/>
      <c r="O146" s="1316"/>
      <c r="P146" s="1317"/>
    </row>
    <row r="147" spans="2:16" ht="21" customHeight="1">
      <c r="B147" s="369"/>
      <c r="C147" s="370"/>
      <c r="D147" s="367"/>
      <c r="E147" s="372"/>
      <c r="F147" s="372"/>
      <c r="G147" s="367"/>
      <c r="H147" s="368"/>
      <c r="I147" s="369"/>
      <c r="J147" s="367"/>
      <c r="K147" s="1315"/>
      <c r="L147" s="1316"/>
      <c r="M147" s="1316"/>
      <c r="N147" s="1316"/>
      <c r="O147" s="1316"/>
      <c r="P147" s="1317"/>
    </row>
    <row r="148" spans="2:16" ht="21" customHeight="1">
      <c r="B148" s="369"/>
      <c r="C148" s="370"/>
      <c r="D148" s="367"/>
      <c r="E148" s="372"/>
      <c r="F148" s="367"/>
      <c r="G148" s="367"/>
      <c r="H148" s="368"/>
      <c r="I148" s="369"/>
      <c r="J148" s="367"/>
      <c r="K148" s="1315"/>
      <c r="L148" s="1316"/>
      <c r="M148" s="1316"/>
      <c r="N148" s="1316"/>
      <c r="O148" s="1316"/>
      <c r="P148" s="1317"/>
    </row>
    <row r="149" spans="2:16" ht="21" customHeight="1">
      <c r="B149" s="369"/>
      <c r="C149" s="370"/>
      <c r="D149" s="367"/>
      <c r="E149" s="367"/>
      <c r="F149" s="367"/>
      <c r="G149" s="367"/>
      <c r="H149" s="368"/>
      <c r="I149" s="369"/>
      <c r="J149" s="367"/>
      <c r="K149" s="1315"/>
      <c r="L149" s="1316"/>
      <c r="M149" s="1316"/>
      <c r="N149" s="1316"/>
      <c r="O149" s="1316"/>
      <c r="P149" s="1317"/>
    </row>
    <row r="150" spans="2:16" ht="20.25" customHeight="1">
      <c r="B150" s="1321" t="s">
        <v>876</v>
      </c>
      <c r="C150" s="1322"/>
      <c r="D150" s="1322"/>
      <c r="E150" s="1322"/>
      <c r="F150" s="1322"/>
      <c r="G150" s="1322"/>
      <c r="H150" s="1322"/>
      <c r="I150" s="1323"/>
      <c r="J150" s="362">
        <f>ROUND(SUM(J145:J149),1)</f>
        <v>5</v>
      </c>
      <c r="K150" s="1318"/>
      <c r="L150" s="1319"/>
      <c r="M150" s="1319"/>
      <c r="N150" s="1319"/>
      <c r="O150" s="1319"/>
      <c r="P150" s="1320"/>
    </row>
    <row r="151" spans="2:16" ht="79" customHeight="1">
      <c r="B151" s="1345" t="s">
        <v>882</v>
      </c>
      <c r="C151" s="1346"/>
      <c r="D151" s="1346"/>
      <c r="E151" s="1346"/>
      <c r="F151" s="1346"/>
      <c r="G151" s="1346"/>
      <c r="H151" s="1346"/>
      <c r="I151" s="1346"/>
      <c r="J151" s="1346"/>
      <c r="K151" s="1346"/>
      <c r="L151" s="1346"/>
      <c r="M151" s="1346"/>
      <c r="N151" s="1346"/>
      <c r="O151" s="1346"/>
      <c r="P151" s="1346"/>
    </row>
    <row r="152" spans="2:16" ht="79" customHeight="1">
      <c r="B152" s="1345"/>
      <c r="C152" s="1346"/>
      <c r="D152" s="1346"/>
      <c r="E152" s="1346"/>
      <c r="F152" s="1346"/>
      <c r="G152" s="1346"/>
      <c r="H152" s="1346"/>
      <c r="I152" s="1346"/>
      <c r="J152" s="1346"/>
      <c r="K152" s="1346"/>
      <c r="L152" s="1346"/>
      <c r="M152" s="1346"/>
      <c r="N152" s="1346"/>
      <c r="O152" s="1346"/>
      <c r="P152" s="1346"/>
    </row>
    <row r="153" spans="2:16">
      <c r="B153" s="569"/>
      <c r="C153" s="569"/>
      <c r="D153" s="569"/>
      <c r="E153" s="569"/>
      <c r="F153" s="569"/>
      <c r="G153" s="569"/>
      <c r="H153" s="569"/>
      <c r="I153" s="569"/>
      <c r="J153" s="569"/>
      <c r="K153" s="569"/>
      <c r="L153" s="569"/>
      <c r="M153" s="569"/>
      <c r="N153" s="569"/>
      <c r="O153" s="569"/>
      <c r="P153" s="569"/>
    </row>
    <row r="155" spans="2:16" ht="48" customHeight="1">
      <c r="B155" s="1293"/>
      <c r="C155" s="1294"/>
      <c r="D155" s="1297" t="s">
        <v>870</v>
      </c>
      <c r="E155" s="1298"/>
      <c r="F155" s="1298"/>
      <c r="G155" s="1298"/>
      <c r="H155" s="1298"/>
      <c r="I155" s="1298"/>
      <c r="J155" s="1298"/>
      <c r="K155" s="1298"/>
      <c r="L155" s="1298"/>
      <c r="M155" s="1299"/>
      <c r="N155" s="1300"/>
      <c r="O155" s="1301"/>
      <c r="P155" s="1302"/>
    </row>
    <row r="156" spans="2:16" ht="48" customHeight="1">
      <c r="B156" s="1295"/>
      <c r="C156" s="1296"/>
      <c r="D156" s="1297" t="s">
        <v>871</v>
      </c>
      <c r="E156" s="1298"/>
      <c r="F156" s="1298"/>
      <c r="G156" s="1298"/>
      <c r="H156" s="1298"/>
      <c r="I156" s="1298"/>
      <c r="J156" s="1298"/>
      <c r="K156" s="1298"/>
      <c r="L156" s="1298"/>
      <c r="M156" s="1299"/>
      <c r="N156" s="1303"/>
      <c r="O156" s="1304"/>
      <c r="P156" s="1305"/>
    </row>
    <row r="157" spans="2:16" ht="25" customHeight="1">
      <c r="B157" s="362" t="s">
        <v>872</v>
      </c>
      <c r="C157" s="1343" t="s">
        <v>865</v>
      </c>
      <c r="D157" s="1343"/>
      <c r="E157" s="1343"/>
      <c r="F157" s="1343"/>
      <c r="G157" s="1343"/>
      <c r="H157" s="1343"/>
      <c r="I157" s="1343"/>
      <c r="J157" s="1343"/>
      <c r="K157" s="1343"/>
      <c r="L157" s="1343"/>
      <c r="M157" s="1343"/>
      <c r="N157" s="1343"/>
      <c r="O157" s="1343"/>
      <c r="P157" s="1343"/>
    </row>
    <row r="158" spans="2:16" ht="6" customHeight="1">
      <c r="B158" s="1309"/>
      <c r="C158" s="1310"/>
      <c r="D158" s="1310"/>
      <c r="E158" s="1310"/>
      <c r="F158" s="1310"/>
      <c r="G158" s="1310"/>
      <c r="H158" s="1310"/>
      <c r="I158" s="1310"/>
      <c r="J158" s="1310"/>
      <c r="K158" s="1310"/>
      <c r="L158" s="1310"/>
      <c r="M158" s="1310"/>
      <c r="N158" s="1310"/>
      <c r="O158" s="1310"/>
      <c r="P158" s="1311"/>
    </row>
    <row r="159" spans="2:16" ht="60.75" customHeight="1">
      <c r="B159" s="363" t="s">
        <v>378</v>
      </c>
      <c r="C159" s="362" t="str">
        <f>+'PPTO RESUMEN'!C48</f>
        <v>7.5</v>
      </c>
      <c r="D159" s="1327" t="str">
        <f>VLOOKUP(C159,'PPTO RESUMEN'!$C$17:$E$83,2)</f>
        <v>Suministro e instalacion de varilla de cobre con conector puesta a tierra 2.4Mx5/8"</v>
      </c>
      <c r="E159" s="1328"/>
      <c r="F159" s="1328"/>
      <c r="G159" s="1328"/>
      <c r="H159" s="1328"/>
      <c r="I159" s="1328"/>
      <c r="J159" s="1328"/>
      <c r="K159" s="1328"/>
      <c r="L159" s="1328"/>
      <c r="M159" s="1329"/>
      <c r="N159" s="363" t="s">
        <v>301</v>
      </c>
      <c r="O159" s="364" t="s">
        <v>1860</v>
      </c>
      <c r="P159" s="362">
        <v>7</v>
      </c>
    </row>
    <row r="160" spans="2:16" ht="18" customHeight="1">
      <c r="B160" s="1330" t="s">
        <v>873</v>
      </c>
      <c r="C160" s="1330" t="s">
        <v>299</v>
      </c>
      <c r="D160" s="1344" t="s">
        <v>874</v>
      </c>
      <c r="E160" s="1344"/>
      <c r="F160" s="1344"/>
      <c r="G160" s="1344" t="s">
        <v>883</v>
      </c>
      <c r="H160" s="1344" t="s">
        <v>0</v>
      </c>
      <c r="I160" s="1344" t="s">
        <v>301</v>
      </c>
      <c r="J160" s="1335" t="s">
        <v>876</v>
      </c>
      <c r="K160" s="1337" t="s">
        <v>877</v>
      </c>
      <c r="L160" s="1338"/>
      <c r="M160" s="1338"/>
      <c r="N160" s="1338"/>
      <c r="O160" s="1338"/>
      <c r="P160" s="1339"/>
    </row>
    <row r="161" spans="2:16" ht="18" customHeight="1">
      <c r="B161" s="1331"/>
      <c r="C161" s="1331"/>
      <c r="D161" s="366" t="s">
        <v>878</v>
      </c>
      <c r="E161" s="366" t="s">
        <v>879</v>
      </c>
      <c r="F161" s="366" t="s">
        <v>881</v>
      </c>
      <c r="G161" s="1344"/>
      <c r="H161" s="1344"/>
      <c r="I161" s="1344"/>
      <c r="J161" s="1336"/>
      <c r="K161" s="1340"/>
      <c r="L161" s="1341"/>
      <c r="M161" s="1341"/>
      <c r="N161" s="1341"/>
      <c r="O161" s="1341"/>
      <c r="P161" s="1342"/>
    </row>
    <row r="162" spans="2:16" ht="36.75" customHeight="1">
      <c r="B162" s="362" t="s">
        <v>55</v>
      </c>
      <c r="C162" s="365" t="s">
        <v>1863</v>
      </c>
      <c r="D162" s="367"/>
      <c r="E162" s="367"/>
      <c r="F162" s="367"/>
      <c r="G162" s="367"/>
      <c r="H162" s="368"/>
      <c r="I162" s="369"/>
      <c r="J162" s="367"/>
      <c r="K162" s="1312"/>
      <c r="L162" s="1313"/>
      <c r="M162" s="1313"/>
      <c r="N162" s="1313"/>
      <c r="O162" s="1313"/>
      <c r="P162" s="1314"/>
    </row>
    <row r="163" spans="2:16" ht="246" customHeight="1">
      <c r="B163" s="369"/>
      <c r="C163" s="370" t="s">
        <v>230</v>
      </c>
      <c r="D163" s="367">
        <f>+P159</f>
        <v>7</v>
      </c>
      <c r="E163" s="367"/>
      <c r="F163" s="371"/>
      <c r="G163" s="367">
        <f>D163*F163*E163</f>
        <v>0</v>
      </c>
      <c r="H163" s="368">
        <f>+D163</f>
        <v>7</v>
      </c>
      <c r="I163" s="567" t="s">
        <v>1860</v>
      </c>
      <c r="J163" s="367">
        <f>+H163</f>
        <v>7</v>
      </c>
      <c r="K163" s="1315"/>
      <c r="L163" s="1316"/>
      <c r="M163" s="1316"/>
      <c r="N163" s="1316"/>
      <c r="O163" s="1316"/>
      <c r="P163" s="1317"/>
    </row>
    <row r="164" spans="2:16" ht="21" customHeight="1">
      <c r="B164" s="369"/>
      <c r="C164" s="370"/>
      <c r="D164" s="367"/>
      <c r="E164" s="372"/>
      <c r="F164" s="372"/>
      <c r="G164" s="367"/>
      <c r="H164" s="368"/>
      <c r="I164" s="369"/>
      <c r="J164" s="367"/>
      <c r="K164" s="1315"/>
      <c r="L164" s="1316"/>
      <c r="M164" s="1316"/>
      <c r="N164" s="1316"/>
      <c r="O164" s="1316"/>
      <c r="P164" s="1317"/>
    </row>
    <row r="165" spans="2:16" ht="21" customHeight="1">
      <c r="B165" s="369"/>
      <c r="C165" s="370"/>
      <c r="D165" s="367"/>
      <c r="E165" s="372"/>
      <c r="F165" s="367"/>
      <c r="G165" s="367"/>
      <c r="H165" s="368"/>
      <c r="I165" s="369"/>
      <c r="J165" s="367"/>
      <c r="K165" s="1315"/>
      <c r="L165" s="1316"/>
      <c r="M165" s="1316"/>
      <c r="N165" s="1316"/>
      <c r="O165" s="1316"/>
      <c r="P165" s="1317"/>
    </row>
    <row r="166" spans="2:16" ht="21" customHeight="1">
      <c r="B166" s="369"/>
      <c r="C166" s="370"/>
      <c r="D166" s="367"/>
      <c r="E166" s="367"/>
      <c r="F166" s="367"/>
      <c r="G166" s="367"/>
      <c r="H166" s="368"/>
      <c r="I166" s="369"/>
      <c r="J166" s="367"/>
      <c r="K166" s="1315"/>
      <c r="L166" s="1316"/>
      <c r="M166" s="1316"/>
      <c r="N166" s="1316"/>
      <c r="O166" s="1316"/>
      <c r="P166" s="1317"/>
    </row>
    <row r="167" spans="2:16" ht="20.25" customHeight="1">
      <c r="B167" s="1321" t="s">
        <v>876</v>
      </c>
      <c r="C167" s="1322"/>
      <c r="D167" s="1322"/>
      <c r="E167" s="1322"/>
      <c r="F167" s="1322"/>
      <c r="G167" s="1322"/>
      <c r="H167" s="1322"/>
      <c r="I167" s="1323"/>
      <c r="J167" s="362">
        <f>ROUND(SUM(J162:J166),1)</f>
        <v>7</v>
      </c>
      <c r="K167" s="1318"/>
      <c r="L167" s="1319"/>
      <c r="M167" s="1319"/>
      <c r="N167" s="1319"/>
      <c r="O167" s="1319"/>
      <c r="P167" s="1320"/>
    </row>
    <row r="168" spans="2:16" ht="79" customHeight="1">
      <c r="B168" s="1345" t="s">
        <v>882</v>
      </c>
      <c r="C168" s="1346"/>
      <c r="D168" s="1346"/>
      <c r="E168" s="1346"/>
      <c r="F168" s="1346"/>
      <c r="G168" s="1346"/>
      <c r="H168" s="1346"/>
      <c r="I168" s="1346"/>
      <c r="J168" s="1346"/>
      <c r="K168" s="1346"/>
      <c r="L168" s="1346"/>
      <c r="M168" s="1346"/>
      <c r="N168" s="1346"/>
      <c r="O168" s="1346"/>
      <c r="P168" s="1346"/>
    </row>
    <row r="169" spans="2:16" ht="79" customHeight="1">
      <c r="B169" s="1345"/>
      <c r="C169" s="1346"/>
      <c r="D169" s="1346"/>
      <c r="E169" s="1346"/>
      <c r="F169" s="1346"/>
      <c r="G169" s="1346"/>
      <c r="H169" s="1346"/>
      <c r="I169" s="1346"/>
      <c r="J169" s="1346"/>
      <c r="K169" s="1346"/>
      <c r="L169" s="1346"/>
      <c r="M169" s="1346"/>
      <c r="N169" s="1346"/>
      <c r="O169" s="1346"/>
      <c r="P169" s="1346"/>
    </row>
    <row r="170" spans="2:16">
      <c r="B170" s="569"/>
      <c r="C170" s="569"/>
      <c r="D170" s="569"/>
      <c r="E170" s="569"/>
      <c r="F170" s="569"/>
      <c r="G170" s="569"/>
      <c r="H170" s="569"/>
      <c r="I170" s="569"/>
      <c r="J170" s="569"/>
      <c r="K170" s="569"/>
      <c r="L170" s="569"/>
      <c r="M170" s="569"/>
      <c r="N170" s="569"/>
      <c r="O170" s="569"/>
      <c r="P170" s="569"/>
    </row>
    <row r="172" spans="2:16" ht="48" customHeight="1">
      <c r="B172" s="1293"/>
      <c r="C172" s="1294"/>
      <c r="D172" s="1297" t="s">
        <v>870</v>
      </c>
      <c r="E172" s="1298"/>
      <c r="F172" s="1298"/>
      <c r="G172" s="1298"/>
      <c r="H172" s="1298"/>
      <c r="I172" s="1298"/>
      <c r="J172" s="1298"/>
      <c r="K172" s="1298"/>
      <c r="L172" s="1298"/>
      <c r="M172" s="1299"/>
      <c r="N172" s="1300"/>
      <c r="O172" s="1301"/>
      <c r="P172" s="1302"/>
    </row>
    <row r="173" spans="2:16" ht="48" customHeight="1">
      <c r="B173" s="1295"/>
      <c r="C173" s="1296"/>
      <c r="D173" s="1297" t="s">
        <v>871</v>
      </c>
      <c r="E173" s="1298"/>
      <c r="F173" s="1298"/>
      <c r="G173" s="1298"/>
      <c r="H173" s="1298"/>
      <c r="I173" s="1298"/>
      <c r="J173" s="1298"/>
      <c r="K173" s="1298"/>
      <c r="L173" s="1298"/>
      <c r="M173" s="1299"/>
      <c r="N173" s="1303"/>
      <c r="O173" s="1304"/>
      <c r="P173" s="1305"/>
    </row>
    <row r="174" spans="2:16" ht="25" customHeight="1">
      <c r="B174" s="362" t="s">
        <v>872</v>
      </c>
      <c r="C174" s="1343" t="s">
        <v>865</v>
      </c>
      <c r="D174" s="1343"/>
      <c r="E174" s="1343"/>
      <c r="F174" s="1343"/>
      <c r="G174" s="1343"/>
      <c r="H174" s="1343"/>
      <c r="I174" s="1343"/>
      <c r="J174" s="1343"/>
      <c r="K174" s="1343"/>
      <c r="L174" s="1343"/>
      <c r="M174" s="1343"/>
      <c r="N174" s="1343"/>
      <c r="O174" s="1343"/>
      <c r="P174" s="1343"/>
    </row>
    <row r="175" spans="2:16" ht="6" customHeight="1">
      <c r="B175" s="1309"/>
      <c r="C175" s="1310"/>
      <c r="D175" s="1310"/>
      <c r="E175" s="1310"/>
      <c r="F175" s="1310"/>
      <c r="G175" s="1310"/>
      <c r="H175" s="1310"/>
      <c r="I175" s="1310"/>
      <c r="J175" s="1310"/>
      <c r="K175" s="1310"/>
      <c r="L175" s="1310"/>
      <c r="M175" s="1310"/>
      <c r="N175" s="1310"/>
      <c r="O175" s="1310"/>
      <c r="P175" s="1311"/>
    </row>
    <row r="176" spans="2:16" ht="60.75" customHeight="1">
      <c r="B176" s="363" t="s">
        <v>378</v>
      </c>
      <c r="C176" s="362" t="str">
        <f>+'PPTO RESUMEN'!C49</f>
        <v>7.6</v>
      </c>
      <c r="D176" s="1327" t="str">
        <f>VLOOKUP(C176,'PPTO RESUMEN'!$C$17:$E$83,2)</f>
        <v>Suministro e instalacion de Cajas de inspeccion para SPT 30x30cm Libres</v>
      </c>
      <c r="E176" s="1328"/>
      <c r="F176" s="1328"/>
      <c r="G176" s="1328"/>
      <c r="H176" s="1328"/>
      <c r="I176" s="1328"/>
      <c r="J176" s="1328"/>
      <c r="K176" s="1328"/>
      <c r="L176" s="1328"/>
      <c r="M176" s="1329"/>
      <c r="N176" s="363" t="s">
        <v>301</v>
      </c>
      <c r="O176" s="364" t="s">
        <v>1860</v>
      </c>
      <c r="P176" s="362">
        <v>4</v>
      </c>
    </row>
    <row r="177" spans="2:16" ht="18" customHeight="1">
      <c r="B177" s="1330" t="s">
        <v>873</v>
      </c>
      <c r="C177" s="1330" t="s">
        <v>299</v>
      </c>
      <c r="D177" s="1344" t="s">
        <v>874</v>
      </c>
      <c r="E177" s="1344"/>
      <c r="F177" s="1344"/>
      <c r="G177" s="1344" t="s">
        <v>883</v>
      </c>
      <c r="H177" s="1344" t="s">
        <v>0</v>
      </c>
      <c r="I177" s="1344" t="s">
        <v>301</v>
      </c>
      <c r="J177" s="1335" t="s">
        <v>876</v>
      </c>
      <c r="K177" s="1337" t="s">
        <v>877</v>
      </c>
      <c r="L177" s="1338"/>
      <c r="M177" s="1338"/>
      <c r="N177" s="1338"/>
      <c r="O177" s="1338"/>
      <c r="P177" s="1339"/>
    </row>
    <row r="178" spans="2:16" ht="18" customHeight="1">
      <c r="B178" s="1331"/>
      <c r="C178" s="1331"/>
      <c r="D178" s="366" t="s">
        <v>878</v>
      </c>
      <c r="E178" s="366" t="s">
        <v>879</v>
      </c>
      <c r="F178" s="366" t="s">
        <v>881</v>
      </c>
      <c r="G178" s="1344"/>
      <c r="H178" s="1344"/>
      <c r="I178" s="1344"/>
      <c r="J178" s="1336"/>
      <c r="K178" s="1340"/>
      <c r="L178" s="1341"/>
      <c r="M178" s="1341"/>
      <c r="N178" s="1341"/>
      <c r="O178" s="1341"/>
      <c r="P178" s="1342"/>
    </row>
    <row r="179" spans="2:16" ht="36.75" customHeight="1">
      <c r="B179" s="362" t="s">
        <v>55</v>
      </c>
      <c r="C179" s="365" t="s">
        <v>1863</v>
      </c>
      <c r="D179" s="367"/>
      <c r="E179" s="367"/>
      <c r="F179" s="367"/>
      <c r="G179" s="367"/>
      <c r="H179" s="368"/>
      <c r="I179" s="369"/>
      <c r="J179" s="367"/>
      <c r="K179" s="1312"/>
      <c r="L179" s="1313"/>
      <c r="M179" s="1313"/>
      <c r="N179" s="1313"/>
      <c r="O179" s="1313"/>
      <c r="P179" s="1314"/>
    </row>
    <row r="180" spans="2:16" ht="173.5" customHeight="1">
      <c r="B180" s="369"/>
      <c r="C180" s="370" t="s">
        <v>896</v>
      </c>
      <c r="D180" s="367">
        <f>+P176</f>
        <v>4</v>
      </c>
      <c r="E180" s="367"/>
      <c r="F180" s="371"/>
      <c r="G180" s="367">
        <f>D180*F180*E180</f>
        <v>0</v>
      </c>
      <c r="H180" s="368">
        <f>+D180</f>
        <v>4</v>
      </c>
      <c r="I180" s="567" t="s">
        <v>1860</v>
      </c>
      <c r="J180" s="367">
        <f>+H180</f>
        <v>4</v>
      </c>
      <c r="K180" s="1315"/>
      <c r="L180" s="1316"/>
      <c r="M180" s="1316"/>
      <c r="N180" s="1316"/>
      <c r="O180" s="1316"/>
      <c r="P180" s="1317"/>
    </row>
    <row r="181" spans="2:16" ht="21" customHeight="1">
      <c r="B181" s="369"/>
      <c r="C181" s="370"/>
      <c r="D181" s="367"/>
      <c r="E181" s="372"/>
      <c r="F181" s="372"/>
      <c r="G181" s="367"/>
      <c r="H181" s="368"/>
      <c r="I181" s="369"/>
      <c r="J181" s="367"/>
      <c r="K181" s="1315"/>
      <c r="L181" s="1316"/>
      <c r="M181" s="1316"/>
      <c r="N181" s="1316"/>
      <c r="O181" s="1316"/>
      <c r="P181" s="1317"/>
    </row>
    <row r="182" spans="2:16" ht="21" customHeight="1">
      <c r="B182" s="369"/>
      <c r="C182" s="370"/>
      <c r="D182" s="367"/>
      <c r="E182" s="372"/>
      <c r="F182" s="367"/>
      <c r="G182" s="367"/>
      <c r="H182" s="368"/>
      <c r="I182" s="369"/>
      <c r="J182" s="367"/>
      <c r="K182" s="1315"/>
      <c r="L182" s="1316"/>
      <c r="M182" s="1316"/>
      <c r="N182" s="1316"/>
      <c r="O182" s="1316"/>
      <c r="P182" s="1317"/>
    </row>
    <row r="183" spans="2:16" ht="21" customHeight="1">
      <c r="B183" s="369"/>
      <c r="C183" s="370"/>
      <c r="D183" s="367"/>
      <c r="E183" s="367"/>
      <c r="F183" s="367"/>
      <c r="G183" s="367"/>
      <c r="H183" s="368"/>
      <c r="I183" s="369"/>
      <c r="J183" s="367"/>
      <c r="K183" s="1315"/>
      <c r="L183" s="1316"/>
      <c r="M183" s="1316"/>
      <c r="N183" s="1316"/>
      <c r="O183" s="1316"/>
      <c r="P183" s="1317"/>
    </row>
    <row r="184" spans="2:16" ht="20.25" customHeight="1">
      <c r="B184" s="1321" t="s">
        <v>876</v>
      </c>
      <c r="C184" s="1322"/>
      <c r="D184" s="1322"/>
      <c r="E184" s="1322"/>
      <c r="F184" s="1322"/>
      <c r="G184" s="1322"/>
      <c r="H184" s="1322"/>
      <c r="I184" s="1323"/>
      <c r="J184" s="362">
        <f>ROUND(SUM(J179:J183),1)</f>
        <v>4</v>
      </c>
      <c r="K184" s="1318"/>
      <c r="L184" s="1319"/>
      <c r="M184" s="1319"/>
      <c r="N184" s="1319"/>
      <c r="O184" s="1319"/>
      <c r="P184" s="1320"/>
    </row>
    <row r="185" spans="2:16" ht="79" customHeight="1">
      <c r="B185" s="1345" t="s">
        <v>882</v>
      </c>
      <c r="C185" s="1346"/>
      <c r="D185" s="1346"/>
      <c r="E185" s="1346"/>
      <c r="F185" s="1346"/>
      <c r="G185" s="1346"/>
      <c r="H185" s="1346"/>
      <c r="I185" s="1346"/>
      <c r="J185" s="1346"/>
      <c r="K185" s="1346"/>
      <c r="L185" s="1346"/>
      <c r="M185" s="1346"/>
      <c r="N185" s="1346"/>
      <c r="O185" s="1346"/>
      <c r="P185" s="1346"/>
    </row>
    <row r="186" spans="2:16" ht="79" customHeight="1">
      <c r="B186" s="1345"/>
      <c r="C186" s="1346"/>
      <c r="D186" s="1346"/>
      <c r="E186" s="1346"/>
      <c r="F186" s="1346"/>
      <c r="G186" s="1346"/>
      <c r="H186" s="1346"/>
      <c r="I186" s="1346"/>
      <c r="J186" s="1346"/>
      <c r="K186" s="1346"/>
      <c r="L186" s="1346"/>
      <c r="M186" s="1346"/>
      <c r="N186" s="1346"/>
      <c r="O186" s="1346"/>
      <c r="P186" s="1346"/>
    </row>
    <row r="187" spans="2:16">
      <c r="B187" s="569"/>
      <c r="C187" s="569"/>
      <c r="D187" s="569"/>
      <c r="E187" s="569"/>
      <c r="F187" s="569"/>
      <c r="G187" s="569"/>
      <c r="H187" s="569"/>
      <c r="I187" s="569"/>
      <c r="J187" s="569"/>
      <c r="K187" s="569"/>
      <c r="L187" s="569"/>
      <c r="M187" s="569"/>
      <c r="N187" s="569"/>
      <c r="O187" s="569"/>
      <c r="P187" s="569"/>
    </row>
    <row r="189" spans="2:16" ht="48" customHeight="1">
      <c r="B189" s="1293"/>
      <c r="C189" s="1294"/>
      <c r="D189" s="1297" t="s">
        <v>870</v>
      </c>
      <c r="E189" s="1298"/>
      <c r="F189" s="1298"/>
      <c r="G189" s="1298"/>
      <c r="H189" s="1298"/>
      <c r="I189" s="1298"/>
      <c r="J189" s="1298"/>
      <c r="K189" s="1298"/>
      <c r="L189" s="1298"/>
      <c r="M189" s="1299"/>
      <c r="N189" s="1300"/>
      <c r="O189" s="1301"/>
      <c r="P189" s="1302"/>
    </row>
    <row r="190" spans="2:16" ht="48" customHeight="1">
      <c r="B190" s="1295"/>
      <c r="C190" s="1296"/>
      <c r="D190" s="1297" t="s">
        <v>871</v>
      </c>
      <c r="E190" s="1298"/>
      <c r="F190" s="1298"/>
      <c r="G190" s="1298"/>
      <c r="H190" s="1298"/>
      <c r="I190" s="1298"/>
      <c r="J190" s="1298"/>
      <c r="K190" s="1298"/>
      <c r="L190" s="1298"/>
      <c r="M190" s="1299"/>
      <c r="N190" s="1303"/>
      <c r="O190" s="1304"/>
      <c r="P190" s="1305"/>
    </row>
    <row r="191" spans="2:16" ht="25" customHeight="1">
      <c r="B191" s="362" t="s">
        <v>872</v>
      </c>
      <c r="C191" s="1343" t="s">
        <v>865</v>
      </c>
      <c r="D191" s="1343"/>
      <c r="E191" s="1343"/>
      <c r="F191" s="1343"/>
      <c r="G191" s="1343"/>
      <c r="H191" s="1343"/>
      <c r="I191" s="1343"/>
      <c r="J191" s="1343"/>
      <c r="K191" s="1343"/>
      <c r="L191" s="1343"/>
      <c r="M191" s="1343"/>
      <c r="N191" s="1343"/>
      <c r="O191" s="1343"/>
      <c r="P191" s="1343"/>
    </row>
    <row r="192" spans="2:16" ht="6" customHeight="1">
      <c r="B192" s="1309"/>
      <c r="C192" s="1310"/>
      <c r="D192" s="1310"/>
      <c r="E192" s="1310"/>
      <c r="F192" s="1310"/>
      <c r="G192" s="1310"/>
      <c r="H192" s="1310"/>
      <c r="I192" s="1310"/>
      <c r="J192" s="1310"/>
      <c r="K192" s="1310"/>
      <c r="L192" s="1310"/>
      <c r="M192" s="1310"/>
      <c r="N192" s="1310"/>
      <c r="O192" s="1310"/>
      <c r="P192" s="1311"/>
    </row>
    <row r="193" spans="2:16" ht="60.75" customHeight="1">
      <c r="B193" s="363" t="s">
        <v>378</v>
      </c>
      <c r="C193" s="362" t="str">
        <f>+'PPTO RESUMEN'!C50</f>
        <v>7.7</v>
      </c>
      <c r="D193" s="1327" t="str">
        <f>VLOOKUP(C193,'PPTO RESUMEN'!$C$17:$E$83,2)</f>
        <v xml:space="preserve">Suministro e instalacion de Punta Captadora Aluminio 60cm - ∅8mm </v>
      </c>
      <c r="E193" s="1328"/>
      <c r="F193" s="1328"/>
      <c r="G193" s="1328"/>
      <c r="H193" s="1328"/>
      <c r="I193" s="1328"/>
      <c r="J193" s="1328"/>
      <c r="K193" s="1328"/>
      <c r="L193" s="1328"/>
      <c r="M193" s="1329"/>
      <c r="N193" s="363" t="s">
        <v>301</v>
      </c>
      <c r="O193" s="364" t="s">
        <v>1860</v>
      </c>
      <c r="P193" s="362">
        <v>5</v>
      </c>
    </row>
    <row r="194" spans="2:16" ht="18" customHeight="1">
      <c r="B194" s="1330" t="s">
        <v>873</v>
      </c>
      <c r="C194" s="1330" t="s">
        <v>299</v>
      </c>
      <c r="D194" s="1344" t="s">
        <v>874</v>
      </c>
      <c r="E194" s="1344"/>
      <c r="F194" s="1344"/>
      <c r="G194" s="1344" t="s">
        <v>883</v>
      </c>
      <c r="H194" s="1344" t="s">
        <v>0</v>
      </c>
      <c r="I194" s="1344" t="s">
        <v>301</v>
      </c>
      <c r="J194" s="1335" t="s">
        <v>876</v>
      </c>
      <c r="K194" s="1337" t="s">
        <v>877</v>
      </c>
      <c r="L194" s="1338"/>
      <c r="M194" s="1338"/>
      <c r="N194" s="1338"/>
      <c r="O194" s="1338"/>
      <c r="P194" s="1339"/>
    </row>
    <row r="195" spans="2:16" ht="18" customHeight="1">
      <c r="B195" s="1331"/>
      <c r="C195" s="1331"/>
      <c r="D195" s="366" t="s">
        <v>878</v>
      </c>
      <c r="E195" s="366" t="s">
        <v>879</v>
      </c>
      <c r="F195" s="366" t="s">
        <v>881</v>
      </c>
      <c r="G195" s="1344"/>
      <c r="H195" s="1344"/>
      <c r="I195" s="1344"/>
      <c r="J195" s="1336"/>
      <c r="K195" s="1340"/>
      <c r="L195" s="1341"/>
      <c r="M195" s="1341"/>
      <c r="N195" s="1341"/>
      <c r="O195" s="1341"/>
      <c r="P195" s="1342"/>
    </row>
    <row r="196" spans="2:16" ht="36.75" customHeight="1">
      <c r="B196" s="362" t="s">
        <v>55</v>
      </c>
      <c r="C196" s="365" t="s">
        <v>1863</v>
      </c>
      <c r="D196" s="367"/>
      <c r="E196" s="367"/>
      <c r="F196" s="367"/>
      <c r="G196" s="367"/>
      <c r="H196" s="368"/>
      <c r="I196" s="369"/>
      <c r="J196" s="367"/>
      <c r="K196" s="1312"/>
      <c r="L196" s="1313"/>
      <c r="M196" s="1313"/>
      <c r="N196" s="1313"/>
      <c r="O196" s="1313"/>
      <c r="P196" s="1314"/>
    </row>
    <row r="197" spans="2:16" ht="246" customHeight="1">
      <c r="B197" s="369"/>
      <c r="C197" s="370" t="s">
        <v>897</v>
      </c>
      <c r="D197" s="367">
        <f>+P193</f>
        <v>5</v>
      </c>
      <c r="E197" s="367"/>
      <c r="F197" s="371"/>
      <c r="G197" s="367">
        <f>D197*F197*E197</f>
        <v>0</v>
      </c>
      <c r="H197" s="368">
        <f>+D197</f>
        <v>5</v>
      </c>
      <c r="I197" s="567" t="s">
        <v>1860</v>
      </c>
      <c r="J197" s="367">
        <f>+H197</f>
        <v>5</v>
      </c>
      <c r="K197" s="1315"/>
      <c r="L197" s="1316"/>
      <c r="M197" s="1316"/>
      <c r="N197" s="1316"/>
      <c r="O197" s="1316"/>
      <c r="P197" s="1317"/>
    </row>
    <row r="198" spans="2:16" ht="21" customHeight="1">
      <c r="B198" s="369"/>
      <c r="C198" s="370"/>
      <c r="D198" s="367"/>
      <c r="E198" s="372"/>
      <c r="F198" s="372"/>
      <c r="G198" s="367"/>
      <c r="H198" s="368"/>
      <c r="I198" s="369"/>
      <c r="J198" s="367"/>
      <c r="K198" s="1315"/>
      <c r="L198" s="1316"/>
      <c r="M198" s="1316"/>
      <c r="N198" s="1316"/>
      <c r="O198" s="1316"/>
      <c r="P198" s="1317"/>
    </row>
    <row r="199" spans="2:16" ht="21" customHeight="1">
      <c r="B199" s="369"/>
      <c r="C199" s="370"/>
      <c r="D199" s="367"/>
      <c r="E199" s="372"/>
      <c r="F199" s="367"/>
      <c r="G199" s="367"/>
      <c r="H199" s="368"/>
      <c r="I199" s="369"/>
      <c r="J199" s="367"/>
      <c r="K199" s="1315"/>
      <c r="L199" s="1316"/>
      <c r="M199" s="1316"/>
      <c r="N199" s="1316"/>
      <c r="O199" s="1316"/>
      <c r="P199" s="1317"/>
    </row>
    <row r="200" spans="2:16" ht="21" customHeight="1">
      <c r="B200" s="369"/>
      <c r="C200" s="370"/>
      <c r="D200" s="367"/>
      <c r="E200" s="367"/>
      <c r="F200" s="367"/>
      <c r="G200" s="367"/>
      <c r="H200" s="368"/>
      <c r="I200" s="369"/>
      <c r="J200" s="367"/>
      <c r="K200" s="1315"/>
      <c r="L200" s="1316"/>
      <c r="M200" s="1316"/>
      <c r="N200" s="1316"/>
      <c r="O200" s="1316"/>
      <c r="P200" s="1317"/>
    </row>
    <row r="201" spans="2:16" ht="20.25" customHeight="1">
      <c r="B201" s="1321" t="s">
        <v>876</v>
      </c>
      <c r="C201" s="1322"/>
      <c r="D201" s="1322"/>
      <c r="E201" s="1322"/>
      <c r="F201" s="1322"/>
      <c r="G201" s="1322"/>
      <c r="H201" s="1322"/>
      <c r="I201" s="1323"/>
      <c r="J201" s="362">
        <f>ROUND(SUM(J196:J200),1)</f>
        <v>5</v>
      </c>
      <c r="K201" s="1318"/>
      <c r="L201" s="1319"/>
      <c r="M201" s="1319"/>
      <c r="N201" s="1319"/>
      <c r="O201" s="1319"/>
      <c r="P201" s="1320"/>
    </row>
    <row r="202" spans="2:16" ht="79" customHeight="1">
      <c r="B202" s="1345" t="s">
        <v>882</v>
      </c>
      <c r="C202" s="1346"/>
      <c r="D202" s="1346"/>
      <c r="E202" s="1346"/>
      <c r="F202" s="1346"/>
      <c r="G202" s="1346"/>
      <c r="H202" s="1346"/>
      <c r="I202" s="1346"/>
      <c r="J202" s="1346"/>
      <c r="K202" s="1346"/>
      <c r="L202" s="1346"/>
      <c r="M202" s="1346"/>
      <c r="N202" s="1346"/>
      <c r="O202" s="1346"/>
      <c r="P202" s="1346"/>
    </row>
    <row r="203" spans="2:16" ht="79" customHeight="1">
      <c r="B203" s="1345"/>
      <c r="C203" s="1346"/>
      <c r="D203" s="1346"/>
      <c r="E203" s="1346"/>
      <c r="F203" s="1346"/>
      <c r="G203" s="1346"/>
      <c r="H203" s="1346"/>
      <c r="I203" s="1346"/>
      <c r="J203" s="1346"/>
      <c r="K203" s="1346"/>
      <c r="L203" s="1346"/>
      <c r="M203" s="1346"/>
      <c r="N203" s="1346"/>
      <c r="O203" s="1346"/>
      <c r="P203" s="1346"/>
    </row>
    <row r="204" spans="2:16">
      <c r="B204" s="569"/>
      <c r="C204" s="569"/>
      <c r="D204" s="569"/>
      <c r="E204" s="569"/>
      <c r="F204" s="569"/>
      <c r="G204" s="569"/>
      <c r="H204" s="569"/>
      <c r="I204" s="569"/>
      <c r="J204" s="569"/>
      <c r="K204" s="569"/>
      <c r="L204" s="569"/>
      <c r="M204" s="569"/>
      <c r="N204" s="569"/>
      <c r="O204" s="569"/>
      <c r="P204" s="569"/>
    </row>
    <row r="206" spans="2:16" ht="48" customHeight="1">
      <c r="B206" s="1293"/>
      <c r="C206" s="1294"/>
      <c r="D206" s="1297" t="s">
        <v>870</v>
      </c>
      <c r="E206" s="1298"/>
      <c r="F206" s="1298"/>
      <c r="G206" s="1298"/>
      <c r="H206" s="1298"/>
      <c r="I206" s="1298"/>
      <c r="J206" s="1298"/>
      <c r="K206" s="1298"/>
      <c r="L206" s="1298"/>
      <c r="M206" s="1299"/>
      <c r="N206" s="1300"/>
      <c r="O206" s="1301"/>
      <c r="P206" s="1302"/>
    </row>
    <row r="207" spans="2:16" ht="48" customHeight="1">
      <c r="B207" s="1295"/>
      <c r="C207" s="1296"/>
      <c r="D207" s="1297" t="s">
        <v>871</v>
      </c>
      <c r="E207" s="1298"/>
      <c r="F207" s="1298"/>
      <c r="G207" s="1298"/>
      <c r="H207" s="1298"/>
      <c r="I207" s="1298"/>
      <c r="J207" s="1298"/>
      <c r="K207" s="1298"/>
      <c r="L207" s="1298"/>
      <c r="M207" s="1299"/>
      <c r="N207" s="1303"/>
      <c r="O207" s="1304"/>
      <c r="P207" s="1305"/>
    </row>
    <row r="208" spans="2:16" ht="25" customHeight="1">
      <c r="B208" s="362" t="s">
        <v>872</v>
      </c>
      <c r="C208" s="1343" t="s">
        <v>865</v>
      </c>
      <c r="D208" s="1343"/>
      <c r="E208" s="1343"/>
      <c r="F208" s="1343"/>
      <c r="G208" s="1343"/>
      <c r="H208" s="1343"/>
      <c r="I208" s="1343"/>
      <c r="J208" s="1343"/>
      <c r="K208" s="1343"/>
      <c r="L208" s="1343"/>
      <c r="M208" s="1343"/>
      <c r="N208" s="1343"/>
      <c r="O208" s="1343"/>
      <c r="P208" s="1343"/>
    </row>
    <row r="209" spans="2:16" ht="6" customHeight="1">
      <c r="B209" s="1309"/>
      <c r="C209" s="1310"/>
      <c r="D209" s="1310"/>
      <c r="E209" s="1310"/>
      <c r="F209" s="1310"/>
      <c r="G209" s="1310"/>
      <c r="H209" s="1310"/>
      <c r="I209" s="1310"/>
      <c r="J209" s="1310"/>
      <c r="K209" s="1310"/>
      <c r="L209" s="1310"/>
      <c r="M209" s="1310"/>
      <c r="N209" s="1310"/>
      <c r="O209" s="1310"/>
      <c r="P209" s="1311"/>
    </row>
    <row r="210" spans="2:16" ht="60.75" customHeight="1">
      <c r="B210" s="363" t="s">
        <v>378</v>
      </c>
      <c r="C210" s="362" t="str">
        <f>+'PPTO RESUMEN'!C51</f>
        <v>7.8</v>
      </c>
      <c r="D210" s="1327" t="str">
        <f>VLOOKUP(C210,'PPTO RESUMEN'!$C$17:$E$83,2)</f>
        <v>Suministro e instalacion de Anillo Equipotencial Alambron (barra Solida) Calibre 8mm2</v>
      </c>
      <c r="E210" s="1328"/>
      <c r="F210" s="1328"/>
      <c r="G210" s="1328"/>
      <c r="H210" s="1328"/>
      <c r="I210" s="1328"/>
      <c r="J210" s="1328"/>
      <c r="K210" s="1328"/>
      <c r="L210" s="1328"/>
      <c r="M210" s="1329"/>
      <c r="N210" s="363" t="s">
        <v>301</v>
      </c>
      <c r="O210" s="364" t="s">
        <v>63</v>
      </c>
      <c r="P210" s="362">
        <v>18</v>
      </c>
    </row>
    <row r="211" spans="2:16" ht="18" customHeight="1">
      <c r="B211" s="1330" t="s">
        <v>873</v>
      </c>
      <c r="C211" s="1330" t="s">
        <v>299</v>
      </c>
      <c r="D211" s="1344" t="s">
        <v>874</v>
      </c>
      <c r="E211" s="1344"/>
      <c r="F211" s="1344"/>
      <c r="G211" s="1344" t="s">
        <v>883</v>
      </c>
      <c r="H211" s="1344" t="s">
        <v>0</v>
      </c>
      <c r="I211" s="1344" t="s">
        <v>301</v>
      </c>
      <c r="J211" s="1335" t="s">
        <v>876</v>
      </c>
      <c r="K211" s="1337" t="s">
        <v>877</v>
      </c>
      <c r="L211" s="1338"/>
      <c r="M211" s="1338"/>
      <c r="N211" s="1338"/>
      <c r="O211" s="1338"/>
      <c r="P211" s="1339"/>
    </row>
    <row r="212" spans="2:16" ht="18" customHeight="1">
      <c r="B212" s="1331"/>
      <c r="C212" s="1331"/>
      <c r="D212" s="366" t="s">
        <v>878</v>
      </c>
      <c r="E212" s="366" t="s">
        <v>879</v>
      </c>
      <c r="F212" s="366" t="s">
        <v>881</v>
      </c>
      <c r="G212" s="1344"/>
      <c r="H212" s="1344"/>
      <c r="I212" s="1344"/>
      <c r="J212" s="1336"/>
      <c r="K212" s="1340"/>
      <c r="L212" s="1341"/>
      <c r="M212" s="1341"/>
      <c r="N212" s="1341"/>
      <c r="O212" s="1341"/>
      <c r="P212" s="1342"/>
    </row>
    <row r="213" spans="2:16" ht="36.75" customHeight="1">
      <c r="B213" s="362" t="s">
        <v>55</v>
      </c>
      <c r="C213" s="365" t="s">
        <v>1863</v>
      </c>
      <c r="D213" s="367"/>
      <c r="E213" s="367"/>
      <c r="F213" s="367"/>
      <c r="G213" s="367"/>
      <c r="H213" s="368"/>
      <c r="I213" s="369"/>
      <c r="J213" s="367"/>
      <c r="K213" s="1312"/>
      <c r="L213" s="1313"/>
      <c r="M213" s="1313"/>
      <c r="N213" s="1313"/>
      <c r="O213" s="1313"/>
      <c r="P213" s="1314"/>
    </row>
    <row r="214" spans="2:16" ht="246" customHeight="1">
      <c r="B214" s="369"/>
      <c r="C214" s="370" t="s">
        <v>898</v>
      </c>
      <c r="D214" s="367">
        <f>+P210</f>
        <v>18</v>
      </c>
      <c r="E214" s="367"/>
      <c r="F214" s="371"/>
      <c r="G214" s="367">
        <f>D214*F214*E214</f>
        <v>0</v>
      </c>
      <c r="H214" s="368">
        <f>+D214</f>
        <v>18</v>
      </c>
      <c r="I214" s="567" t="s">
        <v>63</v>
      </c>
      <c r="J214" s="367">
        <f>+H214</f>
        <v>18</v>
      </c>
      <c r="K214" s="1315"/>
      <c r="L214" s="1316"/>
      <c r="M214" s="1316"/>
      <c r="N214" s="1316"/>
      <c r="O214" s="1316"/>
      <c r="P214" s="1317"/>
    </row>
    <row r="215" spans="2:16" ht="21" customHeight="1">
      <c r="B215" s="369"/>
      <c r="C215" s="370"/>
      <c r="D215" s="367"/>
      <c r="E215" s="372"/>
      <c r="F215" s="372"/>
      <c r="G215" s="367"/>
      <c r="H215" s="368"/>
      <c r="I215" s="369"/>
      <c r="J215" s="367"/>
      <c r="K215" s="1315"/>
      <c r="L215" s="1316"/>
      <c r="M215" s="1316"/>
      <c r="N215" s="1316"/>
      <c r="O215" s="1316"/>
      <c r="P215" s="1317"/>
    </row>
    <row r="216" spans="2:16" ht="21" customHeight="1">
      <c r="B216" s="369"/>
      <c r="C216" s="370"/>
      <c r="D216" s="367"/>
      <c r="E216" s="372"/>
      <c r="F216" s="367"/>
      <c r="G216" s="367"/>
      <c r="H216" s="368"/>
      <c r="I216" s="369"/>
      <c r="J216" s="367"/>
      <c r="K216" s="1315"/>
      <c r="L216" s="1316"/>
      <c r="M216" s="1316"/>
      <c r="N216" s="1316"/>
      <c r="O216" s="1316"/>
      <c r="P216" s="1317"/>
    </row>
    <row r="217" spans="2:16" ht="21" customHeight="1">
      <c r="B217" s="369"/>
      <c r="C217" s="370"/>
      <c r="D217" s="367"/>
      <c r="E217" s="367"/>
      <c r="F217" s="367"/>
      <c r="G217" s="367"/>
      <c r="H217" s="368"/>
      <c r="I217" s="369"/>
      <c r="J217" s="367"/>
      <c r="K217" s="1315"/>
      <c r="L217" s="1316"/>
      <c r="M217" s="1316"/>
      <c r="N217" s="1316"/>
      <c r="O217" s="1316"/>
      <c r="P217" s="1317"/>
    </row>
    <row r="218" spans="2:16" ht="20.25" customHeight="1">
      <c r="B218" s="1321" t="s">
        <v>876</v>
      </c>
      <c r="C218" s="1322"/>
      <c r="D218" s="1322"/>
      <c r="E218" s="1322"/>
      <c r="F218" s="1322"/>
      <c r="G218" s="1322"/>
      <c r="H218" s="1322"/>
      <c r="I218" s="1323"/>
      <c r="J218" s="362">
        <f>ROUND(SUM(J213:J217),1)</f>
        <v>18</v>
      </c>
      <c r="K218" s="1318"/>
      <c r="L218" s="1319"/>
      <c r="M218" s="1319"/>
      <c r="N218" s="1319"/>
      <c r="O218" s="1319"/>
      <c r="P218" s="1320"/>
    </row>
    <row r="219" spans="2:16" ht="79" customHeight="1">
      <c r="B219" s="1345" t="s">
        <v>882</v>
      </c>
      <c r="C219" s="1346"/>
      <c r="D219" s="1346"/>
      <c r="E219" s="1346"/>
      <c r="F219" s="1346"/>
      <c r="G219" s="1346"/>
      <c r="H219" s="1346"/>
      <c r="I219" s="1346"/>
      <c r="J219" s="1346"/>
      <c r="K219" s="1346"/>
      <c r="L219" s="1346"/>
      <c r="M219" s="1346"/>
      <c r="N219" s="1346"/>
      <c r="O219" s="1346"/>
      <c r="P219" s="1346"/>
    </row>
    <row r="220" spans="2:16" ht="79" customHeight="1">
      <c r="B220" s="1345"/>
      <c r="C220" s="1346"/>
      <c r="D220" s="1346"/>
      <c r="E220" s="1346"/>
      <c r="F220" s="1346"/>
      <c r="G220" s="1346"/>
      <c r="H220" s="1346"/>
      <c r="I220" s="1346"/>
      <c r="J220" s="1346"/>
      <c r="K220" s="1346"/>
      <c r="L220" s="1346"/>
      <c r="M220" s="1346"/>
      <c r="N220" s="1346"/>
      <c r="O220" s="1346"/>
      <c r="P220" s="1346"/>
    </row>
    <row r="221" spans="2:16">
      <c r="B221" s="569"/>
      <c r="C221" s="569"/>
      <c r="D221" s="569"/>
      <c r="E221" s="569"/>
      <c r="F221" s="569"/>
      <c r="G221" s="569"/>
      <c r="H221" s="569"/>
      <c r="I221" s="569"/>
      <c r="J221" s="569"/>
      <c r="K221" s="569"/>
      <c r="L221" s="569"/>
      <c r="M221" s="569"/>
      <c r="N221" s="569"/>
      <c r="O221" s="569"/>
      <c r="P221" s="569"/>
    </row>
    <row r="223" spans="2:16" ht="48" customHeight="1">
      <c r="B223" s="1293"/>
      <c r="C223" s="1294"/>
      <c r="D223" s="1297" t="s">
        <v>870</v>
      </c>
      <c r="E223" s="1298"/>
      <c r="F223" s="1298"/>
      <c r="G223" s="1298"/>
      <c r="H223" s="1298"/>
      <c r="I223" s="1298"/>
      <c r="J223" s="1298"/>
      <c r="K223" s="1298"/>
      <c r="L223" s="1298"/>
      <c r="M223" s="1299"/>
      <c r="N223" s="1300"/>
      <c r="O223" s="1301"/>
      <c r="P223" s="1302"/>
    </row>
    <row r="224" spans="2:16" ht="48" customHeight="1">
      <c r="B224" s="1295"/>
      <c r="C224" s="1296"/>
      <c r="D224" s="1297" t="s">
        <v>871</v>
      </c>
      <c r="E224" s="1298"/>
      <c r="F224" s="1298"/>
      <c r="G224" s="1298"/>
      <c r="H224" s="1298"/>
      <c r="I224" s="1298"/>
      <c r="J224" s="1298"/>
      <c r="K224" s="1298"/>
      <c r="L224" s="1298"/>
      <c r="M224" s="1299"/>
      <c r="N224" s="1303"/>
      <c r="O224" s="1304"/>
      <c r="P224" s="1305"/>
    </row>
    <row r="225" spans="2:16" ht="25" customHeight="1">
      <c r="B225" s="362" t="s">
        <v>872</v>
      </c>
      <c r="C225" s="1343" t="s">
        <v>865</v>
      </c>
      <c r="D225" s="1343"/>
      <c r="E225" s="1343"/>
      <c r="F225" s="1343"/>
      <c r="G225" s="1343"/>
      <c r="H225" s="1343"/>
      <c r="I225" s="1343"/>
      <c r="J225" s="1343"/>
      <c r="K225" s="1343"/>
      <c r="L225" s="1343"/>
      <c r="M225" s="1343"/>
      <c r="N225" s="1343"/>
      <c r="O225" s="1343"/>
      <c r="P225" s="1343"/>
    </row>
    <row r="226" spans="2:16" ht="6" customHeight="1">
      <c r="B226" s="1309"/>
      <c r="C226" s="1310"/>
      <c r="D226" s="1310"/>
      <c r="E226" s="1310"/>
      <c r="F226" s="1310"/>
      <c r="G226" s="1310"/>
      <c r="H226" s="1310"/>
      <c r="I226" s="1310"/>
      <c r="J226" s="1310"/>
      <c r="K226" s="1310"/>
      <c r="L226" s="1310"/>
      <c r="M226" s="1310"/>
      <c r="N226" s="1310"/>
      <c r="O226" s="1310"/>
      <c r="P226" s="1311"/>
    </row>
    <row r="227" spans="2:16" ht="60.75" customHeight="1">
      <c r="B227" s="363" t="s">
        <v>378</v>
      </c>
      <c r="C227" s="362" t="str">
        <f>+'PPTO RESUMEN'!C52</f>
        <v>7.9</v>
      </c>
      <c r="D227" s="1327" t="str">
        <f>VLOOKUP(C227,'PPTO RESUMEN'!$C$17:$E$83,2)</f>
        <v>Suministro e instalacion de bajante, incluye  Caja de paso 15x15 cm,conector bimetalico Aluminio - Cobre.</v>
      </c>
      <c r="E227" s="1328"/>
      <c r="F227" s="1328"/>
      <c r="G227" s="1328"/>
      <c r="H227" s="1328"/>
      <c r="I227" s="1328"/>
      <c r="J227" s="1328"/>
      <c r="K227" s="1328"/>
      <c r="L227" s="1328"/>
      <c r="M227" s="1329"/>
      <c r="N227" s="363" t="s">
        <v>301</v>
      </c>
      <c r="O227" s="364" t="s">
        <v>1860</v>
      </c>
      <c r="P227" s="362">
        <v>2</v>
      </c>
    </row>
    <row r="228" spans="2:16" ht="18" customHeight="1">
      <c r="B228" s="1330" t="s">
        <v>873</v>
      </c>
      <c r="C228" s="1330" t="s">
        <v>299</v>
      </c>
      <c r="D228" s="1344" t="s">
        <v>874</v>
      </c>
      <c r="E228" s="1344"/>
      <c r="F228" s="1344"/>
      <c r="G228" s="1344" t="s">
        <v>883</v>
      </c>
      <c r="H228" s="1344" t="s">
        <v>0</v>
      </c>
      <c r="I228" s="1344" t="s">
        <v>301</v>
      </c>
      <c r="J228" s="1335" t="s">
        <v>876</v>
      </c>
      <c r="K228" s="1337" t="s">
        <v>877</v>
      </c>
      <c r="L228" s="1338"/>
      <c r="M228" s="1338"/>
      <c r="N228" s="1338"/>
      <c r="O228" s="1338"/>
      <c r="P228" s="1339"/>
    </row>
    <row r="229" spans="2:16" ht="18" customHeight="1">
      <c r="B229" s="1331"/>
      <c r="C229" s="1331"/>
      <c r="D229" s="366" t="s">
        <v>878</v>
      </c>
      <c r="E229" s="366" t="s">
        <v>879</v>
      </c>
      <c r="F229" s="366" t="s">
        <v>881</v>
      </c>
      <c r="G229" s="1344"/>
      <c r="H229" s="1344"/>
      <c r="I229" s="1344"/>
      <c r="J229" s="1336"/>
      <c r="K229" s="1340"/>
      <c r="L229" s="1341"/>
      <c r="M229" s="1341"/>
      <c r="N229" s="1341"/>
      <c r="O229" s="1341"/>
      <c r="P229" s="1342"/>
    </row>
    <row r="230" spans="2:16" ht="36.75" customHeight="1">
      <c r="B230" s="362" t="s">
        <v>55</v>
      </c>
      <c r="C230" s="365" t="s">
        <v>1863</v>
      </c>
      <c r="D230" s="367"/>
      <c r="E230" s="367"/>
      <c r="F230" s="367"/>
      <c r="G230" s="367"/>
      <c r="H230" s="368"/>
      <c r="I230" s="369"/>
      <c r="J230" s="367"/>
      <c r="K230" s="1312"/>
      <c r="L230" s="1313"/>
      <c r="M230" s="1313"/>
      <c r="N230" s="1313"/>
      <c r="O230" s="1313"/>
      <c r="P230" s="1314"/>
    </row>
    <row r="231" spans="2:16" ht="246" customHeight="1">
      <c r="B231" s="369"/>
      <c r="C231" s="370" t="s">
        <v>899</v>
      </c>
      <c r="D231" s="367">
        <f>+P227</f>
        <v>2</v>
      </c>
      <c r="E231" s="367"/>
      <c r="F231" s="371"/>
      <c r="G231" s="367">
        <f>D231*F231*E231</f>
        <v>0</v>
      </c>
      <c r="H231" s="368">
        <f>+D231</f>
        <v>2</v>
      </c>
      <c r="I231" s="567" t="s">
        <v>1860</v>
      </c>
      <c r="J231" s="367">
        <f>+H231</f>
        <v>2</v>
      </c>
      <c r="K231" s="1315"/>
      <c r="L231" s="1316"/>
      <c r="M231" s="1316"/>
      <c r="N231" s="1316"/>
      <c r="O231" s="1316"/>
      <c r="P231" s="1317"/>
    </row>
    <row r="232" spans="2:16" ht="21" customHeight="1">
      <c r="B232" s="369"/>
      <c r="C232" s="370"/>
      <c r="D232" s="367"/>
      <c r="E232" s="372"/>
      <c r="F232" s="372"/>
      <c r="G232" s="367"/>
      <c r="H232" s="368"/>
      <c r="I232" s="369"/>
      <c r="J232" s="367"/>
      <c r="K232" s="1315"/>
      <c r="L232" s="1316"/>
      <c r="M232" s="1316"/>
      <c r="N232" s="1316"/>
      <c r="O232" s="1316"/>
      <c r="P232" s="1317"/>
    </row>
    <row r="233" spans="2:16" ht="21" customHeight="1">
      <c r="B233" s="369"/>
      <c r="C233" s="370"/>
      <c r="D233" s="367"/>
      <c r="E233" s="372"/>
      <c r="F233" s="367"/>
      <c r="G233" s="367"/>
      <c r="H233" s="368"/>
      <c r="I233" s="369"/>
      <c r="J233" s="367"/>
      <c r="K233" s="1315"/>
      <c r="L233" s="1316"/>
      <c r="M233" s="1316"/>
      <c r="N233" s="1316"/>
      <c r="O233" s="1316"/>
      <c r="P233" s="1317"/>
    </row>
    <row r="234" spans="2:16" ht="21" customHeight="1">
      <c r="B234" s="369"/>
      <c r="C234" s="370"/>
      <c r="D234" s="367"/>
      <c r="E234" s="367"/>
      <c r="F234" s="367"/>
      <c r="G234" s="367"/>
      <c r="H234" s="368"/>
      <c r="I234" s="369"/>
      <c r="J234" s="367"/>
      <c r="K234" s="1315"/>
      <c r="L234" s="1316"/>
      <c r="M234" s="1316"/>
      <c r="N234" s="1316"/>
      <c r="O234" s="1316"/>
      <c r="P234" s="1317"/>
    </row>
    <row r="235" spans="2:16" ht="20.25" customHeight="1">
      <c r="B235" s="1321" t="s">
        <v>876</v>
      </c>
      <c r="C235" s="1322"/>
      <c r="D235" s="1322"/>
      <c r="E235" s="1322"/>
      <c r="F235" s="1322"/>
      <c r="G235" s="1322"/>
      <c r="H235" s="1322"/>
      <c r="I235" s="1323"/>
      <c r="J235" s="362">
        <f>ROUND(SUM(J230:J234),1)</f>
        <v>2</v>
      </c>
      <c r="K235" s="1318"/>
      <c r="L235" s="1319"/>
      <c r="M235" s="1319"/>
      <c r="N235" s="1319"/>
      <c r="O235" s="1319"/>
      <c r="P235" s="1320"/>
    </row>
    <row r="236" spans="2:16" ht="79" customHeight="1">
      <c r="B236" s="1345" t="s">
        <v>882</v>
      </c>
      <c r="C236" s="1346"/>
      <c r="D236" s="1346"/>
      <c r="E236" s="1346"/>
      <c r="F236" s="1346"/>
      <c r="G236" s="1346"/>
      <c r="H236" s="1346"/>
      <c r="I236" s="1346"/>
      <c r="J236" s="1346"/>
      <c r="K236" s="1346"/>
      <c r="L236" s="1346"/>
      <c r="M236" s="1346"/>
      <c r="N236" s="1346"/>
      <c r="O236" s="1346"/>
      <c r="P236" s="1346"/>
    </row>
    <row r="237" spans="2:16" ht="79" customHeight="1">
      <c r="B237" s="1345"/>
      <c r="C237" s="1346"/>
      <c r="D237" s="1346"/>
      <c r="E237" s="1346"/>
      <c r="F237" s="1346"/>
      <c r="G237" s="1346"/>
      <c r="H237" s="1346"/>
      <c r="I237" s="1346"/>
      <c r="J237" s="1346"/>
      <c r="K237" s="1346"/>
      <c r="L237" s="1346"/>
      <c r="M237" s="1346"/>
      <c r="N237" s="1346"/>
      <c r="O237" s="1346"/>
      <c r="P237" s="1346"/>
    </row>
    <row r="238" spans="2:16">
      <c r="B238" s="569"/>
      <c r="C238" s="569"/>
      <c r="D238" s="569"/>
      <c r="E238" s="569"/>
      <c r="F238" s="569"/>
      <c r="G238" s="569"/>
      <c r="H238" s="569"/>
      <c r="I238" s="569"/>
      <c r="J238" s="569"/>
      <c r="K238" s="569"/>
      <c r="L238" s="569"/>
      <c r="M238" s="569"/>
      <c r="N238" s="569"/>
      <c r="O238" s="569"/>
      <c r="P238" s="569"/>
    </row>
    <row r="240" spans="2:16" ht="48" customHeight="1">
      <c r="B240" s="1293"/>
      <c r="C240" s="1294"/>
      <c r="D240" s="1297" t="s">
        <v>870</v>
      </c>
      <c r="E240" s="1298"/>
      <c r="F240" s="1298"/>
      <c r="G240" s="1298"/>
      <c r="H240" s="1298"/>
      <c r="I240" s="1298"/>
      <c r="J240" s="1298"/>
      <c r="K240" s="1298"/>
      <c r="L240" s="1298"/>
      <c r="M240" s="1299"/>
      <c r="N240" s="1300"/>
      <c r="O240" s="1301"/>
      <c r="P240" s="1302"/>
    </row>
    <row r="241" spans="2:16" ht="48" customHeight="1">
      <c r="B241" s="1295"/>
      <c r="C241" s="1296"/>
      <c r="D241" s="1297" t="s">
        <v>871</v>
      </c>
      <c r="E241" s="1298"/>
      <c r="F241" s="1298"/>
      <c r="G241" s="1298"/>
      <c r="H241" s="1298"/>
      <c r="I241" s="1298"/>
      <c r="J241" s="1298"/>
      <c r="K241" s="1298"/>
      <c r="L241" s="1298"/>
      <c r="M241" s="1299"/>
      <c r="N241" s="1303"/>
      <c r="O241" s="1304"/>
      <c r="P241" s="1305"/>
    </row>
    <row r="242" spans="2:16" ht="25" customHeight="1">
      <c r="B242" s="362" t="s">
        <v>872</v>
      </c>
      <c r="C242" s="1343" t="s">
        <v>865</v>
      </c>
      <c r="D242" s="1343"/>
      <c r="E242" s="1343"/>
      <c r="F242" s="1343"/>
      <c r="G242" s="1343"/>
      <c r="H242" s="1343"/>
      <c r="I242" s="1343"/>
      <c r="J242" s="1343"/>
      <c r="K242" s="1343"/>
      <c r="L242" s="1343"/>
      <c r="M242" s="1343"/>
      <c r="N242" s="1343"/>
      <c r="O242" s="1343"/>
      <c r="P242" s="1343"/>
    </row>
    <row r="243" spans="2:16" ht="6" customHeight="1">
      <c r="B243" s="1309"/>
      <c r="C243" s="1310"/>
      <c r="D243" s="1310"/>
      <c r="E243" s="1310"/>
      <c r="F243" s="1310"/>
      <c r="G243" s="1310"/>
      <c r="H243" s="1310"/>
      <c r="I243" s="1310"/>
      <c r="J243" s="1310"/>
      <c r="K243" s="1310"/>
      <c r="L243" s="1310"/>
      <c r="M243" s="1310"/>
      <c r="N243" s="1310"/>
      <c r="O243" s="1310"/>
      <c r="P243" s="1311"/>
    </row>
    <row r="244" spans="2:16" ht="60.75" customHeight="1">
      <c r="B244" s="363" t="s">
        <v>378</v>
      </c>
      <c r="C244" s="362" t="str">
        <f>+'PPTO RESUMEN'!C54</f>
        <v>8.1</v>
      </c>
      <c r="D244" s="1327" t="str">
        <f>VLOOKUP(C244,'PPTO RESUMEN'!$C$17:$E$83,2)</f>
        <v>Suministro e instalacion de CENTRO DE TRANSFORMACIÓN, incluye Envolvente de acero galvanizado K10 C4 (LxWxH) 3119 x 2550 x 2715 mm,RMU SafePlus RMU, CF, 17.5kV, 600A, 21kA/3s, 60Hz, 01 Cable Switch, 01 Fuse Disconnector,Transformador de aceite de 1100 kVA, 13.8/0.800kV, 60 Hz, aceite mineral, ONAN, Dy5, Al/Al y  Tablero de baja tensión 800V-1250A- 50kA/1s, 36kA/1s y protecciones en BT.</v>
      </c>
      <c r="E244" s="1328"/>
      <c r="F244" s="1328"/>
      <c r="G244" s="1328"/>
      <c r="H244" s="1328"/>
      <c r="I244" s="1328"/>
      <c r="J244" s="1328"/>
      <c r="K244" s="1328"/>
      <c r="L244" s="1328"/>
      <c r="M244" s="1329"/>
      <c r="N244" s="363" t="s">
        <v>301</v>
      </c>
      <c r="O244" s="364" t="s">
        <v>1860</v>
      </c>
      <c r="P244" s="362">
        <v>1</v>
      </c>
    </row>
    <row r="245" spans="2:16" ht="18" customHeight="1">
      <c r="B245" s="1330" t="s">
        <v>873</v>
      </c>
      <c r="C245" s="1330" t="s">
        <v>299</v>
      </c>
      <c r="D245" s="1344" t="s">
        <v>874</v>
      </c>
      <c r="E245" s="1344"/>
      <c r="F245" s="1344"/>
      <c r="G245" s="1344" t="s">
        <v>883</v>
      </c>
      <c r="H245" s="1344" t="s">
        <v>0</v>
      </c>
      <c r="I245" s="1344" t="s">
        <v>301</v>
      </c>
      <c r="J245" s="1335" t="s">
        <v>876</v>
      </c>
      <c r="K245" s="1337" t="s">
        <v>877</v>
      </c>
      <c r="L245" s="1338"/>
      <c r="M245" s="1338"/>
      <c r="N245" s="1338"/>
      <c r="O245" s="1338"/>
      <c r="P245" s="1339"/>
    </row>
    <row r="246" spans="2:16" ht="18" customHeight="1">
      <c r="B246" s="1331"/>
      <c r="C246" s="1331"/>
      <c r="D246" s="366" t="s">
        <v>878</v>
      </c>
      <c r="E246" s="366" t="s">
        <v>879</v>
      </c>
      <c r="F246" s="366" t="s">
        <v>881</v>
      </c>
      <c r="G246" s="1344"/>
      <c r="H246" s="1344"/>
      <c r="I246" s="1344"/>
      <c r="J246" s="1336"/>
      <c r="K246" s="1340"/>
      <c r="L246" s="1341"/>
      <c r="M246" s="1341"/>
      <c r="N246" s="1341"/>
      <c r="O246" s="1341"/>
      <c r="P246" s="1342"/>
    </row>
    <row r="247" spans="2:16" ht="36.75" customHeight="1">
      <c r="B247" s="362" t="s">
        <v>64</v>
      </c>
      <c r="C247" s="365" t="s">
        <v>1864</v>
      </c>
      <c r="D247" s="367"/>
      <c r="E247" s="367"/>
      <c r="F247" s="367"/>
      <c r="G247" s="367"/>
      <c r="H247" s="368"/>
      <c r="I247" s="369"/>
      <c r="J247" s="367"/>
      <c r="K247" s="1312"/>
      <c r="L247" s="1313"/>
      <c r="M247" s="1313"/>
      <c r="N247" s="1313"/>
      <c r="O247" s="1313"/>
      <c r="P247" s="1314"/>
    </row>
    <row r="248" spans="2:16" ht="246" customHeight="1">
      <c r="B248" s="369"/>
      <c r="C248" s="370" t="s">
        <v>902</v>
      </c>
      <c r="D248" s="367">
        <f>+P244</f>
        <v>1</v>
      </c>
      <c r="E248" s="367"/>
      <c r="F248" s="371"/>
      <c r="G248" s="367">
        <f>D248*F248*E248</f>
        <v>0</v>
      </c>
      <c r="H248" s="368">
        <f>+D248</f>
        <v>1</v>
      </c>
      <c r="I248" s="567" t="s">
        <v>1860</v>
      </c>
      <c r="J248" s="367">
        <f>+H248</f>
        <v>1</v>
      </c>
      <c r="K248" s="1315"/>
      <c r="L248" s="1316"/>
      <c r="M248" s="1316"/>
      <c r="N248" s="1316"/>
      <c r="O248" s="1316"/>
      <c r="P248" s="1317"/>
    </row>
    <row r="249" spans="2:16" ht="21" customHeight="1">
      <c r="B249" s="369"/>
      <c r="C249" s="370"/>
      <c r="D249" s="367"/>
      <c r="E249" s="372"/>
      <c r="F249" s="372"/>
      <c r="G249" s="367"/>
      <c r="H249" s="368"/>
      <c r="I249" s="369"/>
      <c r="J249" s="367"/>
      <c r="K249" s="1315"/>
      <c r="L249" s="1316"/>
      <c r="M249" s="1316"/>
      <c r="N249" s="1316"/>
      <c r="O249" s="1316"/>
      <c r="P249" s="1317"/>
    </row>
    <row r="250" spans="2:16" ht="21" customHeight="1">
      <c r="B250" s="369"/>
      <c r="C250" s="370"/>
      <c r="D250" s="367"/>
      <c r="E250" s="372"/>
      <c r="F250" s="367"/>
      <c r="G250" s="367"/>
      <c r="H250" s="368"/>
      <c r="I250" s="369"/>
      <c r="J250" s="367"/>
      <c r="K250" s="1315"/>
      <c r="L250" s="1316"/>
      <c r="M250" s="1316"/>
      <c r="N250" s="1316"/>
      <c r="O250" s="1316"/>
      <c r="P250" s="1317"/>
    </row>
    <row r="251" spans="2:16" ht="21" customHeight="1">
      <c r="B251" s="369"/>
      <c r="C251" s="370"/>
      <c r="D251" s="367"/>
      <c r="E251" s="367"/>
      <c r="F251" s="367"/>
      <c r="G251" s="367"/>
      <c r="H251" s="368"/>
      <c r="I251" s="369"/>
      <c r="J251" s="367"/>
      <c r="K251" s="1315"/>
      <c r="L251" s="1316"/>
      <c r="M251" s="1316"/>
      <c r="N251" s="1316"/>
      <c r="O251" s="1316"/>
      <c r="P251" s="1317"/>
    </row>
    <row r="252" spans="2:16" ht="20.25" customHeight="1">
      <c r="B252" s="1321" t="s">
        <v>876</v>
      </c>
      <c r="C252" s="1322"/>
      <c r="D252" s="1322"/>
      <c r="E252" s="1322"/>
      <c r="F252" s="1322"/>
      <c r="G252" s="1322"/>
      <c r="H252" s="1322"/>
      <c r="I252" s="1323"/>
      <c r="J252" s="362">
        <f>ROUND(SUM(J247:J251),1)</f>
        <v>1</v>
      </c>
      <c r="K252" s="1318"/>
      <c r="L252" s="1319"/>
      <c r="M252" s="1319"/>
      <c r="N252" s="1319"/>
      <c r="O252" s="1319"/>
      <c r="P252" s="1320"/>
    </row>
    <row r="253" spans="2:16" ht="79" customHeight="1">
      <c r="B253" s="1345" t="s">
        <v>882</v>
      </c>
      <c r="C253" s="1346"/>
      <c r="D253" s="1346"/>
      <c r="E253" s="1346"/>
      <c r="F253" s="1346"/>
      <c r="G253" s="1346"/>
      <c r="H253" s="1346"/>
      <c r="I253" s="1346"/>
      <c r="J253" s="1346"/>
      <c r="K253" s="1346"/>
      <c r="L253" s="1346"/>
      <c r="M253" s="1346"/>
      <c r="N253" s="1346"/>
      <c r="O253" s="1346"/>
      <c r="P253" s="1346"/>
    </row>
    <row r="254" spans="2:16" ht="79" customHeight="1">
      <c r="B254" s="1345"/>
      <c r="C254" s="1346"/>
      <c r="D254" s="1346"/>
      <c r="E254" s="1346"/>
      <c r="F254" s="1346"/>
      <c r="G254" s="1346"/>
      <c r="H254" s="1346"/>
      <c r="I254" s="1346"/>
      <c r="J254" s="1346"/>
      <c r="K254" s="1346"/>
      <c r="L254" s="1346"/>
      <c r="M254" s="1346"/>
      <c r="N254" s="1346"/>
      <c r="O254" s="1346"/>
      <c r="P254" s="1346"/>
    </row>
    <row r="255" spans="2:16">
      <c r="B255" s="569"/>
      <c r="C255" s="569"/>
      <c r="D255" s="569"/>
      <c r="E255" s="569"/>
      <c r="F255" s="569"/>
      <c r="G255" s="569"/>
      <c r="H255" s="569"/>
      <c r="I255" s="569"/>
      <c r="J255" s="569"/>
      <c r="K255" s="569"/>
      <c r="L255" s="569"/>
      <c r="M255" s="569"/>
      <c r="N255" s="569"/>
      <c r="O255" s="569"/>
      <c r="P255" s="569"/>
    </row>
    <row r="257" spans="2:16" ht="48" customHeight="1">
      <c r="B257" s="1293"/>
      <c r="C257" s="1294"/>
      <c r="D257" s="1297" t="s">
        <v>870</v>
      </c>
      <c r="E257" s="1298"/>
      <c r="F257" s="1298"/>
      <c r="G257" s="1298"/>
      <c r="H257" s="1298"/>
      <c r="I257" s="1298"/>
      <c r="J257" s="1298"/>
      <c r="K257" s="1298"/>
      <c r="L257" s="1298"/>
      <c r="M257" s="1299"/>
      <c r="N257" s="1300"/>
      <c r="O257" s="1301"/>
      <c r="P257" s="1302"/>
    </row>
    <row r="258" spans="2:16" ht="48" customHeight="1">
      <c r="B258" s="1295"/>
      <c r="C258" s="1296"/>
      <c r="D258" s="1297" t="s">
        <v>871</v>
      </c>
      <c r="E258" s="1298"/>
      <c r="F258" s="1298"/>
      <c r="G258" s="1298"/>
      <c r="H258" s="1298"/>
      <c r="I258" s="1298"/>
      <c r="J258" s="1298"/>
      <c r="K258" s="1298"/>
      <c r="L258" s="1298"/>
      <c r="M258" s="1299"/>
      <c r="N258" s="1303"/>
      <c r="O258" s="1304"/>
      <c r="P258" s="1305"/>
    </row>
    <row r="259" spans="2:16" ht="25" customHeight="1">
      <c r="B259" s="362" t="s">
        <v>872</v>
      </c>
      <c r="C259" s="1343" t="s">
        <v>865</v>
      </c>
      <c r="D259" s="1343"/>
      <c r="E259" s="1343"/>
      <c r="F259" s="1343"/>
      <c r="G259" s="1343"/>
      <c r="H259" s="1343"/>
      <c r="I259" s="1343"/>
      <c r="J259" s="1343"/>
      <c r="K259" s="1343"/>
      <c r="L259" s="1343"/>
      <c r="M259" s="1343"/>
      <c r="N259" s="1343"/>
      <c r="O259" s="1343"/>
      <c r="P259" s="1343"/>
    </row>
    <row r="260" spans="2:16" ht="6" customHeight="1">
      <c r="B260" s="1309"/>
      <c r="C260" s="1310"/>
      <c r="D260" s="1310"/>
      <c r="E260" s="1310"/>
      <c r="F260" s="1310"/>
      <c r="G260" s="1310"/>
      <c r="H260" s="1310"/>
      <c r="I260" s="1310"/>
      <c r="J260" s="1310"/>
      <c r="K260" s="1310"/>
      <c r="L260" s="1310"/>
      <c r="M260" s="1310"/>
      <c r="N260" s="1310"/>
      <c r="O260" s="1310"/>
      <c r="P260" s="1311"/>
    </row>
    <row r="261" spans="2:16" ht="60.75" customHeight="1">
      <c r="B261" s="363" t="s">
        <v>378</v>
      </c>
      <c r="C261" s="362" t="str">
        <f>+'PPTO RESUMEN'!C55</f>
        <v>8.2</v>
      </c>
      <c r="D261" s="1327" t="str">
        <f>VLOOKUP(C261,'PPTO RESUMEN'!$C$17:$E$83,2)</f>
        <v>Suministro e instalacion de transicion aerea - subterranea para derivacion corta, ya sea en cruce de via y/o salida de circuito para conexiones a MT</v>
      </c>
      <c r="E261" s="1328"/>
      <c r="F261" s="1328"/>
      <c r="G261" s="1328"/>
      <c r="H261" s="1328"/>
      <c r="I261" s="1328"/>
      <c r="J261" s="1328"/>
      <c r="K261" s="1328"/>
      <c r="L261" s="1328"/>
      <c r="M261" s="1329"/>
      <c r="N261" s="363" t="s">
        <v>301</v>
      </c>
      <c r="O261" s="364" t="s">
        <v>1860</v>
      </c>
      <c r="P261" s="362">
        <v>2</v>
      </c>
    </row>
    <row r="262" spans="2:16" ht="18" customHeight="1">
      <c r="B262" s="1330" t="s">
        <v>873</v>
      </c>
      <c r="C262" s="1330" t="s">
        <v>299</v>
      </c>
      <c r="D262" s="1344" t="s">
        <v>874</v>
      </c>
      <c r="E262" s="1344"/>
      <c r="F262" s="1344"/>
      <c r="G262" s="1344" t="s">
        <v>883</v>
      </c>
      <c r="H262" s="1344" t="s">
        <v>0</v>
      </c>
      <c r="I262" s="1344" t="s">
        <v>301</v>
      </c>
      <c r="J262" s="1335" t="s">
        <v>876</v>
      </c>
      <c r="K262" s="1337" t="s">
        <v>877</v>
      </c>
      <c r="L262" s="1338"/>
      <c r="M262" s="1338"/>
      <c r="N262" s="1338"/>
      <c r="O262" s="1338"/>
      <c r="P262" s="1339"/>
    </row>
    <row r="263" spans="2:16" ht="18" customHeight="1">
      <c r="B263" s="1331"/>
      <c r="C263" s="1331"/>
      <c r="D263" s="366" t="s">
        <v>878</v>
      </c>
      <c r="E263" s="366" t="s">
        <v>879</v>
      </c>
      <c r="F263" s="366" t="s">
        <v>881</v>
      </c>
      <c r="G263" s="1344"/>
      <c r="H263" s="1344"/>
      <c r="I263" s="1344"/>
      <c r="J263" s="1336"/>
      <c r="K263" s="1340"/>
      <c r="L263" s="1341"/>
      <c r="M263" s="1341"/>
      <c r="N263" s="1341"/>
      <c r="O263" s="1341"/>
      <c r="P263" s="1342"/>
    </row>
    <row r="264" spans="2:16" ht="36.75" customHeight="1">
      <c r="B264" s="362" t="s">
        <v>64</v>
      </c>
      <c r="C264" s="365" t="s">
        <v>1864</v>
      </c>
      <c r="D264" s="367"/>
      <c r="E264" s="367"/>
      <c r="F264" s="367"/>
      <c r="G264" s="367"/>
      <c r="H264" s="368"/>
      <c r="I264" s="369"/>
      <c r="J264" s="367"/>
      <c r="K264" s="1312"/>
      <c r="L264" s="1313"/>
      <c r="M264" s="1313"/>
      <c r="N264" s="1313"/>
      <c r="O264" s="1313"/>
      <c r="P264" s="1314"/>
    </row>
    <row r="265" spans="2:16" ht="246" customHeight="1">
      <c r="B265" s="369"/>
      <c r="C265" s="370" t="s">
        <v>903</v>
      </c>
      <c r="D265" s="367">
        <f>+P261</f>
        <v>2</v>
      </c>
      <c r="E265" s="367"/>
      <c r="F265" s="371"/>
      <c r="G265" s="367">
        <f>D265*F265*E265</f>
        <v>0</v>
      </c>
      <c r="H265" s="368">
        <f>+D265</f>
        <v>2</v>
      </c>
      <c r="I265" s="567" t="s">
        <v>1860</v>
      </c>
      <c r="J265" s="367">
        <f>+H265</f>
        <v>2</v>
      </c>
      <c r="K265" s="1315"/>
      <c r="L265" s="1316"/>
      <c r="M265" s="1316"/>
      <c r="N265" s="1316"/>
      <c r="O265" s="1316"/>
      <c r="P265" s="1317"/>
    </row>
    <row r="266" spans="2:16" ht="21" customHeight="1">
      <c r="B266" s="369"/>
      <c r="C266" s="370"/>
      <c r="D266" s="367"/>
      <c r="E266" s="372"/>
      <c r="F266" s="372"/>
      <c r="G266" s="367"/>
      <c r="H266" s="368"/>
      <c r="I266" s="369"/>
      <c r="J266" s="367"/>
      <c r="K266" s="1315"/>
      <c r="L266" s="1316"/>
      <c r="M266" s="1316"/>
      <c r="N266" s="1316"/>
      <c r="O266" s="1316"/>
      <c r="P266" s="1317"/>
    </row>
    <row r="267" spans="2:16" ht="21" customHeight="1">
      <c r="B267" s="369"/>
      <c r="C267" s="370"/>
      <c r="D267" s="367"/>
      <c r="E267" s="372"/>
      <c r="F267" s="367"/>
      <c r="G267" s="367"/>
      <c r="H267" s="368"/>
      <c r="I267" s="369"/>
      <c r="J267" s="367"/>
      <c r="K267" s="1315"/>
      <c r="L267" s="1316"/>
      <c r="M267" s="1316"/>
      <c r="N267" s="1316"/>
      <c r="O267" s="1316"/>
      <c r="P267" s="1317"/>
    </row>
    <row r="268" spans="2:16" ht="21" customHeight="1">
      <c r="B268" s="369"/>
      <c r="C268" s="370"/>
      <c r="D268" s="367"/>
      <c r="E268" s="367"/>
      <c r="F268" s="367"/>
      <c r="G268" s="367"/>
      <c r="H268" s="368"/>
      <c r="I268" s="369"/>
      <c r="J268" s="367"/>
      <c r="K268" s="1315"/>
      <c r="L268" s="1316"/>
      <c r="M268" s="1316"/>
      <c r="N268" s="1316"/>
      <c r="O268" s="1316"/>
      <c r="P268" s="1317"/>
    </row>
    <row r="269" spans="2:16" ht="20.25" customHeight="1">
      <c r="B269" s="1321" t="s">
        <v>876</v>
      </c>
      <c r="C269" s="1322"/>
      <c r="D269" s="1322"/>
      <c r="E269" s="1322"/>
      <c r="F269" s="1322"/>
      <c r="G269" s="1322"/>
      <c r="H269" s="1322"/>
      <c r="I269" s="1323"/>
      <c r="J269" s="362">
        <f>ROUND(SUM(J264:J268),1)</f>
        <v>2</v>
      </c>
      <c r="K269" s="1318"/>
      <c r="L269" s="1319"/>
      <c r="M269" s="1319"/>
      <c r="N269" s="1319"/>
      <c r="O269" s="1319"/>
      <c r="P269" s="1320"/>
    </row>
    <row r="270" spans="2:16" ht="79" customHeight="1">
      <c r="B270" s="1345" t="s">
        <v>882</v>
      </c>
      <c r="C270" s="1346"/>
      <c r="D270" s="1346"/>
      <c r="E270" s="1346"/>
      <c r="F270" s="1346"/>
      <c r="G270" s="1346"/>
      <c r="H270" s="1346"/>
      <c r="I270" s="1346"/>
      <c r="J270" s="1346"/>
      <c r="K270" s="1346"/>
      <c r="L270" s="1346"/>
      <c r="M270" s="1346"/>
      <c r="N270" s="1346"/>
      <c r="O270" s="1346"/>
      <c r="P270" s="1346"/>
    </row>
    <row r="271" spans="2:16" ht="79" customHeight="1">
      <c r="B271" s="1345"/>
      <c r="C271" s="1346"/>
      <c r="D271" s="1346"/>
      <c r="E271" s="1346"/>
      <c r="F271" s="1346"/>
      <c r="G271" s="1346"/>
      <c r="H271" s="1346"/>
      <c r="I271" s="1346"/>
      <c r="J271" s="1346"/>
      <c r="K271" s="1346"/>
      <c r="L271" s="1346"/>
      <c r="M271" s="1346"/>
      <c r="N271" s="1346"/>
      <c r="O271" s="1346"/>
      <c r="P271" s="1346"/>
    </row>
    <row r="272" spans="2:16">
      <c r="B272" s="569"/>
      <c r="C272" s="569"/>
      <c r="D272" s="569"/>
      <c r="E272" s="569"/>
      <c r="F272" s="569"/>
      <c r="G272" s="569"/>
      <c r="H272" s="569"/>
      <c r="I272" s="569"/>
      <c r="J272" s="569"/>
      <c r="K272" s="569"/>
      <c r="L272" s="569"/>
      <c r="M272" s="569"/>
      <c r="N272" s="569"/>
      <c r="O272" s="569"/>
      <c r="P272" s="569"/>
    </row>
    <row r="274" spans="2:16" ht="48" customHeight="1">
      <c r="B274" s="1293"/>
      <c r="C274" s="1294"/>
      <c r="D274" s="1297" t="s">
        <v>870</v>
      </c>
      <c r="E274" s="1298"/>
      <c r="F274" s="1298"/>
      <c r="G274" s="1298"/>
      <c r="H274" s="1298"/>
      <c r="I274" s="1298"/>
      <c r="J274" s="1298"/>
      <c r="K274" s="1298"/>
      <c r="L274" s="1298"/>
      <c r="M274" s="1299"/>
      <c r="N274" s="1300"/>
      <c r="O274" s="1301"/>
      <c r="P274" s="1302"/>
    </row>
    <row r="275" spans="2:16" ht="48" customHeight="1">
      <c r="B275" s="1295"/>
      <c r="C275" s="1296"/>
      <c r="D275" s="1297" t="s">
        <v>871</v>
      </c>
      <c r="E275" s="1298"/>
      <c r="F275" s="1298"/>
      <c r="G275" s="1298"/>
      <c r="H275" s="1298"/>
      <c r="I275" s="1298"/>
      <c r="J275" s="1298"/>
      <c r="K275" s="1298"/>
      <c r="L275" s="1298"/>
      <c r="M275" s="1299"/>
      <c r="N275" s="1303"/>
      <c r="O275" s="1304"/>
      <c r="P275" s="1305"/>
    </row>
    <row r="276" spans="2:16" ht="25" customHeight="1">
      <c r="B276" s="362" t="s">
        <v>872</v>
      </c>
      <c r="C276" s="1343" t="s">
        <v>865</v>
      </c>
      <c r="D276" s="1343"/>
      <c r="E276" s="1343"/>
      <c r="F276" s="1343"/>
      <c r="G276" s="1343"/>
      <c r="H276" s="1343"/>
      <c r="I276" s="1343"/>
      <c r="J276" s="1343"/>
      <c r="K276" s="1343"/>
      <c r="L276" s="1343"/>
      <c r="M276" s="1343"/>
      <c r="N276" s="1343"/>
      <c r="O276" s="1343"/>
      <c r="P276" s="1343"/>
    </row>
    <row r="277" spans="2:16" ht="6" customHeight="1">
      <c r="B277" s="1309"/>
      <c r="C277" s="1310"/>
      <c r="D277" s="1310"/>
      <c r="E277" s="1310"/>
      <c r="F277" s="1310"/>
      <c r="G277" s="1310"/>
      <c r="H277" s="1310"/>
      <c r="I277" s="1310"/>
      <c r="J277" s="1310"/>
      <c r="K277" s="1310"/>
      <c r="L277" s="1310"/>
      <c r="M277" s="1310"/>
      <c r="N277" s="1310"/>
      <c r="O277" s="1310"/>
      <c r="P277" s="1311"/>
    </row>
    <row r="278" spans="2:16" ht="134.5" customHeight="1">
      <c r="B278" s="363" t="s">
        <v>378</v>
      </c>
      <c r="C278" s="362" t="str">
        <f>+'PPTO RESUMEN'!C56</f>
        <v>8.3</v>
      </c>
      <c r="D278" s="1327" t="str">
        <f>VLOOKUP(C278,'PPTO RESUMEN'!$C$17:$E$83,2)</f>
        <v xml:space="preserve">Suministro e instalacion de Reconectador automático  15kV. Inom 800A. Icc 16kA. BIL 110kV. 30,000
Operaciones Electromecánicas. Disparo Trifásico. Interrupción en vacío. Aislamiento, Dieléctrico Sólido. Contención de Fallas de Arco Interno. Grado de Protección IP 65, incluye Tanque OSM15-16-800:
Tres (3) transformadores de corriente. Seis (6) sensores de tensión capacitivos.CUBÍCULO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 y  Transformador 0.5kVA 11,4/120v </v>
      </c>
      <c r="E278" s="1328"/>
      <c r="F278" s="1328"/>
      <c r="G278" s="1328"/>
      <c r="H278" s="1328"/>
      <c r="I278" s="1328"/>
      <c r="J278" s="1328"/>
      <c r="K278" s="1328"/>
      <c r="L278" s="1328"/>
      <c r="M278" s="1329"/>
      <c r="N278" s="363" t="s">
        <v>301</v>
      </c>
      <c r="O278" s="364" t="s">
        <v>1860</v>
      </c>
      <c r="P278" s="362">
        <v>1</v>
      </c>
    </row>
    <row r="279" spans="2:16" ht="18" customHeight="1">
      <c r="B279" s="1330" t="s">
        <v>873</v>
      </c>
      <c r="C279" s="1330" t="s">
        <v>299</v>
      </c>
      <c r="D279" s="1344" t="s">
        <v>874</v>
      </c>
      <c r="E279" s="1344"/>
      <c r="F279" s="1344"/>
      <c r="G279" s="1344" t="s">
        <v>883</v>
      </c>
      <c r="H279" s="1344" t="s">
        <v>0</v>
      </c>
      <c r="I279" s="1344" t="s">
        <v>301</v>
      </c>
      <c r="J279" s="1335" t="s">
        <v>876</v>
      </c>
      <c r="K279" s="1337" t="s">
        <v>877</v>
      </c>
      <c r="L279" s="1338"/>
      <c r="M279" s="1338"/>
      <c r="N279" s="1338"/>
      <c r="O279" s="1338"/>
      <c r="P279" s="1339"/>
    </row>
    <row r="280" spans="2:16" ht="18" customHeight="1">
      <c r="B280" s="1331"/>
      <c r="C280" s="1331"/>
      <c r="D280" s="366" t="s">
        <v>878</v>
      </c>
      <c r="E280" s="366" t="s">
        <v>879</v>
      </c>
      <c r="F280" s="366" t="s">
        <v>881</v>
      </c>
      <c r="G280" s="1344"/>
      <c r="H280" s="1344"/>
      <c r="I280" s="1344"/>
      <c r="J280" s="1336"/>
      <c r="K280" s="1340"/>
      <c r="L280" s="1341"/>
      <c r="M280" s="1341"/>
      <c r="N280" s="1341"/>
      <c r="O280" s="1341"/>
      <c r="P280" s="1342"/>
    </row>
    <row r="281" spans="2:16" ht="36.75" customHeight="1">
      <c r="B281" s="362" t="s">
        <v>64</v>
      </c>
      <c r="C281" s="365" t="s">
        <v>1864</v>
      </c>
      <c r="D281" s="367"/>
      <c r="E281" s="367"/>
      <c r="F281" s="367"/>
      <c r="G281" s="367"/>
      <c r="H281" s="368"/>
      <c r="I281" s="369"/>
      <c r="J281" s="367"/>
      <c r="K281" s="1312"/>
      <c r="L281" s="1313"/>
      <c r="M281" s="1313"/>
      <c r="N281" s="1313"/>
      <c r="O281" s="1313"/>
      <c r="P281" s="1314"/>
    </row>
    <row r="282" spans="2:16" ht="385.25" customHeight="1">
      <c r="B282" s="369"/>
      <c r="C282" s="370" t="s">
        <v>1865</v>
      </c>
      <c r="D282" s="367">
        <f>+P278</f>
        <v>1</v>
      </c>
      <c r="E282" s="367"/>
      <c r="F282" s="371"/>
      <c r="G282" s="367">
        <f>D282*F282*E282</f>
        <v>0</v>
      </c>
      <c r="H282" s="368">
        <f>+D282</f>
        <v>1</v>
      </c>
      <c r="I282" s="567" t="s">
        <v>63</v>
      </c>
      <c r="J282" s="367">
        <f>+H282</f>
        <v>1</v>
      </c>
      <c r="K282" s="1315"/>
      <c r="L282" s="1316"/>
      <c r="M282" s="1316"/>
      <c r="N282" s="1316"/>
      <c r="O282" s="1316"/>
      <c r="P282" s="1317"/>
    </row>
    <row r="283" spans="2:16" ht="21" customHeight="1">
      <c r="B283" s="369"/>
      <c r="C283" s="370"/>
      <c r="D283" s="367"/>
      <c r="E283" s="372"/>
      <c r="F283" s="372"/>
      <c r="G283" s="367"/>
      <c r="H283" s="368"/>
      <c r="I283" s="369"/>
      <c r="J283" s="367"/>
      <c r="K283" s="1315"/>
      <c r="L283" s="1316"/>
      <c r="M283" s="1316"/>
      <c r="N283" s="1316"/>
      <c r="O283" s="1316"/>
      <c r="P283" s="1317"/>
    </row>
    <row r="284" spans="2:16" ht="21" customHeight="1">
      <c r="B284" s="369"/>
      <c r="C284" s="370"/>
      <c r="D284" s="367"/>
      <c r="E284" s="372"/>
      <c r="F284" s="367"/>
      <c r="G284" s="367"/>
      <c r="H284" s="368"/>
      <c r="I284" s="369"/>
      <c r="J284" s="367"/>
      <c r="K284" s="1315"/>
      <c r="L284" s="1316"/>
      <c r="M284" s="1316"/>
      <c r="N284" s="1316"/>
      <c r="O284" s="1316"/>
      <c r="P284" s="1317"/>
    </row>
    <row r="285" spans="2:16" ht="21" customHeight="1">
      <c r="B285" s="369"/>
      <c r="C285" s="370"/>
      <c r="D285" s="367"/>
      <c r="E285" s="367"/>
      <c r="F285" s="367"/>
      <c r="G285" s="367"/>
      <c r="H285" s="368"/>
      <c r="I285" s="369"/>
      <c r="J285" s="367"/>
      <c r="K285" s="1315"/>
      <c r="L285" s="1316"/>
      <c r="M285" s="1316"/>
      <c r="N285" s="1316"/>
      <c r="O285" s="1316"/>
      <c r="P285" s="1317"/>
    </row>
    <row r="286" spans="2:16" ht="20.25" customHeight="1">
      <c r="B286" s="1321" t="s">
        <v>876</v>
      </c>
      <c r="C286" s="1322"/>
      <c r="D286" s="1322"/>
      <c r="E286" s="1322"/>
      <c r="F286" s="1322"/>
      <c r="G286" s="1322"/>
      <c r="H286" s="1322"/>
      <c r="I286" s="1323"/>
      <c r="J286" s="362">
        <f>ROUND(SUM(J281:J285),1)</f>
        <v>1</v>
      </c>
      <c r="K286" s="1318"/>
      <c r="L286" s="1319"/>
      <c r="M286" s="1319"/>
      <c r="N286" s="1319"/>
      <c r="O286" s="1319"/>
      <c r="P286" s="1320"/>
    </row>
    <row r="287" spans="2:16" ht="79" customHeight="1">
      <c r="B287" s="1345" t="s">
        <v>882</v>
      </c>
      <c r="C287" s="1346"/>
      <c r="D287" s="1346"/>
      <c r="E287" s="1346"/>
      <c r="F287" s="1346"/>
      <c r="G287" s="1346"/>
      <c r="H287" s="1346"/>
      <c r="I287" s="1346"/>
      <c r="J287" s="1346"/>
      <c r="K287" s="1346"/>
      <c r="L287" s="1346"/>
      <c r="M287" s="1346"/>
      <c r="N287" s="1346"/>
      <c r="O287" s="1346"/>
      <c r="P287" s="1346"/>
    </row>
    <row r="290" spans="2:16" ht="48" customHeight="1">
      <c r="B290" s="1293"/>
      <c r="C290" s="1294"/>
      <c r="D290" s="1297" t="s">
        <v>870</v>
      </c>
      <c r="E290" s="1298"/>
      <c r="F290" s="1298"/>
      <c r="G290" s="1298"/>
      <c r="H290" s="1298"/>
      <c r="I290" s="1298"/>
      <c r="J290" s="1298"/>
      <c r="K290" s="1298"/>
      <c r="L290" s="1298"/>
      <c r="M290" s="1299"/>
      <c r="N290" s="1300"/>
      <c r="O290" s="1301"/>
      <c r="P290" s="1302"/>
    </row>
    <row r="291" spans="2:16" ht="48" customHeight="1">
      <c r="B291" s="1295"/>
      <c r="C291" s="1296"/>
      <c r="D291" s="1297" t="s">
        <v>871</v>
      </c>
      <c r="E291" s="1298"/>
      <c r="F291" s="1298"/>
      <c r="G291" s="1298"/>
      <c r="H291" s="1298"/>
      <c r="I291" s="1298"/>
      <c r="J291" s="1298"/>
      <c r="K291" s="1298"/>
      <c r="L291" s="1298"/>
      <c r="M291" s="1299"/>
      <c r="N291" s="1303"/>
      <c r="O291" s="1304"/>
      <c r="P291" s="1305"/>
    </row>
    <row r="292" spans="2:16" ht="25" customHeight="1">
      <c r="B292" s="362" t="s">
        <v>872</v>
      </c>
      <c r="C292" s="1343" t="s">
        <v>865</v>
      </c>
      <c r="D292" s="1343"/>
      <c r="E292" s="1343"/>
      <c r="F292" s="1343"/>
      <c r="G292" s="1343"/>
      <c r="H292" s="1343"/>
      <c r="I292" s="1343"/>
      <c r="J292" s="1343"/>
      <c r="K292" s="1343"/>
      <c r="L292" s="1343"/>
      <c r="M292" s="1343"/>
      <c r="N292" s="1343"/>
      <c r="O292" s="1343"/>
      <c r="P292" s="1343"/>
    </row>
    <row r="293" spans="2:16" ht="6" customHeight="1">
      <c r="B293" s="1309"/>
      <c r="C293" s="1310"/>
      <c r="D293" s="1310"/>
      <c r="E293" s="1310"/>
      <c r="F293" s="1310"/>
      <c r="G293" s="1310"/>
      <c r="H293" s="1310"/>
      <c r="I293" s="1310"/>
      <c r="J293" s="1310"/>
      <c r="K293" s="1310"/>
      <c r="L293" s="1310"/>
      <c r="M293" s="1310"/>
      <c r="N293" s="1310"/>
      <c r="O293" s="1310"/>
      <c r="P293" s="1311"/>
    </row>
    <row r="294" spans="2:16" ht="60.75" customHeight="1">
      <c r="B294" s="363" t="s">
        <v>378</v>
      </c>
      <c r="C294" s="362" t="str">
        <f>+'PPTO RESUMEN'!C57</f>
        <v>8.4</v>
      </c>
      <c r="D294" s="1347" t="s">
        <v>904</v>
      </c>
      <c r="E294" s="1348"/>
      <c r="F294" s="1348"/>
      <c r="G294" s="1348"/>
      <c r="H294" s="1348"/>
      <c r="I294" s="1348"/>
      <c r="J294" s="1348"/>
      <c r="K294" s="1348"/>
      <c r="L294" s="1348"/>
      <c r="M294" s="1349"/>
      <c r="N294" s="363" t="s">
        <v>301</v>
      </c>
      <c r="O294" s="364" t="s">
        <v>63</v>
      </c>
      <c r="P294" s="362">
        <v>186</v>
      </c>
    </row>
    <row r="295" spans="2:16" ht="18" customHeight="1">
      <c r="B295" s="1330" t="s">
        <v>873</v>
      </c>
      <c r="C295" s="1330" t="s">
        <v>299</v>
      </c>
      <c r="D295" s="1344" t="s">
        <v>874</v>
      </c>
      <c r="E295" s="1344"/>
      <c r="F295" s="1344"/>
      <c r="G295" s="1344" t="s">
        <v>883</v>
      </c>
      <c r="H295" s="1344" t="s">
        <v>0</v>
      </c>
      <c r="I295" s="1344" t="s">
        <v>301</v>
      </c>
      <c r="J295" s="1335" t="s">
        <v>876</v>
      </c>
      <c r="K295" s="1337" t="s">
        <v>877</v>
      </c>
      <c r="L295" s="1338"/>
      <c r="M295" s="1338"/>
      <c r="N295" s="1338"/>
      <c r="O295" s="1338"/>
      <c r="P295" s="1339"/>
    </row>
    <row r="296" spans="2:16" ht="18" customHeight="1">
      <c r="B296" s="1331"/>
      <c r="C296" s="1331"/>
      <c r="D296" s="366" t="s">
        <v>878</v>
      </c>
      <c r="E296" s="366" t="s">
        <v>879</v>
      </c>
      <c r="F296" s="366" t="s">
        <v>881</v>
      </c>
      <c r="G296" s="1344"/>
      <c r="H296" s="1344"/>
      <c r="I296" s="1344"/>
      <c r="J296" s="1336"/>
      <c r="K296" s="1340"/>
      <c r="L296" s="1341"/>
      <c r="M296" s="1341"/>
      <c r="N296" s="1341"/>
      <c r="O296" s="1341"/>
      <c r="P296" s="1342"/>
    </row>
    <row r="297" spans="2:16" ht="36.75" customHeight="1">
      <c r="B297" s="362" t="s">
        <v>64</v>
      </c>
      <c r="C297" s="365" t="s">
        <v>1864</v>
      </c>
      <c r="D297" s="367"/>
      <c r="E297" s="367"/>
      <c r="F297" s="367"/>
      <c r="G297" s="367"/>
      <c r="H297" s="368"/>
      <c r="I297" s="369"/>
      <c r="J297" s="367"/>
      <c r="K297" s="1312"/>
      <c r="L297" s="1313"/>
      <c r="M297" s="1313"/>
      <c r="N297" s="1313"/>
      <c r="O297" s="1313"/>
      <c r="P297" s="1314"/>
    </row>
    <row r="298" spans="2:16" ht="186" customHeight="1">
      <c r="B298" s="369"/>
      <c r="C298" s="370" t="s">
        <v>904</v>
      </c>
      <c r="D298" s="367">
        <f>+P294</f>
        <v>186</v>
      </c>
      <c r="E298" s="367"/>
      <c r="F298" s="371"/>
      <c r="G298" s="367">
        <f>D298*F298*E298</f>
        <v>0</v>
      </c>
      <c r="H298" s="368">
        <f>+D298</f>
        <v>186</v>
      </c>
      <c r="I298" s="567" t="s">
        <v>1860</v>
      </c>
      <c r="J298" s="367">
        <f>+H298</f>
        <v>186</v>
      </c>
      <c r="K298" s="1315"/>
      <c r="L298" s="1316"/>
      <c r="M298" s="1316"/>
      <c r="N298" s="1316"/>
      <c r="O298" s="1316"/>
      <c r="P298" s="1317"/>
    </row>
    <row r="299" spans="2:16" ht="21" customHeight="1">
      <c r="B299" s="369"/>
      <c r="C299" s="370"/>
      <c r="D299" s="367"/>
      <c r="E299" s="372"/>
      <c r="F299" s="372"/>
      <c r="G299" s="367"/>
      <c r="H299" s="368"/>
      <c r="I299" s="369"/>
      <c r="J299" s="367"/>
      <c r="K299" s="1315"/>
      <c r="L299" s="1316"/>
      <c r="M299" s="1316"/>
      <c r="N299" s="1316"/>
      <c r="O299" s="1316"/>
      <c r="P299" s="1317"/>
    </row>
    <row r="300" spans="2:16" ht="21" customHeight="1">
      <c r="B300" s="369"/>
      <c r="C300" s="370"/>
      <c r="D300" s="367"/>
      <c r="E300" s="372"/>
      <c r="F300" s="367"/>
      <c r="G300" s="367"/>
      <c r="H300" s="368"/>
      <c r="I300" s="369"/>
      <c r="J300" s="367"/>
      <c r="K300" s="1315"/>
      <c r="L300" s="1316"/>
      <c r="M300" s="1316"/>
      <c r="N300" s="1316"/>
      <c r="O300" s="1316"/>
      <c r="P300" s="1317"/>
    </row>
    <row r="301" spans="2:16" ht="21" customHeight="1">
      <c r="B301" s="369"/>
      <c r="C301" s="370"/>
      <c r="D301" s="367"/>
      <c r="E301" s="367"/>
      <c r="F301" s="367"/>
      <c r="G301" s="367"/>
      <c r="H301" s="368"/>
      <c r="I301" s="369"/>
      <c r="J301" s="367"/>
      <c r="K301" s="1315"/>
      <c r="L301" s="1316"/>
      <c r="M301" s="1316"/>
      <c r="N301" s="1316"/>
      <c r="O301" s="1316"/>
      <c r="P301" s="1317"/>
    </row>
    <row r="302" spans="2:16" ht="20.25" customHeight="1">
      <c r="B302" s="1321" t="s">
        <v>876</v>
      </c>
      <c r="C302" s="1322"/>
      <c r="D302" s="1322"/>
      <c r="E302" s="1322"/>
      <c r="F302" s="1322"/>
      <c r="G302" s="1322"/>
      <c r="H302" s="1322"/>
      <c r="I302" s="1323"/>
      <c r="J302" s="362">
        <f>ROUND(SUM(J297:J301),1)</f>
        <v>186</v>
      </c>
      <c r="K302" s="1318"/>
      <c r="L302" s="1319"/>
      <c r="M302" s="1319"/>
      <c r="N302" s="1319"/>
      <c r="O302" s="1319"/>
      <c r="P302" s="1320"/>
    </row>
    <row r="303" spans="2:16" ht="79" customHeight="1">
      <c r="B303" s="1345" t="s">
        <v>882</v>
      </c>
      <c r="C303" s="1346"/>
      <c r="D303" s="1346"/>
      <c r="E303" s="1346"/>
      <c r="F303" s="1346"/>
      <c r="G303" s="1346"/>
      <c r="H303" s="1346"/>
      <c r="I303" s="1346"/>
      <c r="J303" s="1346"/>
      <c r="K303" s="1346"/>
      <c r="L303" s="1346"/>
      <c r="M303" s="1346"/>
      <c r="N303" s="1346"/>
      <c r="O303" s="1346"/>
      <c r="P303" s="1346"/>
    </row>
    <row r="304" spans="2:16" ht="79" customHeight="1">
      <c r="B304" s="1345"/>
      <c r="C304" s="1346"/>
      <c r="D304" s="1346"/>
      <c r="E304" s="1346"/>
      <c r="F304" s="1346"/>
      <c r="G304" s="1346"/>
      <c r="H304" s="1346"/>
      <c r="I304" s="1346"/>
      <c r="J304" s="1346"/>
      <c r="K304" s="1346"/>
      <c r="L304" s="1346"/>
      <c r="M304" s="1346"/>
      <c r="N304" s="1346"/>
      <c r="O304" s="1346"/>
      <c r="P304" s="1346"/>
    </row>
    <row r="305" spans="2:16">
      <c r="B305" s="569"/>
      <c r="C305" s="569"/>
      <c r="D305" s="569"/>
      <c r="E305" s="569"/>
      <c r="F305" s="569"/>
      <c r="G305" s="569"/>
      <c r="H305" s="569"/>
      <c r="I305" s="569"/>
      <c r="J305" s="569"/>
      <c r="K305" s="569"/>
      <c r="L305" s="569"/>
      <c r="M305" s="569"/>
      <c r="N305" s="569"/>
      <c r="O305" s="569"/>
      <c r="P305" s="569"/>
    </row>
    <row r="307" spans="2:16" ht="48" customHeight="1">
      <c r="B307" s="1293"/>
      <c r="C307" s="1294"/>
      <c r="D307" s="1297" t="s">
        <v>870</v>
      </c>
      <c r="E307" s="1298"/>
      <c r="F307" s="1298"/>
      <c r="G307" s="1298"/>
      <c r="H307" s="1298"/>
      <c r="I307" s="1298"/>
      <c r="J307" s="1298"/>
      <c r="K307" s="1298"/>
      <c r="L307" s="1298"/>
      <c r="M307" s="1299"/>
      <c r="N307" s="1300"/>
      <c r="O307" s="1301"/>
      <c r="P307" s="1302"/>
    </row>
    <row r="308" spans="2:16" ht="48" customHeight="1">
      <c r="B308" s="1295"/>
      <c r="C308" s="1296"/>
      <c r="D308" s="1297" t="s">
        <v>871</v>
      </c>
      <c r="E308" s="1298"/>
      <c r="F308" s="1298"/>
      <c r="G308" s="1298"/>
      <c r="H308" s="1298"/>
      <c r="I308" s="1298"/>
      <c r="J308" s="1298"/>
      <c r="K308" s="1298"/>
      <c r="L308" s="1298"/>
      <c r="M308" s="1299"/>
      <c r="N308" s="1303"/>
      <c r="O308" s="1304"/>
      <c r="P308" s="1305"/>
    </row>
    <row r="309" spans="2:16" ht="25" customHeight="1">
      <c r="B309" s="362" t="s">
        <v>872</v>
      </c>
      <c r="C309" s="1343" t="s">
        <v>865</v>
      </c>
      <c r="D309" s="1343"/>
      <c r="E309" s="1343"/>
      <c r="F309" s="1343"/>
      <c r="G309" s="1343"/>
      <c r="H309" s="1343"/>
      <c r="I309" s="1343"/>
      <c r="J309" s="1343"/>
      <c r="K309" s="1343"/>
      <c r="L309" s="1343"/>
      <c r="M309" s="1343"/>
      <c r="N309" s="1343"/>
      <c r="O309" s="1343"/>
      <c r="P309" s="1343"/>
    </row>
    <row r="310" spans="2:16" ht="6" customHeight="1">
      <c r="B310" s="1309"/>
      <c r="C310" s="1310"/>
      <c r="D310" s="1310"/>
      <c r="E310" s="1310"/>
      <c r="F310" s="1310"/>
      <c r="G310" s="1310"/>
      <c r="H310" s="1310"/>
      <c r="I310" s="1310"/>
      <c r="J310" s="1310"/>
      <c r="K310" s="1310"/>
      <c r="L310" s="1310"/>
      <c r="M310" s="1310"/>
      <c r="N310" s="1310"/>
      <c r="O310" s="1310"/>
      <c r="P310" s="1311"/>
    </row>
    <row r="311" spans="2:16" ht="60.75" customHeight="1">
      <c r="B311" s="363" t="s">
        <v>378</v>
      </c>
      <c r="C311" s="362" t="str">
        <f>+'PPTO RESUMEN'!C58</f>
        <v>8.5</v>
      </c>
      <c r="D311" s="1350" t="s">
        <v>905</v>
      </c>
      <c r="E311" s="1351"/>
      <c r="F311" s="1351"/>
      <c r="G311" s="1351"/>
      <c r="H311" s="1351"/>
      <c r="I311" s="1351"/>
      <c r="J311" s="1351"/>
      <c r="K311" s="1351"/>
      <c r="L311" s="1351"/>
      <c r="M311" s="1351"/>
      <c r="N311" s="363" t="s">
        <v>301</v>
      </c>
      <c r="O311" s="364" t="s">
        <v>63</v>
      </c>
      <c r="P311" s="362">
        <v>126</v>
      </c>
    </row>
    <row r="312" spans="2:16" ht="18" customHeight="1">
      <c r="B312" s="1330" t="s">
        <v>873</v>
      </c>
      <c r="C312" s="1330" t="s">
        <v>299</v>
      </c>
      <c r="D312" s="1344" t="s">
        <v>874</v>
      </c>
      <c r="E312" s="1344"/>
      <c r="F312" s="1344"/>
      <c r="G312" s="1344" t="s">
        <v>883</v>
      </c>
      <c r="H312" s="1344" t="s">
        <v>0</v>
      </c>
      <c r="I312" s="1344" t="s">
        <v>301</v>
      </c>
      <c r="J312" s="1335" t="s">
        <v>876</v>
      </c>
      <c r="K312" s="1337" t="s">
        <v>877</v>
      </c>
      <c r="L312" s="1338"/>
      <c r="M312" s="1338"/>
      <c r="N312" s="1338"/>
      <c r="O312" s="1338"/>
      <c r="P312" s="1339"/>
    </row>
    <row r="313" spans="2:16" ht="18" customHeight="1">
      <c r="B313" s="1331"/>
      <c r="C313" s="1331"/>
      <c r="D313" s="366" t="s">
        <v>878</v>
      </c>
      <c r="E313" s="366" t="s">
        <v>879</v>
      </c>
      <c r="F313" s="366" t="s">
        <v>881</v>
      </c>
      <c r="G313" s="1344"/>
      <c r="H313" s="1344"/>
      <c r="I313" s="1344"/>
      <c r="J313" s="1336"/>
      <c r="K313" s="1340"/>
      <c r="L313" s="1341"/>
      <c r="M313" s="1341"/>
      <c r="N313" s="1341"/>
      <c r="O313" s="1341"/>
      <c r="P313" s="1342"/>
    </row>
    <row r="314" spans="2:16" ht="36.75" customHeight="1">
      <c r="B314" s="362" t="s">
        <v>64</v>
      </c>
      <c r="C314" s="365" t="s">
        <v>1864</v>
      </c>
      <c r="D314" s="367"/>
      <c r="E314" s="367"/>
      <c r="F314" s="367"/>
      <c r="G314" s="367"/>
      <c r="H314" s="368"/>
      <c r="I314" s="369"/>
      <c r="J314" s="367"/>
      <c r="K314" s="1312"/>
      <c r="L314" s="1313"/>
      <c r="M314" s="1313"/>
      <c r="N314" s="1313"/>
      <c r="O314" s="1313"/>
      <c r="P314" s="1314"/>
    </row>
    <row r="315" spans="2:16" ht="186" customHeight="1">
      <c r="B315" s="369"/>
      <c r="C315" s="370" t="s">
        <v>905</v>
      </c>
      <c r="D315" s="367">
        <f>+P311</f>
        <v>126</v>
      </c>
      <c r="E315" s="367"/>
      <c r="F315" s="371"/>
      <c r="G315" s="367">
        <f>D315*F315*E315</f>
        <v>0</v>
      </c>
      <c r="H315" s="368">
        <f>+D315</f>
        <v>126</v>
      </c>
      <c r="I315" s="567" t="s">
        <v>63</v>
      </c>
      <c r="J315" s="367">
        <f>+H315</f>
        <v>126</v>
      </c>
      <c r="K315" s="1315"/>
      <c r="L315" s="1316"/>
      <c r="M315" s="1316"/>
      <c r="N315" s="1316"/>
      <c r="O315" s="1316"/>
      <c r="P315" s="1317"/>
    </row>
    <row r="316" spans="2:16" ht="21" customHeight="1">
      <c r="B316" s="369"/>
      <c r="C316" s="370"/>
      <c r="D316" s="367"/>
      <c r="E316" s="372"/>
      <c r="F316" s="372"/>
      <c r="G316" s="367"/>
      <c r="H316" s="368"/>
      <c r="I316" s="369"/>
      <c r="J316" s="367"/>
      <c r="K316" s="1315"/>
      <c r="L316" s="1316"/>
      <c r="M316" s="1316"/>
      <c r="N316" s="1316"/>
      <c r="O316" s="1316"/>
      <c r="P316" s="1317"/>
    </row>
    <row r="317" spans="2:16" ht="21" customHeight="1">
      <c r="B317" s="369"/>
      <c r="C317" s="370"/>
      <c r="D317" s="367"/>
      <c r="E317" s="372"/>
      <c r="F317" s="367"/>
      <c r="G317" s="367"/>
      <c r="H317" s="368"/>
      <c r="I317" s="369"/>
      <c r="J317" s="367"/>
      <c r="K317" s="1315"/>
      <c r="L317" s="1316"/>
      <c r="M317" s="1316"/>
      <c r="N317" s="1316"/>
      <c r="O317" s="1316"/>
      <c r="P317" s="1317"/>
    </row>
    <row r="318" spans="2:16" ht="21" customHeight="1">
      <c r="B318" s="369"/>
      <c r="C318" s="370"/>
      <c r="D318" s="367"/>
      <c r="E318" s="367"/>
      <c r="F318" s="367"/>
      <c r="G318" s="367"/>
      <c r="H318" s="368"/>
      <c r="I318" s="369"/>
      <c r="J318" s="367"/>
      <c r="K318" s="1315"/>
      <c r="L318" s="1316"/>
      <c r="M318" s="1316"/>
      <c r="N318" s="1316"/>
      <c r="O318" s="1316"/>
      <c r="P318" s="1317"/>
    </row>
    <row r="319" spans="2:16" ht="20.25" customHeight="1">
      <c r="B319" s="1321" t="s">
        <v>876</v>
      </c>
      <c r="C319" s="1322"/>
      <c r="D319" s="1322"/>
      <c r="E319" s="1322"/>
      <c r="F319" s="1322"/>
      <c r="G319" s="1322"/>
      <c r="H319" s="1322"/>
      <c r="I319" s="1323"/>
      <c r="J319" s="362">
        <f>ROUND(SUM(J314:J318),1)</f>
        <v>126</v>
      </c>
      <c r="K319" s="1318"/>
      <c r="L319" s="1319"/>
      <c r="M319" s="1319"/>
      <c r="N319" s="1319"/>
      <c r="O319" s="1319"/>
      <c r="P319" s="1320"/>
    </row>
    <row r="320" spans="2:16" ht="79" customHeight="1">
      <c r="B320" s="1345" t="s">
        <v>882</v>
      </c>
      <c r="C320" s="1346"/>
      <c r="D320" s="1346"/>
      <c r="E320" s="1346"/>
      <c r="F320" s="1346"/>
      <c r="G320" s="1346"/>
      <c r="H320" s="1346"/>
      <c r="I320" s="1346"/>
      <c r="J320" s="1346"/>
      <c r="K320" s="1346"/>
      <c r="L320" s="1346"/>
      <c r="M320" s="1346"/>
      <c r="N320" s="1346"/>
      <c r="O320" s="1346"/>
      <c r="P320" s="1346"/>
    </row>
    <row r="323" spans="2:16" ht="48" customHeight="1">
      <c r="B323" s="1293"/>
      <c r="C323" s="1294"/>
      <c r="D323" s="1297" t="s">
        <v>870</v>
      </c>
      <c r="E323" s="1298"/>
      <c r="F323" s="1298"/>
      <c r="G323" s="1298"/>
      <c r="H323" s="1298"/>
      <c r="I323" s="1298"/>
      <c r="J323" s="1298"/>
      <c r="K323" s="1298"/>
      <c r="L323" s="1298"/>
      <c r="M323" s="1299"/>
      <c r="N323" s="1300"/>
      <c r="O323" s="1301"/>
      <c r="P323" s="1302"/>
    </row>
    <row r="324" spans="2:16" ht="48" customHeight="1">
      <c r="B324" s="1295"/>
      <c r="C324" s="1296"/>
      <c r="D324" s="1297" t="s">
        <v>871</v>
      </c>
      <c r="E324" s="1298"/>
      <c r="F324" s="1298"/>
      <c r="G324" s="1298"/>
      <c r="H324" s="1298"/>
      <c r="I324" s="1298"/>
      <c r="J324" s="1298"/>
      <c r="K324" s="1298"/>
      <c r="L324" s="1298"/>
      <c r="M324" s="1299"/>
      <c r="N324" s="1303"/>
      <c r="O324" s="1304"/>
      <c r="P324" s="1305"/>
    </row>
    <row r="325" spans="2:16" ht="25" customHeight="1">
      <c r="B325" s="362" t="s">
        <v>872</v>
      </c>
      <c r="C325" s="1343" t="s">
        <v>865</v>
      </c>
      <c r="D325" s="1343"/>
      <c r="E325" s="1343"/>
      <c r="F325" s="1343"/>
      <c r="G325" s="1343"/>
      <c r="H325" s="1343"/>
      <c r="I325" s="1343"/>
      <c r="J325" s="1343"/>
      <c r="K325" s="1343"/>
      <c r="L325" s="1343"/>
      <c r="M325" s="1343"/>
      <c r="N325" s="1343"/>
      <c r="O325" s="1343"/>
      <c r="P325" s="1343"/>
    </row>
    <row r="326" spans="2:16" ht="6" customHeight="1">
      <c r="B326" s="1309"/>
      <c r="C326" s="1310"/>
      <c r="D326" s="1310"/>
      <c r="E326" s="1310"/>
      <c r="F326" s="1310"/>
      <c r="G326" s="1310"/>
      <c r="H326" s="1310"/>
      <c r="I326" s="1310"/>
      <c r="J326" s="1310"/>
      <c r="K326" s="1310"/>
      <c r="L326" s="1310"/>
      <c r="M326" s="1310"/>
      <c r="N326" s="1310"/>
      <c r="O326" s="1310"/>
      <c r="P326" s="1311"/>
    </row>
    <row r="327" spans="2:16" ht="60.75" customHeight="1">
      <c r="B327" s="363" t="s">
        <v>378</v>
      </c>
      <c r="C327" s="362" t="str">
        <f>+'PPTO RESUMEN'!C59</f>
        <v>8.6</v>
      </c>
      <c r="D327" s="1350" t="s">
        <v>906</v>
      </c>
      <c r="E327" s="1351"/>
      <c r="F327" s="1351"/>
      <c r="G327" s="1351"/>
      <c r="H327" s="1351"/>
      <c r="I327" s="1351"/>
      <c r="J327" s="1351"/>
      <c r="K327" s="1351"/>
      <c r="L327" s="1351"/>
      <c r="M327" s="1351"/>
      <c r="N327" s="363" t="s">
        <v>301</v>
      </c>
      <c r="O327" s="364" t="s">
        <v>1860</v>
      </c>
      <c r="P327" s="362">
        <v>2</v>
      </c>
    </row>
    <row r="328" spans="2:16" ht="18" customHeight="1">
      <c r="B328" s="1330" t="s">
        <v>873</v>
      </c>
      <c r="C328" s="1330" t="s">
        <v>299</v>
      </c>
      <c r="D328" s="1344" t="s">
        <v>874</v>
      </c>
      <c r="E328" s="1344"/>
      <c r="F328" s="1344"/>
      <c r="G328" s="1344" t="s">
        <v>883</v>
      </c>
      <c r="H328" s="1344" t="s">
        <v>0</v>
      </c>
      <c r="I328" s="1344" t="s">
        <v>301</v>
      </c>
      <c r="J328" s="1335" t="s">
        <v>876</v>
      </c>
      <c r="K328" s="1337" t="s">
        <v>877</v>
      </c>
      <c r="L328" s="1338"/>
      <c r="M328" s="1338"/>
      <c r="N328" s="1338"/>
      <c r="O328" s="1338"/>
      <c r="P328" s="1339"/>
    </row>
    <row r="329" spans="2:16" ht="18" customHeight="1">
      <c r="B329" s="1331"/>
      <c r="C329" s="1331"/>
      <c r="D329" s="366" t="s">
        <v>878</v>
      </c>
      <c r="E329" s="366" t="s">
        <v>879</v>
      </c>
      <c r="F329" s="366" t="s">
        <v>881</v>
      </c>
      <c r="G329" s="1344"/>
      <c r="H329" s="1344"/>
      <c r="I329" s="1344"/>
      <c r="J329" s="1336"/>
      <c r="K329" s="1340"/>
      <c r="L329" s="1341"/>
      <c r="M329" s="1341"/>
      <c r="N329" s="1341"/>
      <c r="O329" s="1341"/>
      <c r="P329" s="1342"/>
    </row>
    <row r="330" spans="2:16" ht="36.75" customHeight="1">
      <c r="B330" s="362" t="s">
        <v>64</v>
      </c>
      <c r="C330" s="365" t="s">
        <v>1864</v>
      </c>
      <c r="D330" s="367"/>
      <c r="E330" s="367"/>
      <c r="F330" s="367"/>
      <c r="G330" s="367"/>
      <c r="H330" s="368"/>
      <c r="I330" s="369"/>
      <c r="J330" s="367"/>
      <c r="K330" s="1312"/>
      <c r="L330" s="1313"/>
      <c r="M330" s="1313"/>
      <c r="N330" s="1313"/>
      <c r="O330" s="1313"/>
      <c r="P330" s="1314"/>
    </row>
    <row r="331" spans="2:16" ht="186" customHeight="1">
      <c r="B331" s="369"/>
      <c r="C331" s="370" t="s">
        <v>906</v>
      </c>
      <c r="D331" s="367">
        <f>+P327</f>
        <v>2</v>
      </c>
      <c r="E331" s="367"/>
      <c r="F331" s="371"/>
      <c r="G331" s="367">
        <f>D331*F331*E331</f>
        <v>0</v>
      </c>
      <c r="H331" s="368">
        <f>+D331</f>
        <v>2</v>
      </c>
      <c r="I331" s="567" t="s">
        <v>1860</v>
      </c>
      <c r="J331" s="367">
        <f>+H331</f>
        <v>2</v>
      </c>
      <c r="K331" s="1315"/>
      <c r="L331" s="1316"/>
      <c r="M331" s="1316"/>
      <c r="N331" s="1316"/>
      <c r="O331" s="1316"/>
      <c r="P331" s="1317"/>
    </row>
    <row r="332" spans="2:16" ht="21" customHeight="1">
      <c r="B332" s="369"/>
      <c r="C332" s="370"/>
      <c r="D332" s="367"/>
      <c r="E332" s="372"/>
      <c r="F332" s="372"/>
      <c r="G332" s="367"/>
      <c r="H332" s="368"/>
      <c r="I332" s="369"/>
      <c r="J332" s="367"/>
      <c r="K332" s="1315"/>
      <c r="L332" s="1316"/>
      <c r="M332" s="1316"/>
      <c r="N332" s="1316"/>
      <c r="O332" s="1316"/>
      <c r="P332" s="1317"/>
    </row>
    <row r="333" spans="2:16" ht="21" customHeight="1">
      <c r="B333" s="369"/>
      <c r="C333" s="370"/>
      <c r="D333" s="367"/>
      <c r="E333" s="372"/>
      <c r="F333" s="367"/>
      <c r="G333" s="367"/>
      <c r="H333" s="368"/>
      <c r="I333" s="369"/>
      <c r="J333" s="367"/>
      <c r="K333" s="1315"/>
      <c r="L333" s="1316"/>
      <c r="M333" s="1316"/>
      <c r="N333" s="1316"/>
      <c r="O333" s="1316"/>
      <c r="P333" s="1317"/>
    </row>
    <row r="334" spans="2:16" ht="21" customHeight="1">
      <c r="B334" s="369"/>
      <c r="C334" s="370"/>
      <c r="D334" s="367"/>
      <c r="E334" s="367"/>
      <c r="F334" s="367"/>
      <c r="G334" s="367"/>
      <c r="H334" s="368"/>
      <c r="I334" s="369"/>
      <c r="J334" s="367"/>
      <c r="K334" s="1315"/>
      <c r="L334" s="1316"/>
      <c r="M334" s="1316"/>
      <c r="N334" s="1316"/>
      <c r="O334" s="1316"/>
      <c r="P334" s="1317"/>
    </row>
    <row r="335" spans="2:16" ht="20.25" customHeight="1">
      <c r="B335" s="1321" t="s">
        <v>876</v>
      </c>
      <c r="C335" s="1322"/>
      <c r="D335" s="1322"/>
      <c r="E335" s="1322"/>
      <c r="F335" s="1322"/>
      <c r="G335" s="1322"/>
      <c r="H335" s="1322"/>
      <c r="I335" s="1323"/>
      <c r="J335" s="362">
        <f>ROUND(SUM(J330:J334),1)</f>
        <v>2</v>
      </c>
      <c r="K335" s="1318"/>
      <c r="L335" s="1319"/>
      <c r="M335" s="1319"/>
      <c r="N335" s="1319"/>
      <c r="O335" s="1319"/>
      <c r="P335" s="1320"/>
    </row>
    <row r="336" spans="2:16" ht="79" customHeight="1">
      <c r="B336" s="1345" t="s">
        <v>882</v>
      </c>
      <c r="C336" s="1346"/>
      <c r="D336" s="1346"/>
      <c r="E336" s="1346"/>
      <c r="F336" s="1346"/>
      <c r="G336" s="1346"/>
      <c r="H336" s="1346"/>
      <c r="I336" s="1346"/>
      <c r="J336" s="1346"/>
      <c r="K336" s="1346"/>
      <c r="L336" s="1346"/>
      <c r="M336" s="1346"/>
      <c r="N336" s="1346"/>
      <c r="O336" s="1346"/>
      <c r="P336" s="1346"/>
    </row>
    <row r="337" spans="2:16" ht="79" customHeight="1">
      <c r="B337" s="1345"/>
      <c r="C337" s="1346"/>
      <c r="D337" s="1346"/>
      <c r="E337" s="1346"/>
      <c r="F337" s="1346"/>
      <c r="G337" s="1346"/>
      <c r="H337" s="1346"/>
      <c r="I337" s="1346"/>
      <c r="J337" s="1346"/>
      <c r="K337" s="1346"/>
      <c r="L337" s="1346"/>
      <c r="M337" s="1346"/>
      <c r="N337" s="1346"/>
      <c r="O337" s="1346"/>
      <c r="P337" s="1346"/>
    </row>
    <row r="338" spans="2:16">
      <c r="B338" s="569"/>
      <c r="C338" s="569"/>
      <c r="D338" s="569"/>
      <c r="E338" s="569"/>
      <c r="F338" s="569"/>
      <c r="G338" s="569"/>
      <c r="H338" s="569"/>
      <c r="I338" s="569"/>
      <c r="J338" s="569"/>
      <c r="K338" s="569"/>
      <c r="L338" s="569"/>
      <c r="M338" s="569"/>
      <c r="N338" s="569"/>
      <c r="O338" s="569"/>
      <c r="P338" s="569"/>
    </row>
    <row r="340" spans="2:16" ht="48" customHeight="1">
      <c r="B340" s="1293"/>
      <c r="C340" s="1294"/>
      <c r="D340" s="1297" t="s">
        <v>870</v>
      </c>
      <c r="E340" s="1298"/>
      <c r="F340" s="1298"/>
      <c r="G340" s="1298"/>
      <c r="H340" s="1298"/>
      <c r="I340" s="1298"/>
      <c r="J340" s="1298"/>
      <c r="K340" s="1298"/>
      <c r="L340" s="1298"/>
      <c r="M340" s="1299"/>
      <c r="N340" s="1300"/>
      <c r="O340" s="1301"/>
      <c r="P340" s="1302"/>
    </row>
    <row r="341" spans="2:16" ht="48" customHeight="1">
      <c r="B341" s="1295"/>
      <c r="C341" s="1296"/>
      <c r="D341" s="1297" t="s">
        <v>871</v>
      </c>
      <c r="E341" s="1298"/>
      <c r="F341" s="1298"/>
      <c r="G341" s="1298"/>
      <c r="H341" s="1298"/>
      <c r="I341" s="1298"/>
      <c r="J341" s="1298"/>
      <c r="K341" s="1298"/>
      <c r="L341" s="1298"/>
      <c r="M341" s="1299"/>
      <c r="N341" s="1303"/>
      <c r="O341" s="1304"/>
      <c r="P341" s="1305"/>
    </row>
    <row r="342" spans="2:16" ht="25" customHeight="1">
      <c r="B342" s="362" t="s">
        <v>872</v>
      </c>
      <c r="C342" s="1343" t="s">
        <v>865</v>
      </c>
      <c r="D342" s="1343"/>
      <c r="E342" s="1343"/>
      <c r="F342" s="1343"/>
      <c r="G342" s="1343"/>
      <c r="H342" s="1343"/>
      <c r="I342" s="1343"/>
      <c r="J342" s="1343"/>
      <c r="K342" s="1343"/>
      <c r="L342" s="1343"/>
      <c r="M342" s="1343"/>
      <c r="N342" s="1343"/>
      <c r="O342" s="1343"/>
      <c r="P342" s="1343"/>
    </row>
    <row r="343" spans="2:16" ht="6" customHeight="1">
      <c r="B343" s="1309"/>
      <c r="C343" s="1310"/>
      <c r="D343" s="1310"/>
      <c r="E343" s="1310"/>
      <c r="F343" s="1310"/>
      <c r="G343" s="1310"/>
      <c r="H343" s="1310"/>
      <c r="I343" s="1310"/>
      <c r="J343" s="1310"/>
      <c r="K343" s="1310"/>
      <c r="L343" s="1310"/>
      <c r="M343" s="1310"/>
      <c r="N343" s="1310"/>
      <c r="O343" s="1310"/>
      <c r="P343" s="1311"/>
    </row>
    <row r="344" spans="2:16" ht="60.75" customHeight="1">
      <c r="B344" s="363" t="s">
        <v>378</v>
      </c>
      <c r="C344" s="362" t="str">
        <f>+'PPTO RESUMEN'!C60</f>
        <v>8.7</v>
      </c>
      <c r="D344" s="1350" t="s">
        <v>907</v>
      </c>
      <c r="E344" s="1351"/>
      <c r="F344" s="1351"/>
      <c r="G344" s="1351"/>
      <c r="H344" s="1351"/>
      <c r="I344" s="1351"/>
      <c r="J344" s="1351"/>
      <c r="K344" s="1351"/>
      <c r="L344" s="1351"/>
      <c r="M344" s="1351"/>
      <c r="N344" s="363" t="s">
        <v>301</v>
      </c>
      <c r="O344" s="364" t="s">
        <v>1860</v>
      </c>
      <c r="P344" s="362">
        <v>3</v>
      </c>
    </row>
    <row r="345" spans="2:16" ht="18" customHeight="1">
      <c r="B345" s="1330" t="s">
        <v>873</v>
      </c>
      <c r="C345" s="1330" t="s">
        <v>299</v>
      </c>
      <c r="D345" s="1344" t="s">
        <v>874</v>
      </c>
      <c r="E345" s="1344"/>
      <c r="F345" s="1344"/>
      <c r="G345" s="1344" t="s">
        <v>883</v>
      </c>
      <c r="H345" s="1344" t="s">
        <v>0</v>
      </c>
      <c r="I345" s="1344" t="s">
        <v>301</v>
      </c>
      <c r="J345" s="1335" t="s">
        <v>876</v>
      </c>
      <c r="K345" s="1337" t="s">
        <v>877</v>
      </c>
      <c r="L345" s="1338"/>
      <c r="M345" s="1338"/>
      <c r="N345" s="1338"/>
      <c r="O345" s="1338"/>
      <c r="P345" s="1339"/>
    </row>
    <row r="346" spans="2:16" ht="18" customHeight="1">
      <c r="B346" s="1331"/>
      <c r="C346" s="1331"/>
      <c r="D346" s="366" t="s">
        <v>878</v>
      </c>
      <c r="E346" s="366" t="s">
        <v>879</v>
      </c>
      <c r="F346" s="366" t="s">
        <v>881</v>
      </c>
      <c r="G346" s="1344"/>
      <c r="H346" s="1344"/>
      <c r="I346" s="1344"/>
      <c r="J346" s="1336"/>
      <c r="K346" s="1340"/>
      <c r="L346" s="1341"/>
      <c r="M346" s="1341"/>
      <c r="N346" s="1341"/>
      <c r="O346" s="1341"/>
      <c r="P346" s="1342"/>
    </row>
    <row r="347" spans="2:16" ht="36.75" customHeight="1">
      <c r="B347" s="362" t="s">
        <v>64</v>
      </c>
      <c r="C347" s="365" t="s">
        <v>1864</v>
      </c>
      <c r="D347" s="367"/>
      <c r="E347" s="367"/>
      <c r="F347" s="367"/>
      <c r="G347" s="367"/>
      <c r="H347" s="368"/>
      <c r="I347" s="369"/>
      <c r="J347" s="367"/>
      <c r="K347" s="1312"/>
      <c r="L347" s="1313"/>
      <c r="M347" s="1313"/>
      <c r="N347" s="1313"/>
      <c r="O347" s="1313"/>
      <c r="P347" s="1314"/>
    </row>
    <row r="348" spans="2:16" ht="186" customHeight="1">
      <c r="B348" s="369"/>
      <c r="C348" s="370" t="s">
        <v>907</v>
      </c>
      <c r="D348" s="367">
        <f>+P344</f>
        <v>3</v>
      </c>
      <c r="E348" s="367"/>
      <c r="F348" s="371"/>
      <c r="G348" s="367">
        <f>D348*F348*E348</f>
        <v>0</v>
      </c>
      <c r="H348" s="368">
        <f>+D348</f>
        <v>3</v>
      </c>
      <c r="I348" s="567" t="s">
        <v>1866</v>
      </c>
      <c r="J348" s="367">
        <f>+H348</f>
        <v>3</v>
      </c>
      <c r="K348" s="1315"/>
      <c r="L348" s="1316"/>
      <c r="M348" s="1316"/>
      <c r="N348" s="1316"/>
      <c r="O348" s="1316"/>
      <c r="P348" s="1317"/>
    </row>
    <row r="349" spans="2:16" ht="21" customHeight="1">
      <c r="B349" s="369"/>
      <c r="C349" s="370"/>
      <c r="D349" s="367"/>
      <c r="E349" s="372"/>
      <c r="F349" s="372"/>
      <c r="G349" s="367"/>
      <c r="H349" s="368"/>
      <c r="I349" s="369"/>
      <c r="J349" s="367"/>
      <c r="K349" s="1315"/>
      <c r="L349" s="1316"/>
      <c r="M349" s="1316"/>
      <c r="N349" s="1316"/>
      <c r="O349" s="1316"/>
      <c r="P349" s="1317"/>
    </row>
    <row r="350" spans="2:16" ht="21" customHeight="1">
      <c r="B350" s="369"/>
      <c r="C350" s="370"/>
      <c r="D350" s="367"/>
      <c r="E350" s="372"/>
      <c r="F350" s="367"/>
      <c r="G350" s="367"/>
      <c r="H350" s="368"/>
      <c r="I350" s="369"/>
      <c r="J350" s="367"/>
      <c r="K350" s="1315"/>
      <c r="L350" s="1316"/>
      <c r="M350" s="1316"/>
      <c r="N350" s="1316"/>
      <c r="O350" s="1316"/>
      <c r="P350" s="1317"/>
    </row>
    <row r="351" spans="2:16" ht="21" customHeight="1">
      <c r="B351" s="369"/>
      <c r="C351" s="370"/>
      <c r="D351" s="367"/>
      <c r="E351" s="367"/>
      <c r="F351" s="367"/>
      <c r="G351" s="367"/>
      <c r="H351" s="368"/>
      <c r="I351" s="369"/>
      <c r="J351" s="367"/>
      <c r="K351" s="1315"/>
      <c r="L351" s="1316"/>
      <c r="M351" s="1316"/>
      <c r="N351" s="1316"/>
      <c r="O351" s="1316"/>
      <c r="P351" s="1317"/>
    </row>
    <row r="352" spans="2:16" ht="20.25" customHeight="1">
      <c r="B352" s="1321" t="s">
        <v>876</v>
      </c>
      <c r="C352" s="1322"/>
      <c r="D352" s="1322"/>
      <c r="E352" s="1322"/>
      <c r="F352" s="1322"/>
      <c r="G352" s="1322"/>
      <c r="H352" s="1322"/>
      <c r="I352" s="1323"/>
      <c r="J352" s="362">
        <f>ROUND(SUM(J347:J351),1)</f>
        <v>3</v>
      </c>
      <c r="K352" s="1318"/>
      <c r="L352" s="1319"/>
      <c r="M352" s="1319"/>
      <c r="N352" s="1319"/>
      <c r="O352" s="1319"/>
      <c r="P352" s="1320"/>
    </row>
    <row r="353" spans="2:16" ht="79" customHeight="1">
      <c r="B353" s="1345" t="s">
        <v>882</v>
      </c>
      <c r="C353" s="1346"/>
      <c r="D353" s="1346"/>
      <c r="E353" s="1346"/>
      <c r="F353" s="1346"/>
      <c r="G353" s="1346"/>
      <c r="H353" s="1346"/>
      <c r="I353" s="1346"/>
      <c r="J353" s="1346"/>
      <c r="K353" s="1346"/>
      <c r="L353" s="1346"/>
      <c r="M353" s="1346"/>
      <c r="N353" s="1346"/>
      <c r="O353" s="1346"/>
      <c r="P353" s="1346"/>
    </row>
    <row r="354" spans="2:16" ht="17.5" customHeight="1">
      <c r="B354" s="568"/>
      <c r="C354" s="570"/>
      <c r="D354" s="570"/>
      <c r="E354" s="570"/>
      <c r="F354" s="570"/>
      <c r="G354" s="570"/>
      <c r="H354" s="570"/>
      <c r="I354" s="570"/>
      <c r="J354" s="570"/>
      <c r="K354" s="570"/>
      <c r="L354" s="570"/>
      <c r="M354" s="570"/>
      <c r="N354" s="570"/>
      <c r="O354" s="570"/>
      <c r="P354" s="570"/>
    </row>
    <row r="356" spans="2:16" ht="48" customHeight="1">
      <c r="B356" s="1293"/>
      <c r="C356" s="1294"/>
      <c r="D356" s="1297" t="s">
        <v>870</v>
      </c>
      <c r="E356" s="1298"/>
      <c r="F356" s="1298"/>
      <c r="G356" s="1298"/>
      <c r="H356" s="1298"/>
      <c r="I356" s="1298"/>
      <c r="J356" s="1298"/>
      <c r="K356" s="1298"/>
      <c r="L356" s="1298"/>
      <c r="M356" s="1299"/>
      <c r="N356" s="1300"/>
      <c r="O356" s="1301"/>
      <c r="P356" s="1302"/>
    </row>
    <row r="357" spans="2:16" ht="48" customHeight="1">
      <c r="B357" s="1295"/>
      <c r="C357" s="1296"/>
      <c r="D357" s="1297" t="s">
        <v>871</v>
      </c>
      <c r="E357" s="1298"/>
      <c r="F357" s="1298"/>
      <c r="G357" s="1298"/>
      <c r="H357" s="1298"/>
      <c r="I357" s="1298"/>
      <c r="J357" s="1298"/>
      <c r="K357" s="1298"/>
      <c r="L357" s="1298"/>
      <c r="M357" s="1299"/>
      <c r="N357" s="1303"/>
      <c r="O357" s="1304"/>
      <c r="P357" s="1305"/>
    </row>
    <row r="358" spans="2:16" ht="25" customHeight="1">
      <c r="B358" s="362" t="s">
        <v>872</v>
      </c>
      <c r="C358" s="1343" t="s">
        <v>865</v>
      </c>
      <c r="D358" s="1343"/>
      <c r="E358" s="1343"/>
      <c r="F358" s="1343"/>
      <c r="G358" s="1343"/>
      <c r="H358" s="1343"/>
      <c r="I358" s="1343"/>
      <c r="J358" s="1343"/>
      <c r="K358" s="1343"/>
      <c r="L358" s="1343"/>
      <c r="M358" s="1343"/>
      <c r="N358" s="1343"/>
      <c r="O358" s="1343"/>
      <c r="P358" s="1343"/>
    </row>
    <row r="359" spans="2:16" ht="6" customHeight="1">
      <c r="B359" s="1309"/>
      <c r="C359" s="1310"/>
      <c r="D359" s="1310"/>
      <c r="E359" s="1310"/>
      <c r="F359" s="1310"/>
      <c r="G359" s="1310"/>
      <c r="H359" s="1310"/>
      <c r="I359" s="1310"/>
      <c r="J359" s="1310"/>
      <c r="K359" s="1310"/>
      <c r="L359" s="1310"/>
      <c r="M359" s="1310"/>
      <c r="N359" s="1310"/>
      <c r="O359" s="1310"/>
      <c r="P359" s="1311"/>
    </row>
    <row r="360" spans="2:16" ht="60.75" customHeight="1">
      <c r="B360" s="363" t="s">
        <v>378</v>
      </c>
      <c r="C360" s="362" t="str">
        <f>+'PPTO RESUMEN'!C61</f>
        <v>8.8</v>
      </c>
      <c r="D360" s="1350" t="s">
        <v>908</v>
      </c>
      <c r="E360" s="1351"/>
      <c r="F360" s="1351"/>
      <c r="G360" s="1351"/>
      <c r="H360" s="1351"/>
      <c r="I360" s="1351"/>
      <c r="J360" s="1351"/>
      <c r="K360" s="1351"/>
      <c r="L360" s="1351"/>
      <c r="M360" s="1351"/>
      <c r="N360" s="363" t="s">
        <v>301</v>
      </c>
      <c r="O360" s="364" t="s">
        <v>1860</v>
      </c>
      <c r="P360" s="362">
        <v>1</v>
      </c>
    </row>
    <row r="361" spans="2:16" ht="18" customHeight="1">
      <c r="B361" s="1330" t="s">
        <v>873</v>
      </c>
      <c r="C361" s="1330" t="s">
        <v>299</v>
      </c>
      <c r="D361" s="1344" t="s">
        <v>874</v>
      </c>
      <c r="E361" s="1344"/>
      <c r="F361" s="1344"/>
      <c r="G361" s="1344" t="s">
        <v>883</v>
      </c>
      <c r="H361" s="1344" t="s">
        <v>0</v>
      </c>
      <c r="I361" s="1344" t="s">
        <v>301</v>
      </c>
      <c r="J361" s="1335" t="s">
        <v>876</v>
      </c>
      <c r="K361" s="1337" t="s">
        <v>877</v>
      </c>
      <c r="L361" s="1338"/>
      <c r="M361" s="1338"/>
      <c r="N361" s="1338"/>
      <c r="O361" s="1338"/>
      <c r="P361" s="1339"/>
    </row>
    <row r="362" spans="2:16" ht="18" customHeight="1">
      <c r="B362" s="1331"/>
      <c r="C362" s="1331"/>
      <c r="D362" s="366" t="s">
        <v>878</v>
      </c>
      <c r="E362" s="366" t="s">
        <v>879</v>
      </c>
      <c r="F362" s="366" t="s">
        <v>881</v>
      </c>
      <c r="G362" s="1344"/>
      <c r="H362" s="1344"/>
      <c r="I362" s="1344"/>
      <c r="J362" s="1336"/>
      <c r="K362" s="1340"/>
      <c r="L362" s="1341"/>
      <c r="M362" s="1341"/>
      <c r="N362" s="1341"/>
      <c r="O362" s="1341"/>
      <c r="P362" s="1342"/>
    </row>
    <row r="363" spans="2:16" ht="36.75" customHeight="1">
      <c r="B363" s="362" t="s">
        <v>64</v>
      </c>
      <c r="C363" s="365" t="s">
        <v>1864</v>
      </c>
      <c r="D363" s="367"/>
      <c r="E363" s="367"/>
      <c r="F363" s="367"/>
      <c r="G363" s="367"/>
      <c r="H363" s="368"/>
      <c r="I363" s="369"/>
      <c r="J363" s="367"/>
      <c r="K363" s="1312"/>
      <c r="L363" s="1313"/>
      <c r="M363" s="1313"/>
      <c r="N363" s="1313"/>
      <c r="O363" s="1313"/>
      <c r="P363" s="1314"/>
    </row>
    <row r="364" spans="2:16" ht="186" customHeight="1">
      <c r="B364" s="369"/>
      <c r="C364" s="370" t="s">
        <v>908</v>
      </c>
      <c r="D364" s="367">
        <f>+P360</f>
        <v>1</v>
      </c>
      <c r="E364" s="367"/>
      <c r="F364" s="371"/>
      <c r="G364" s="367">
        <f>D364*F364*E364</f>
        <v>0</v>
      </c>
      <c r="H364" s="368">
        <f>+D364</f>
        <v>1</v>
      </c>
      <c r="I364" s="567" t="s">
        <v>1866</v>
      </c>
      <c r="J364" s="367">
        <f>+H364</f>
        <v>1</v>
      </c>
      <c r="K364" s="1315"/>
      <c r="L364" s="1316"/>
      <c r="M364" s="1316"/>
      <c r="N364" s="1316"/>
      <c r="O364" s="1316"/>
      <c r="P364" s="1317"/>
    </row>
    <row r="365" spans="2:16" ht="21" customHeight="1">
      <c r="B365" s="369"/>
      <c r="C365" s="370"/>
      <c r="D365" s="367"/>
      <c r="E365" s="372"/>
      <c r="F365" s="372"/>
      <c r="G365" s="367"/>
      <c r="H365" s="368"/>
      <c r="I365" s="369"/>
      <c r="J365" s="367"/>
      <c r="K365" s="1315"/>
      <c r="L365" s="1316"/>
      <c r="M365" s="1316"/>
      <c r="N365" s="1316"/>
      <c r="O365" s="1316"/>
      <c r="P365" s="1317"/>
    </row>
    <row r="366" spans="2:16" ht="21" customHeight="1">
      <c r="B366" s="369"/>
      <c r="C366" s="370"/>
      <c r="D366" s="367"/>
      <c r="E366" s="372"/>
      <c r="F366" s="367"/>
      <c r="G366" s="367"/>
      <c r="H366" s="368"/>
      <c r="I366" s="369"/>
      <c r="J366" s="367"/>
      <c r="K366" s="1315"/>
      <c r="L366" s="1316"/>
      <c r="M366" s="1316"/>
      <c r="N366" s="1316"/>
      <c r="O366" s="1316"/>
      <c r="P366" s="1317"/>
    </row>
    <row r="367" spans="2:16" ht="21" customHeight="1">
      <c r="B367" s="369"/>
      <c r="C367" s="370"/>
      <c r="D367" s="367"/>
      <c r="E367" s="367"/>
      <c r="F367" s="367"/>
      <c r="G367" s="367"/>
      <c r="H367" s="368"/>
      <c r="I367" s="369"/>
      <c r="J367" s="367"/>
      <c r="K367" s="1315"/>
      <c r="L367" s="1316"/>
      <c r="M367" s="1316"/>
      <c r="N367" s="1316"/>
      <c r="O367" s="1316"/>
      <c r="P367" s="1317"/>
    </row>
    <row r="368" spans="2:16" ht="20.25" customHeight="1">
      <c r="B368" s="1321" t="s">
        <v>876</v>
      </c>
      <c r="C368" s="1322"/>
      <c r="D368" s="1322"/>
      <c r="E368" s="1322"/>
      <c r="F368" s="1322"/>
      <c r="G368" s="1322"/>
      <c r="H368" s="1322"/>
      <c r="I368" s="1323"/>
      <c r="J368" s="362">
        <f>ROUND(SUM(J363:J367),1)</f>
        <v>1</v>
      </c>
      <c r="K368" s="1318"/>
      <c r="L368" s="1319"/>
      <c r="M368" s="1319"/>
      <c r="N368" s="1319"/>
      <c r="O368" s="1319"/>
      <c r="P368" s="1320"/>
    </row>
    <row r="369" spans="2:16" ht="79" customHeight="1">
      <c r="B369" s="1345" t="s">
        <v>882</v>
      </c>
      <c r="C369" s="1346"/>
      <c r="D369" s="1346"/>
      <c r="E369" s="1346"/>
      <c r="F369" s="1346"/>
      <c r="G369" s="1346"/>
      <c r="H369" s="1346"/>
      <c r="I369" s="1346"/>
      <c r="J369" s="1346"/>
      <c r="K369" s="1346"/>
      <c r="L369" s="1346"/>
      <c r="M369" s="1346"/>
      <c r="N369" s="1346"/>
      <c r="O369" s="1346"/>
      <c r="P369" s="1346"/>
    </row>
    <row r="370" spans="2:16" ht="17.5" customHeight="1">
      <c r="B370" s="568"/>
      <c r="C370" s="570"/>
      <c r="D370" s="570"/>
      <c r="E370" s="570"/>
      <c r="F370" s="570"/>
      <c r="G370" s="570"/>
      <c r="H370" s="570"/>
      <c r="I370" s="570"/>
      <c r="J370" s="570"/>
      <c r="K370" s="570"/>
      <c r="L370" s="570"/>
      <c r="M370" s="570"/>
      <c r="N370" s="570"/>
      <c r="O370" s="570"/>
      <c r="P370" s="570"/>
    </row>
    <row r="371" spans="2:16">
      <c r="B371" s="569"/>
      <c r="C371" s="569"/>
      <c r="D371" s="569"/>
      <c r="E371" s="569"/>
      <c r="F371" s="569"/>
      <c r="G371" s="569"/>
      <c r="H371" s="569"/>
      <c r="I371" s="569"/>
      <c r="J371" s="569"/>
      <c r="K371" s="569"/>
      <c r="L371" s="569"/>
      <c r="M371" s="569"/>
      <c r="N371" s="569"/>
      <c r="O371" s="569"/>
      <c r="P371" s="569"/>
    </row>
    <row r="372" spans="2:16" ht="48" customHeight="1">
      <c r="B372" s="1293"/>
      <c r="C372" s="1294"/>
      <c r="D372" s="1297" t="s">
        <v>870</v>
      </c>
      <c r="E372" s="1298"/>
      <c r="F372" s="1298"/>
      <c r="G372" s="1298"/>
      <c r="H372" s="1298"/>
      <c r="I372" s="1298"/>
      <c r="J372" s="1298"/>
      <c r="K372" s="1298"/>
      <c r="L372" s="1298"/>
      <c r="M372" s="1299"/>
      <c r="N372" s="1300"/>
      <c r="O372" s="1301"/>
      <c r="P372" s="1302"/>
    </row>
    <row r="373" spans="2:16" ht="48" customHeight="1">
      <c r="B373" s="1295"/>
      <c r="C373" s="1296"/>
      <c r="D373" s="1297" t="s">
        <v>871</v>
      </c>
      <c r="E373" s="1298"/>
      <c r="F373" s="1298"/>
      <c r="G373" s="1298"/>
      <c r="H373" s="1298"/>
      <c r="I373" s="1298"/>
      <c r="J373" s="1298"/>
      <c r="K373" s="1298"/>
      <c r="L373" s="1298"/>
      <c r="M373" s="1299"/>
      <c r="N373" s="1303"/>
      <c r="O373" s="1304"/>
      <c r="P373" s="1305"/>
    </row>
    <row r="374" spans="2:16" ht="25" customHeight="1">
      <c r="B374" s="362" t="s">
        <v>872</v>
      </c>
      <c r="C374" s="1343" t="s">
        <v>865</v>
      </c>
      <c r="D374" s="1343"/>
      <c r="E374" s="1343"/>
      <c r="F374" s="1343"/>
      <c r="G374" s="1343"/>
      <c r="H374" s="1343"/>
      <c r="I374" s="1343"/>
      <c r="J374" s="1343"/>
      <c r="K374" s="1343"/>
      <c r="L374" s="1343"/>
      <c r="M374" s="1343"/>
      <c r="N374" s="1343"/>
      <c r="O374" s="1343"/>
      <c r="P374" s="1343"/>
    </row>
    <row r="375" spans="2:16" ht="6" customHeight="1">
      <c r="B375" s="1309"/>
      <c r="C375" s="1310"/>
      <c r="D375" s="1310"/>
      <c r="E375" s="1310"/>
      <c r="F375" s="1310"/>
      <c r="G375" s="1310"/>
      <c r="H375" s="1310"/>
      <c r="I375" s="1310"/>
      <c r="J375" s="1310"/>
      <c r="K375" s="1310"/>
      <c r="L375" s="1310"/>
      <c r="M375" s="1310"/>
      <c r="N375" s="1310"/>
      <c r="O375" s="1310"/>
      <c r="P375" s="1311"/>
    </row>
    <row r="376" spans="2:16" ht="60.75" customHeight="1">
      <c r="B376" s="363" t="s">
        <v>378</v>
      </c>
      <c r="C376" s="362" t="str">
        <f>+'PPTO RESUMEN'!C62</f>
        <v>8.9</v>
      </c>
      <c r="D376" s="1350" t="s">
        <v>909</v>
      </c>
      <c r="E376" s="1351"/>
      <c r="F376" s="1351"/>
      <c r="G376" s="1351"/>
      <c r="H376" s="1351"/>
      <c r="I376" s="1351"/>
      <c r="J376" s="1351"/>
      <c r="K376" s="1351"/>
      <c r="L376" s="1351"/>
      <c r="M376" s="1351"/>
      <c r="N376" s="363" t="s">
        <v>301</v>
      </c>
      <c r="O376" s="364" t="s">
        <v>1860</v>
      </c>
      <c r="P376" s="362">
        <v>1</v>
      </c>
    </row>
    <row r="377" spans="2:16" ht="18" customHeight="1">
      <c r="B377" s="1330" t="s">
        <v>873</v>
      </c>
      <c r="C377" s="1330" t="s">
        <v>299</v>
      </c>
      <c r="D377" s="1344" t="s">
        <v>874</v>
      </c>
      <c r="E377" s="1344"/>
      <c r="F377" s="1344"/>
      <c r="G377" s="1344" t="s">
        <v>883</v>
      </c>
      <c r="H377" s="1344" t="s">
        <v>0</v>
      </c>
      <c r="I377" s="1344" t="s">
        <v>301</v>
      </c>
      <c r="J377" s="1335" t="s">
        <v>876</v>
      </c>
      <c r="K377" s="1337" t="s">
        <v>877</v>
      </c>
      <c r="L377" s="1338"/>
      <c r="M377" s="1338"/>
      <c r="N377" s="1338"/>
      <c r="O377" s="1338"/>
      <c r="P377" s="1339"/>
    </row>
    <row r="378" spans="2:16" ht="18" customHeight="1">
      <c r="B378" s="1331"/>
      <c r="C378" s="1331"/>
      <c r="D378" s="366" t="s">
        <v>878</v>
      </c>
      <c r="E378" s="366" t="s">
        <v>879</v>
      </c>
      <c r="F378" s="366" t="s">
        <v>881</v>
      </c>
      <c r="G378" s="1344"/>
      <c r="H378" s="1344"/>
      <c r="I378" s="1344"/>
      <c r="J378" s="1336"/>
      <c r="K378" s="1340"/>
      <c r="L378" s="1341"/>
      <c r="M378" s="1341"/>
      <c r="N378" s="1341"/>
      <c r="O378" s="1341"/>
      <c r="P378" s="1342"/>
    </row>
    <row r="379" spans="2:16" ht="36.75" customHeight="1">
      <c r="B379" s="362" t="s">
        <v>64</v>
      </c>
      <c r="C379" s="365" t="s">
        <v>1864</v>
      </c>
      <c r="D379" s="367"/>
      <c r="E379" s="367"/>
      <c r="F379" s="367"/>
      <c r="G379" s="367"/>
      <c r="H379" s="368"/>
      <c r="I379" s="369"/>
      <c r="J379" s="367"/>
      <c r="K379" s="1312"/>
      <c r="L379" s="1313"/>
      <c r="M379" s="1313"/>
      <c r="N379" s="1313"/>
      <c r="O379" s="1313"/>
      <c r="P379" s="1314"/>
    </row>
    <row r="380" spans="2:16" ht="186" customHeight="1">
      <c r="B380" s="369"/>
      <c r="C380" s="370" t="s">
        <v>909</v>
      </c>
      <c r="D380" s="367">
        <f>+P376</f>
        <v>1</v>
      </c>
      <c r="E380" s="367"/>
      <c r="F380" s="371"/>
      <c r="G380" s="367">
        <f>D380*F380*E380</f>
        <v>0</v>
      </c>
      <c r="H380" s="368">
        <f>+D380</f>
        <v>1</v>
      </c>
      <c r="I380" s="567" t="s">
        <v>1866</v>
      </c>
      <c r="J380" s="367">
        <f>+H380</f>
        <v>1</v>
      </c>
      <c r="K380" s="1315"/>
      <c r="L380" s="1316"/>
      <c r="M380" s="1316"/>
      <c r="N380" s="1316"/>
      <c r="O380" s="1316"/>
      <c r="P380" s="1317"/>
    </row>
    <row r="381" spans="2:16" ht="21" customHeight="1">
      <c r="B381" s="369"/>
      <c r="C381" s="370"/>
      <c r="D381" s="367"/>
      <c r="E381" s="372"/>
      <c r="F381" s="372"/>
      <c r="G381" s="367"/>
      <c r="H381" s="368"/>
      <c r="I381" s="369"/>
      <c r="J381" s="367"/>
      <c r="K381" s="1315"/>
      <c r="L381" s="1316"/>
      <c r="M381" s="1316"/>
      <c r="N381" s="1316"/>
      <c r="O381" s="1316"/>
      <c r="P381" s="1317"/>
    </row>
    <row r="382" spans="2:16" ht="21" customHeight="1">
      <c r="B382" s="369"/>
      <c r="C382" s="370"/>
      <c r="D382" s="367"/>
      <c r="E382" s="372"/>
      <c r="F382" s="367"/>
      <c r="G382" s="367"/>
      <c r="H382" s="368"/>
      <c r="I382" s="369"/>
      <c r="J382" s="367"/>
      <c r="K382" s="1315"/>
      <c r="L382" s="1316"/>
      <c r="M382" s="1316"/>
      <c r="N382" s="1316"/>
      <c r="O382" s="1316"/>
      <c r="P382" s="1317"/>
    </row>
    <row r="383" spans="2:16" ht="21" customHeight="1">
      <c r="B383" s="369"/>
      <c r="C383" s="370"/>
      <c r="D383" s="367"/>
      <c r="E383" s="367"/>
      <c r="F383" s="367"/>
      <c r="G383" s="367"/>
      <c r="H383" s="368"/>
      <c r="I383" s="369"/>
      <c r="J383" s="367"/>
      <c r="K383" s="1315"/>
      <c r="L383" s="1316"/>
      <c r="M383" s="1316"/>
      <c r="N383" s="1316"/>
      <c r="O383" s="1316"/>
      <c r="P383" s="1317"/>
    </row>
    <row r="384" spans="2:16" ht="20.25" customHeight="1">
      <c r="B384" s="1321" t="s">
        <v>876</v>
      </c>
      <c r="C384" s="1322"/>
      <c r="D384" s="1322"/>
      <c r="E384" s="1322"/>
      <c r="F384" s="1322"/>
      <c r="G384" s="1322"/>
      <c r="H384" s="1322"/>
      <c r="I384" s="1323"/>
      <c r="J384" s="362">
        <f>ROUND(SUM(J379:J383),1)</f>
        <v>1</v>
      </c>
      <c r="K384" s="1318"/>
      <c r="L384" s="1319"/>
      <c r="M384" s="1319"/>
      <c r="N384" s="1319"/>
      <c r="O384" s="1319"/>
      <c r="P384" s="1320"/>
    </row>
    <row r="385" spans="2:16" ht="79" customHeight="1">
      <c r="B385" s="1345" t="s">
        <v>882</v>
      </c>
      <c r="C385" s="1346"/>
      <c r="D385" s="1346"/>
      <c r="E385" s="1346"/>
      <c r="F385" s="1346"/>
      <c r="G385" s="1346"/>
      <c r="H385" s="1346"/>
      <c r="I385" s="1346"/>
      <c r="J385" s="1346"/>
      <c r="K385" s="1346"/>
      <c r="L385" s="1346"/>
      <c r="M385" s="1346"/>
      <c r="N385" s="1346"/>
      <c r="O385" s="1346"/>
      <c r="P385" s="1346"/>
    </row>
    <row r="386" spans="2:16" ht="79" customHeight="1">
      <c r="B386" s="1345"/>
      <c r="C386" s="1346"/>
      <c r="D386" s="1346"/>
      <c r="E386" s="1346"/>
      <c r="F386" s="1346"/>
      <c r="G386" s="1346"/>
      <c r="H386" s="1346"/>
      <c r="I386" s="1346"/>
      <c r="J386" s="1346"/>
      <c r="K386" s="1346"/>
      <c r="L386" s="1346"/>
      <c r="M386" s="1346"/>
      <c r="N386" s="1346"/>
      <c r="O386" s="1346"/>
      <c r="P386" s="1346"/>
    </row>
    <row r="387" spans="2:16">
      <c r="B387" s="569"/>
      <c r="C387" s="569"/>
      <c r="D387" s="569"/>
      <c r="E387" s="569"/>
      <c r="F387" s="569"/>
      <c r="G387" s="569"/>
      <c r="H387" s="569"/>
      <c r="I387" s="569"/>
      <c r="J387" s="569"/>
      <c r="K387" s="569"/>
      <c r="L387" s="569"/>
      <c r="M387" s="569"/>
      <c r="N387" s="569"/>
      <c r="O387" s="569"/>
      <c r="P387" s="569"/>
    </row>
    <row r="389" spans="2:16" ht="48" customHeight="1">
      <c r="B389" s="1293"/>
      <c r="C389" s="1294"/>
      <c r="D389" s="1297" t="s">
        <v>870</v>
      </c>
      <c r="E389" s="1298"/>
      <c r="F389" s="1298"/>
      <c r="G389" s="1298"/>
      <c r="H389" s="1298"/>
      <c r="I389" s="1298"/>
      <c r="J389" s="1298"/>
      <c r="K389" s="1298"/>
      <c r="L389" s="1298"/>
      <c r="M389" s="1299"/>
      <c r="N389" s="1300"/>
      <c r="O389" s="1301"/>
      <c r="P389" s="1302"/>
    </row>
    <row r="390" spans="2:16" ht="48" customHeight="1">
      <c r="B390" s="1295"/>
      <c r="C390" s="1296"/>
      <c r="D390" s="1297" t="s">
        <v>871</v>
      </c>
      <c r="E390" s="1298"/>
      <c r="F390" s="1298"/>
      <c r="G390" s="1298"/>
      <c r="H390" s="1298"/>
      <c r="I390" s="1298"/>
      <c r="J390" s="1298"/>
      <c r="K390" s="1298"/>
      <c r="L390" s="1298"/>
      <c r="M390" s="1299"/>
      <c r="N390" s="1303"/>
      <c r="O390" s="1304"/>
      <c r="P390" s="1305"/>
    </row>
    <row r="391" spans="2:16" ht="25" customHeight="1">
      <c r="B391" s="362" t="s">
        <v>872</v>
      </c>
      <c r="C391" s="1343" t="s">
        <v>865</v>
      </c>
      <c r="D391" s="1343"/>
      <c r="E391" s="1343"/>
      <c r="F391" s="1343"/>
      <c r="G391" s="1343"/>
      <c r="H391" s="1343"/>
      <c r="I391" s="1343"/>
      <c r="J391" s="1343"/>
      <c r="K391" s="1343"/>
      <c r="L391" s="1343"/>
      <c r="M391" s="1343"/>
      <c r="N391" s="1343"/>
      <c r="O391" s="1343"/>
      <c r="P391" s="1343"/>
    </row>
    <row r="392" spans="2:16" ht="6" customHeight="1">
      <c r="B392" s="1309"/>
      <c r="C392" s="1310"/>
      <c r="D392" s="1310"/>
      <c r="E392" s="1310"/>
      <c r="F392" s="1310"/>
      <c r="G392" s="1310"/>
      <c r="H392" s="1310"/>
      <c r="I392" s="1310"/>
      <c r="J392" s="1310"/>
      <c r="K392" s="1310"/>
      <c r="L392" s="1310"/>
      <c r="M392" s="1310"/>
      <c r="N392" s="1310"/>
      <c r="O392" s="1310"/>
      <c r="P392" s="1311"/>
    </row>
    <row r="393" spans="2:16" ht="60.75" customHeight="1">
      <c r="B393" s="363" t="s">
        <v>378</v>
      </c>
      <c r="C393" s="364" t="s">
        <v>929</v>
      </c>
      <c r="D393" s="1350" t="s">
        <v>1867</v>
      </c>
      <c r="E393" s="1351"/>
      <c r="F393" s="1351"/>
      <c r="G393" s="1351"/>
      <c r="H393" s="1351"/>
      <c r="I393" s="1351"/>
      <c r="J393" s="1351"/>
      <c r="K393" s="1351"/>
      <c r="L393" s="1351"/>
      <c r="M393" s="1351"/>
      <c r="N393" s="363" t="s">
        <v>301</v>
      </c>
      <c r="O393" s="364" t="s">
        <v>1860</v>
      </c>
      <c r="P393" s="362">
        <v>1</v>
      </c>
    </row>
    <row r="394" spans="2:16" ht="18" customHeight="1">
      <c r="B394" s="1330" t="s">
        <v>873</v>
      </c>
      <c r="C394" s="1330" t="s">
        <v>299</v>
      </c>
      <c r="D394" s="1344" t="s">
        <v>874</v>
      </c>
      <c r="E394" s="1344"/>
      <c r="F394" s="1344"/>
      <c r="G394" s="1344" t="s">
        <v>883</v>
      </c>
      <c r="H394" s="1344" t="s">
        <v>0</v>
      </c>
      <c r="I394" s="1344" t="s">
        <v>301</v>
      </c>
      <c r="J394" s="1335" t="s">
        <v>876</v>
      </c>
      <c r="K394" s="1337" t="s">
        <v>877</v>
      </c>
      <c r="L394" s="1338"/>
      <c r="M394" s="1338"/>
      <c r="N394" s="1338"/>
      <c r="O394" s="1338"/>
      <c r="P394" s="1339"/>
    </row>
    <row r="395" spans="2:16" ht="18" customHeight="1">
      <c r="B395" s="1331"/>
      <c r="C395" s="1331"/>
      <c r="D395" s="366" t="s">
        <v>878</v>
      </c>
      <c r="E395" s="366" t="s">
        <v>879</v>
      </c>
      <c r="F395" s="366" t="s">
        <v>881</v>
      </c>
      <c r="G395" s="1344"/>
      <c r="H395" s="1344"/>
      <c r="I395" s="1344"/>
      <c r="J395" s="1336"/>
      <c r="K395" s="1340"/>
      <c r="L395" s="1341"/>
      <c r="M395" s="1341"/>
      <c r="N395" s="1341"/>
      <c r="O395" s="1341"/>
      <c r="P395" s="1342"/>
    </row>
    <row r="396" spans="2:16" ht="36.75" customHeight="1">
      <c r="B396" s="362" t="s">
        <v>64</v>
      </c>
      <c r="C396" s="365" t="s">
        <v>1864</v>
      </c>
      <c r="D396" s="367"/>
      <c r="E396" s="367"/>
      <c r="F396" s="367"/>
      <c r="G396" s="367"/>
      <c r="H396" s="368"/>
      <c r="I396" s="369"/>
      <c r="J396" s="367"/>
      <c r="K396" s="1312"/>
      <c r="L396" s="1313"/>
      <c r="M396" s="1313"/>
      <c r="N396" s="1313"/>
      <c r="O396" s="1313"/>
      <c r="P396" s="1314"/>
    </row>
    <row r="397" spans="2:16" ht="186" customHeight="1">
      <c r="B397" s="369"/>
      <c r="C397" s="370" t="s">
        <v>910</v>
      </c>
      <c r="D397" s="367">
        <f>+P393</f>
        <v>1</v>
      </c>
      <c r="E397" s="367"/>
      <c r="F397" s="371"/>
      <c r="G397" s="367">
        <f>D397*F397*E397</f>
        <v>0</v>
      </c>
      <c r="H397" s="368">
        <f>+D397</f>
        <v>1</v>
      </c>
      <c r="I397" s="567" t="s">
        <v>1866</v>
      </c>
      <c r="J397" s="367">
        <f>+H397</f>
        <v>1</v>
      </c>
      <c r="K397" s="1315"/>
      <c r="L397" s="1316"/>
      <c r="M397" s="1316"/>
      <c r="N397" s="1316"/>
      <c r="O397" s="1316"/>
      <c r="P397" s="1317"/>
    </row>
    <row r="398" spans="2:16" ht="21" customHeight="1">
      <c r="B398" s="369"/>
      <c r="C398" s="370"/>
      <c r="D398" s="367"/>
      <c r="E398" s="372"/>
      <c r="F398" s="372"/>
      <c r="G398" s="367"/>
      <c r="H398" s="368"/>
      <c r="I398" s="369"/>
      <c r="J398" s="367"/>
      <c r="K398" s="1315"/>
      <c r="L398" s="1316"/>
      <c r="M398" s="1316"/>
      <c r="N398" s="1316"/>
      <c r="O398" s="1316"/>
      <c r="P398" s="1317"/>
    </row>
    <row r="399" spans="2:16" ht="21" customHeight="1">
      <c r="B399" s="369"/>
      <c r="C399" s="370"/>
      <c r="D399" s="367"/>
      <c r="E399" s="372"/>
      <c r="F399" s="367"/>
      <c r="G399" s="367"/>
      <c r="H399" s="368"/>
      <c r="I399" s="369"/>
      <c r="J399" s="367"/>
      <c r="K399" s="1315"/>
      <c r="L399" s="1316"/>
      <c r="M399" s="1316"/>
      <c r="N399" s="1316"/>
      <c r="O399" s="1316"/>
      <c r="P399" s="1317"/>
    </row>
    <row r="400" spans="2:16" ht="21" customHeight="1">
      <c r="B400" s="369"/>
      <c r="C400" s="370"/>
      <c r="D400" s="367"/>
      <c r="E400" s="367"/>
      <c r="F400" s="367"/>
      <c r="G400" s="367"/>
      <c r="H400" s="368"/>
      <c r="I400" s="369"/>
      <c r="J400" s="367"/>
      <c r="K400" s="1315"/>
      <c r="L400" s="1316"/>
      <c r="M400" s="1316"/>
      <c r="N400" s="1316"/>
      <c r="O400" s="1316"/>
      <c r="P400" s="1317"/>
    </row>
    <row r="401" spans="1:17" ht="20.25" customHeight="1">
      <c r="B401" s="1321" t="s">
        <v>876</v>
      </c>
      <c r="C401" s="1322"/>
      <c r="D401" s="1322"/>
      <c r="E401" s="1322"/>
      <c r="F401" s="1322"/>
      <c r="G401" s="1322"/>
      <c r="H401" s="1322"/>
      <c r="I401" s="1323"/>
      <c r="J401" s="362">
        <f>ROUND(SUM(J396:J400),1)</f>
        <v>1</v>
      </c>
      <c r="K401" s="1318"/>
      <c r="L401" s="1319"/>
      <c r="M401" s="1319"/>
      <c r="N401" s="1319"/>
      <c r="O401" s="1319"/>
      <c r="P401" s="1320"/>
    </row>
    <row r="402" spans="1:17" ht="79" customHeight="1">
      <c r="B402" s="1345" t="s">
        <v>882</v>
      </c>
      <c r="C402" s="1346"/>
      <c r="D402" s="1346"/>
      <c r="E402" s="1346"/>
      <c r="F402" s="1346"/>
      <c r="G402" s="1346"/>
      <c r="H402" s="1346"/>
      <c r="I402" s="1346"/>
      <c r="J402" s="1346"/>
      <c r="K402" s="1346"/>
      <c r="L402" s="1346"/>
      <c r="M402" s="1346"/>
      <c r="N402" s="1346"/>
      <c r="O402" s="1346"/>
      <c r="P402" s="1346"/>
    </row>
    <row r="403" spans="1:17">
      <c r="B403" s="569"/>
      <c r="C403" s="569"/>
      <c r="D403" s="569"/>
      <c r="E403" s="569"/>
      <c r="F403" s="569"/>
      <c r="G403" s="569"/>
      <c r="H403" s="569"/>
      <c r="I403" s="569"/>
      <c r="J403" s="569"/>
      <c r="K403" s="569"/>
      <c r="L403" s="569"/>
      <c r="M403" s="569"/>
      <c r="N403" s="569"/>
      <c r="O403" s="569"/>
      <c r="P403" s="569"/>
    </row>
    <row r="404" spans="1:17" ht="20.25" customHeight="1">
      <c r="A404" s="569"/>
      <c r="B404" s="569"/>
      <c r="C404" s="569"/>
      <c r="D404" s="569"/>
      <c r="E404" s="569"/>
      <c r="F404" s="569"/>
      <c r="G404" s="569"/>
      <c r="H404" s="569"/>
      <c r="I404" s="569"/>
      <c r="J404" s="569"/>
      <c r="K404" s="569"/>
      <c r="L404" s="569"/>
      <c r="M404" s="569"/>
      <c r="N404" s="569"/>
      <c r="O404" s="569"/>
      <c r="P404" s="569"/>
      <c r="Q404" s="569"/>
    </row>
    <row r="405" spans="1:17" ht="48" customHeight="1">
      <c r="B405" s="1293"/>
      <c r="C405" s="1294"/>
      <c r="D405" s="1297" t="s">
        <v>870</v>
      </c>
      <c r="E405" s="1298"/>
      <c r="F405" s="1298"/>
      <c r="G405" s="1298"/>
      <c r="H405" s="1298"/>
      <c r="I405" s="1298"/>
      <c r="J405" s="1298"/>
      <c r="K405" s="1298"/>
      <c r="L405" s="1298"/>
      <c r="M405" s="1299"/>
      <c r="N405" s="1300"/>
      <c r="O405" s="1301"/>
      <c r="P405" s="1302"/>
    </row>
    <row r="406" spans="1:17" ht="48" customHeight="1">
      <c r="B406" s="1295"/>
      <c r="C406" s="1296"/>
      <c r="D406" s="1297" t="s">
        <v>871</v>
      </c>
      <c r="E406" s="1298"/>
      <c r="F406" s="1298"/>
      <c r="G406" s="1298"/>
      <c r="H406" s="1298"/>
      <c r="I406" s="1298"/>
      <c r="J406" s="1298"/>
      <c r="K406" s="1298"/>
      <c r="L406" s="1298"/>
      <c r="M406" s="1299"/>
      <c r="N406" s="1303"/>
      <c r="O406" s="1304"/>
      <c r="P406" s="1305"/>
    </row>
    <row r="407" spans="1:17" ht="25" customHeight="1">
      <c r="B407" s="362" t="s">
        <v>872</v>
      </c>
      <c r="C407" s="1343" t="s">
        <v>865</v>
      </c>
      <c r="D407" s="1343"/>
      <c r="E407" s="1343"/>
      <c r="F407" s="1343"/>
      <c r="G407" s="1343"/>
      <c r="H407" s="1343"/>
      <c r="I407" s="1343"/>
      <c r="J407" s="1343"/>
      <c r="K407" s="1343"/>
      <c r="L407" s="1343"/>
      <c r="M407" s="1343"/>
      <c r="N407" s="1343"/>
      <c r="O407" s="1343"/>
      <c r="P407" s="1343"/>
    </row>
    <row r="408" spans="1:17" ht="6" customHeight="1">
      <c r="B408" s="1309"/>
      <c r="C408" s="1310"/>
      <c r="D408" s="1310"/>
      <c r="E408" s="1310"/>
      <c r="F408" s="1310"/>
      <c r="G408" s="1310"/>
      <c r="H408" s="1310"/>
      <c r="I408" s="1310"/>
      <c r="J408" s="1310"/>
      <c r="K408" s="1310"/>
      <c r="L408" s="1310"/>
      <c r="M408" s="1310"/>
      <c r="N408" s="1310"/>
      <c r="O408" s="1310"/>
      <c r="P408" s="1311"/>
    </row>
    <row r="409" spans="1:17" ht="60.75" customHeight="1">
      <c r="B409" s="363" t="s">
        <v>378</v>
      </c>
      <c r="C409" s="364" t="s">
        <v>930</v>
      </c>
      <c r="D409" s="1350" t="s">
        <v>911</v>
      </c>
      <c r="E409" s="1351"/>
      <c r="F409" s="1351"/>
      <c r="G409" s="1351"/>
      <c r="H409" s="1351"/>
      <c r="I409" s="1351"/>
      <c r="J409" s="1351"/>
      <c r="K409" s="1351"/>
      <c r="L409" s="1351"/>
      <c r="M409" s="1351"/>
      <c r="N409" s="363" t="s">
        <v>301</v>
      </c>
      <c r="O409" s="364" t="s">
        <v>1860</v>
      </c>
      <c r="P409" s="362">
        <v>1</v>
      </c>
    </row>
    <row r="410" spans="1:17" ht="18" customHeight="1">
      <c r="B410" s="1330" t="s">
        <v>873</v>
      </c>
      <c r="C410" s="1330" t="s">
        <v>299</v>
      </c>
      <c r="D410" s="1344" t="s">
        <v>874</v>
      </c>
      <c r="E410" s="1344"/>
      <c r="F410" s="1344"/>
      <c r="G410" s="1344" t="s">
        <v>883</v>
      </c>
      <c r="H410" s="1344" t="s">
        <v>0</v>
      </c>
      <c r="I410" s="1344" t="s">
        <v>301</v>
      </c>
      <c r="J410" s="1335" t="s">
        <v>876</v>
      </c>
      <c r="K410" s="1337" t="s">
        <v>877</v>
      </c>
      <c r="L410" s="1338"/>
      <c r="M410" s="1338"/>
      <c r="N410" s="1338"/>
      <c r="O410" s="1338"/>
      <c r="P410" s="1339"/>
    </row>
    <row r="411" spans="1:17" ht="18" customHeight="1">
      <c r="B411" s="1331"/>
      <c r="C411" s="1331"/>
      <c r="D411" s="366" t="s">
        <v>878</v>
      </c>
      <c r="E411" s="366" t="s">
        <v>879</v>
      </c>
      <c r="F411" s="366" t="s">
        <v>881</v>
      </c>
      <c r="G411" s="1344"/>
      <c r="H411" s="1344"/>
      <c r="I411" s="1344"/>
      <c r="J411" s="1336"/>
      <c r="K411" s="1340"/>
      <c r="L411" s="1341"/>
      <c r="M411" s="1341"/>
      <c r="N411" s="1341"/>
      <c r="O411" s="1341"/>
      <c r="P411" s="1342"/>
    </row>
    <row r="412" spans="1:17" ht="36.75" customHeight="1">
      <c r="B412" s="362" t="s">
        <v>64</v>
      </c>
      <c r="C412" s="365" t="s">
        <v>1864</v>
      </c>
      <c r="D412" s="367"/>
      <c r="E412" s="367"/>
      <c r="F412" s="367"/>
      <c r="G412" s="367"/>
      <c r="H412" s="368"/>
      <c r="I412" s="369"/>
      <c r="J412" s="367"/>
      <c r="K412" s="1312"/>
      <c r="L412" s="1313"/>
      <c r="M412" s="1313"/>
      <c r="N412" s="1313"/>
      <c r="O412" s="1313"/>
      <c r="P412" s="1314"/>
    </row>
    <row r="413" spans="1:17" ht="186" customHeight="1">
      <c r="B413" s="369"/>
      <c r="C413" s="370" t="s">
        <v>1868</v>
      </c>
      <c r="D413" s="367">
        <f>+P409</f>
        <v>1</v>
      </c>
      <c r="E413" s="367"/>
      <c r="F413" s="371"/>
      <c r="G413" s="367">
        <f>D413*F413*E413</f>
        <v>0</v>
      </c>
      <c r="H413" s="368">
        <f>+D413</f>
        <v>1</v>
      </c>
      <c r="I413" s="567" t="s">
        <v>1866</v>
      </c>
      <c r="J413" s="367">
        <f>+H413</f>
        <v>1</v>
      </c>
      <c r="K413" s="1315"/>
      <c r="L413" s="1316"/>
      <c r="M413" s="1316"/>
      <c r="N413" s="1316"/>
      <c r="O413" s="1316"/>
      <c r="P413" s="1317"/>
    </row>
    <row r="414" spans="1:17" ht="21" customHeight="1">
      <c r="B414" s="369"/>
      <c r="C414" s="370"/>
      <c r="D414" s="367"/>
      <c r="E414" s="372"/>
      <c r="F414" s="372"/>
      <c r="G414" s="367"/>
      <c r="H414" s="368"/>
      <c r="I414" s="369"/>
      <c r="J414" s="367"/>
      <c r="K414" s="1315"/>
      <c r="L414" s="1316"/>
      <c r="M414" s="1316"/>
      <c r="N414" s="1316"/>
      <c r="O414" s="1316"/>
      <c r="P414" s="1317"/>
    </row>
    <row r="415" spans="1:17" ht="21" customHeight="1">
      <c r="B415" s="369"/>
      <c r="C415" s="370"/>
      <c r="D415" s="367"/>
      <c r="E415" s="372"/>
      <c r="F415" s="367"/>
      <c r="G415" s="367"/>
      <c r="H415" s="368"/>
      <c r="I415" s="369"/>
      <c r="J415" s="367"/>
      <c r="K415" s="1315"/>
      <c r="L415" s="1316"/>
      <c r="M415" s="1316"/>
      <c r="N415" s="1316"/>
      <c r="O415" s="1316"/>
      <c r="P415" s="1317"/>
    </row>
    <row r="416" spans="1:17" ht="21" customHeight="1">
      <c r="B416" s="369"/>
      <c r="C416" s="370"/>
      <c r="D416" s="367"/>
      <c r="E416" s="367"/>
      <c r="F416" s="367"/>
      <c r="G416" s="367"/>
      <c r="H416" s="368"/>
      <c r="I416" s="369"/>
      <c r="J416" s="367"/>
      <c r="K416" s="1315"/>
      <c r="L416" s="1316"/>
      <c r="M416" s="1316"/>
      <c r="N416" s="1316"/>
      <c r="O416" s="1316"/>
      <c r="P416" s="1317"/>
    </row>
    <row r="417" spans="2:16" ht="20.25" customHeight="1">
      <c r="B417" s="1321" t="s">
        <v>876</v>
      </c>
      <c r="C417" s="1322"/>
      <c r="D417" s="1322"/>
      <c r="E417" s="1322"/>
      <c r="F417" s="1322"/>
      <c r="G417" s="1322"/>
      <c r="H417" s="1322"/>
      <c r="I417" s="1323"/>
      <c r="J417" s="362">
        <f>ROUND(SUM(J412:J416),1)</f>
        <v>1</v>
      </c>
      <c r="K417" s="1318"/>
      <c r="L417" s="1319"/>
      <c r="M417" s="1319"/>
      <c r="N417" s="1319"/>
      <c r="O417" s="1319"/>
      <c r="P417" s="1320"/>
    </row>
    <row r="418" spans="2:16" ht="79" customHeight="1">
      <c r="B418" s="1345" t="s">
        <v>882</v>
      </c>
      <c r="C418" s="1346"/>
      <c r="D418" s="1346"/>
      <c r="E418" s="1346"/>
      <c r="F418" s="1346"/>
      <c r="G418" s="1346"/>
      <c r="H418" s="1346"/>
      <c r="I418" s="1346"/>
      <c r="J418" s="1346"/>
      <c r="K418" s="1346"/>
      <c r="L418" s="1346"/>
      <c r="M418" s="1346"/>
      <c r="N418" s="1346"/>
      <c r="O418" s="1346"/>
      <c r="P418" s="1346"/>
    </row>
    <row r="419" spans="2:16" ht="79" customHeight="1">
      <c r="B419" s="1345"/>
      <c r="C419" s="1346"/>
      <c r="D419" s="1346"/>
      <c r="E419" s="1346"/>
      <c r="F419" s="1346"/>
      <c r="G419" s="1346"/>
      <c r="H419" s="1346"/>
      <c r="I419" s="1346"/>
      <c r="J419" s="1346"/>
      <c r="K419" s="1346"/>
      <c r="L419" s="1346"/>
      <c r="M419" s="1346"/>
      <c r="N419" s="1346"/>
      <c r="O419" s="1346"/>
      <c r="P419" s="1346"/>
    </row>
    <row r="420" spans="2:16">
      <c r="B420" s="569"/>
      <c r="C420" s="569"/>
      <c r="D420" s="569"/>
      <c r="E420" s="569"/>
      <c r="F420" s="569"/>
      <c r="G420" s="569"/>
      <c r="H420" s="569"/>
      <c r="I420" s="569"/>
      <c r="J420" s="569"/>
      <c r="K420" s="569"/>
      <c r="L420" s="569"/>
      <c r="M420" s="569"/>
      <c r="N420" s="569"/>
      <c r="O420" s="569"/>
      <c r="P420" s="569"/>
    </row>
    <row r="422" spans="2:16" ht="48" customHeight="1">
      <c r="B422" s="1293"/>
      <c r="C422" s="1294"/>
      <c r="D422" s="1297" t="s">
        <v>870</v>
      </c>
      <c r="E422" s="1298"/>
      <c r="F422" s="1298"/>
      <c r="G422" s="1298"/>
      <c r="H422" s="1298"/>
      <c r="I422" s="1298"/>
      <c r="J422" s="1298"/>
      <c r="K422" s="1298"/>
      <c r="L422" s="1298"/>
      <c r="M422" s="1299"/>
      <c r="N422" s="1300"/>
      <c r="O422" s="1301"/>
      <c r="P422" s="1302"/>
    </row>
    <row r="423" spans="2:16" ht="48" customHeight="1">
      <c r="B423" s="1295"/>
      <c r="C423" s="1296"/>
      <c r="D423" s="1297" t="s">
        <v>871</v>
      </c>
      <c r="E423" s="1298"/>
      <c r="F423" s="1298"/>
      <c r="G423" s="1298"/>
      <c r="H423" s="1298"/>
      <c r="I423" s="1298"/>
      <c r="J423" s="1298"/>
      <c r="K423" s="1298"/>
      <c r="L423" s="1298"/>
      <c r="M423" s="1299"/>
      <c r="N423" s="1303"/>
      <c r="O423" s="1304"/>
      <c r="P423" s="1305"/>
    </row>
    <row r="424" spans="2:16" ht="25" customHeight="1">
      <c r="B424" s="362" t="s">
        <v>872</v>
      </c>
      <c r="C424" s="1343" t="s">
        <v>865</v>
      </c>
      <c r="D424" s="1343"/>
      <c r="E424" s="1343"/>
      <c r="F424" s="1343"/>
      <c r="G424" s="1343"/>
      <c r="H424" s="1343"/>
      <c r="I424" s="1343"/>
      <c r="J424" s="1343"/>
      <c r="K424" s="1343"/>
      <c r="L424" s="1343"/>
      <c r="M424" s="1343"/>
      <c r="N424" s="1343"/>
      <c r="O424" s="1343"/>
      <c r="P424" s="1343"/>
    </row>
    <row r="425" spans="2:16" ht="6" customHeight="1">
      <c r="B425" s="1309"/>
      <c r="C425" s="1310"/>
      <c r="D425" s="1310"/>
      <c r="E425" s="1310"/>
      <c r="F425" s="1310"/>
      <c r="G425" s="1310"/>
      <c r="H425" s="1310"/>
      <c r="I425" s="1310"/>
      <c r="J425" s="1310"/>
      <c r="K425" s="1310"/>
      <c r="L425" s="1310"/>
      <c r="M425" s="1310"/>
      <c r="N425" s="1310"/>
      <c r="O425" s="1310"/>
      <c r="P425" s="1311"/>
    </row>
    <row r="426" spans="2:16" ht="60.75" customHeight="1">
      <c r="B426" s="363" t="s">
        <v>378</v>
      </c>
      <c r="C426" s="364" t="s">
        <v>931</v>
      </c>
      <c r="D426" s="1350" t="s">
        <v>912</v>
      </c>
      <c r="E426" s="1351"/>
      <c r="F426" s="1351"/>
      <c r="G426" s="1351"/>
      <c r="H426" s="1351"/>
      <c r="I426" s="1351"/>
      <c r="J426" s="1351"/>
      <c r="K426" s="1351"/>
      <c r="L426" s="1351"/>
      <c r="M426" s="1351"/>
      <c r="N426" s="363" t="s">
        <v>301</v>
      </c>
      <c r="O426" s="364" t="s">
        <v>1860</v>
      </c>
      <c r="P426" s="362">
        <v>1</v>
      </c>
    </row>
    <row r="427" spans="2:16" ht="18" customHeight="1">
      <c r="B427" s="1330" t="s">
        <v>873</v>
      </c>
      <c r="C427" s="1330" t="s">
        <v>299</v>
      </c>
      <c r="D427" s="1344" t="s">
        <v>874</v>
      </c>
      <c r="E427" s="1344"/>
      <c r="F427" s="1344"/>
      <c r="G427" s="1344" t="s">
        <v>883</v>
      </c>
      <c r="H427" s="1344" t="s">
        <v>0</v>
      </c>
      <c r="I427" s="1344" t="s">
        <v>301</v>
      </c>
      <c r="J427" s="1335" t="s">
        <v>876</v>
      </c>
      <c r="K427" s="1337" t="s">
        <v>877</v>
      </c>
      <c r="L427" s="1338"/>
      <c r="M427" s="1338"/>
      <c r="N427" s="1338"/>
      <c r="O427" s="1338"/>
      <c r="P427" s="1339"/>
    </row>
    <row r="428" spans="2:16" ht="18" customHeight="1">
      <c r="B428" s="1331"/>
      <c r="C428" s="1331"/>
      <c r="D428" s="366" t="s">
        <v>878</v>
      </c>
      <c r="E428" s="366" t="s">
        <v>879</v>
      </c>
      <c r="F428" s="366" t="s">
        <v>881</v>
      </c>
      <c r="G428" s="1344"/>
      <c r="H428" s="1344"/>
      <c r="I428" s="1344"/>
      <c r="J428" s="1336"/>
      <c r="K428" s="1340"/>
      <c r="L428" s="1341"/>
      <c r="M428" s="1341"/>
      <c r="N428" s="1341"/>
      <c r="O428" s="1341"/>
      <c r="P428" s="1342"/>
    </row>
    <row r="429" spans="2:16" ht="36.75" customHeight="1">
      <c r="B429" s="362" t="s">
        <v>64</v>
      </c>
      <c r="C429" s="365" t="s">
        <v>1864</v>
      </c>
      <c r="D429" s="367"/>
      <c r="E429" s="367"/>
      <c r="F429" s="367"/>
      <c r="G429" s="367"/>
      <c r="H429" s="368"/>
      <c r="I429" s="369"/>
      <c r="J429" s="367"/>
      <c r="K429" s="1312"/>
      <c r="L429" s="1313"/>
      <c r="M429" s="1313"/>
      <c r="N429" s="1313"/>
      <c r="O429" s="1313"/>
      <c r="P429" s="1314"/>
    </row>
    <row r="430" spans="2:16" ht="186" customHeight="1">
      <c r="B430" s="369"/>
      <c r="C430" s="370" t="s">
        <v>912</v>
      </c>
      <c r="D430" s="367">
        <f>+P426</f>
        <v>1</v>
      </c>
      <c r="E430" s="367"/>
      <c r="F430" s="371"/>
      <c r="G430" s="367">
        <f>D430*F430*E430</f>
        <v>0</v>
      </c>
      <c r="H430" s="368">
        <f>+D430</f>
        <v>1</v>
      </c>
      <c r="I430" s="567" t="s">
        <v>1866</v>
      </c>
      <c r="J430" s="367">
        <f>+H430</f>
        <v>1</v>
      </c>
      <c r="K430" s="1315"/>
      <c r="L430" s="1316"/>
      <c r="M430" s="1316"/>
      <c r="N430" s="1316"/>
      <c r="O430" s="1316"/>
      <c r="P430" s="1317"/>
    </row>
    <row r="431" spans="2:16" ht="21" customHeight="1">
      <c r="B431" s="369"/>
      <c r="C431" s="370"/>
      <c r="D431" s="367"/>
      <c r="E431" s="372"/>
      <c r="F431" s="372"/>
      <c r="G431" s="367"/>
      <c r="H431" s="368"/>
      <c r="I431" s="369"/>
      <c r="J431" s="367"/>
      <c r="K431" s="1315"/>
      <c r="L431" s="1316"/>
      <c r="M431" s="1316"/>
      <c r="N431" s="1316"/>
      <c r="O431" s="1316"/>
      <c r="P431" s="1317"/>
    </row>
    <row r="432" spans="2:16" ht="21" customHeight="1">
      <c r="B432" s="369"/>
      <c r="C432" s="370"/>
      <c r="D432" s="367"/>
      <c r="E432" s="372"/>
      <c r="F432" s="367"/>
      <c r="G432" s="367"/>
      <c r="H432" s="368"/>
      <c r="I432" s="369"/>
      <c r="J432" s="367"/>
      <c r="K432" s="1315"/>
      <c r="L432" s="1316"/>
      <c r="M432" s="1316"/>
      <c r="N432" s="1316"/>
      <c r="O432" s="1316"/>
      <c r="P432" s="1317"/>
    </row>
    <row r="433" spans="2:16" ht="21" customHeight="1">
      <c r="B433" s="369"/>
      <c r="C433" s="370"/>
      <c r="D433" s="367"/>
      <c r="E433" s="367"/>
      <c r="F433" s="367"/>
      <c r="G433" s="367"/>
      <c r="H433" s="368"/>
      <c r="I433" s="369"/>
      <c r="J433" s="367"/>
      <c r="K433" s="1315"/>
      <c r="L433" s="1316"/>
      <c r="M433" s="1316"/>
      <c r="N433" s="1316"/>
      <c r="O433" s="1316"/>
      <c r="P433" s="1317"/>
    </row>
    <row r="434" spans="2:16" ht="20.25" customHeight="1">
      <c r="B434" s="1321" t="s">
        <v>876</v>
      </c>
      <c r="C434" s="1322"/>
      <c r="D434" s="1322"/>
      <c r="E434" s="1322"/>
      <c r="F434" s="1322"/>
      <c r="G434" s="1322"/>
      <c r="H434" s="1322"/>
      <c r="I434" s="1323"/>
      <c r="J434" s="362">
        <f>ROUND(SUM(J429:J433),1)</f>
        <v>1</v>
      </c>
      <c r="K434" s="1318"/>
      <c r="L434" s="1319"/>
      <c r="M434" s="1319"/>
      <c r="N434" s="1319"/>
      <c r="O434" s="1319"/>
      <c r="P434" s="1320"/>
    </row>
    <row r="435" spans="2:16" ht="79" customHeight="1">
      <c r="B435" s="1345" t="s">
        <v>882</v>
      </c>
      <c r="C435" s="1346"/>
      <c r="D435" s="1346"/>
      <c r="E435" s="1346"/>
      <c r="F435" s="1346"/>
      <c r="G435" s="1346"/>
      <c r="H435" s="1346"/>
      <c r="I435" s="1346"/>
      <c r="J435" s="1346"/>
      <c r="K435" s="1346"/>
      <c r="L435" s="1346"/>
      <c r="M435" s="1346"/>
      <c r="N435" s="1346"/>
      <c r="O435" s="1346"/>
      <c r="P435" s="1346"/>
    </row>
    <row r="436" spans="2:16">
      <c r="B436" s="569"/>
      <c r="C436" s="569"/>
      <c r="D436" s="569"/>
      <c r="E436" s="569"/>
      <c r="F436" s="569"/>
      <c r="G436" s="569"/>
      <c r="H436" s="569"/>
      <c r="I436" s="569"/>
      <c r="J436" s="569"/>
      <c r="K436" s="569"/>
      <c r="L436" s="569"/>
      <c r="M436" s="569"/>
      <c r="N436" s="569"/>
      <c r="O436" s="569"/>
      <c r="P436" s="569"/>
    </row>
    <row r="438" spans="2:16" ht="48" customHeight="1">
      <c r="B438" s="1293"/>
      <c r="C438" s="1294"/>
      <c r="D438" s="1297" t="s">
        <v>870</v>
      </c>
      <c r="E438" s="1298"/>
      <c r="F438" s="1298"/>
      <c r="G438" s="1298"/>
      <c r="H438" s="1298"/>
      <c r="I438" s="1298"/>
      <c r="J438" s="1298"/>
      <c r="K438" s="1298"/>
      <c r="L438" s="1298"/>
      <c r="M438" s="1299"/>
      <c r="N438" s="1300"/>
      <c r="O438" s="1301"/>
      <c r="P438" s="1302"/>
    </row>
    <row r="439" spans="2:16" ht="48" customHeight="1">
      <c r="B439" s="1295"/>
      <c r="C439" s="1296"/>
      <c r="D439" s="1297" t="s">
        <v>871</v>
      </c>
      <c r="E439" s="1298"/>
      <c r="F439" s="1298"/>
      <c r="G439" s="1298"/>
      <c r="H439" s="1298"/>
      <c r="I439" s="1298"/>
      <c r="J439" s="1298"/>
      <c r="K439" s="1298"/>
      <c r="L439" s="1298"/>
      <c r="M439" s="1299"/>
      <c r="N439" s="1303"/>
      <c r="O439" s="1304"/>
      <c r="P439" s="1305"/>
    </row>
    <row r="440" spans="2:16" ht="25" customHeight="1">
      <c r="B440" s="362" t="s">
        <v>872</v>
      </c>
      <c r="C440" s="1343" t="s">
        <v>865</v>
      </c>
      <c r="D440" s="1343"/>
      <c r="E440" s="1343"/>
      <c r="F440" s="1343"/>
      <c r="G440" s="1343"/>
      <c r="H440" s="1343"/>
      <c r="I440" s="1343"/>
      <c r="J440" s="1343"/>
      <c r="K440" s="1343"/>
      <c r="L440" s="1343"/>
      <c r="M440" s="1343"/>
      <c r="N440" s="1343"/>
      <c r="O440" s="1343"/>
      <c r="P440" s="1343"/>
    </row>
    <row r="441" spans="2:16" ht="6" customHeight="1">
      <c r="B441" s="1309"/>
      <c r="C441" s="1310"/>
      <c r="D441" s="1310"/>
      <c r="E441" s="1310"/>
      <c r="F441" s="1310"/>
      <c r="G441" s="1310"/>
      <c r="H441" s="1310"/>
      <c r="I441" s="1310"/>
      <c r="J441" s="1310"/>
      <c r="K441" s="1310"/>
      <c r="L441" s="1310"/>
      <c r="M441" s="1310"/>
      <c r="N441" s="1310"/>
      <c r="O441" s="1310"/>
      <c r="P441" s="1311"/>
    </row>
    <row r="442" spans="2:16" ht="60.75" customHeight="1">
      <c r="B442" s="363" t="s">
        <v>378</v>
      </c>
      <c r="C442" s="364" t="s">
        <v>932</v>
      </c>
      <c r="D442" s="1350" t="s">
        <v>913</v>
      </c>
      <c r="E442" s="1351"/>
      <c r="F442" s="1351"/>
      <c r="G442" s="1351"/>
      <c r="H442" s="1351"/>
      <c r="I442" s="1351"/>
      <c r="J442" s="1351"/>
      <c r="K442" s="1351"/>
      <c r="L442" s="1351"/>
      <c r="M442" s="1351"/>
      <c r="N442" s="363" t="s">
        <v>301</v>
      </c>
      <c r="O442" s="364" t="s">
        <v>1860</v>
      </c>
      <c r="P442" s="362">
        <v>1</v>
      </c>
    </row>
    <row r="443" spans="2:16" ht="18" customHeight="1">
      <c r="B443" s="1330" t="s">
        <v>873</v>
      </c>
      <c r="C443" s="1330" t="s">
        <v>299</v>
      </c>
      <c r="D443" s="1344" t="s">
        <v>874</v>
      </c>
      <c r="E443" s="1344"/>
      <c r="F443" s="1344"/>
      <c r="G443" s="1344" t="s">
        <v>883</v>
      </c>
      <c r="H443" s="1344" t="s">
        <v>0</v>
      </c>
      <c r="I443" s="1344" t="s">
        <v>301</v>
      </c>
      <c r="J443" s="1335" t="s">
        <v>876</v>
      </c>
      <c r="K443" s="1337" t="s">
        <v>877</v>
      </c>
      <c r="L443" s="1338"/>
      <c r="M443" s="1338"/>
      <c r="N443" s="1338"/>
      <c r="O443" s="1338"/>
      <c r="P443" s="1339"/>
    </row>
    <row r="444" spans="2:16" ht="18" customHeight="1">
      <c r="B444" s="1331"/>
      <c r="C444" s="1331"/>
      <c r="D444" s="366" t="s">
        <v>878</v>
      </c>
      <c r="E444" s="366" t="s">
        <v>879</v>
      </c>
      <c r="F444" s="366" t="s">
        <v>881</v>
      </c>
      <c r="G444" s="1344"/>
      <c r="H444" s="1344"/>
      <c r="I444" s="1344"/>
      <c r="J444" s="1336"/>
      <c r="K444" s="1340"/>
      <c r="L444" s="1341"/>
      <c r="M444" s="1341"/>
      <c r="N444" s="1341"/>
      <c r="O444" s="1341"/>
      <c r="P444" s="1342"/>
    </row>
    <row r="445" spans="2:16" ht="36.75" customHeight="1">
      <c r="B445" s="362" t="s">
        <v>64</v>
      </c>
      <c r="C445" s="365" t="s">
        <v>1864</v>
      </c>
      <c r="D445" s="367"/>
      <c r="E445" s="367"/>
      <c r="F445" s="367"/>
      <c r="G445" s="367"/>
      <c r="H445" s="368"/>
      <c r="I445" s="369"/>
      <c r="J445" s="367"/>
      <c r="K445" s="1312"/>
      <c r="L445" s="1313"/>
      <c r="M445" s="1313"/>
      <c r="N445" s="1313"/>
      <c r="O445" s="1313"/>
      <c r="P445" s="1314"/>
    </row>
    <row r="446" spans="2:16" ht="186" customHeight="1">
      <c r="B446" s="369"/>
      <c r="C446" s="370" t="s">
        <v>1869</v>
      </c>
      <c r="D446" s="367">
        <f>+P442</f>
        <v>1</v>
      </c>
      <c r="E446" s="367"/>
      <c r="F446" s="371"/>
      <c r="G446" s="367">
        <f>D446*F446*E446</f>
        <v>0</v>
      </c>
      <c r="H446" s="368">
        <f>+D446</f>
        <v>1</v>
      </c>
      <c r="I446" s="567" t="s">
        <v>1866</v>
      </c>
      <c r="J446" s="367">
        <f>+H446</f>
        <v>1</v>
      </c>
      <c r="K446" s="1315"/>
      <c r="L446" s="1316"/>
      <c r="M446" s="1316"/>
      <c r="N446" s="1316"/>
      <c r="O446" s="1316"/>
      <c r="P446" s="1317"/>
    </row>
    <row r="447" spans="2:16" ht="21" customHeight="1">
      <c r="B447" s="369"/>
      <c r="C447" s="370"/>
      <c r="D447" s="367"/>
      <c r="E447" s="372"/>
      <c r="F447" s="372"/>
      <c r="G447" s="367"/>
      <c r="H447" s="368"/>
      <c r="I447" s="369"/>
      <c r="J447" s="367"/>
      <c r="K447" s="1315"/>
      <c r="L447" s="1316"/>
      <c r="M447" s="1316"/>
      <c r="N447" s="1316"/>
      <c r="O447" s="1316"/>
      <c r="P447" s="1317"/>
    </row>
    <row r="448" spans="2:16" ht="21" customHeight="1">
      <c r="B448" s="369"/>
      <c r="C448" s="370"/>
      <c r="D448" s="367"/>
      <c r="E448" s="372"/>
      <c r="F448" s="367"/>
      <c r="G448" s="367"/>
      <c r="H448" s="368"/>
      <c r="I448" s="369"/>
      <c r="J448" s="367"/>
      <c r="K448" s="1315"/>
      <c r="L448" s="1316"/>
      <c r="M448" s="1316"/>
      <c r="N448" s="1316"/>
      <c r="O448" s="1316"/>
      <c r="P448" s="1317"/>
    </row>
    <row r="449" spans="2:16" ht="21" customHeight="1">
      <c r="B449" s="369"/>
      <c r="C449" s="370"/>
      <c r="D449" s="367"/>
      <c r="E449" s="367"/>
      <c r="F449" s="367"/>
      <c r="G449" s="367"/>
      <c r="H449" s="368"/>
      <c r="I449" s="369"/>
      <c r="J449" s="367"/>
      <c r="K449" s="1315"/>
      <c r="L449" s="1316"/>
      <c r="M449" s="1316"/>
      <c r="N449" s="1316"/>
      <c r="O449" s="1316"/>
      <c r="P449" s="1317"/>
    </row>
    <row r="450" spans="2:16" ht="20.25" customHeight="1">
      <c r="B450" s="1321" t="s">
        <v>876</v>
      </c>
      <c r="C450" s="1322"/>
      <c r="D450" s="1322"/>
      <c r="E450" s="1322"/>
      <c r="F450" s="1322"/>
      <c r="G450" s="1322"/>
      <c r="H450" s="1322"/>
      <c r="I450" s="1323"/>
      <c r="J450" s="362">
        <f>ROUND(SUM(J445:J449),1)</f>
        <v>1</v>
      </c>
      <c r="K450" s="1318"/>
      <c r="L450" s="1319"/>
      <c r="M450" s="1319"/>
      <c r="N450" s="1319"/>
      <c r="O450" s="1319"/>
      <c r="P450" s="1320"/>
    </row>
    <row r="451" spans="2:16" ht="79" customHeight="1">
      <c r="B451" s="1345" t="s">
        <v>882</v>
      </c>
      <c r="C451" s="1346"/>
      <c r="D451" s="1346"/>
      <c r="E451" s="1346"/>
      <c r="F451" s="1346"/>
      <c r="G451" s="1346"/>
      <c r="H451" s="1346"/>
      <c r="I451" s="1346"/>
      <c r="J451" s="1346"/>
      <c r="K451" s="1346"/>
      <c r="L451" s="1346"/>
      <c r="M451" s="1346"/>
      <c r="N451" s="1346"/>
      <c r="O451" s="1346"/>
      <c r="P451" s="1346"/>
    </row>
    <row r="452" spans="2:16">
      <c r="B452" s="569"/>
      <c r="C452" s="569"/>
      <c r="D452" s="569"/>
      <c r="E452" s="569"/>
      <c r="F452" s="569"/>
      <c r="G452" s="569"/>
      <c r="H452" s="569"/>
      <c r="I452" s="569"/>
      <c r="J452" s="569"/>
      <c r="K452" s="569"/>
      <c r="L452" s="569"/>
      <c r="M452" s="569"/>
      <c r="N452" s="569"/>
      <c r="O452" s="569"/>
      <c r="P452" s="569"/>
    </row>
    <row r="454" spans="2:16" ht="48" customHeight="1">
      <c r="B454" s="1293"/>
      <c r="C454" s="1294"/>
      <c r="D454" s="1297" t="s">
        <v>870</v>
      </c>
      <c r="E454" s="1298"/>
      <c r="F454" s="1298"/>
      <c r="G454" s="1298"/>
      <c r="H454" s="1298"/>
      <c r="I454" s="1298"/>
      <c r="J454" s="1298"/>
      <c r="K454" s="1298"/>
      <c r="L454" s="1298"/>
      <c r="M454" s="1299"/>
      <c r="N454" s="1300"/>
      <c r="O454" s="1301"/>
      <c r="P454" s="1302"/>
    </row>
    <row r="455" spans="2:16" ht="48" customHeight="1">
      <c r="B455" s="1295"/>
      <c r="C455" s="1296"/>
      <c r="D455" s="1297" t="s">
        <v>871</v>
      </c>
      <c r="E455" s="1298"/>
      <c r="F455" s="1298"/>
      <c r="G455" s="1298"/>
      <c r="H455" s="1298"/>
      <c r="I455" s="1298"/>
      <c r="J455" s="1298"/>
      <c r="K455" s="1298"/>
      <c r="L455" s="1298"/>
      <c r="M455" s="1299"/>
      <c r="N455" s="1303"/>
      <c r="O455" s="1304"/>
      <c r="P455" s="1305"/>
    </row>
    <row r="456" spans="2:16" ht="25" customHeight="1">
      <c r="B456" s="362" t="s">
        <v>872</v>
      </c>
      <c r="C456" s="1343" t="s">
        <v>865</v>
      </c>
      <c r="D456" s="1343"/>
      <c r="E456" s="1343"/>
      <c r="F456" s="1343"/>
      <c r="G456" s="1343"/>
      <c r="H456" s="1343"/>
      <c r="I456" s="1343"/>
      <c r="J456" s="1343"/>
      <c r="K456" s="1343"/>
      <c r="L456" s="1343"/>
      <c r="M456" s="1343"/>
      <c r="N456" s="1343"/>
      <c r="O456" s="1343"/>
      <c r="P456" s="1343"/>
    </row>
    <row r="457" spans="2:16" ht="6" customHeight="1">
      <c r="B457" s="1309"/>
      <c r="C457" s="1310"/>
      <c r="D457" s="1310"/>
      <c r="E457" s="1310"/>
      <c r="F457" s="1310"/>
      <c r="G457" s="1310"/>
      <c r="H457" s="1310"/>
      <c r="I457" s="1310"/>
      <c r="J457" s="1310"/>
      <c r="K457" s="1310"/>
      <c r="L457" s="1310"/>
      <c r="M457" s="1310"/>
      <c r="N457" s="1310"/>
      <c r="O457" s="1310"/>
      <c r="P457" s="1311"/>
    </row>
    <row r="458" spans="2:16" ht="41.5" customHeight="1">
      <c r="B458" s="363" t="s">
        <v>378</v>
      </c>
      <c r="C458" s="364" t="s">
        <v>1895</v>
      </c>
      <c r="D458" s="1350" t="s">
        <v>1870</v>
      </c>
      <c r="E458" s="1351"/>
      <c r="F458" s="1351"/>
      <c r="G458" s="1351"/>
      <c r="H458" s="1351"/>
      <c r="I458" s="1351"/>
      <c r="J458" s="1351"/>
      <c r="K458" s="1351"/>
      <c r="L458" s="1351"/>
      <c r="M458" s="1351"/>
      <c r="N458" s="363" t="s">
        <v>301</v>
      </c>
      <c r="O458" s="364" t="s">
        <v>1866</v>
      </c>
      <c r="P458" s="362">
        <v>1</v>
      </c>
    </row>
    <row r="459" spans="2:16" ht="18" customHeight="1">
      <c r="B459" s="1330" t="s">
        <v>873</v>
      </c>
      <c r="C459" s="1330" t="s">
        <v>299</v>
      </c>
      <c r="D459" s="1344" t="s">
        <v>874</v>
      </c>
      <c r="E459" s="1344"/>
      <c r="F459" s="1344"/>
      <c r="G459" s="1344" t="s">
        <v>1894</v>
      </c>
      <c r="H459" s="1344" t="s">
        <v>0</v>
      </c>
      <c r="I459" s="1344" t="s">
        <v>301</v>
      </c>
      <c r="J459" s="1335" t="s">
        <v>876</v>
      </c>
      <c r="K459" s="1337" t="s">
        <v>877</v>
      </c>
      <c r="L459" s="1338"/>
      <c r="M459" s="1338"/>
      <c r="N459" s="1338"/>
      <c r="O459" s="1338"/>
      <c r="P459" s="1339"/>
    </row>
    <row r="460" spans="2:16" ht="18" customHeight="1">
      <c r="B460" s="1331"/>
      <c r="C460" s="1331"/>
      <c r="D460" s="366" t="s">
        <v>878</v>
      </c>
      <c r="E460" s="366" t="s">
        <v>879</v>
      </c>
      <c r="F460" s="366" t="s">
        <v>1871</v>
      </c>
      <c r="G460" s="1344"/>
      <c r="H460" s="1344"/>
      <c r="I460" s="1344"/>
      <c r="J460" s="1336"/>
      <c r="K460" s="1340"/>
      <c r="L460" s="1341"/>
      <c r="M460" s="1341"/>
      <c r="N460" s="1341"/>
      <c r="O460" s="1341"/>
      <c r="P460" s="1342"/>
    </row>
    <row r="461" spans="2:16" ht="49" customHeight="1">
      <c r="B461" s="362"/>
      <c r="C461" s="365" t="str">
        <f>+'PPTO RESUMEN'!D68</f>
        <v>Trazado y replanteo topografico de ejes para hincas de la estructura de soporte de modulos fotovoltaicos</v>
      </c>
      <c r="D461" s="367">
        <v>2.4</v>
      </c>
      <c r="E461" s="367">
        <v>4</v>
      </c>
      <c r="F461" s="367">
        <v>14</v>
      </c>
      <c r="G461" s="367">
        <v>1.1000000000000001</v>
      </c>
      <c r="H461" s="368">
        <v>29</v>
      </c>
      <c r="I461" s="658" t="s">
        <v>290</v>
      </c>
      <c r="J461" s="367">
        <f>+H461*G461*F461*E461*D461</f>
        <v>4287.3599999999997</v>
      </c>
      <c r="K461" s="1312"/>
      <c r="L461" s="1313"/>
      <c r="M461" s="1313"/>
      <c r="N461" s="1313"/>
      <c r="O461" s="1313"/>
      <c r="P461" s="1314"/>
    </row>
    <row r="462" spans="2:16" ht="47.5" customHeight="1">
      <c r="B462" s="362"/>
      <c r="C462" s="365" t="str">
        <f>+'PPTO RESUMEN'!D69</f>
        <v>Concreto de 3000 psi para cimentacion hincas embebidas</v>
      </c>
      <c r="D462" s="367">
        <v>30</v>
      </c>
      <c r="E462" s="367">
        <v>0.4</v>
      </c>
      <c r="F462" s="367">
        <v>0.4</v>
      </c>
      <c r="G462" s="367">
        <v>1.7</v>
      </c>
      <c r="H462" s="368">
        <v>29</v>
      </c>
      <c r="I462" s="658" t="s">
        <v>320</v>
      </c>
      <c r="J462" s="367">
        <f>H462*D462*PI()*(0.3/2)^2*(G462)</f>
        <v>104.54434952983434</v>
      </c>
      <c r="K462" s="1315"/>
      <c r="L462" s="1316"/>
      <c r="M462" s="1316"/>
      <c r="N462" s="1316"/>
      <c r="O462" s="1316"/>
      <c r="P462" s="1317"/>
    </row>
    <row r="463" spans="2:16" ht="85.5" customHeight="1">
      <c r="B463" s="362"/>
      <c r="C463" s="365" t="str">
        <f>+'PPTO RESUMEN'!D70</f>
        <v>Suministro e instalación de hincas en acero galvanizado embebidas en concreto para soporte de estructura metalica</v>
      </c>
      <c r="D463" s="367"/>
      <c r="E463" s="367"/>
      <c r="F463" s="367"/>
      <c r="G463" s="367"/>
      <c r="H463" s="368"/>
      <c r="I463" s="658" t="s">
        <v>327</v>
      </c>
      <c r="J463" s="367">
        <f>2494.38+4006.81</f>
        <v>6501.1900000000005</v>
      </c>
      <c r="K463" s="1315"/>
      <c r="L463" s="1316"/>
      <c r="M463" s="1316"/>
      <c r="N463" s="1316"/>
      <c r="O463" s="1316"/>
      <c r="P463" s="1317"/>
    </row>
    <row r="464" spans="2:16" ht="85.5" customHeight="1">
      <c r="B464" s="369"/>
      <c r="C464" s="1352" t="str">
        <f>+'PPTO RESUMEN'!D71</f>
        <v>Suministro e instalación de estructura metalica de soporte tipo para 1620 módulos solares o equivalentes, con módulo de protección descargador de sobrepotencial instalado. Incluye Hincas, tubos de amarre longitudinales, tubos de amarre transversales, placas y herrajes de unión.</v>
      </c>
      <c r="D464" s="367"/>
      <c r="E464" s="367"/>
      <c r="F464" s="371"/>
      <c r="G464" s="367"/>
      <c r="H464" s="368"/>
      <c r="I464" s="659"/>
      <c r="J464" s="1355">
        <f>5033.95+179.78+4561.07+162.9+829.46+1198.11+460.81+3250.6+5784.28+4.54+9.72+84.24+29.81+790.48+518.54+198.2+822.89</f>
        <v>23919.380000000005</v>
      </c>
      <c r="K464" s="1315"/>
      <c r="L464" s="1316"/>
      <c r="M464" s="1316"/>
      <c r="N464" s="1316"/>
      <c r="O464" s="1316"/>
      <c r="P464" s="1317"/>
    </row>
    <row r="465" spans="2:16" ht="85.5" customHeight="1">
      <c r="B465" s="369"/>
      <c r="C465" s="1353"/>
      <c r="D465" s="367"/>
      <c r="E465" s="367"/>
      <c r="F465" s="367"/>
      <c r="G465" s="367"/>
      <c r="H465" s="368"/>
      <c r="I465" s="658" t="s">
        <v>327</v>
      </c>
      <c r="J465" s="1356"/>
      <c r="K465" s="1315"/>
      <c r="L465" s="1316"/>
      <c r="M465" s="1316"/>
      <c r="N465" s="1316"/>
      <c r="O465" s="1316"/>
      <c r="P465" s="1317"/>
    </row>
    <row r="466" spans="2:16" ht="85.5" customHeight="1">
      <c r="B466" s="369"/>
      <c r="C466" s="1354"/>
      <c r="D466" s="367"/>
      <c r="E466" s="367"/>
      <c r="F466" s="367"/>
      <c r="G466" s="367"/>
      <c r="H466" s="368"/>
      <c r="I466" s="369"/>
      <c r="J466" s="1357"/>
      <c r="K466" s="1315"/>
      <c r="L466" s="1316"/>
      <c r="M466" s="1316"/>
      <c r="N466" s="1316"/>
      <c r="O466" s="1316"/>
      <c r="P466" s="1317"/>
    </row>
    <row r="467" spans="2:16" ht="20.25" customHeight="1">
      <c r="B467" s="1321" t="s">
        <v>876</v>
      </c>
      <c r="C467" s="1322"/>
      <c r="D467" s="1322"/>
      <c r="E467" s="1322"/>
      <c r="F467" s="1322"/>
      <c r="G467" s="1322"/>
      <c r="H467" s="1322"/>
      <c r="I467" s="1323"/>
      <c r="J467" s="362"/>
      <c r="K467" s="1318"/>
      <c r="L467" s="1319"/>
      <c r="M467" s="1319"/>
      <c r="N467" s="1319"/>
      <c r="O467" s="1319"/>
      <c r="P467" s="1320"/>
    </row>
    <row r="468" spans="2:16" ht="79" customHeight="1">
      <c r="B468" s="1345" t="s">
        <v>1872</v>
      </c>
      <c r="C468" s="1346"/>
      <c r="D468" s="1346"/>
      <c r="E468" s="1346"/>
      <c r="F468" s="1346"/>
      <c r="G468" s="1346"/>
      <c r="H468" s="1346"/>
      <c r="I468" s="1346"/>
      <c r="J468" s="1346"/>
      <c r="K468" s="1346"/>
      <c r="L468" s="1346"/>
      <c r="M468" s="1346"/>
      <c r="N468" s="1346"/>
      <c r="O468" s="1346"/>
      <c r="P468" s="1346"/>
    </row>
    <row r="469" spans="2:16">
      <c r="B469" s="569"/>
      <c r="C469" s="569"/>
      <c r="D469" s="569"/>
      <c r="E469" s="569"/>
      <c r="F469" s="569"/>
      <c r="G469" s="569"/>
      <c r="H469" s="569"/>
      <c r="I469" s="569"/>
      <c r="J469" s="569"/>
      <c r="K469" s="569"/>
      <c r="L469" s="569"/>
      <c r="M469" s="569"/>
      <c r="N469" s="569"/>
      <c r="O469" s="569"/>
      <c r="P469" s="569"/>
    </row>
    <row r="470" spans="2:16">
      <c r="B470" s="569"/>
      <c r="C470" s="569"/>
      <c r="D470" s="569"/>
      <c r="E470" s="569"/>
      <c r="F470" s="569"/>
      <c r="G470" s="569"/>
      <c r="H470" s="569"/>
      <c r="I470" s="569"/>
      <c r="J470" s="569"/>
      <c r="K470" s="569"/>
      <c r="L470" s="569"/>
      <c r="M470" s="569"/>
      <c r="N470" s="569"/>
      <c r="O470" s="569"/>
      <c r="P470" s="569"/>
    </row>
    <row r="471" spans="2:16" ht="48" customHeight="1">
      <c r="B471" s="1293"/>
      <c r="C471" s="1294"/>
      <c r="D471" s="1297" t="s">
        <v>870</v>
      </c>
      <c r="E471" s="1298"/>
      <c r="F471" s="1298"/>
      <c r="G471" s="1298"/>
      <c r="H471" s="1298"/>
      <c r="I471" s="1298"/>
      <c r="J471" s="1298"/>
      <c r="K471" s="1298"/>
      <c r="L471" s="1298"/>
      <c r="M471" s="1299"/>
      <c r="N471" s="1300"/>
      <c r="O471" s="1301"/>
      <c r="P471" s="1302"/>
    </row>
    <row r="472" spans="2:16" ht="48" customHeight="1">
      <c r="B472" s="1295"/>
      <c r="C472" s="1296"/>
      <c r="D472" s="1297" t="s">
        <v>871</v>
      </c>
      <c r="E472" s="1298"/>
      <c r="F472" s="1298"/>
      <c r="G472" s="1298"/>
      <c r="H472" s="1298"/>
      <c r="I472" s="1298"/>
      <c r="J472" s="1298"/>
      <c r="K472" s="1298"/>
      <c r="L472" s="1298"/>
      <c r="M472" s="1299"/>
      <c r="N472" s="1303"/>
      <c r="O472" s="1304"/>
      <c r="P472" s="1305"/>
    </row>
    <row r="473" spans="2:16" ht="25" customHeight="1">
      <c r="B473" s="362" t="s">
        <v>872</v>
      </c>
      <c r="C473" s="1343" t="s">
        <v>865</v>
      </c>
      <c r="D473" s="1343"/>
      <c r="E473" s="1343"/>
      <c r="F473" s="1343"/>
      <c r="G473" s="1343"/>
      <c r="H473" s="1343"/>
      <c r="I473" s="1343"/>
      <c r="J473" s="1343"/>
      <c r="K473" s="1343"/>
      <c r="L473" s="1343"/>
      <c r="M473" s="1343"/>
      <c r="N473" s="1343"/>
      <c r="O473" s="1343"/>
      <c r="P473" s="1343"/>
    </row>
    <row r="474" spans="2:16" ht="6" customHeight="1">
      <c r="B474" s="1309"/>
      <c r="C474" s="1310"/>
      <c r="D474" s="1310"/>
      <c r="E474" s="1310"/>
      <c r="F474" s="1310"/>
      <c r="G474" s="1310"/>
      <c r="H474" s="1310"/>
      <c r="I474" s="1310"/>
      <c r="J474" s="1310"/>
      <c r="K474" s="1310"/>
      <c r="L474" s="1310"/>
      <c r="M474" s="1310"/>
      <c r="N474" s="1310"/>
      <c r="O474" s="1310"/>
      <c r="P474" s="1311"/>
    </row>
    <row r="475" spans="2:16" ht="25" customHeight="1">
      <c r="B475" s="363" t="s">
        <v>378</v>
      </c>
      <c r="C475" s="362" t="str">
        <f>+'PPTO RESUMEN'!C72</f>
        <v>9.5</v>
      </c>
      <c r="D475" s="1350" t="s">
        <v>242</v>
      </c>
      <c r="E475" s="1351"/>
      <c r="F475" s="1351"/>
      <c r="G475" s="1351"/>
      <c r="H475" s="1351"/>
      <c r="I475" s="1351"/>
      <c r="J475" s="1351"/>
      <c r="K475" s="1351"/>
      <c r="L475" s="1351"/>
      <c r="M475" s="1351"/>
      <c r="N475" s="363" t="s">
        <v>301</v>
      </c>
      <c r="O475" s="364" t="s">
        <v>63</v>
      </c>
      <c r="P475" s="362">
        <v>4332</v>
      </c>
    </row>
    <row r="476" spans="2:16" ht="18" customHeight="1">
      <c r="B476" s="1330" t="s">
        <v>873</v>
      </c>
      <c r="C476" s="1330" t="s">
        <v>299</v>
      </c>
      <c r="D476" s="1344" t="s">
        <v>874</v>
      </c>
      <c r="E476" s="1344"/>
      <c r="F476" s="1344"/>
      <c r="G476" s="1344" t="s">
        <v>875</v>
      </c>
      <c r="H476" s="1344" t="s">
        <v>0</v>
      </c>
      <c r="I476" s="1344" t="s">
        <v>301</v>
      </c>
      <c r="J476" s="1335" t="s">
        <v>876</v>
      </c>
      <c r="K476" s="1337" t="s">
        <v>877</v>
      </c>
      <c r="L476" s="1338"/>
      <c r="M476" s="1338"/>
      <c r="N476" s="1338"/>
      <c r="O476" s="1338"/>
      <c r="P476" s="1339"/>
    </row>
    <row r="477" spans="2:16" ht="18" customHeight="1">
      <c r="B477" s="1331"/>
      <c r="C477" s="1331"/>
      <c r="D477" s="366" t="s">
        <v>878</v>
      </c>
      <c r="E477" s="366" t="s">
        <v>879</v>
      </c>
      <c r="F477" s="366" t="s">
        <v>1871</v>
      </c>
      <c r="G477" s="1344"/>
      <c r="H477" s="1344"/>
      <c r="I477" s="1344"/>
      <c r="J477" s="1336"/>
      <c r="K477" s="1340"/>
      <c r="L477" s="1341"/>
      <c r="M477" s="1341"/>
      <c r="N477" s="1341"/>
      <c r="O477" s="1341"/>
      <c r="P477" s="1342"/>
    </row>
    <row r="478" spans="2:16" ht="27.75" customHeight="1">
      <c r="B478" s="362" t="s">
        <v>74</v>
      </c>
      <c r="C478" s="365" t="s">
        <v>75</v>
      </c>
      <c r="D478" s="367"/>
      <c r="E478" s="367"/>
      <c r="F478" s="367"/>
      <c r="G478" s="367"/>
      <c r="H478" s="368"/>
      <c r="I478" s="369"/>
      <c r="J478" s="367"/>
      <c r="K478" s="1312"/>
      <c r="L478" s="1313"/>
      <c r="M478" s="1313"/>
      <c r="N478" s="1313"/>
      <c r="O478" s="1313"/>
      <c r="P478" s="1314"/>
    </row>
    <row r="479" spans="2:16" ht="99.75" customHeight="1">
      <c r="B479" s="369"/>
      <c r="C479" s="370" t="s">
        <v>242</v>
      </c>
      <c r="D479" s="367">
        <f>+P475</f>
        <v>4332</v>
      </c>
      <c r="E479" s="367"/>
      <c r="F479" s="371"/>
      <c r="G479" s="367">
        <f>D479*F479*E479</f>
        <v>0</v>
      </c>
      <c r="H479" s="368">
        <f>+D479</f>
        <v>4332</v>
      </c>
      <c r="I479" s="567" t="str">
        <f>O475</f>
        <v>m</v>
      </c>
      <c r="J479" s="367">
        <f>+H479</f>
        <v>4332</v>
      </c>
      <c r="K479" s="1315"/>
      <c r="L479" s="1316"/>
      <c r="M479" s="1316"/>
      <c r="N479" s="1316"/>
      <c r="O479" s="1316"/>
      <c r="P479" s="1317"/>
    </row>
    <row r="480" spans="2:16" ht="21" customHeight="1">
      <c r="B480" s="369"/>
      <c r="C480" s="370"/>
      <c r="D480" s="367"/>
      <c r="E480" s="367"/>
      <c r="F480" s="367"/>
      <c r="G480" s="367"/>
      <c r="H480" s="368"/>
      <c r="I480" s="369"/>
      <c r="J480" s="367"/>
      <c r="K480" s="1315"/>
      <c r="L480" s="1316"/>
      <c r="M480" s="1316"/>
      <c r="N480" s="1316"/>
      <c r="O480" s="1316"/>
      <c r="P480" s="1317"/>
    </row>
    <row r="481" spans="2:16" ht="21" customHeight="1">
      <c r="B481" s="369"/>
      <c r="C481" s="370"/>
      <c r="D481" s="367"/>
      <c r="E481" s="367"/>
      <c r="F481" s="367"/>
      <c r="G481" s="367"/>
      <c r="H481" s="368"/>
      <c r="I481" s="369"/>
      <c r="J481" s="367"/>
      <c r="K481" s="1315"/>
      <c r="L481" s="1316"/>
      <c r="M481" s="1316"/>
      <c r="N481" s="1316"/>
      <c r="O481" s="1316"/>
      <c r="P481" s="1317"/>
    </row>
    <row r="482" spans="2:16" ht="20.25" customHeight="1">
      <c r="B482" s="1321" t="s">
        <v>876</v>
      </c>
      <c r="C482" s="1322"/>
      <c r="D482" s="1322"/>
      <c r="E482" s="1322"/>
      <c r="F482" s="1322"/>
      <c r="G482" s="1322"/>
      <c r="H482" s="1322"/>
      <c r="I482" s="1323"/>
      <c r="J482" s="362">
        <f>ROUND(SUM(J478:J481),1)</f>
        <v>4332</v>
      </c>
      <c r="K482" s="1318"/>
      <c r="L482" s="1319"/>
      <c r="M482" s="1319"/>
      <c r="N482" s="1319"/>
      <c r="O482" s="1319"/>
      <c r="P482" s="1320"/>
    </row>
    <row r="483" spans="2:16" ht="79" customHeight="1">
      <c r="B483" s="1345" t="s">
        <v>1872</v>
      </c>
      <c r="C483" s="1346"/>
      <c r="D483" s="1346"/>
      <c r="E483" s="1346"/>
      <c r="F483" s="1346"/>
      <c r="G483" s="1346"/>
      <c r="H483" s="1346"/>
      <c r="I483" s="1346"/>
      <c r="J483" s="1346"/>
      <c r="K483" s="1346"/>
      <c r="L483" s="1346"/>
      <c r="M483" s="1346"/>
      <c r="N483" s="1346"/>
      <c r="O483" s="1346"/>
      <c r="P483" s="1346"/>
    </row>
    <row r="486" spans="2:16" ht="48" customHeight="1">
      <c r="B486" s="1293"/>
      <c r="C486" s="1294"/>
      <c r="D486" s="1297" t="s">
        <v>870</v>
      </c>
      <c r="E486" s="1298"/>
      <c r="F486" s="1298"/>
      <c r="G486" s="1298"/>
      <c r="H486" s="1298"/>
      <c r="I486" s="1298"/>
      <c r="J486" s="1298"/>
      <c r="K486" s="1298"/>
      <c r="L486" s="1298"/>
      <c r="M486" s="1299"/>
      <c r="N486" s="1300"/>
      <c r="O486" s="1301"/>
      <c r="P486" s="1302"/>
    </row>
    <row r="487" spans="2:16" ht="48" customHeight="1">
      <c r="B487" s="1295"/>
      <c r="C487" s="1296"/>
      <c r="D487" s="1297" t="s">
        <v>871</v>
      </c>
      <c r="E487" s="1298"/>
      <c r="F487" s="1298"/>
      <c r="G487" s="1298"/>
      <c r="H487" s="1298"/>
      <c r="I487" s="1298"/>
      <c r="J487" s="1298"/>
      <c r="K487" s="1298"/>
      <c r="L487" s="1298"/>
      <c r="M487" s="1299"/>
      <c r="N487" s="1303"/>
      <c r="O487" s="1304"/>
      <c r="P487" s="1305"/>
    </row>
    <row r="488" spans="2:16" ht="25" customHeight="1">
      <c r="B488" s="362" t="s">
        <v>872</v>
      </c>
      <c r="C488" s="1343" t="s">
        <v>865</v>
      </c>
      <c r="D488" s="1343"/>
      <c r="E488" s="1343"/>
      <c r="F488" s="1343"/>
      <c r="G488" s="1343"/>
      <c r="H488" s="1343"/>
      <c r="I488" s="1343"/>
      <c r="J488" s="1343"/>
      <c r="K488" s="1343"/>
      <c r="L488" s="1343"/>
      <c r="M488" s="1343"/>
      <c r="N488" s="1343"/>
      <c r="O488" s="1343"/>
      <c r="P488" s="1343"/>
    </row>
    <row r="489" spans="2:16" ht="6" customHeight="1">
      <c r="B489" s="1309"/>
      <c r="C489" s="1310"/>
      <c r="D489" s="1310"/>
      <c r="E489" s="1310"/>
      <c r="F489" s="1310"/>
      <c r="G489" s="1310"/>
      <c r="H489" s="1310"/>
      <c r="I489" s="1310"/>
      <c r="J489" s="1310"/>
      <c r="K489" s="1310"/>
      <c r="L489" s="1310"/>
      <c r="M489" s="1310"/>
      <c r="N489" s="1310"/>
      <c r="O489" s="1310"/>
      <c r="P489" s="1311"/>
    </row>
    <row r="490" spans="2:16" ht="25" customHeight="1">
      <c r="B490" s="363" t="s">
        <v>378</v>
      </c>
      <c r="C490" s="362" t="str">
        <f>+'PPTO RESUMEN'!C73</f>
        <v>9.6</v>
      </c>
      <c r="D490" s="1350" t="s">
        <v>919</v>
      </c>
      <c r="E490" s="1351"/>
      <c r="F490" s="1351"/>
      <c r="G490" s="1351"/>
      <c r="H490" s="1351"/>
      <c r="I490" s="1351"/>
      <c r="J490" s="1351"/>
      <c r="K490" s="1351"/>
      <c r="L490" s="1351"/>
      <c r="M490" s="1351"/>
      <c r="N490" s="363" t="s">
        <v>301</v>
      </c>
      <c r="O490" s="364" t="s">
        <v>174</v>
      </c>
      <c r="P490" s="362">
        <v>1620</v>
      </c>
    </row>
    <row r="491" spans="2:16" ht="18" customHeight="1">
      <c r="B491" s="1330" t="s">
        <v>873</v>
      </c>
      <c r="C491" s="1330" t="s">
        <v>299</v>
      </c>
      <c r="D491" s="1344" t="s">
        <v>874</v>
      </c>
      <c r="E491" s="1344"/>
      <c r="F491" s="1344"/>
      <c r="G491" s="1344" t="s">
        <v>875</v>
      </c>
      <c r="H491" s="1344" t="s">
        <v>0</v>
      </c>
      <c r="I491" s="1344" t="s">
        <v>301</v>
      </c>
      <c r="J491" s="1335" t="s">
        <v>876</v>
      </c>
      <c r="K491" s="1337" t="s">
        <v>877</v>
      </c>
      <c r="L491" s="1338"/>
      <c r="M491" s="1338"/>
      <c r="N491" s="1338"/>
      <c r="O491" s="1338"/>
      <c r="P491" s="1339"/>
    </row>
    <row r="492" spans="2:16" ht="18" customHeight="1">
      <c r="B492" s="1331"/>
      <c r="C492" s="1331"/>
      <c r="D492" s="366" t="s">
        <v>878</v>
      </c>
      <c r="E492" s="366" t="s">
        <v>879</v>
      </c>
      <c r="F492" s="366" t="s">
        <v>1871</v>
      </c>
      <c r="G492" s="1344"/>
      <c r="H492" s="1344"/>
      <c r="I492" s="1344"/>
      <c r="J492" s="1336"/>
      <c r="K492" s="1340"/>
      <c r="L492" s="1341"/>
      <c r="M492" s="1341"/>
      <c r="N492" s="1341"/>
      <c r="O492" s="1341"/>
      <c r="P492" s="1342"/>
    </row>
    <row r="493" spans="2:16" ht="27.75" customHeight="1">
      <c r="B493" s="362" t="s">
        <v>74</v>
      </c>
      <c r="C493" s="365" t="s">
        <v>75</v>
      </c>
      <c r="D493" s="367"/>
      <c r="E493" s="367"/>
      <c r="F493" s="367"/>
      <c r="G493" s="367"/>
      <c r="H493" s="368"/>
      <c r="I493" s="369"/>
      <c r="J493" s="367"/>
      <c r="K493" s="1312"/>
      <c r="L493" s="1313"/>
      <c r="M493" s="1313"/>
      <c r="N493" s="1313"/>
      <c r="O493" s="1313"/>
      <c r="P493" s="1314"/>
    </row>
    <row r="494" spans="2:16" ht="117" customHeight="1">
      <c r="B494" s="369"/>
      <c r="C494" s="370" t="s">
        <v>919</v>
      </c>
      <c r="D494" s="367">
        <f>+P490</f>
        <v>1620</v>
      </c>
      <c r="E494" s="367"/>
      <c r="F494" s="371"/>
      <c r="G494" s="367">
        <f>D494*F494*E494</f>
        <v>0</v>
      </c>
      <c r="H494" s="368">
        <f>+D494</f>
        <v>1620</v>
      </c>
      <c r="I494" s="567" t="str">
        <f>O490</f>
        <v>und</v>
      </c>
      <c r="J494" s="367">
        <f>+H494</f>
        <v>1620</v>
      </c>
      <c r="K494" s="1315"/>
      <c r="L494" s="1316"/>
      <c r="M494" s="1316"/>
      <c r="N494" s="1316"/>
      <c r="O494" s="1316"/>
      <c r="P494" s="1317"/>
    </row>
    <row r="495" spans="2:16" ht="21" customHeight="1">
      <c r="B495" s="369"/>
      <c r="C495" s="370"/>
      <c r="D495" s="367"/>
      <c r="E495" s="367"/>
      <c r="F495" s="367"/>
      <c r="G495" s="367"/>
      <c r="H495" s="368"/>
      <c r="I495" s="369"/>
      <c r="J495" s="367"/>
      <c r="K495" s="1315"/>
      <c r="L495" s="1316"/>
      <c r="M495" s="1316"/>
      <c r="N495" s="1316"/>
      <c r="O495" s="1316"/>
      <c r="P495" s="1317"/>
    </row>
    <row r="496" spans="2:16" ht="21" customHeight="1">
      <c r="B496" s="369"/>
      <c r="C496" s="370"/>
      <c r="D496" s="367"/>
      <c r="E496" s="367"/>
      <c r="F496" s="367"/>
      <c r="G496" s="367"/>
      <c r="H496" s="368"/>
      <c r="I496" s="369"/>
      <c r="J496" s="367"/>
      <c r="K496" s="1315"/>
      <c r="L496" s="1316"/>
      <c r="M496" s="1316"/>
      <c r="N496" s="1316"/>
      <c r="O496" s="1316"/>
      <c r="P496" s="1317"/>
    </row>
    <row r="497" spans="2:16" ht="20.25" customHeight="1">
      <c r="B497" s="1321" t="s">
        <v>876</v>
      </c>
      <c r="C497" s="1322"/>
      <c r="D497" s="1322"/>
      <c r="E497" s="1322"/>
      <c r="F497" s="1322"/>
      <c r="G497" s="1322"/>
      <c r="H497" s="1322"/>
      <c r="I497" s="1323"/>
      <c r="J497" s="362">
        <f>ROUND(SUM(J493:J496),1)</f>
        <v>1620</v>
      </c>
      <c r="K497" s="1318"/>
      <c r="L497" s="1319"/>
      <c r="M497" s="1319"/>
      <c r="N497" s="1319"/>
      <c r="O497" s="1319"/>
      <c r="P497" s="1320"/>
    </row>
    <row r="498" spans="2:16" ht="79" customHeight="1">
      <c r="B498" s="1345" t="s">
        <v>1872</v>
      </c>
      <c r="C498" s="1346"/>
      <c r="D498" s="1346"/>
      <c r="E498" s="1346"/>
      <c r="F498" s="1346"/>
      <c r="G498" s="1346"/>
      <c r="H498" s="1346"/>
      <c r="I498" s="1346"/>
      <c r="J498" s="1346"/>
      <c r="K498" s="1346"/>
      <c r="L498" s="1346"/>
      <c r="M498" s="1346"/>
      <c r="N498" s="1346"/>
      <c r="O498" s="1346"/>
      <c r="P498" s="1346"/>
    </row>
    <row r="501" spans="2:16" ht="48" customHeight="1">
      <c r="B501" s="1293"/>
      <c r="C501" s="1294"/>
      <c r="D501" s="1297" t="s">
        <v>870</v>
      </c>
      <c r="E501" s="1298"/>
      <c r="F501" s="1298"/>
      <c r="G501" s="1298"/>
      <c r="H501" s="1298"/>
      <c r="I501" s="1298"/>
      <c r="J501" s="1298"/>
      <c r="K501" s="1298"/>
      <c r="L501" s="1298"/>
      <c r="M501" s="1299"/>
      <c r="N501" s="1300"/>
      <c r="O501" s="1301"/>
      <c r="P501" s="1302"/>
    </row>
    <row r="502" spans="2:16" ht="48" customHeight="1">
      <c r="B502" s="1295"/>
      <c r="C502" s="1296"/>
      <c r="D502" s="1297" t="s">
        <v>871</v>
      </c>
      <c r="E502" s="1298"/>
      <c r="F502" s="1298"/>
      <c r="G502" s="1298"/>
      <c r="H502" s="1298"/>
      <c r="I502" s="1298"/>
      <c r="J502" s="1298"/>
      <c r="K502" s="1298"/>
      <c r="L502" s="1298"/>
      <c r="M502" s="1299"/>
      <c r="N502" s="1303"/>
      <c r="O502" s="1304"/>
      <c r="P502" s="1305"/>
    </row>
    <row r="503" spans="2:16" ht="25" customHeight="1">
      <c r="B503" s="362" t="s">
        <v>872</v>
      </c>
      <c r="C503" s="1343" t="s">
        <v>865</v>
      </c>
      <c r="D503" s="1343"/>
      <c r="E503" s="1343"/>
      <c r="F503" s="1343"/>
      <c r="G503" s="1343"/>
      <c r="H503" s="1343"/>
      <c r="I503" s="1343"/>
      <c r="J503" s="1343"/>
      <c r="K503" s="1343"/>
      <c r="L503" s="1343"/>
      <c r="M503" s="1343"/>
      <c r="N503" s="1343"/>
      <c r="O503" s="1343"/>
      <c r="P503" s="1343"/>
    </row>
    <row r="504" spans="2:16" ht="6" customHeight="1">
      <c r="B504" s="1309"/>
      <c r="C504" s="1310"/>
      <c r="D504" s="1310"/>
      <c r="E504" s="1310"/>
      <c r="F504" s="1310"/>
      <c r="G504" s="1310"/>
      <c r="H504" s="1310"/>
      <c r="I504" s="1310"/>
      <c r="J504" s="1310"/>
      <c r="K504" s="1310"/>
      <c r="L504" s="1310"/>
      <c r="M504" s="1310"/>
      <c r="N504" s="1310"/>
      <c r="O504" s="1310"/>
      <c r="P504" s="1311"/>
    </row>
    <row r="505" spans="2:16" ht="25" customHeight="1">
      <c r="B505" s="363" t="s">
        <v>378</v>
      </c>
      <c r="C505" s="362">
        <f>+'PPTO RESUMEN'!C74</f>
        <v>9.6999999999999993</v>
      </c>
      <c r="D505" s="1350" t="s">
        <v>1873</v>
      </c>
      <c r="E505" s="1351"/>
      <c r="F505" s="1351"/>
      <c r="G505" s="1351"/>
      <c r="H505" s="1351"/>
      <c r="I505" s="1351"/>
      <c r="J505" s="1351"/>
      <c r="K505" s="1351"/>
      <c r="L505" s="1351"/>
      <c r="M505" s="1351"/>
      <c r="N505" s="363" t="s">
        <v>301</v>
      </c>
      <c r="O505" s="364" t="s">
        <v>174</v>
      </c>
      <c r="P505" s="362">
        <v>3</v>
      </c>
    </row>
    <row r="506" spans="2:16" ht="18" customHeight="1">
      <c r="B506" s="1330" t="s">
        <v>873</v>
      </c>
      <c r="C506" s="1330" t="s">
        <v>299</v>
      </c>
      <c r="D506" s="1344" t="s">
        <v>874</v>
      </c>
      <c r="E506" s="1344"/>
      <c r="F506" s="1344"/>
      <c r="G506" s="1344" t="s">
        <v>875</v>
      </c>
      <c r="H506" s="1344" t="s">
        <v>0</v>
      </c>
      <c r="I506" s="1344" t="s">
        <v>301</v>
      </c>
      <c r="J506" s="1335" t="s">
        <v>876</v>
      </c>
      <c r="K506" s="1337" t="s">
        <v>877</v>
      </c>
      <c r="L506" s="1338"/>
      <c r="M506" s="1338"/>
      <c r="N506" s="1338"/>
      <c r="O506" s="1338"/>
      <c r="P506" s="1339"/>
    </row>
    <row r="507" spans="2:16" ht="18" customHeight="1">
      <c r="B507" s="1331"/>
      <c r="C507" s="1331"/>
      <c r="D507" s="366" t="s">
        <v>878</v>
      </c>
      <c r="E507" s="366" t="s">
        <v>879</v>
      </c>
      <c r="F507" s="366" t="s">
        <v>1871</v>
      </c>
      <c r="G507" s="1344"/>
      <c r="H507" s="1344"/>
      <c r="I507" s="1344"/>
      <c r="J507" s="1336"/>
      <c r="K507" s="1340"/>
      <c r="L507" s="1341"/>
      <c r="M507" s="1341"/>
      <c r="N507" s="1341"/>
      <c r="O507" s="1341"/>
      <c r="P507" s="1342"/>
    </row>
    <row r="508" spans="2:16" ht="27.75" customHeight="1">
      <c r="B508" s="362" t="s">
        <v>74</v>
      </c>
      <c r="C508" s="365" t="s">
        <v>75</v>
      </c>
      <c r="D508" s="367"/>
      <c r="E508" s="367"/>
      <c r="F508" s="367"/>
      <c r="G508" s="367"/>
      <c r="H508" s="368"/>
      <c r="I508" s="369"/>
      <c r="J508" s="367"/>
      <c r="K508" s="1312"/>
      <c r="L508" s="1313"/>
      <c r="M508" s="1313"/>
      <c r="N508" s="1313"/>
      <c r="O508" s="1313"/>
      <c r="P508" s="1314"/>
    </row>
    <row r="509" spans="2:16" ht="117" customHeight="1">
      <c r="B509" s="369"/>
      <c r="C509" s="370" t="s">
        <v>1874</v>
      </c>
      <c r="D509" s="367">
        <f>+P505</f>
        <v>3</v>
      </c>
      <c r="E509" s="367"/>
      <c r="F509" s="371"/>
      <c r="G509" s="367">
        <f>D509*F509*E509</f>
        <v>0</v>
      </c>
      <c r="H509" s="368">
        <f>+D509</f>
        <v>3</v>
      </c>
      <c r="I509" s="567" t="str">
        <f>O505</f>
        <v>und</v>
      </c>
      <c r="J509" s="367">
        <f>+H509</f>
        <v>3</v>
      </c>
      <c r="K509" s="1315"/>
      <c r="L509" s="1316"/>
      <c r="M509" s="1316"/>
      <c r="N509" s="1316"/>
      <c r="O509" s="1316"/>
      <c r="P509" s="1317"/>
    </row>
    <row r="510" spans="2:16" ht="21" customHeight="1">
      <c r="B510" s="369"/>
      <c r="C510" s="370"/>
      <c r="D510" s="367"/>
      <c r="E510" s="367"/>
      <c r="F510" s="367"/>
      <c r="G510" s="367"/>
      <c r="H510" s="368"/>
      <c r="I510" s="369"/>
      <c r="J510" s="367"/>
      <c r="K510" s="1315"/>
      <c r="L510" s="1316"/>
      <c r="M510" s="1316"/>
      <c r="N510" s="1316"/>
      <c r="O510" s="1316"/>
      <c r="P510" s="1317"/>
    </row>
    <row r="511" spans="2:16" ht="21" customHeight="1">
      <c r="B511" s="369"/>
      <c r="C511" s="370"/>
      <c r="D511" s="367"/>
      <c r="E511" s="367"/>
      <c r="F511" s="367"/>
      <c r="G511" s="367"/>
      <c r="H511" s="368"/>
      <c r="I511" s="369"/>
      <c r="J511" s="367"/>
      <c r="K511" s="1315"/>
      <c r="L511" s="1316"/>
      <c r="M511" s="1316"/>
      <c r="N511" s="1316"/>
      <c r="O511" s="1316"/>
      <c r="P511" s="1317"/>
    </row>
    <row r="512" spans="2:16" ht="20.25" customHeight="1">
      <c r="B512" s="1321" t="s">
        <v>876</v>
      </c>
      <c r="C512" s="1322"/>
      <c r="D512" s="1322"/>
      <c r="E512" s="1322"/>
      <c r="F512" s="1322"/>
      <c r="G512" s="1322"/>
      <c r="H512" s="1322"/>
      <c r="I512" s="1323"/>
      <c r="J512" s="362">
        <f>ROUND(SUM(J508:J511),1)</f>
        <v>3</v>
      </c>
      <c r="K512" s="1318"/>
      <c r="L512" s="1319"/>
      <c r="M512" s="1319"/>
      <c r="N512" s="1319"/>
      <c r="O512" s="1319"/>
      <c r="P512" s="1320"/>
    </row>
    <row r="513" spans="2:16" ht="79" customHeight="1">
      <c r="B513" s="1345" t="s">
        <v>1872</v>
      </c>
      <c r="C513" s="1346"/>
      <c r="D513" s="1346"/>
      <c r="E513" s="1346"/>
      <c r="F513" s="1346"/>
      <c r="G513" s="1346"/>
      <c r="H513" s="1346"/>
      <c r="I513" s="1346"/>
      <c r="J513" s="1346"/>
      <c r="K513" s="1346"/>
      <c r="L513" s="1346"/>
      <c r="M513" s="1346"/>
      <c r="N513" s="1346"/>
      <c r="O513" s="1346"/>
      <c r="P513" s="1346"/>
    </row>
    <row r="516" spans="2:16" ht="48" customHeight="1">
      <c r="B516" s="1293"/>
      <c r="C516" s="1294"/>
      <c r="D516" s="1297" t="s">
        <v>870</v>
      </c>
      <c r="E516" s="1298"/>
      <c r="F516" s="1298"/>
      <c r="G516" s="1298"/>
      <c r="H516" s="1298"/>
      <c r="I516" s="1298"/>
      <c r="J516" s="1298"/>
      <c r="K516" s="1298"/>
      <c r="L516" s="1298"/>
      <c r="M516" s="1299"/>
      <c r="N516" s="1300"/>
      <c r="O516" s="1301"/>
      <c r="P516" s="1302"/>
    </row>
    <row r="517" spans="2:16" ht="48" customHeight="1">
      <c r="B517" s="1295"/>
      <c r="C517" s="1296"/>
      <c r="D517" s="1297" t="s">
        <v>871</v>
      </c>
      <c r="E517" s="1298"/>
      <c r="F517" s="1298"/>
      <c r="G517" s="1298"/>
      <c r="H517" s="1298"/>
      <c r="I517" s="1298"/>
      <c r="J517" s="1298"/>
      <c r="K517" s="1298"/>
      <c r="L517" s="1298"/>
      <c r="M517" s="1299"/>
      <c r="N517" s="1303"/>
      <c r="O517" s="1304"/>
      <c r="P517" s="1305"/>
    </row>
    <row r="518" spans="2:16" ht="25" customHeight="1">
      <c r="B518" s="362" t="s">
        <v>872</v>
      </c>
      <c r="C518" s="1343" t="s">
        <v>865</v>
      </c>
      <c r="D518" s="1343"/>
      <c r="E518" s="1343"/>
      <c r="F518" s="1343"/>
      <c r="G518" s="1343"/>
      <c r="H518" s="1343"/>
      <c r="I518" s="1343"/>
      <c r="J518" s="1343"/>
      <c r="K518" s="1343"/>
      <c r="L518" s="1343"/>
      <c r="M518" s="1343"/>
      <c r="N518" s="1343"/>
      <c r="O518" s="1343"/>
      <c r="P518" s="1343"/>
    </row>
    <row r="519" spans="2:16" ht="6" customHeight="1">
      <c r="B519" s="1309"/>
      <c r="C519" s="1310"/>
      <c r="D519" s="1310"/>
      <c r="E519" s="1310"/>
      <c r="F519" s="1310"/>
      <c r="G519" s="1310"/>
      <c r="H519" s="1310"/>
      <c r="I519" s="1310"/>
      <c r="J519" s="1310"/>
      <c r="K519" s="1310"/>
      <c r="L519" s="1310"/>
      <c r="M519" s="1310"/>
      <c r="N519" s="1310"/>
      <c r="O519" s="1310"/>
      <c r="P519" s="1311"/>
    </row>
    <row r="520" spans="2:16" ht="25" customHeight="1">
      <c r="B520" s="363" t="s">
        <v>378</v>
      </c>
      <c r="C520" s="362">
        <f>+'PPTO RESUMEN'!C75</f>
        <v>9.8000000000000007</v>
      </c>
      <c r="D520" s="1350" t="s">
        <v>1875</v>
      </c>
      <c r="E520" s="1351"/>
      <c r="F520" s="1351"/>
      <c r="G520" s="1351"/>
      <c r="H520" s="1351"/>
      <c r="I520" s="1351"/>
      <c r="J520" s="1351"/>
      <c r="K520" s="1351"/>
      <c r="L520" s="1351"/>
      <c r="M520" s="1351"/>
      <c r="N520" s="363" t="s">
        <v>301</v>
      </c>
      <c r="O520" s="364" t="s">
        <v>174</v>
      </c>
      <c r="P520" s="362">
        <v>1</v>
      </c>
    </row>
    <row r="521" spans="2:16" ht="18" customHeight="1">
      <c r="B521" s="1330" t="s">
        <v>873</v>
      </c>
      <c r="C521" s="1330" t="s">
        <v>299</v>
      </c>
      <c r="D521" s="1344" t="s">
        <v>874</v>
      </c>
      <c r="E521" s="1344"/>
      <c r="F521" s="1344"/>
      <c r="G521" s="1344" t="s">
        <v>875</v>
      </c>
      <c r="H521" s="1344" t="s">
        <v>0</v>
      </c>
      <c r="I521" s="1344" t="s">
        <v>301</v>
      </c>
      <c r="J521" s="1335" t="s">
        <v>876</v>
      </c>
      <c r="K521" s="1337" t="s">
        <v>877</v>
      </c>
      <c r="L521" s="1338"/>
      <c r="M521" s="1338"/>
      <c r="N521" s="1338"/>
      <c r="O521" s="1338"/>
      <c r="P521" s="1339"/>
    </row>
    <row r="522" spans="2:16" ht="18" customHeight="1">
      <c r="B522" s="1331"/>
      <c r="C522" s="1331"/>
      <c r="D522" s="366" t="s">
        <v>878</v>
      </c>
      <c r="E522" s="366" t="s">
        <v>879</v>
      </c>
      <c r="F522" s="366" t="s">
        <v>1871</v>
      </c>
      <c r="G522" s="1344"/>
      <c r="H522" s="1344"/>
      <c r="I522" s="1344"/>
      <c r="J522" s="1336"/>
      <c r="K522" s="1340"/>
      <c r="L522" s="1341"/>
      <c r="M522" s="1341"/>
      <c r="N522" s="1341"/>
      <c r="O522" s="1341"/>
      <c r="P522" s="1342"/>
    </row>
    <row r="523" spans="2:16" ht="27.75" customHeight="1">
      <c r="B523" s="362" t="s">
        <v>74</v>
      </c>
      <c r="C523" s="365" t="s">
        <v>75</v>
      </c>
      <c r="D523" s="367"/>
      <c r="E523" s="367"/>
      <c r="F523" s="367"/>
      <c r="G523" s="367"/>
      <c r="H523" s="368"/>
      <c r="I523" s="369"/>
      <c r="J523" s="367"/>
      <c r="K523" s="1312"/>
      <c r="L523" s="1313"/>
      <c r="M523" s="1313"/>
      <c r="N523" s="1313"/>
      <c r="O523" s="1313"/>
      <c r="P523" s="1314"/>
    </row>
    <row r="524" spans="2:16" ht="117" customHeight="1">
      <c r="B524" s="369"/>
      <c r="C524" s="370" t="s">
        <v>1875</v>
      </c>
      <c r="D524" s="367">
        <f>+P520</f>
        <v>1</v>
      </c>
      <c r="E524" s="367"/>
      <c r="F524" s="371"/>
      <c r="G524" s="367">
        <f>D524*F524*E524</f>
        <v>0</v>
      </c>
      <c r="H524" s="368">
        <f>+D524</f>
        <v>1</v>
      </c>
      <c r="I524" s="567" t="str">
        <f>O520</f>
        <v>und</v>
      </c>
      <c r="J524" s="367">
        <f>+H524</f>
        <v>1</v>
      </c>
      <c r="K524" s="1315"/>
      <c r="L524" s="1316"/>
      <c r="M524" s="1316"/>
      <c r="N524" s="1316"/>
      <c r="O524" s="1316"/>
      <c r="P524" s="1317"/>
    </row>
    <row r="525" spans="2:16" ht="21" customHeight="1">
      <c r="B525" s="369"/>
      <c r="C525" s="370"/>
      <c r="D525" s="367"/>
      <c r="E525" s="367"/>
      <c r="F525" s="367"/>
      <c r="G525" s="367"/>
      <c r="H525" s="368"/>
      <c r="I525" s="369"/>
      <c r="J525" s="367"/>
      <c r="K525" s="1315"/>
      <c r="L525" s="1316"/>
      <c r="M525" s="1316"/>
      <c r="N525" s="1316"/>
      <c r="O525" s="1316"/>
      <c r="P525" s="1317"/>
    </row>
    <row r="526" spans="2:16" ht="21" customHeight="1">
      <c r="B526" s="369"/>
      <c r="C526" s="370"/>
      <c r="D526" s="367"/>
      <c r="E526" s="367"/>
      <c r="F526" s="367"/>
      <c r="G526" s="367"/>
      <c r="H526" s="368"/>
      <c r="I526" s="369"/>
      <c r="J526" s="367"/>
      <c r="K526" s="1315"/>
      <c r="L526" s="1316"/>
      <c r="M526" s="1316"/>
      <c r="N526" s="1316"/>
      <c r="O526" s="1316"/>
      <c r="P526" s="1317"/>
    </row>
    <row r="527" spans="2:16" ht="20.25" customHeight="1">
      <c r="B527" s="1321" t="s">
        <v>876</v>
      </c>
      <c r="C527" s="1322"/>
      <c r="D527" s="1322"/>
      <c r="E527" s="1322"/>
      <c r="F527" s="1322"/>
      <c r="G527" s="1322"/>
      <c r="H527" s="1322"/>
      <c r="I527" s="1323"/>
      <c r="J527" s="362">
        <f>ROUND(SUM(J523:J526),1)</f>
        <v>1</v>
      </c>
      <c r="K527" s="1318"/>
      <c r="L527" s="1319"/>
      <c r="M527" s="1319"/>
      <c r="N527" s="1319"/>
      <c r="O527" s="1319"/>
      <c r="P527" s="1320"/>
    </row>
    <row r="528" spans="2:16" ht="79" customHeight="1">
      <c r="B528" s="1345" t="s">
        <v>1872</v>
      </c>
      <c r="C528" s="1346"/>
      <c r="D528" s="1346"/>
      <c r="E528" s="1346"/>
      <c r="F528" s="1346"/>
      <c r="G528" s="1346"/>
      <c r="H528" s="1346"/>
      <c r="I528" s="1346"/>
      <c r="J528" s="1346"/>
      <c r="K528" s="1346"/>
      <c r="L528" s="1346"/>
      <c r="M528" s="1346"/>
      <c r="N528" s="1346"/>
      <c r="O528" s="1346"/>
      <c r="P528" s="1346"/>
    </row>
    <row r="531" spans="2:16" ht="48" customHeight="1">
      <c r="B531" s="1293"/>
      <c r="C531" s="1294"/>
      <c r="D531" s="1297" t="s">
        <v>870</v>
      </c>
      <c r="E531" s="1298"/>
      <c r="F531" s="1298"/>
      <c r="G531" s="1298"/>
      <c r="H531" s="1298"/>
      <c r="I531" s="1298"/>
      <c r="J531" s="1298"/>
      <c r="K531" s="1298"/>
      <c r="L531" s="1298"/>
      <c r="M531" s="1299"/>
      <c r="N531" s="1300"/>
      <c r="O531" s="1301"/>
      <c r="P531" s="1302"/>
    </row>
    <row r="532" spans="2:16" ht="48" customHeight="1">
      <c r="B532" s="1295"/>
      <c r="C532" s="1296"/>
      <c r="D532" s="1297" t="s">
        <v>871</v>
      </c>
      <c r="E532" s="1298"/>
      <c r="F532" s="1298"/>
      <c r="G532" s="1298"/>
      <c r="H532" s="1298"/>
      <c r="I532" s="1298"/>
      <c r="J532" s="1298"/>
      <c r="K532" s="1298"/>
      <c r="L532" s="1298"/>
      <c r="M532" s="1299"/>
      <c r="N532" s="1303"/>
      <c r="O532" s="1304"/>
      <c r="P532" s="1305"/>
    </row>
    <row r="533" spans="2:16" ht="25" customHeight="1">
      <c r="B533" s="362" t="s">
        <v>872</v>
      </c>
      <c r="C533" s="1343" t="s">
        <v>865</v>
      </c>
      <c r="D533" s="1343"/>
      <c r="E533" s="1343"/>
      <c r="F533" s="1343"/>
      <c r="G533" s="1343"/>
      <c r="H533" s="1343"/>
      <c r="I533" s="1343"/>
      <c r="J533" s="1343"/>
      <c r="K533" s="1343"/>
      <c r="L533" s="1343"/>
      <c r="M533" s="1343"/>
      <c r="N533" s="1343"/>
      <c r="O533" s="1343"/>
      <c r="P533" s="1343"/>
    </row>
    <row r="534" spans="2:16" ht="6" customHeight="1">
      <c r="B534" s="1309"/>
      <c r="C534" s="1310"/>
      <c r="D534" s="1310"/>
      <c r="E534" s="1310"/>
      <c r="F534" s="1310"/>
      <c r="G534" s="1310"/>
      <c r="H534" s="1310"/>
      <c r="I534" s="1310"/>
      <c r="J534" s="1310"/>
      <c r="K534" s="1310"/>
      <c r="L534" s="1310"/>
      <c r="M534" s="1310"/>
      <c r="N534" s="1310"/>
      <c r="O534" s="1310"/>
      <c r="P534" s="1311"/>
    </row>
    <row r="535" spans="2:16" ht="25" customHeight="1">
      <c r="B535" s="363" t="s">
        <v>378</v>
      </c>
      <c r="C535" s="362">
        <f>+'PPTO RESUMEN'!C76</f>
        <v>9.9</v>
      </c>
      <c r="D535" s="1350" t="s">
        <v>254</v>
      </c>
      <c r="E535" s="1351"/>
      <c r="F535" s="1351"/>
      <c r="G535" s="1351"/>
      <c r="H535" s="1351"/>
      <c r="I535" s="1351"/>
      <c r="J535" s="1351"/>
      <c r="K535" s="1351"/>
      <c r="L535" s="1351"/>
      <c r="M535" s="1351"/>
      <c r="N535" s="363" t="s">
        <v>301</v>
      </c>
      <c r="O535" s="364" t="s">
        <v>174</v>
      </c>
      <c r="P535" s="362">
        <v>3</v>
      </c>
    </row>
    <row r="536" spans="2:16" ht="18" customHeight="1">
      <c r="B536" s="1330" t="s">
        <v>873</v>
      </c>
      <c r="C536" s="1330" t="s">
        <v>299</v>
      </c>
      <c r="D536" s="1344" t="s">
        <v>874</v>
      </c>
      <c r="E536" s="1344"/>
      <c r="F536" s="1344"/>
      <c r="G536" s="1344" t="s">
        <v>875</v>
      </c>
      <c r="H536" s="1344" t="s">
        <v>0</v>
      </c>
      <c r="I536" s="1344" t="s">
        <v>301</v>
      </c>
      <c r="J536" s="1335" t="s">
        <v>876</v>
      </c>
      <c r="K536" s="1337" t="s">
        <v>877</v>
      </c>
      <c r="L536" s="1338"/>
      <c r="M536" s="1338"/>
      <c r="N536" s="1338"/>
      <c r="O536" s="1338"/>
      <c r="P536" s="1339"/>
    </row>
    <row r="537" spans="2:16" ht="18" customHeight="1">
      <c r="B537" s="1331"/>
      <c r="C537" s="1331"/>
      <c r="D537" s="366" t="s">
        <v>878</v>
      </c>
      <c r="E537" s="366" t="s">
        <v>879</v>
      </c>
      <c r="F537" s="366" t="s">
        <v>1871</v>
      </c>
      <c r="G537" s="1344"/>
      <c r="H537" s="1344"/>
      <c r="I537" s="1344"/>
      <c r="J537" s="1336"/>
      <c r="K537" s="1340"/>
      <c r="L537" s="1341"/>
      <c r="M537" s="1341"/>
      <c r="N537" s="1341"/>
      <c r="O537" s="1341"/>
      <c r="P537" s="1342"/>
    </row>
    <row r="538" spans="2:16" ht="27.75" customHeight="1">
      <c r="B538" s="362" t="s">
        <v>74</v>
      </c>
      <c r="C538" s="365" t="s">
        <v>75</v>
      </c>
      <c r="D538" s="367"/>
      <c r="E538" s="367"/>
      <c r="F538" s="367"/>
      <c r="G538" s="367"/>
      <c r="H538" s="368"/>
      <c r="I538" s="369"/>
      <c r="J538" s="367"/>
      <c r="K538" s="1312"/>
      <c r="L538" s="1313"/>
      <c r="M538" s="1313"/>
      <c r="N538" s="1313"/>
      <c r="O538" s="1313"/>
      <c r="P538" s="1314"/>
    </row>
    <row r="539" spans="2:16" ht="117" customHeight="1">
      <c r="B539" s="369"/>
      <c r="C539" s="370" t="s">
        <v>254</v>
      </c>
      <c r="D539" s="367">
        <f>+P535</f>
        <v>3</v>
      </c>
      <c r="E539" s="367"/>
      <c r="F539" s="371"/>
      <c r="G539" s="367">
        <f>D539*F539*E539</f>
        <v>0</v>
      </c>
      <c r="H539" s="368">
        <f>+D539</f>
        <v>3</v>
      </c>
      <c r="I539" s="567" t="str">
        <f>O535</f>
        <v>und</v>
      </c>
      <c r="J539" s="367">
        <f>+H539</f>
        <v>3</v>
      </c>
      <c r="K539" s="1315"/>
      <c r="L539" s="1316"/>
      <c r="M539" s="1316"/>
      <c r="N539" s="1316"/>
      <c r="O539" s="1316"/>
      <c r="P539" s="1317"/>
    </row>
    <row r="540" spans="2:16" ht="21" customHeight="1">
      <c r="B540" s="369"/>
      <c r="C540" s="370"/>
      <c r="D540" s="367"/>
      <c r="E540" s="367"/>
      <c r="F540" s="367"/>
      <c r="G540" s="367"/>
      <c r="H540" s="368"/>
      <c r="I540" s="369"/>
      <c r="J540" s="367"/>
      <c r="K540" s="1315"/>
      <c r="L540" s="1316"/>
      <c r="M540" s="1316"/>
      <c r="N540" s="1316"/>
      <c r="O540" s="1316"/>
      <c r="P540" s="1317"/>
    </row>
    <row r="541" spans="2:16" ht="21" customHeight="1">
      <c r="B541" s="369"/>
      <c r="C541" s="370"/>
      <c r="D541" s="367"/>
      <c r="E541" s="367"/>
      <c r="F541" s="367"/>
      <c r="G541" s="367"/>
      <c r="H541" s="368"/>
      <c r="I541" s="369"/>
      <c r="J541" s="367"/>
      <c r="K541" s="1315"/>
      <c r="L541" s="1316"/>
      <c r="M541" s="1316"/>
      <c r="N541" s="1316"/>
      <c r="O541" s="1316"/>
      <c r="P541" s="1317"/>
    </row>
    <row r="542" spans="2:16" ht="20.25" customHeight="1">
      <c r="B542" s="1321" t="s">
        <v>876</v>
      </c>
      <c r="C542" s="1322"/>
      <c r="D542" s="1322"/>
      <c r="E542" s="1322"/>
      <c r="F542" s="1322"/>
      <c r="G542" s="1322"/>
      <c r="H542" s="1322"/>
      <c r="I542" s="1323"/>
      <c r="J542" s="362">
        <f>ROUND(SUM(J538:J541),1)</f>
        <v>3</v>
      </c>
      <c r="K542" s="1318"/>
      <c r="L542" s="1319"/>
      <c r="M542" s="1319"/>
      <c r="N542" s="1319"/>
      <c r="O542" s="1319"/>
      <c r="P542" s="1320"/>
    </row>
    <row r="543" spans="2:16" ht="79" customHeight="1">
      <c r="B543" s="1345" t="s">
        <v>1872</v>
      </c>
      <c r="C543" s="1346"/>
      <c r="D543" s="1346"/>
      <c r="E543" s="1346"/>
      <c r="F543" s="1346"/>
      <c r="G543" s="1346"/>
      <c r="H543" s="1346"/>
      <c r="I543" s="1346"/>
      <c r="J543" s="1346"/>
      <c r="K543" s="1346"/>
      <c r="L543" s="1346"/>
      <c r="M543" s="1346"/>
      <c r="N543" s="1346"/>
      <c r="O543" s="1346"/>
      <c r="P543" s="1346"/>
    </row>
    <row r="546" spans="2:16" ht="48" customHeight="1">
      <c r="B546" s="1293"/>
      <c r="C546" s="1294"/>
      <c r="D546" s="1297" t="s">
        <v>870</v>
      </c>
      <c r="E546" s="1298"/>
      <c r="F546" s="1298"/>
      <c r="G546" s="1298"/>
      <c r="H546" s="1298"/>
      <c r="I546" s="1298"/>
      <c r="J546" s="1298"/>
      <c r="K546" s="1298"/>
      <c r="L546" s="1298"/>
      <c r="M546" s="1299"/>
      <c r="N546" s="1300"/>
      <c r="O546" s="1301"/>
      <c r="P546" s="1302"/>
    </row>
    <row r="547" spans="2:16" ht="48" customHeight="1">
      <c r="B547" s="1295"/>
      <c r="C547" s="1296"/>
      <c r="D547" s="1297" t="s">
        <v>871</v>
      </c>
      <c r="E547" s="1298"/>
      <c r="F547" s="1298"/>
      <c r="G547" s="1298"/>
      <c r="H547" s="1298"/>
      <c r="I547" s="1298"/>
      <c r="J547" s="1298"/>
      <c r="K547" s="1298"/>
      <c r="L547" s="1298"/>
      <c r="M547" s="1299"/>
      <c r="N547" s="1303"/>
      <c r="O547" s="1304"/>
      <c r="P547" s="1305"/>
    </row>
    <row r="548" spans="2:16" ht="25" customHeight="1">
      <c r="B548" s="362" t="s">
        <v>872</v>
      </c>
      <c r="C548" s="1343" t="s">
        <v>865</v>
      </c>
      <c r="D548" s="1343"/>
      <c r="E548" s="1343"/>
      <c r="F548" s="1343"/>
      <c r="G548" s="1343"/>
      <c r="H548" s="1343"/>
      <c r="I548" s="1343"/>
      <c r="J548" s="1343"/>
      <c r="K548" s="1343"/>
      <c r="L548" s="1343"/>
      <c r="M548" s="1343"/>
      <c r="N548" s="1343"/>
      <c r="O548" s="1343"/>
      <c r="P548" s="1343"/>
    </row>
    <row r="549" spans="2:16" ht="6" customHeight="1">
      <c r="B549" s="1309"/>
      <c r="C549" s="1310"/>
      <c r="D549" s="1310"/>
      <c r="E549" s="1310"/>
      <c r="F549" s="1310"/>
      <c r="G549" s="1310"/>
      <c r="H549" s="1310"/>
      <c r="I549" s="1310"/>
      <c r="J549" s="1310"/>
      <c r="K549" s="1310"/>
      <c r="L549" s="1310"/>
      <c r="M549" s="1310"/>
      <c r="N549" s="1310"/>
      <c r="O549" s="1310"/>
      <c r="P549" s="1311"/>
    </row>
    <row r="550" spans="2:16" ht="25" customHeight="1">
      <c r="B550" s="363" t="s">
        <v>378</v>
      </c>
      <c r="C550" s="587">
        <f>+'PPTO RESUMEN'!C77</f>
        <v>9.1</v>
      </c>
      <c r="D550" s="1350" t="s">
        <v>920</v>
      </c>
      <c r="E550" s="1351"/>
      <c r="F550" s="1351"/>
      <c r="G550" s="1351"/>
      <c r="H550" s="1351"/>
      <c r="I550" s="1351"/>
      <c r="J550" s="1351"/>
      <c r="K550" s="1351"/>
      <c r="L550" s="1351"/>
      <c r="M550" s="1351"/>
      <c r="N550" s="363" t="s">
        <v>301</v>
      </c>
      <c r="O550" s="364" t="s">
        <v>63</v>
      </c>
      <c r="P550" s="362">
        <v>490</v>
      </c>
    </row>
    <row r="551" spans="2:16" ht="18" customHeight="1">
      <c r="B551" s="1330" t="s">
        <v>873</v>
      </c>
      <c r="C551" s="1330" t="s">
        <v>299</v>
      </c>
      <c r="D551" s="1344" t="s">
        <v>874</v>
      </c>
      <c r="E551" s="1344"/>
      <c r="F551" s="1344"/>
      <c r="G551" s="1344" t="s">
        <v>875</v>
      </c>
      <c r="H551" s="1344" t="s">
        <v>0</v>
      </c>
      <c r="I551" s="1344" t="s">
        <v>301</v>
      </c>
      <c r="J551" s="1335" t="s">
        <v>876</v>
      </c>
      <c r="K551" s="1337" t="s">
        <v>877</v>
      </c>
      <c r="L551" s="1338"/>
      <c r="M551" s="1338"/>
      <c r="N551" s="1338"/>
      <c r="O551" s="1338"/>
      <c r="P551" s="1339"/>
    </row>
    <row r="552" spans="2:16" ht="18" customHeight="1">
      <c r="B552" s="1331"/>
      <c r="C552" s="1331"/>
      <c r="D552" s="366" t="s">
        <v>878</v>
      </c>
      <c r="E552" s="366" t="s">
        <v>879</v>
      </c>
      <c r="F552" s="366" t="s">
        <v>1871</v>
      </c>
      <c r="G552" s="1344"/>
      <c r="H552" s="1344"/>
      <c r="I552" s="1344"/>
      <c r="J552" s="1336"/>
      <c r="K552" s="1340"/>
      <c r="L552" s="1341"/>
      <c r="M552" s="1341"/>
      <c r="N552" s="1341"/>
      <c r="O552" s="1341"/>
      <c r="P552" s="1342"/>
    </row>
    <row r="553" spans="2:16" ht="27.75" customHeight="1">
      <c r="B553" s="362" t="s">
        <v>74</v>
      </c>
      <c r="C553" s="365" t="s">
        <v>75</v>
      </c>
      <c r="D553" s="367"/>
      <c r="E553" s="367"/>
      <c r="F553" s="367"/>
      <c r="G553" s="367"/>
      <c r="H553" s="368"/>
      <c r="I553" s="369"/>
      <c r="J553" s="367"/>
      <c r="K553" s="1312"/>
      <c r="L553" s="1313"/>
      <c r="M553" s="1313"/>
      <c r="N553" s="1313"/>
      <c r="O553" s="1313"/>
      <c r="P553" s="1314"/>
    </row>
    <row r="554" spans="2:16" ht="178.25" customHeight="1">
      <c r="B554" s="369"/>
      <c r="C554" s="370" t="s">
        <v>920</v>
      </c>
      <c r="D554" s="367">
        <f>+P550</f>
        <v>490</v>
      </c>
      <c r="E554" s="367"/>
      <c r="F554" s="371"/>
      <c r="G554" s="367">
        <f>D554*F554*E554</f>
        <v>0</v>
      </c>
      <c r="H554" s="368">
        <f>+D554</f>
        <v>490</v>
      </c>
      <c r="I554" s="567" t="str">
        <f>O550</f>
        <v>m</v>
      </c>
      <c r="J554" s="367">
        <f>+H554</f>
        <v>490</v>
      </c>
      <c r="K554" s="1315"/>
      <c r="L554" s="1316"/>
      <c r="M554" s="1316"/>
      <c r="N554" s="1316"/>
      <c r="O554" s="1316"/>
      <c r="P554" s="1317"/>
    </row>
    <row r="555" spans="2:16" ht="21" customHeight="1">
      <c r="B555" s="369"/>
      <c r="C555" s="370"/>
      <c r="D555" s="367"/>
      <c r="E555" s="367"/>
      <c r="F555" s="367"/>
      <c r="G555" s="367"/>
      <c r="H555" s="368"/>
      <c r="I555" s="369"/>
      <c r="J555" s="367"/>
      <c r="K555" s="1315"/>
      <c r="L555" s="1316"/>
      <c r="M555" s="1316"/>
      <c r="N555" s="1316"/>
      <c r="O555" s="1316"/>
      <c r="P555" s="1317"/>
    </row>
    <row r="556" spans="2:16" ht="21" customHeight="1">
      <c r="B556" s="369"/>
      <c r="C556" s="370"/>
      <c r="D556" s="367"/>
      <c r="E556" s="367"/>
      <c r="F556" s="367"/>
      <c r="G556" s="367"/>
      <c r="H556" s="368"/>
      <c r="I556" s="369"/>
      <c r="J556" s="367"/>
      <c r="K556" s="1315"/>
      <c r="L556" s="1316"/>
      <c r="M556" s="1316"/>
      <c r="N556" s="1316"/>
      <c r="O556" s="1316"/>
      <c r="P556" s="1317"/>
    </row>
    <row r="557" spans="2:16" ht="20.25" customHeight="1">
      <c r="B557" s="1321" t="s">
        <v>876</v>
      </c>
      <c r="C557" s="1322"/>
      <c r="D557" s="1322"/>
      <c r="E557" s="1322"/>
      <c r="F557" s="1322"/>
      <c r="G557" s="1322"/>
      <c r="H557" s="1322"/>
      <c r="I557" s="1323"/>
      <c r="J557" s="362">
        <f>ROUND(SUM(J553:J556),1)</f>
        <v>490</v>
      </c>
      <c r="K557" s="1318"/>
      <c r="L557" s="1319"/>
      <c r="M557" s="1319"/>
      <c r="N557" s="1319"/>
      <c r="O557" s="1319"/>
      <c r="P557" s="1320"/>
    </row>
    <row r="558" spans="2:16" ht="79" customHeight="1">
      <c r="B558" s="1345" t="s">
        <v>1872</v>
      </c>
      <c r="C558" s="1346"/>
      <c r="D558" s="1346"/>
      <c r="E558" s="1346"/>
      <c r="F558" s="1346"/>
      <c r="G558" s="1346"/>
      <c r="H558" s="1346"/>
      <c r="I558" s="1346"/>
      <c r="J558" s="1346"/>
      <c r="K558" s="1346"/>
      <c r="L558" s="1346"/>
      <c r="M558" s="1346"/>
      <c r="N558" s="1346"/>
      <c r="O558" s="1346"/>
      <c r="P558" s="1346"/>
    </row>
    <row r="559" spans="2:16" ht="78.75" customHeight="1">
      <c r="B559" s="568"/>
      <c r="C559" s="570"/>
      <c r="D559" s="570"/>
      <c r="E559" s="570"/>
      <c r="F559" s="570"/>
      <c r="G559" s="570"/>
      <c r="H559" s="570"/>
      <c r="I559" s="570"/>
      <c r="J559" s="570"/>
      <c r="K559" s="570"/>
      <c r="L559" s="570"/>
      <c r="M559" s="570"/>
      <c r="N559" s="570"/>
      <c r="O559" s="570"/>
      <c r="P559" s="570"/>
    </row>
    <row r="561" spans="2:16" ht="48" customHeight="1">
      <c r="B561" s="1293"/>
      <c r="C561" s="1294"/>
      <c r="D561" s="1297" t="s">
        <v>870</v>
      </c>
      <c r="E561" s="1298"/>
      <c r="F561" s="1298"/>
      <c r="G561" s="1298"/>
      <c r="H561" s="1298"/>
      <c r="I561" s="1298"/>
      <c r="J561" s="1298"/>
      <c r="K561" s="1298"/>
      <c r="L561" s="1298"/>
      <c r="M561" s="1299"/>
      <c r="N561" s="1300"/>
      <c r="O561" s="1301"/>
      <c r="P561" s="1302"/>
    </row>
    <row r="562" spans="2:16" ht="48" customHeight="1">
      <c r="B562" s="1295"/>
      <c r="C562" s="1296"/>
      <c r="D562" s="1297" t="s">
        <v>871</v>
      </c>
      <c r="E562" s="1298"/>
      <c r="F562" s="1298"/>
      <c r="G562" s="1298"/>
      <c r="H562" s="1298"/>
      <c r="I562" s="1298"/>
      <c r="J562" s="1298"/>
      <c r="K562" s="1298"/>
      <c r="L562" s="1298"/>
      <c r="M562" s="1299"/>
      <c r="N562" s="1303"/>
      <c r="O562" s="1304"/>
      <c r="P562" s="1305"/>
    </row>
    <row r="563" spans="2:16" ht="25" customHeight="1">
      <c r="B563" s="362" t="s">
        <v>872</v>
      </c>
      <c r="C563" s="1343" t="s">
        <v>865</v>
      </c>
      <c r="D563" s="1343"/>
      <c r="E563" s="1343"/>
      <c r="F563" s="1343"/>
      <c r="G563" s="1343"/>
      <c r="H563" s="1343"/>
      <c r="I563" s="1343"/>
      <c r="J563" s="1343"/>
      <c r="K563" s="1343"/>
      <c r="L563" s="1343"/>
      <c r="M563" s="1343"/>
      <c r="N563" s="1343"/>
      <c r="O563" s="1343"/>
      <c r="P563" s="1343"/>
    </row>
    <row r="564" spans="2:16" ht="6" customHeight="1">
      <c r="B564" s="1309"/>
      <c r="C564" s="1310"/>
      <c r="D564" s="1310"/>
      <c r="E564" s="1310"/>
      <c r="F564" s="1310"/>
      <c r="G564" s="1310"/>
      <c r="H564" s="1310"/>
      <c r="I564" s="1310"/>
      <c r="J564" s="1310"/>
      <c r="K564" s="1310"/>
      <c r="L564" s="1310"/>
      <c r="M564" s="1310"/>
      <c r="N564" s="1310"/>
      <c r="O564" s="1310"/>
      <c r="P564" s="1311"/>
    </row>
    <row r="565" spans="2:16" ht="25" customHeight="1">
      <c r="B565" s="363" t="s">
        <v>378</v>
      </c>
      <c r="C565" s="587">
        <f>+'PPTO RESUMEN'!C78</f>
        <v>9.11</v>
      </c>
      <c r="D565" s="1350" t="s">
        <v>921</v>
      </c>
      <c r="E565" s="1351"/>
      <c r="F565" s="1351"/>
      <c r="G565" s="1351"/>
      <c r="H565" s="1351"/>
      <c r="I565" s="1351"/>
      <c r="J565" s="1351"/>
      <c r="K565" s="1351"/>
      <c r="L565" s="1351"/>
      <c r="M565" s="1351"/>
      <c r="N565" s="363" t="s">
        <v>301</v>
      </c>
      <c r="O565" s="364" t="s">
        <v>63</v>
      </c>
      <c r="P565" s="362">
        <v>356</v>
      </c>
    </row>
    <row r="566" spans="2:16" ht="18" customHeight="1">
      <c r="B566" s="1330" t="s">
        <v>873</v>
      </c>
      <c r="C566" s="1330" t="s">
        <v>299</v>
      </c>
      <c r="D566" s="1344" t="s">
        <v>874</v>
      </c>
      <c r="E566" s="1344"/>
      <c r="F566" s="1344"/>
      <c r="G566" s="1344" t="s">
        <v>875</v>
      </c>
      <c r="H566" s="1344" t="s">
        <v>0</v>
      </c>
      <c r="I566" s="1344" t="s">
        <v>301</v>
      </c>
      <c r="J566" s="1335" t="s">
        <v>876</v>
      </c>
      <c r="K566" s="1337" t="s">
        <v>877</v>
      </c>
      <c r="L566" s="1338"/>
      <c r="M566" s="1338"/>
      <c r="N566" s="1338"/>
      <c r="O566" s="1338"/>
      <c r="P566" s="1339"/>
    </row>
    <row r="567" spans="2:16" ht="18" customHeight="1">
      <c r="B567" s="1331"/>
      <c r="C567" s="1331"/>
      <c r="D567" s="366" t="s">
        <v>878</v>
      </c>
      <c r="E567" s="366" t="s">
        <v>879</v>
      </c>
      <c r="F567" s="366" t="s">
        <v>1871</v>
      </c>
      <c r="G567" s="1344"/>
      <c r="H567" s="1344"/>
      <c r="I567" s="1344"/>
      <c r="J567" s="1336"/>
      <c r="K567" s="1340"/>
      <c r="L567" s="1341"/>
      <c r="M567" s="1341"/>
      <c r="N567" s="1341"/>
      <c r="O567" s="1341"/>
      <c r="P567" s="1342"/>
    </row>
    <row r="568" spans="2:16" ht="27.75" customHeight="1">
      <c r="B568" s="362" t="s">
        <v>74</v>
      </c>
      <c r="C568" s="365" t="s">
        <v>75</v>
      </c>
      <c r="D568" s="367"/>
      <c r="E568" s="367"/>
      <c r="F568" s="367"/>
      <c r="G568" s="367"/>
      <c r="H568" s="368"/>
      <c r="I568" s="369"/>
      <c r="J568" s="367"/>
      <c r="K568" s="1312"/>
      <c r="L568" s="1313"/>
      <c r="M568" s="1313"/>
      <c r="N568" s="1313"/>
      <c r="O568" s="1313"/>
      <c r="P568" s="1314"/>
    </row>
    <row r="569" spans="2:16" ht="178.25" customHeight="1">
      <c r="B569" s="369"/>
      <c r="C569" s="370" t="s">
        <v>921</v>
      </c>
      <c r="D569" s="367">
        <f>+P565</f>
        <v>356</v>
      </c>
      <c r="E569" s="367"/>
      <c r="F569" s="371"/>
      <c r="G569" s="367">
        <f>D569*F569*E569</f>
        <v>0</v>
      </c>
      <c r="H569" s="368">
        <f>+D569</f>
        <v>356</v>
      </c>
      <c r="I569" s="567" t="str">
        <f>O565</f>
        <v>m</v>
      </c>
      <c r="J569" s="367">
        <f>+H569</f>
        <v>356</v>
      </c>
      <c r="K569" s="1315"/>
      <c r="L569" s="1316"/>
      <c r="M569" s="1316"/>
      <c r="N569" s="1316"/>
      <c r="O569" s="1316"/>
      <c r="P569" s="1317"/>
    </row>
    <row r="570" spans="2:16" ht="21" customHeight="1">
      <c r="B570" s="369"/>
      <c r="C570" s="370"/>
      <c r="D570" s="367"/>
      <c r="E570" s="367"/>
      <c r="F570" s="367"/>
      <c r="G570" s="367"/>
      <c r="H570" s="368"/>
      <c r="I570" s="369"/>
      <c r="J570" s="367"/>
      <c r="K570" s="1315"/>
      <c r="L570" s="1316"/>
      <c r="M570" s="1316"/>
      <c r="N570" s="1316"/>
      <c r="O570" s="1316"/>
      <c r="P570" s="1317"/>
    </row>
    <row r="571" spans="2:16" ht="21" customHeight="1">
      <c r="B571" s="369"/>
      <c r="C571" s="370"/>
      <c r="D571" s="367"/>
      <c r="E571" s="367"/>
      <c r="F571" s="367"/>
      <c r="G571" s="367"/>
      <c r="H571" s="368"/>
      <c r="I571" s="369"/>
      <c r="J571" s="367"/>
      <c r="K571" s="1315"/>
      <c r="L571" s="1316"/>
      <c r="M571" s="1316"/>
      <c r="N571" s="1316"/>
      <c r="O571" s="1316"/>
      <c r="P571" s="1317"/>
    </row>
    <row r="572" spans="2:16" ht="20.25" customHeight="1">
      <c r="B572" s="1321" t="s">
        <v>876</v>
      </c>
      <c r="C572" s="1322"/>
      <c r="D572" s="1322"/>
      <c r="E572" s="1322"/>
      <c r="F572" s="1322"/>
      <c r="G572" s="1322"/>
      <c r="H572" s="1322"/>
      <c r="I572" s="1323"/>
      <c r="J572" s="362">
        <f>ROUND(SUM(J568:J571),1)</f>
        <v>356</v>
      </c>
      <c r="K572" s="1318"/>
      <c r="L572" s="1319"/>
      <c r="M572" s="1319"/>
      <c r="N572" s="1319"/>
      <c r="O572" s="1319"/>
      <c r="P572" s="1320"/>
    </row>
    <row r="573" spans="2:16" ht="79" customHeight="1">
      <c r="B573" s="1345" t="s">
        <v>1872</v>
      </c>
      <c r="C573" s="1346"/>
      <c r="D573" s="1346"/>
      <c r="E573" s="1346"/>
      <c r="F573" s="1346"/>
      <c r="G573" s="1346"/>
      <c r="H573" s="1346"/>
      <c r="I573" s="1346"/>
      <c r="J573" s="1346"/>
      <c r="K573" s="1346"/>
      <c r="L573" s="1346"/>
      <c r="M573" s="1346"/>
      <c r="N573" s="1346"/>
      <c r="O573" s="1346"/>
      <c r="P573" s="1346"/>
    </row>
    <row r="574" spans="2:16" ht="18.75" customHeight="1">
      <c r="B574" s="568"/>
      <c r="C574" s="570"/>
      <c r="D574" s="570"/>
      <c r="E574" s="570"/>
      <c r="F574" s="570"/>
      <c r="G574" s="570"/>
      <c r="H574" s="570"/>
      <c r="I574" s="570"/>
      <c r="J574" s="570"/>
      <c r="K574" s="570"/>
      <c r="L574" s="570"/>
      <c r="M574" s="570"/>
      <c r="N574" s="570"/>
      <c r="O574" s="570"/>
      <c r="P574" s="570"/>
    </row>
    <row r="576" spans="2:16" ht="48" customHeight="1">
      <c r="B576" s="1293"/>
      <c r="C576" s="1294"/>
      <c r="D576" s="1297" t="s">
        <v>870</v>
      </c>
      <c r="E576" s="1298"/>
      <c r="F576" s="1298"/>
      <c r="G576" s="1298"/>
      <c r="H576" s="1298"/>
      <c r="I576" s="1298"/>
      <c r="J576" s="1298"/>
      <c r="K576" s="1298"/>
      <c r="L576" s="1298"/>
      <c r="M576" s="1299"/>
      <c r="N576" s="1300"/>
      <c r="O576" s="1301"/>
      <c r="P576" s="1302"/>
    </row>
    <row r="577" spans="2:16" ht="48" customHeight="1">
      <c r="B577" s="1295"/>
      <c r="C577" s="1296"/>
      <c r="D577" s="1297" t="s">
        <v>871</v>
      </c>
      <c r="E577" s="1298"/>
      <c r="F577" s="1298"/>
      <c r="G577" s="1298"/>
      <c r="H577" s="1298"/>
      <c r="I577" s="1298"/>
      <c r="J577" s="1298"/>
      <c r="K577" s="1298"/>
      <c r="L577" s="1298"/>
      <c r="M577" s="1299"/>
      <c r="N577" s="1303"/>
      <c r="O577" s="1304"/>
      <c r="P577" s="1305"/>
    </row>
    <row r="578" spans="2:16" ht="25" customHeight="1">
      <c r="B578" s="362" t="s">
        <v>872</v>
      </c>
      <c r="C578" s="1343" t="s">
        <v>865</v>
      </c>
      <c r="D578" s="1343"/>
      <c r="E578" s="1343"/>
      <c r="F578" s="1343"/>
      <c r="G578" s="1343"/>
      <c r="H578" s="1343"/>
      <c r="I578" s="1343"/>
      <c r="J578" s="1343"/>
      <c r="K578" s="1343"/>
      <c r="L578" s="1343"/>
      <c r="M578" s="1343"/>
      <c r="N578" s="1343"/>
      <c r="O578" s="1343"/>
      <c r="P578" s="1343"/>
    </row>
    <row r="579" spans="2:16" ht="6" customHeight="1">
      <c r="B579" s="1309"/>
      <c r="C579" s="1310"/>
      <c r="D579" s="1310"/>
      <c r="E579" s="1310"/>
      <c r="F579" s="1310"/>
      <c r="G579" s="1310"/>
      <c r="H579" s="1310"/>
      <c r="I579" s="1310"/>
      <c r="J579" s="1310"/>
      <c r="K579" s="1310"/>
      <c r="L579" s="1310"/>
      <c r="M579" s="1310"/>
      <c r="N579" s="1310"/>
      <c r="O579" s="1310"/>
      <c r="P579" s="1311"/>
    </row>
    <row r="580" spans="2:16" ht="25" customHeight="1">
      <c r="B580" s="363" t="s">
        <v>378</v>
      </c>
      <c r="C580" s="587">
        <f>+'PPTO RESUMEN'!C79</f>
        <v>9.1199999999999992</v>
      </c>
      <c r="D580" s="1350" t="s">
        <v>1876</v>
      </c>
      <c r="E580" s="1351"/>
      <c r="F580" s="1351"/>
      <c r="G580" s="1351"/>
      <c r="H580" s="1351"/>
      <c r="I580" s="1351"/>
      <c r="J580" s="1351"/>
      <c r="K580" s="1351"/>
      <c r="L580" s="1351"/>
      <c r="M580" s="1351"/>
      <c r="N580" s="363" t="s">
        <v>301</v>
      </c>
      <c r="O580" s="364" t="s">
        <v>63</v>
      </c>
      <c r="P580" s="362">
        <v>6</v>
      </c>
    </row>
    <row r="581" spans="2:16" ht="18" customHeight="1">
      <c r="B581" s="1330" t="s">
        <v>873</v>
      </c>
      <c r="C581" s="1330" t="s">
        <v>299</v>
      </c>
      <c r="D581" s="1344" t="s">
        <v>874</v>
      </c>
      <c r="E581" s="1344"/>
      <c r="F581" s="1344"/>
      <c r="G581" s="1344" t="s">
        <v>875</v>
      </c>
      <c r="H581" s="1344" t="s">
        <v>0</v>
      </c>
      <c r="I581" s="1344" t="s">
        <v>301</v>
      </c>
      <c r="J581" s="1335" t="s">
        <v>876</v>
      </c>
      <c r="K581" s="1337" t="s">
        <v>877</v>
      </c>
      <c r="L581" s="1338"/>
      <c r="M581" s="1338"/>
      <c r="N581" s="1338"/>
      <c r="O581" s="1338"/>
      <c r="P581" s="1339"/>
    </row>
    <row r="582" spans="2:16" ht="18" customHeight="1">
      <c r="B582" s="1331"/>
      <c r="C582" s="1331"/>
      <c r="D582" s="366" t="s">
        <v>878</v>
      </c>
      <c r="E582" s="366" t="s">
        <v>879</v>
      </c>
      <c r="F582" s="366" t="s">
        <v>1871</v>
      </c>
      <c r="G582" s="1344"/>
      <c r="H582" s="1344"/>
      <c r="I582" s="1344"/>
      <c r="J582" s="1336"/>
      <c r="K582" s="1340"/>
      <c r="L582" s="1341"/>
      <c r="M582" s="1341"/>
      <c r="N582" s="1341"/>
      <c r="O582" s="1341"/>
      <c r="P582" s="1342"/>
    </row>
    <row r="583" spans="2:16" ht="27.75" customHeight="1">
      <c r="B583" s="362" t="s">
        <v>74</v>
      </c>
      <c r="C583" s="365" t="s">
        <v>75</v>
      </c>
      <c r="D583" s="367"/>
      <c r="E583" s="367"/>
      <c r="F583" s="367"/>
      <c r="G583" s="367"/>
      <c r="H583" s="368"/>
      <c r="I583" s="369"/>
      <c r="J583" s="367"/>
      <c r="K583" s="1312"/>
      <c r="L583" s="1313"/>
      <c r="M583" s="1313"/>
      <c r="N583" s="1313"/>
      <c r="O583" s="1313"/>
      <c r="P583" s="1314"/>
    </row>
    <row r="584" spans="2:16" ht="178.25" customHeight="1">
      <c r="B584" s="369"/>
      <c r="C584" s="370" t="s">
        <v>1876</v>
      </c>
      <c r="D584" s="367">
        <f>+P580</f>
        <v>6</v>
      </c>
      <c r="E584" s="367"/>
      <c r="F584" s="371"/>
      <c r="G584" s="367">
        <f>D584*F584*E584</f>
        <v>0</v>
      </c>
      <c r="H584" s="368">
        <f>+D584</f>
        <v>6</v>
      </c>
      <c r="I584" s="567" t="str">
        <f>O580</f>
        <v>m</v>
      </c>
      <c r="J584" s="367">
        <f>+H584</f>
        <v>6</v>
      </c>
      <c r="K584" s="1315"/>
      <c r="L584" s="1316"/>
      <c r="M584" s="1316"/>
      <c r="N584" s="1316"/>
      <c r="O584" s="1316"/>
      <c r="P584" s="1317"/>
    </row>
    <row r="585" spans="2:16" ht="21" customHeight="1">
      <c r="B585" s="369"/>
      <c r="C585" s="370"/>
      <c r="D585" s="367"/>
      <c r="E585" s="367"/>
      <c r="F585" s="367"/>
      <c r="G585" s="367"/>
      <c r="H585" s="368"/>
      <c r="I585" s="369"/>
      <c r="J585" s="367"/>
      <c r="K585" s="1315"/>
      <c r="L585" s="1316"/>
      <c r="M585" s="1316"/>
      <c r="N585" s="1316"/>
      <c r="O585" s="1316"/>
      <c r="P585" s="1317"/>
    </row>
    <row r="586" spans="2:16" ht="21" customHeight="1">
      <c r="B586" s="369"/>
      <c r="C586" s="370"/>
      <c r="D586" s="367"/>
      <c r="E586" s="367"/>
      <c r="F586" s="367"/>
      <c r="G586" s="367"/>
      <c r="H586" s="368"/>
      <c r="I586" s="369"/>
      <c r="J586" s="367"/>
      <c r="K586" s="1315"/>
      <c r="L586" s="1316"/>
      <c r="M586" s="1316"/>
      <c r="N586" s="1316"/>
      <c r="O586" s="1316"/>
      <c r="P586" s="1317"/>
    </row>
    <row r="587" spans="2:16" ht="20.25" customHeight="1">
      <c r="B587" s="1321" t="s">
        <v>876</v>
      </c>
      <c r="C587" s="1322"/>
      <c r="D587" s="1322"/>
      <c r="E587" s="1322"/>
      <c r="F587" s="1322"/>
      <c r="G587" s="1322"/>
      <c r="H587" s="1322"/>
      <c r="I587" s="1323"/>
      <c r="J587" s="362">
        <f>ROUND(SUM(J583:J586),1)</f>
        <v>6</v>
      </c>
      <c r="K587" s="1318"/>
      <c r="L587" s="1319"/>
      <c r="M587" s="1319"/>
      <c r="N587" s="1319"/>
      <c r="O587" s="1319"/>
      <c r="P587" s="1320"/>
    </row>
    <row r="588" spans="2:16" ht="79" customHeight="1">
      <c r="B588" s="1345" t="s">
        <v>1872</v>
      </c>
      <c r="C588" s="1346"/>
      <c r="D588" s="1346"/>
      <c r="E588" s="1346"/>
      <c r="F588" s="1346"/>
      <c r="G588" s="1346"/>
      <c r="H588" s="1346"/>
      <c r="I588" s="1346"/>
      <c r="J588" s="1346"/>
      <c r="K588" s="1346"/>
      <c r="L588" s="1346"/>
      <c r="M588" s="1346"/>
      <c r="N588" s="1346"/>
      <c r="O588" s="1346"/>
      <c r="P588" s="1346"/>
    </row>
    <row r="591" spans="2:16" ht="48" customHeight="1">
      <c r="B591" s="1293"/>
      <c r="C591" s="1294"/>
      <c r="D591" s="1297" t="s">
        <v>870</v>
      </c>
      <c r="E591" s="1298"/>
      <c r="F591" s="1298"/>
      <c r="G591" s="1298"/>
      <c r="H591" s="1298"/>
      <c r="I591" s="1298"/>
      <c r="J591" s="1298"/>
      <c r="K591" s="1298"/>
      <c r="L591" s="1298"/>
      <c r="M591" s="1299"/>
      <c r="N591" s="1300"/>
      <c r="O591" s="1301"/>
      <c r="P591" s="1302"/>
    </row>
    <row r="592" spans="2:16" ht="48" customHeight="1">
      <c r="B592" s="1295"/>
      <c r="C592" s="1296"/>
      <c r="D592" s="1297" t="s">
        <v>871</v>
      </c>
      <c r="E592" s="1298"/>
      <c r="F592" s="1298"/>
      <c r="G592" s="1298"/>
      <c r="H592" s="1298"/>
      <c r="I592" s="1298"/>
      <c r="J592" s="1298"/>
      <c r="K592" s="1298"/>
      <c r="L592" s="1298"/>
      <c r="M592" s="1299"/>
      <c r="N592" s="1303"/>
      <c r="O592" s="1304"/>
      <c r="P592" s="1305"/>
    </row>
    <row r="593" spans="2:16" ht="25" customHeight="1">
      <c r="B593" s="362" t="s">
        <v>872</v>
      </c>
      <c r="C593" s="1343" t="s">
        <v>865</v>
      </c>
      <c r="D593" s="1343"/>
      <c r="E593" s="1343"/>
      <c r="F593" s="1343"/>
      <c r="G593" s="1343"/>
      <c r="H593" s="1343"/>
      <c r="I593" s="1343"/>
      <c r="J593" s="1343"/>
      <c r="K593" s="1343"/>
      <c r="L593" s="1343"/>
      <c r="M593" s="1343"/>
      <c r="N593" s="1343"/>
      <c r="O593" s="1343"/>
      <c r="P593" s="1343"/>
    </row>
    <row r="594" spans="2:16" ht="6" customHeight="1">
      <c r="B594" s="1309"/>
      <c r="C594" s="1310"/>
      <c r="D594" s="1310"/>
      <c r="E594" s="1310"/>
      <c r="F594" s="1310"/>
      <c r="G594" s="1310"/>
      <c r="H594" s="1310"/>
      <c r="I594" s="1310"/>
      <c r="J594" s="1310"/>
      <c r="K594" s="1310"/>
      <c r="L594" s="1310"/>
      <c r="M594" s="1310"/>
      <c r="N594" s="1310"/>
      <c r="O594" s="1310"/>
      <c r="P594" s="1311"/>
    </row>
    <row r="595" spans="2:16" ht="25" customHeight="1">
      <c r="B595" s="363" t="s">
        <v>378</v>
      </c>
      <c r="C595" s="587">
        <f>+'PPTO RESUMEN'!C80</f>
        <v>9.1300000000000008</v>
      </c>
      <c r="D595" s="1350" t="s">
        <v>922</v>
      </c>
      <c r="E595" s="1351"/>
      <c r="F595" s="1351"/>
      <c r="G595" s="1351"/>
      <c r="H595" s="1351"/>
      <c r="I595" s="1351"/>
      <c r="J595" s="1351"/>
      <c r="K595" s="1351"/>
      <c r="L595" s="1351"/>
      <c r="M595" s="1351"/>
      <c r="N595" s="363" t="s">
        <v>301</v>
      </c>
      <c r="O595" s="364" t="s">
        <v>63</v>
      </c>
      <c r="P595" s="362">
        <v>180</v>
      </c>
    </row>
    <row r="596" spans="2:16" ht="18" customHeight="1">
      <c r="B596" s="1330" t="s">
        <v>873</v>
      </c>
      <c r="C596" s="1330" t="s">
        <v>299</v>
      </c>
      <c r="D596" s="1344" t="s">
        <v>874</v>
      </c>
      <c r="E596" s="1344"/>
      <c r="F596" s="1344"/>
      <c r="G596" s="1344" t="s">
        <v>875</v>
      </c>
      <c r="H596" s="1344" t="s">
        <v>0</v>
      </c>
      <c r="I596" s="1344" t="s">
        <v>301</v>
      </c>
      <c r="J596" s="1335" t="s">
        <v>876</v>
      </c>
      <c r="K596" s="1337" t="s">
        <v>877</v>
      </c>
      <c r="L596" s="1338"/>
      <c r="M596" s="1338"/>
      <c r="N596" s="1338"/>
      <c r="O596" s="1338"/>
      <c r="P596" s="1339"/>
    </row>
    <row r="597" spans="2:16" ht="18" customHeight="1">
      <c r="B597" s="1331"/>
      <c r="C597" s="1331"/>
      <c r="D597" s="366" t="s">
        <v>878</v>
      </c>
      <c r="E597" s="366" t="s">
        <v>879</v>
      </c>
      <c r="F597" s="366" t="s">
        <v>1871</v>
      </c>
      <c r="G597" s="1344"/>
      <c r="H597" s="1344"/>
      <c r="I597" s="1344"/>
      <c r="J597" s="1336"/>
      <c r="K597" s="1340"/>
      <c r="L597" s="1341"/>
      <c r="M597" s="1341"/>
      <c r="N597" s="1341"/>
      <c r="O597" s="1341"/>
      <c r="P597" s="1342"/>
    </row>
    <row r="598" spans="2:16" ht="27.75" customHeight="1">
      <c r="B598" s="362" t="s">
        <v>74</v>
      </c>
      <c r="C598" s="365" t="s">
        <v>75</v>
      </c>
      <c r="D598" s="367"/>
      <c r="E598" s="367"/>
      <c r="F598" s="367"/>
      <c r="G598" s="367"/>
      <c r="H598" s="368"/>
      <c r="I598" s="369"/>
      <c r="J598" s="367"/>
      <c r="K598" s="1312"/>
      <c r="L598" s="1313"/>
      <c r="M598" s="1313"/>
      <c r="N598" s="1313"/>
      <c r="O598" s="1313"/>
      <c r="P598" s="1314"/>
    </row>
    <row r="599" spans="2:16" ht="178.25" customHeight="1">
      <c r="B599" s="369"/>
      <c r="C599" s="370" t="s">
        <v>922</v>
      </c>
      <c r="D599" s="367">
        <f>+P595</f>
        <v>180</v>
      </c>
      <c r="E599" s="367"/>
      <c r="F599" s="371"/>
      <c r="G599" s="367">
        <f>D599*F599*E599</f>
        <v>0</v>
      </c>
      <c r="H599" s="368">
        <f>+D599</f>
        <v>180</v>
      </c>
      <c r="I599" s="567" t="str">
        <f>O595</f>
        <v>m</v>
      </c>
      <c r="J599" s="367">
        <f>+H599</f>
        <v>180</v>
      </c>
      <c r="K599" s="1315"/>
      <c r="L599" s="1316"/>
      <c r="M599" s="1316"/>
      <c r="N599" s="1316"/>
      <c r="O599" s="1316"/>
      <c r="P599" s="1317"/>
    </row>
    <row r="600" spans="2:16" ht="21" customHeight="1">
      <c r="B600" s="369"/>
      <c r="C600" s="370"/>
      <c r="D600" s="367"/>
      <c r="E600" s="367"/>
      <c r="F600" s="367"/>
      <c r="G600" s="367"/>
      <c r="H600" s="368"/>
      <c r="I600" s="369"/>
      <c r="J600" s="367"/>
      <c r="K600" s="1315"/>
      <c r="L600" s="1316"/>
      <c r="M600" s="1316"/>
      <c r="N600" s="1316"/>
      <c r="O600" s="1316"/>
      <c r="P600" s="1317"/>
    </row>
    <row r="601" spans="2:16" ht="21" customHeight="1">
      <c r="B601" s="369"/>
      <c r="C601" s="370"/>
      <c r="D601" s="367"/>
      <c r="E601" s="367"/>
      <c r="F601" s="367"/>
      <c r="G601" s="367"/>
      <c r="H601" s="368"/>
      <c r="I601" s="369"/>
      <c r="J601" s="367"/>
      <c r="K601" s="1315"/>
      <c r="L601" s="1316"/>
      <c r="M601" s="1316"/>
      <c r="N601" s="1316"/>
      <c r="O601" s="1316"/>
      <c r="P601" s="1317"/>
    </row>
    <row r="602" spans="2:16" ht="20.25" customHeight="1">
      <c r="B602" s="1321" t="s">
        <v>876</v>
      </c>
      <c r="C602" s="1322"/>
      <c r="D602" s="1322"/>
      <c r="E602" s="1322"/>
      <c r="F602" s="1322"/>
      <c r="G602" s="1322"/>
      <c r="H602" s="1322"/>
      <c r="I602" s="1323"/>
      <c r="J602" s="362">
        <f>ROUND(SUM(J598:J601),1)</f>
        <v>180</v>
      </c>
      <c r="K602" s="1318"/>
      <c r="L602" s="1319"/>
      <c r="M602" s="1319"/>
      <c r="N602" s="1319"/>
      <c r="O602" s="1319"/>
      <c r="P602" s="1320"/>
    </row>
    <row r="603" spans="2:16" ht="79" customHeight="1">
      <c r="B603" s="1345" t="s">
        <v>1872</v>
      </c>
      <c r="C603" s="1346"/>
      <c r="D603" s="1346"/>
      <c r="E603" s="1346"/>
      <c r="F603" s="1346"/>
      <c r="G603" s="1346"/>
      <c r="H603" s="1346"/>
      <c r="I603" s="1346"/>
      <c r="J603" s="1346"/>
      <c r="K603" s="1346"/>
      <c r="L603" s="1346"/>
      <c r="M603" s="1346"/>
      <c r="N603" s="1346"/>
      <c r="O603" s="1346"/>
      <c r="P603" s="1346"/>
    </row>
  </sheetData>
  <mergeCells count="688">
    <mergeCell ref="K596:P597"/>
    <mergeCell ref="K598:P602"/>
    <mergeCell ref="B602:I602"/>
    <mergeCell ref="B603:P603"/>
    <mergeCell ref="C593:P593"/>
    <mergeCell ref="B594:P594"/>
    <mergeCell ref="D595:M595"/>
    <mergeCell ref="B596:B597"/>
    <mergeCell ref="C596:C597"/>
    <mergeCell ref="D596:F596"/>
    <mergeCell ref="G596:G597"/>
    <mergeCell ref="H596:H597"/>
    <mergeCell ref="I596:I597"/>
    <mergeCell ref="J596:J597"/>
    <mergeCell ref="K581:P582"/>
    <mergeCell ref="K583:P587"/>
    <mergeCell ref="B587:I587"/>
    <mergeCell ref="B588:P588"/>
    <mergeCell ref="B591:C592"/>
    <mergeCell ref="D591:M591"/>
    <mergeCell ref="N591:P592"/>
    <mergeCell ref="D592:M592"/>
    <mergeCell ref="C578:P578"/>
    <mergeCell ref="B579:P579"/>
    <mergeCell ref="D580:M580"/>
    <mergeCell ref="B581:B582"/>
    <mergeCell ref="C581:C582"/>
    <mergeCell ref="D581:F581"/>
    <mergeCell ref="G581:G582"/>
    <mergeCell ref="H581:H582"/>
    <mergeCell ref="I581:I582"/>
    <mergeCell ref="J581:J582"/>
    <mergeCell ref="K566:P567"/>
    <mergeCell ref="K568:P572"/>
    <mergeCell ref="B572:I572"/>
    <mergeCell ref="B573:P573"/>
    <mergeCell ref="B576:C577"/>
    <mergeCell ref="D576:M576"/>
    <mergeCell ref="N576:P577"/>
    <mergeCell ref="D577:M577"/>
    <mergeCell ref="C563:P563"/>
    <mergeCell ref="B564:P564"/>
    <mergeCell ref="D565:M565"/>
    <mergeCell ref="B566:B567"/>
    <mergeCell ref="C566:C567"/>
    <mergeCell ref="D566:F566"/>
    <mergeCell ref="G566:G567"/>
    <mergeCell ref="H566:H567"/>
    <mergeCell ref="I566:I567"/>
    <mergeCell ref="J566:J567"/>
    <mergeCell ref="K551:P552"/>
    <mergeCell ref="K553:P557"/>
    <mergeCell ref="B557:I557"/>
    <mergeCell ref="B558:P558"/>
    <mergeCell ref="B561:C562"/>
    <mergeCell ref="D561:M561"/>
    <mergeCell ref="N561:P562"/>
    <mergeCell ref="D562:M562"/>
    <mergeCell ref="C548:P548"/>
    <mergeCell ref="B549:P549"/>
    <mergeCell ref="D550:M550"/>
    <mergeCell ref="B551:B552"/>
    <mergeCell ref="C551:C552"/>
    <mergeCell ref="D551:F551"/>
    <mergeCell ref="G551:G552"/>
    <mergeCell ref="H551:H552"/>
    <mergeCell ref="I551:I552"/>
    <mergeCell ref="J551:J552"/>
    <mergeCell ref="K536:P537"/>
    <mergeCell ref="K538:P542"/>
    <mergeCell ref="B542:I542"/>
    <mergeCell ref="B543:P543"/>
    <mergeCell ref="B546:C547"/>
    <mergeCell ref="D546:M546"/>
    <mergeCell ref="N546:P547"/>
    <mergeCell ref="D547:M547"/>
    <mergeCell ref="C533:P533"/>
    <mergeCell ref="B534:P534"/>
    <mergeCell ref="D535:M535"/>
    <mergeCell ref="B536:B537"/>
    <mergeCell ref="C536:C537"/>
    <mergeCell ref="D536:F536"/>
    <mergeCell ref="G536:G537"/>
    <mergeCell ref="H536:H537"/>
    <mergeCell ref="I536:I537"/>
    <mergeCell ref="J536:J537"/>
    <mergeCell ref="K521:P522"/>
    <mergeCell ref="K523:P527"/>
    <mergeCell ref="B527:I527"/>
    <mergeCell ref="B528:P528"/>
    <mergeCell ref="B531:C532"/>
    <mergeCell ref="D531:M531"/>
    <mergeCell ref="N531:P532"/>
    <mergeCell ref="D532:M532"/>
    <mergeCell ref="C518:P518"/>
    <mergeCell ref="B519:P519"/>
    <mergeCell ref="D520:M520"/>
    <mergeCell ref="B521:B522"/>
    <mergeCell ref="C521:C522"/>
    <mergeCell ref="D521:F521"/>
    <mergeCell ref="G521:G522"/>
    <mergeCell ref="H521:H522"/>
    <mergeCell ref="I521:I522"/>
    <mergeCell ref="J521:J522"/>
    <mergeCell ref="K506:P507"/>
    <mergeCell ref="K508:P512"/>
    <mergeCell ref="B512:I512"/>
    <mergeCell ref="B513:P513"/>
    <mergeCell ref="B516:C517"/>
    <mergeCell ref="D516:M516"/>
    <mergeCell ref="N516:P517"/>
    <mergeCell ref="D517:M517"/>
    <mergeCell ref="C503:P503"/>
    <mergeCell ref="B504:P504"/>
    <mergeCell ref="D505:M505"/>
    <mergeCell ref="B506:B507"/>
    <mergeCell ref="C506:C507"/>
    <mergeCell ref="D506:F506"/>
    <mergeCell ref="G506:G507"/>
    <mergeCell ref="H506:H507"/>
    <mergeCell ref="I506:I507"/>
    <mergeCell ref="J506:J507"/>
    <mergeCell ref="K491:P492"/>
    <mergeCell ref="K493:P497"/>
    <mergeCell ref="B497:I497"/>
    <mergeCell ref="B498:P498"/>
    <mergeCell ref="B501:C502"/>
    <mergeCell ref="D501:M501"/>
    <mergeCell ref="N501:P502"/>
    <mergeCell ref="D502:M502"/>
    <mergeCell ref="C488:P488"/>
    <mergeCell ref="B489:P489"/>
    <mergeCell ref="D490:M490"/>
    <mergeCell ref="B491:B492"/>
    <mergeCell ref="C491:C492"/>
    <mergeCell ref="D491:F491"/>
    <mergeCell ref="G491:G492"/>
    <mergeCell ref="H491:H492"/>
    <mergeCell ref="I491:I492"/>
    <mergeCell ref="J491:J492"/>
    <mergeCell ref="K476:P477"/>
    <mergeCell ref="K478:P482"/>
    <mergeCell ref="B482:I482"/>
    <mergeCell ref="B483:P483"/>
    <mergeCell ref="B486:C487"/>
    <mergeCell ref="D486:M486"/>
    <mergeCell ref="N486:P487"/>
    <mergeCell ref="D487:M487"/>
    <mergeCell ref="C473:P473"/>
    <mergeCell ref="B474:P474"/>
    <mergeCell ref="D475:M475"/>
    <mergeCell ref="B476:B477"/>
    <mergeCell ref="C476:C477"/>
    <mergeCell ref="D476:F476"/>
    <mergeCell ref="G476:G477"/>
    <mergeCell ref="H476:H477"/>
    <mergeCell ref="I476:I477"/>
    <mergeCell ref="J476:J477"/>
    <mergeCell ref="K459:P460"/>
    <mergeCell ref="K461:P467"/>
    <mergeCell ref="B467:I467"/>
    <mergeCell ref="B468:P468"/>
    <mergeCell ref="B471:C472"/>
    <mergeCell ref="D471:M471"/>
    <mergeCell ref="N471:P472"/>
    <mergeCell ref="D472:M472"/>
    <mergeCell ref="C456:P456"/>
    <mergeCell ref="B457:P457"/>
    <mergeCell ref="D458:M458"/>
    <mergeCell ref="B459:B460"/>
    <mergeCell ref="C459:C460"/>
    <mergeCell ref="D459:F459"/>
    <mergeCell ref="G459:G460"/>
    <mergeCell ref="H459:H460"/>
    <mergeCell ref="I459:I460"/>
    <mergeCell ref="J459:J460"/>
    <mergeCell ref="C464:C466"/>
    <mergeCell ref="J464:J466"/>
    <mergeCell ref="K443:P444"/>
    <mergeCell ref="K445:P450"/>
    <mergeCell ref="B450:I450"/>
    <mergeCell ref="B451:P451"/>
    <mergeCell ref="B454:C455"/>
    <mergeCell ref="D454:M454"/>
    <mergeCell ref="N454:P455"/>
    <mergeCell ref="D455:M455"/>
    <mergeCell ref="C440:P440"/>
    <mergeCell ref="B441:P441"/>
    <mergeCell ref="D442:M442"/>
    <mergeCell ref="B443:B444"/>
    <mergeCell ref="C443:C444"/>
    <mergeCell ref="D443:F443"/>
    <mergeCell ref="G443:G444"/>
    <mergeCell ref="H443:H444"/>
    <mergeCell ref="I443:I444"/>
    <mergeCell ref="J443:J444"/>
    <mergeCell ref="K429:P434"/>
    <mergeCell ref="B434:I434"/>
    <mergeCell ref="B435:P435"/>
    <mergeCell ref="B438:C439"/>
    <mergeCell ref="D438:M438"/>
    <mergeCell ref="N438:P439"/>
    <mergeCell ref="D439:M439"/>
    <mergeCell ref="C424:P424"/>
    <mergeCell ref="B425:P425"/>
    <mergeCell ref="D426:M426"/>
    <mergeCell ref="B427:B428"/>
    <mergeCell ref="C427:C428"/>
    <mergeCell ref="D427:F427"/>
    <mergeCell ref="G427:G428"/>
    <mergeCell ref="H427:H428"/>
    <mergeCell ref="I427:I428"/>
    <mergeCell ref="J427:J428"/>
    <mergeCell ref="K412:P417"/>
    <mergeCell ref="B417:I417"/>
    <mergeCell ref="B418:P418"/>
    <mergeCell ref="B419:P419"/>
    <mergeCell ref="B422:C423"/>
    <mergeCell ref="D422:M422"/>
    <mergeCell ref="N422:P423"/>
    <mergeCell ref="D423:M423"/>
    <mergeCell ref="K427:P428"/>
    <mergeCell ref="C407:P407"/>
    <mergeCell ref="B408:P408"/>
    <mergeCell ref="D409:M409"/>
    <mergeCell ref="B410:B411"/>
    <mergeCell ref="C410:C411"/>
    <mergeCell ref="D410:F410"/>
    <mergeCell ref="G410:G411"/>
    <mergeCell ref="H410:H411"/>
    <mergeCell ref="I410:I411"/>
    <mergeCell ref="J410:J411"/>
    <mergeCell ref="K410:P411"/>
    <mergeCell ref="K396:P401"/>
    <mergeCell ref="B401:I401"/>
    <mergeCell ref="B402:P402"/>
    <mergeCell ref="B405:C406"/>
    <mergeCell ref="D405:M405"/>
    <mergeCell ref="N405:P406"/>
    <mergeCell ref="D406:M406"/>
    <mergeCell ref="C391:P391"/>
    <mergeCell ref="B392:P392"/>
    <mergeCell ref="D393:M393"/>
    <mergeCell ref="B394:B395"/>
    <mergeCell ref="C394:C395"/>
    <mergeCell ref="D394:F394"/>
    <mergeCell ref="G394:G395"/>
    <mergeCell ref="H394:H395"/>
    <mergeCell ref="I394:I395"/>
    <mergeCell ref="J394:J395"/>
    <mergeCell ref="K379:P384"/>
    <mergeCell ref="B384:I384"/>
    <mergeCell ref="B385:P385"/>
    <mergeCell ref="B386:P386"/>
    <mergeCell ref="B389:C390"/>
    <mergeCell ref="D389:M389"/>
    <mergeCell ref="N389:P390"/>
    <mergeCell ref="D390:M390"/>
    <mergeCell ref="K394:P395"/>
    <mergeCell ref="C374:P374"/>
    <mergeCell ref="B375:P375"/>
    <mergeCell ref="D376:M376"/>
    <mergeCell ref="B377:B378"/>
    <mergeCell ref="C377:C378"/>
    <mergeCell ref="D377:F377"/>
    <mergeCell ref="G377:G378"/>
    <mergeCell ref="H377:H378"/>
    <mergeCell ref="I377:I378"/>
    <mergeCell ref="J377:J378"/>
    <mergeCell ref="K377:P378"/>
    <mergeCell ref="K361:P362"/>
    <mergeCell ref="K363:P368"/>
    <mergeCell ref="B368:I368"/>
    <mergeCell ref="B369:P369"/>
    <mergeCell ref="B372:C373"/>
    <mergeCell ref="D372:M372"/>
    <mergeCell ref="N372:P373"/>
    <mergeCell ref="D373:M373"/>
    <mergeCell ref="C358:P358"/>
    <mergeCell ref="B359:P359"/>
    <mergeCell ref="D360:M360"/>
    <mergeCell ref="B361:B362"/>
    <mergeCell ref="C361:C362"/>
    <mergeCell ref="D361:F361"/>
    <mergeCell ref="G361:G362"/>
    <mergeCell ref="H361:H362"/>
    <mergeCell ref="I361:I362"/>
    <mergeCell ref="J361:J362"/>
    <mergeCell ref="K347:P352"/>
    <mergeCell ref="B352:I352"/>
    <mergeCell ref="B353:P353"/>
    <mergeCell ref="B356:C357"/>
    <mergeCell ref="D356:M356"/>
    <mergeCell ref="N356:P357"/>
    <mergeCell ref="D357:M357"/>
    <mergeCell ref="C342:P342"/>
    <mergeCell ref="B343:P343"/>
    <mergeCell ref="D344:M344"/>
    <mergeCell ref="B345:B346"/>
    <mergeCell ref="C345:C346"/>
    <mergeCell ref="D345:F345"/>
    <mergeCell ref="G345:G346"/>
    <mergeCell ref="H345:H346"/>
    <mergeCell ref="I345:I346"/>
    <mergeCell ref="J345:J346"/>
    <mergeCell ref="K330:P335"/>
    <mergeCell ref="B335:I335"/>
    <mergeCell ref="B336:P336"/>
    <mergeCell ref="B337:P337"/>
    <mergeCell ref="B340:C341"/>
    <mergeCell ref="D340:M340"/>
    <mergeCell ref="N340:P341"/>
    <mergeCell ref="D341:M341"/>
    <mergeCell ref="K345:P346"/>
    <mergeCell ref="C325:P325"/>
    <mergeCell ref="B326:P326"/>
    <mergeCell ref="D327:M327"/>
    <mergeCell ref="B328:B329"/>
    <mergeCell ref="C328:C329"/>
    <mergeCell ref="D328:F328"/>
    <mergeCell ref="G328:G329"/>
    <mergeCell ref="H328:H329"/>
    <mergeCell ref="I328:I329"/>
    <mergeCell ref="J328:J329"/>
    <mergeCell ref="K328:P329"/>
    <mergeCell ref="K314:P319"/>
    <mergeCell ref="B319:I319"/>
    <mergeCell ref="B320:P320"/>
    <mergeCell ref="B323:C324"/>
    <mergeCell ref="D323:M323"/>
    <mergeCell ref="N323:P324"/>
    <mergeCell ref="D324:M324"/>
    <mergeCell ref="C309:P309"/>
    <mergeCell ref="B310:P310"/>
    <mergeCell ref="D311:M311"/>
    <mergeCell ref="B312:B313"/>
    <mergeCell ref="C312:C313"/>
    <mergeCell ref="D312:F312"/>
    <mergeCell ref="G312:G313"/>
    <mergeCell ref="H312:H313"/>
    <mergeCell ref="I312:I313"/>
    <mergeCell ref="J312:J313"/>
    <mergeCell ref="K297:P302"/>
    <mergeCell ref="B302:I302"/>
    <mergeCell ref="B303:P303"/>
    <mergeCell ref="B304:P304"/>
    <mergeCell ref="B307:C308"/>
    <mergeCell ref="D307:M307"/>
    <mergeCell ref="N307:P308"/>
    <mergeCell ref="D308:M308"/>
    <mergeCell ref="K312:P313"/>
    <mergeCell ref="C292:P292"/>
    <mergeCell ref="B293:P293"/>
    <mergeCell ref="D294:M294"/>
    <mergeCell ref="B295:B296"/>
    <mergeCell ref="C295:C296"/>
    <mergeCell ref="D295:F295"/>
    <mergeCell ref="G295:G296"/>
    <mergeCell ref="H295:H296"/>
    <mergeCell ref="I295:I296"/>
    <mergeCell ref="J295:J296"/>
    <mergeCell ref="K295:P296"/>
    <mergeCell ref="K281:P286"/>
    <mergeCell ref="B286:I286"/>
    <mergeCell ref="B287:P287"/>
    <mergeCell ref="B290:C291"/>
    <mergeCell ref="D290:M290"/>
    <mergeCell ref="N290:P291"/>
    <mergeCell ref="D291:M291"/>
    <mergeCell ref="C276:P276"/>
    <mergeCell ref="B277:P277"/>
    <mergeCell ref="D278:M278"/>
    <mergeCell ref="B279:B280"/>
    <mergeCell ref="C279:C280"/>
    <mergeCell ref="D279:F279"/>
    <mergeCell ref="G279:G280"/>
    <mergeCell ref="H279:H280"/>
    <mergeCell ref="I279:I280"/>
    <mergeCell ref="J279:J280"/>
    <mergeCell ref="K264:P269"/>
    <mergeCell ref="B269:I269"/>
    <mergeCell ref="B270:P270"/>
    <mergeCell ref="B271:P271"/>
    <mergeCell ref="B274:C275"/>
    <mergeCell ref="D274:M274"/>
    <mergeCell ref="N274:P275"/>
    <mergeCell ref="D275:M275"/>
    <mergeCell ref="K279:P280"/>
    <mergeCell ref="B260:P260"/>
    <mergeCell ref="D261:M261"/>
    <mergeCell ref="B262:B263"/>
    <mergeCell ref="C262:C263"/>
    <mergeCell ref="D262:F262"/>
    <mergeCell ref="G262:G263"/>
    <mergeCell ref="H262:H263"/>
    <mergeCell ref="I262:I263"/>
    <mergeCell ref="J262:J263"/>
    <mergeCell ref="K262:P263"/>
    <mergeCell ref="K247:P252"/>
    <mergeCell ref="B252:I252"/>
    <mergeCell ref="B253:P253"/>
    <mergeCell ref="B254:P254"/>
    <mergeCell ref="B257:C258"/>
    <mergeCell ref="D257:M257"/>
    <mergeCell ref="N257:P258"/>
    <mergeCell ref="D258:M258"/>
    <mergeCell ref="C259:P259"/>
    <mergeCell ref="B243:P243"/>
    <mergeCell ref="D244:M244"/>
    <mergeCell ref="B245:B246"/>
    <mergeCell ref="C245:C246"/>
    <mergeCell ref="D245:F245"/>
    <mergeCell ref="G245:G246"/>
    <mergeCell ref="H245:H246"/>
    <mergeCell ref="I245:I246"/>
    <mergeCell ref="J245:J246"/>
    <mergeCell ref="K245:P246"/>
    <mergeCell ref="K230:P235"/>
    <mergeCell ref="B235:I235"/>
    <mergeCell ref="B236:P236"/>
    <mergeCell ref="B237:P237"/>
    <mergeCell ref="B240:C241"/>
    <mergeCell ref="D240:M240"/>
    <mergeCell ref="N240:P241"/>
    <mergeCell ref="D241:M241"/>
    <mergeCell ref="C242:P242"/>
    <mergeCell ref="B226:P226"/>
    <mergeCell ref="D227:M227"/>
    <mergeCell ref="B228:B229"/>
    <mergeCell ref="C228:C229"/>
    <mergeCell ref="D228:F228"/>
    <mergeCell ref="G228:G229"/>
    <mergeCell ref="H228:H229"/>
    <mergeCell ref="I228:I229"/>
    <mergeCell ref="J228:J229"/>
    <mergeCell ref="K228:P229"/>
    <mergeCell ref="K213:P218"/>
    <mergeCell ref="B218:I218"/>
    <mergeCell ref="B219:P219"/>
    <mergeCell ref="B220:P220"/>
    <mergeCell ref="B223:C224"/>
    <mergeCell ref="D223:M223"/>
    <mergeCell ref="N223:P224"/>
    <mergeCell ref="D224:M224"/>
    <mergeCell ref="C225:P225"/>
    <mergeCell ref="B209:P209"/>
    <mergeCell ref="D210:M210"/>
    <mergeCell ref="B211:B212"/>
    <mergeCell ref="C211:C212"/>
    <mergeCell ref="D211:F211"/>
    <mergeCell ref="G211:G212"/>
    <mergeCell ref="H211:H212"/>
    <mergeCell ref="I211:I212"/>
    <mergeCell ref="J211:J212"/>
    <mergeCell ref="K211:P212"/>
    <mergeCell ref="K196:P201"/>
    <mergeCell ref="B201:I201"/>
    <mergeCell ref="B202:P202"/>
    <mergeCell ref="B203:P203"/>
    <mergeCell ref="B206:C207"/>
    <mergeCell ref="D206:M206"/>
    <mergeCell ref="N206:P207"/>
    <mergeCell ref="D207:M207"/>
    <mergeCell ref="C208:P208"/>
    <mergeCell ref="B192:P192"/>
    <mergeCell ref="D193:M193"/>
    <mergeCell ref="B194:B195"/>
    <mergeCell ref="C194:C195"/>
    <mergeCell ref="D194:F194"/>
    <mergeCell ref="G194:G195"/>
    <mergeCell ref="H194:H195"/>
    <mergeCell ref="I194:I195"/>
    <mergeCell ref="J194:J195"/>
    <mergeCell ref="K194:P195"/>
    <mergeCell ref="K179:P184"/>
    <mergeCell ref="B184:I184"/>
    <mergeCell ref="B185:P185"/>
    <mergeCell ref="B186:P186"/>
    <mergeCell ref="B189:C190"/>
    <mergeCell ref="D189:M189"/>
    <mergeCell ref="N189:P190"/>
    <mergeCell ref="D190:M190"/>
    <mergeCell ref="C191:P191"/>
    <mergeCell ref="B175:P175"/>
    <mergeCell ref="D176:M176"/>
    <mergeCell ref="B177:B178"/>
    <mergeCell ref="C177:C178"/>
    <mergeCell ref="D177:F177"/>
    <mergeCell ref="G177:G178"/>
    <mergeCell ref="H177:H178"/>
    <mergeCell ref="I177:I178"/>
    <mergeCell ref="J177:J178"/>
    <mergeCell ref="K177:P178"/>
    <mergeCell ref="K162:P167"/>
    <mergeCell ref="B167:I167"/>
    <mergeCell ref="B168:P168"/>
    <mergeCell ref="B169:P169"/>
    <mergeCell ref="B172:C173"/>
    <mergeCell ref="D172:M172"/>
    <mergeCell ref="N172:P173"/>
    <mergeCell ref="D173:M173"/>
    <mergeCell ref="C174:P174"/>
    <mergeCell ref="B158:P158"/>
    <mergeCell ref="D159:M159"/>
    <mergeCell ref="B160:B161"/>
    <mergeCell ref="C160:C161"/>
    <mergeCell ref="D160:F160"/>
    <mergeCell ref="G160:G161"/>
    <mergeCell ref="H160:H161"/>
    <mergeCell ref="I160:I161"/>
    <mergeCell ref="J160:J161"/>
    <mergeCell ref="K160:P161"/>
    <mergeCell ref="K145:P150"/>
    <mergeCell ref="B150:I150"/>
    <mergeCell ref="B151:P151"/>
    <mergeCell ref="B152:P152"/>
    <mergeCell ref="B155:C156"/>
    <mergeCell ref="D155:M155"/>
    <mergeCell ref="N155:P156"/>
    <mergeCell ref="D156:M156"/>
    <mergeCell ref="C157:P157"/>
    <mergeCell ref="B141:P141"/>
    <mergeCell ref="D142:M142"/>
    <mergeCell ref="B143:B144"/>
    <mergeCell ref="C143:C144"/>
    <mergeCell ref="D143:F143"/>
    <mergeCell ref="G143:G144"/>
    <mergeCell ref="H143:H144"/>
    <mergeCell ref="I143:I144"/>
    <mergeCell ref="J143:J144"/>
    <mergeCell ref="K143:P144"/>
    <mergeCell ref="K128:P133"/>
    <mergeCell ref="B133:I133"/>
    <mergeCell ref="B134:P134"/>
    <mergeCell ref="B135:P135"/>
    <mergeCell ref="B138:C139"/>
    <mergeCell ref="D138:M138"/>
    <mergeCell ref="N138:P139"/>
    <mergeCell ref="D139:M139"/>
    <mergeCell ref="C140:P140"/>
    <mergeCell ref="B124:P124"/>
    <mergeCell ref="D125:M125"/>
    <mergeCell ref="B126:B127"/>
    <mergeCell ref="C126:C127"/>
    <mergeCell ref="D126:F126"/>
    <mergeCell ref="G126:G127"/>
    <mergeCell ref="H126:H127"/>
    <mergeCell ref="I126:I127"/>
    <mergeCell ref="J126:J127"/>
    <mergeCell ref="K126:P127"/>
    <mergeCell ref="K111:P116"/>
    <mergeCell ref="B116:I116"/>
    <mergeCell ref="B117:P117"/>
    <mergeCell ref="B118:P118"/>
    <mergeCell ref="B121:C122"/>
    <mergeCell ref="D121:M121"/>
    <mergeCell ref="N121:P122"/>
    <mergeCell ref="D122:M122"/>
    <mergeCell ref="C123:P123"/>
    <mergeCell ref="B107:P107"/>
    <mergeCell ref="D108:M108"/>
    <mergeCell ref="B109:B110"/>
    <mergeCell ref="C109:C110"/>
    <mergeCell ref="D109:F109"/>
    <mergeCell ref="G109:G110"/>
    <mergeCell ref="H109:H110"/>
    <mergeCell ref="I109:I110"/>
    <mergeCell ref="J109:J110"/>
    <mergeCell ref="K109:P110"/>
    <mergeCell ref="K94:P99"/>
    <mergeCell ref="B99:I99"/>
    <mergeCell ref="B100:P100"/>
    <mergeCell ref="B101:P101"/>
    <mergeCell ref="B104:C105"/>
    <mergeCell ref="D104:M104"/>
    <mergeCell ref="N104:P105"/>
    <mergeCell ref="D105:M105"/>
    <mergeCell ref="C106:P106"/>
    <mergeCell ref="B90:P90"/>
    <mergeCell ref="D91:M91"/>
    <mergeCell ref="B92:B93"/>
    <mergeCell ref="C92:C93"/>
    <mergeCell ref="D92:F92"/>
    <mergeCell ref="G92:G93"/>
    <mergeCell ref="H92:H93"/>
    <mergeCell ref="I92:I93"/>
    <mergeCell ref="J92:J93"/>
    <mergeCell ref="K92:P93"/>
    <mergeCell ref="K77:P82"/>
    <mergeCell ref="B82:I82"/>
    <mergeCell ref="B83:P83"/>
    <mergeCell ref="B84:P84"/>
    <mergeCell ref="B87:C88"/>
    <mergeCell ref="D87:M87"/>
    <mergeCell ref="N87:P88"/>
    <mergeCell ref="D88:M88"/>
    <mergeCell ref="C89:P89"/>
    <mergeCell ref="B73:P73"/>
    <mergeCell ref="D74:M74"/>
    <mergeCell ref="B75:B76"/>
    <mergeCell ref="C75:C76"/>
    <mergeCell ref="D75:F75"/>
    <mergeCell ref="G75:G76"/>
    <mergeCell ref="H75:H76"/>
    <mergeCell ref="I75:I76"/>
    <mergeCell ref="J75:J76"/>
    <mergeCell ref="K75:P76"/>
    <mergeCell ref="K60:P65"/>
    <mergeCell ref="B65:I65"/>
    <mergeCell ref="B66:P66"/>
    <mergeCell ref="B67:P67"/>
    <mergeCell ref="B70:C71"/>
    <mergeCell ref="D70:M70"/>
    <mergeCell ref="N70:P71"/>
    <mergeCell ref="D71:M71"/>
    <mergeCell ref="C72:P72"/>
    <mergeCell ref="B56:P56"/>
    <mergeCell ref="D57:M57"/>
    <mergeCell ref="B58:B59"/>
    <mergeCell ref="C58:C59"/>
    <mergeCell ref="D58:F58"/>
    <mergeCell ref="G58:G59"/>
    <mergeCell ref="H58:H59"/>
    <mergeCell ref="I58:I59"/>
    <mergeCell ref="J58:J59"/>
    <mergeCell ref="K58:P59"/>
    <mergeCell ref="K43:P48"/>
    <mergeCell ref="B48:I48"/>
    <mergeCell ref="B49:P49"/>
    <mergeCell ref="B50:P50"/>
    <mergeCell ref="B53:C54"/>
    <mergeCell ref="D53:M53"/>
    <mergeCell ref="N53:P54"/>
    <mergeCell ref="D54:M54"/>
    <mergeCell ref="C55:P55"/>
    <mergeCell ref="B39:P39"/>
    <mergeCell ref="D40:M40"/>
    <mergeCell ref="B41:B42"/>
    <mergeCell ref="C41:C42"/>
    <mergeCell ref="D41:F41"/>
    <mergeCell ref="G41:G42"/>
    <mergeCell ref="H41:H42"/>
    <mergeCell ref="I41:I42"/>
    <mergeCell ref="J41:J42"/>
    <mergeCell ref="K41:P42"/>
    <mergeCell ref="K26:P31"/>
    <mergeCell ref="B31:I31"/>
    <mergeCell ref="B32:P32"/>
    <mergeCell ref="B33:P33"/>
    <mergeCell ref="B36:C37"/>
    <mergeCell ref="D36:M36"/>
    <mergeCell ref="N36:P37"/>
    <mergeCell ref="D37:M37"/>
    <mergeCell ref="C38:P38"/>
    <mergeCell ref="C21:P21"/>
    <mergeCell ref="B22:P22"/>
    <mergeCell ref="D23:M23"/>
    <mergeCell ref="B24:B25"/>
    <mergeCell ref="C24:C25"/>
    <mergeCell ref="D24:F24"/>
    <mergeCell ref="G24:G25"/>
    <mergeCell ref="H24:H25"/>
    <mergeCell ref="I24:I25"/>
    <mergeCell ref="J24:J25"/>
    <mergeCell ref="K24:P25"/>
    <mergeCell ref="B16:P16"/>
    <mergeCell ref="B19:C20"/>
    <mergeCell ref="D19:M19"/>
    <mergeCell ref="N19:P20"/>
    <mergeCell ref="D20:M20"/>
    <mergeCell ref="D6:M6"/>
    <mergeCell ref="B7:B8"/>
    <mergeCell ref="C7:C8"/>
    <mergeCell ref="D7:F7"/>
    <mergeCell ref="G7:G8"/>
    <mergeCell ref="H7:H8"/>
    <mergeCell ref="I7:I8"/>
    <mergeCell ref="J7:J8"/>
    <mergeCell ref="K7:P8"/>
    <mergeCell ref="B2:C3"/>
    <mergeCell ref="D2:M2"/>
    <mergeCell ref="N2:P3"/>
    <mergeCell ref="D3:M3"/>
    <mergeCell ref="C4:P4"/>
    <mergeCell ref="B5:P5"/>
    <mergeCell ref="K9:P14"/>
    <mergeCell ref="B14:I14"/>
    <mergeCell ref="B15:P15"/>
  </mergeCells>
  <pageMargins left="0.7" right="0.7" top="0.75" bottom="0.75" header="0.3" footer="0.3"/>
  <pageSetup paperSize="9" scale="43" fitToHeight="0" orientation="portrait" r:id="rId1"/>
  <rowBreaks count="23" manualBreakCount="23">
    <brk id="34" max="16383" man="1"/>
    <brk id="68" max="16383" man="1"/>
    <brk id="102" max="16383" man="1"/>
    <brk id="136" max="16383" man="1"/>
    <brk id="170" max="16383" man="1"/>
    <brk id="204" max="16383" man="1"/>
    <brk id="238" max="16383" man="1"/>
    <brk id="272" max="16383" man="1"/>
    <brk id="305" max="16383" man="1"/>
    <brk id="338" max="16383" man="1"/>
    <brk id="370" max="16383" man="1"/>
    <brk id="387" max="16383" man="1"/>
    <brk id="420" max="16383" man="1"/>
    <brk id="452" max="16383" man="1"/>
    <brk id="484" max="16383" man="1"/>
    <brk id="514" max="16383" man="1"/>
    <brk id="544" max="16383" man="1"/>
    <brk id="574" max="16383" man="1"/>
    <brk id="613" max="16383" man="1"/>
    <brk id="615" max="16" man="1"/>
    <brk id="616" max="16" man="1"/>
    <brk id="617" max="16" man="1"/>
    <brk id="618" max="16"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828B5-C49C-4EF8-BD71-E7443DBBA61F}">
  <sheetPr>
    <tabColor rgb="FF92D050"/>
    <pageSetUpPr fitToPage="1"/>
  </sheetPr>
  <dimension ref="A1:J58"/>
  <sheetViews>
    <sheetView view="pageBreakPreview" topLeftCell="A65" zoomScale="115" zoomScaleNormal="47" zoomScaleSheetLayoutView="115" workbookViewId="0">
      <selection activeCell="A11" sqref="A11:H11"/>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RESUMEN'!$D$37</f>
        <v>ZANJA MT PARA 1 CIRCUITO</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40" customHeight="1">
      <c r="A14" s="510" t="str">
        <f>'PPTO RESUMEN'!C41</f>
        <v>6.1</v>
      </c>
      <c r="B14" s="1182" t="s">
        <v>1563</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EQUIPOS'!B186</f>
        <v>MAT2411177</v>
      </c>
      <c r="B18" s="1198" t="str">
        <f>'INSUMOS &amp; EQUIPOS'!C186</f>
        <v>TUBERIA PVC DB 4" -NTC 979 Y RETIE</v>
      </c>
      <c r="C18" s="1198"/>
      <c r="D18" s="516" t="str">
        <f>VLOOKUP(B18,'INSUMOS &amp; EQUIPOS'!$C$10:$E$419,2,FALSE)</f>
        <v>ML</v>
      </c>
      <c r="E18" s="517">
        <v>1</v>
      </c>
      <c r="F18" s="518">
        <v>0.05</v>
      </c>
      <c r="G18" s="519">
        <f>VLOOKUP(B18,'INSUMOS &amp; EQUIPOS'!$C$10:$E$419,3,FALSE)</f>
        <v>51479.166666666664</v>
      </c>
      <c r="H18" s="520">
        <f t="shared" ref="H18:H25" si="0">E18*G18*(1+F18)</f>
        <v>54053.125</v>
      </c>
    </row>
    <row r="19" spans="1:8" ht="50" customHeight="1">
      <c r="A19" s="515" t="str">
        <f>'INSUMOS &amp; EQUIPOS'!B189</f>
        <v>MAT2411180</v>
      </c>
      <c r="B19" s="1198" t="str">
        <f>'INSUMOS &amp; EQUIPOS'!C189</f>
        <v>ESPUMA DE POLIURETANO IGNIFUGA SOUDAGOAM FR PARA ESPACIOS EN TERMINALES DE DUCTOS X 750ML</v>
      </c>
      <c r="C19" s="1198"/>
      <c r="D19" s="516" t="str">
        <f>VLOOKUP(B19,'INSUMOS &amp; EQUIPOS'!$C$10:$E$419,2,FALSE)</f>
        <v>UND</v>
      </c>
      <c r="E19" s="517">
        <f>1/12</f>
        <v>8.3333333333333329E-2</v>
      </c>
      <c r="F19" s="518">
        <v>0.05</v>
      </c>
      <c r="G19" s="519">
        <f>VLOOKUP(B19,'INSUMOS &amp; EQUIPOS'!$C$10:$E$419,3,FALSE)</f>
        <v>65890</v>
      </c>
      <c r="H19" s="520">
        <f t="shared" si="0"/>
        <v>5765.375</v>
      </c>
    </row>
    <row r="20" spans="1:8" ht="30" customHeight="1">
      <c r="A20" s="515" t="str">
        <f>'INSUMOS &amp; EQUIPOS'!B190</f>
        <v>MAT2411181</v>
      </c>
      <c r="B20" s="1198" t="str">
        <f>'INSUMOS &amp; EQUIPOS'!C190</f>
        <v>CINTA SEÑALIZACIÓN DE RIESGO ELÉCTRICO SUBTERRÁNEO ROJO X 80 MT</v>
      </c>
      <c r="C20" s="1198"/>
      <c r="D20" s="516" t="str">
        <f>VLOOKUP(B20,'INSUMOS &amp; EQUIPOS'!$C$10:$E$419,2,FALSE)</f>
        <v>UND</v>
      </c>
      <c r="E20" s="517">
        <f>1/80</f>
        <v>1.2500000000000001E-2</v>
      </c>
      <c r="F20" s="518">
        <v>0.05</v>
      </c>
      <c r="G20" s="519">
        <f>VLOOKUP(B20,'INSUMOS &amp; EQUIPOS'!$C$10:$E$419,3,FALSE)</f>
        <v>111720</v>
      </c>
      <c r="H20" s="520">
        <f t="shared" si="0"/>
        <v>1466.325</v>
      </c>
    </row>
    <row r="21" spans="1:8" ht="15" customHeight="1">
      <c r="A21" s="515" t="str">
        <f>'INSUMOS &amp; EQUIPOS'!B192</f>
        <v>MAT2411183</v>
      </c>
      <c r="B21" s="1198" t="str">
        <f>'INSUMOS &amp; EQUIPOS'!C191</f>
        <v>SEPARADOR DE 4 DUCTOS DE Ø=4" (114,3MM)</v>
      </c>
      <c r="C21" s="1198"/>
      <c r="D21" s="516" t="str">
        <f>VLOOKUP(B21,'INSUMOS &amp; EQUIPOS'!$C$10:$E$419,2,FALSE)</f>
        <v>UND</v>
      </c>
      <c r="E21" s="517">
        <v>1.1000000000000001</v>
      </c>
      <c r="F21" s="518">
        <v>0.05</v>
      </c>
      <c r="G21" s="519">
        <f>VLOOKUP(B21,'INSUMOS &amp; EQUIPOS'!$C$10:$E$419,3,FALSE)</f>
        <v>24840</v>
      </c>
      <c r="H21" s="520">
        <f t="shared" si="0"/>
        <v>28690.200000000004</v>
      </c>
    </row>
    <row r="22" spans="1:8" ht="15" customHeight="1">
      <c r="A22" s="515" t="str">
        <f>'INSUMOS &amp; EQUIPOS'!B109</f>
        <v>MAT2411100</v>
      </c>
      <c r="B22" s="1198" t="str">
        <f>'INSUMOS &amp; EQUIPOS'!C109</f>
        <v>SOLDADURA LIQUIDA PVC 1/4 GL</v>
      </c>
      <c r="C22" s="1198"/>
      <c r="D22" s="516" t="str">
        <f>VLOOKUP(B22,'INSUMOS &amp; EQUIPOS'!$C$10:$E$419,2,FALSE)</f>
        <v>UND</v>
      </c>
      <c r="E22" s="517">
        <f>1/40</f>
        <v>2.5000000000000001E-2</v>
      </c>
      <c r="F22" s="518">
        <v>0.05</v>
      </c>
      <c r="G22" s="519">
        <f>VLOOKUP(B22,'INSUMOS &amp; EQUIPOS'!$C$10:$E$419,3,FALSE)</f>
        <v>69455.87999999999</v>
      </c>
      <c r="H22" s="520">
        <f t="shared" si="0"/>
        <v>1823.21685</v>
      </c>
    </row>
    <row r="23" spans="1:8" ht="15" customHeight="1">
      <c r="A23" s="515" t="str">
        <f>'INSUMOS &amp; EQUIPOS'!B110</f>
        <v>MAT2411101</v>
      </c>
      <c r="B23" s="1198" t="str">
        <f>'INSUMOS &amp; EQUIPOS'!C110</f>
        <v>LIMPIADOR PVC 760-G, 1/4 GLN</v>
      </c>
      <c r="C23" s="1198"/>
      <c r="D23" s="516" t="str">
        <f>VLOOKUP(B23,'INSUMOS &amp; EQUIPOS'!$C$10:$E$419,2,FALSE)</f>
        <v>UND</v>
      </c>
      <c r="E23" s="517">
        <f>E22</f>
        <v>2.5000000000000001E-2</v>
      </c>
      <c r="F23" s="518">
        <v>0.05</v>
      </c>
      <c r="G23" s="519">
        <f>VLOOKUP(B23,'INSUMOS &amp; EQUIPOS'!$C$10:$E$419,3,FALSE)</f>
        <v>82593.602910000001</v>
      </c>
      <c r="H23" s="520">
        <f t="shared" si="0"/>
        <v>2168.0820763875004</v>
      </c>
    </row>
    <row r="24" spans="1:8" ht="15" customHeight="1">
      <c r="A24" s="515" t="str">
        <f>'INSUMOS &amp; EQUIPOS'!B22</f>
        <v>MAT2411013</v>
      </c>
      <c r="B24" s="1198" t="str">
        <f>'INSUMOS &amp; EQUIPOS'!C22</f>
        <v>ARENA</v>
      </c>
      <c r="C24" s="1198"/>
      <c r="D24" s="516" t="str">
        <f>VLOOKUP(B24,'INSUMOS &amp; EQUIPOS'!$C$10:$E$419,2,FALSE)</f>
        <v>M3</v>
      </c>
      <c r="E24" s="517">
        <f>(1*0.5*0.25)*1.3</f>
        <v>0.16250000000000001</v>
      </c>
      <c r="F24" s="518">
        <v>0.05</v>
      </c>
      <c r="G24" s="519">
        <f>VLOOKUP(B24,'INSUMOS &amp; EQUIPOS'!$C$10:$E$419,3,FALSE)</f>
        <v>82791.022524043234</v>
      </c>
      <c r="H24" s="520">
        <f t="shared" si="0"/>
        <v>14126.218218164879</v>
      </c>
    </row>
    <row r="25" spans="1:8" ht="15" customHeight="1">
      <c r="A25" s="515" t="str">
        <f>'INSUMOS &amp; EQUIPOS'!B13</f>
        <v>MAT2411004</v>
      </c>
      <c r="B25" s="1198" t="str">
        <f>'INSUMOS &amp; EQUIPOS'!C13</f>
        <v>AGUA</v>
      </c>
      <c r="C25" s="1198"/>
      <c r="D25" s="516" t="str">
        <f>VLOOKUP(B25,'INSUMOS &amp; EQUIPOS'!$C$10:$E$419,2,FALSE)</f>
        <v>LT</v>
      </c>
      <c r="E25" s="517">
        <v>10</v>
      </c>
      <c r="F25" s="518">
        <v>0.05</v>
      </c>
      <c r="G25" s="519">
        <f>VLOOKUP(B25,'INSUMOS &amp; EQUIPOS'!$C$10:$E$419,3,FALSE)</f>
        <v>105.3</v>
      </c>
      <c r="H25" s="520">
        <f t="shared" si="0"/>
        <v>1105.6500000000001</v>
      </c>
    </row>
    <row r="26" spans="1:8" ht="15" customHeight="1">
      <c r="A26" s="510"/>
      <c r="B26" s="521"/>
      <c r="C26" s="522"/>
      <c r="D26" s="522"/>
      <c r="E26" s="522"/>
      <c r="F26" s="522"/>
      <c r="G26" s="523" t="s">
        <v>1539</v>
      </c>
      <c r="H26" s="524">
        <f>SUM(H18:H25)</f>
        <v>109198.19214455236</v>
      </c>
    </row>
    <row r="27" spans="1:8" ht="10" customHeight="1">
      <c r="A27" s="501"/>
      <c r="B27" s="502"/>
      <c r="C27" s="502"/>
      <c r="D27" s="502"/>
      <c r="E27" s="502"/>
      <c r="F27" s="502"/>
      <c r="G27" s="502"/>
      <c r="H27" s="503"/>
    </row>
    <row r="28" spans="1:8" ht="14">
      <c r="A28" s="513" t="s">
        <v>360</v>
      </c>
      <c r="B28" s="1199" t="s">
        <v>1540</v>
      </c>
      <c r="C28" s="1200"/>
      <c r="D28" s="1200"/>
      <c r="E28" s="1200"/>
      <c r="F28" s="1200"/>
      <c r="G28" s="1200"/>
      <c r="H28" s="1201"/>
    </row>
    <row r="29" spans="1:8" ht="14">
      <c r="A29" s="512"/>
      <c r="B29" s="1202" t="s">
        <v>933</v>
      </c>
      <c r="C29" s="1202"/>
      <c r="D29" s="1202"/>
      <c r="E29" s="514" t="s">
        <v>301</v>
      </c>
      <c r="F29" s="514" t="s">
        <v>0</v>
      </c>
      <c r="G29" s="514" t="s">
        <v>1538</v>
      </c>
      <c r="H29" s="514" t="s">
        <v>365</v>
      </c>
    </row>
    <row r="30" spans="1:8" ht="14">
      <c r="A30" s="525"/>
      <c r="B30" s="1198" t="s">
        <v>1541</v>
      </c>
      <c r="C30" s="1198"/>
      <c r="D30" s="1198"/>
      <c r="E30" s="516" t="s">
        <v>291</v>
      </c>
      <c r="F30" s="526">
        <v>0.05</v>
      </c>
      <c r="G30" s="519">
        <f>H50</f>
        <v>106825.37951922587</v>
      </c>
      <c r="H30" s="520">
        <f>F30*G30</f>
        <v>5341.268975961294</v>
      </c>
    </row>
    <row r="31" spans="1:8" ht="30" customHeight="1">
      <c r="A31" s="525" t="str">
        <f>'INSUMOS &amp; EQUIPOS'!B348</f>
        <v>C0010822</v>
      </c>
      <c r="B31" s="1203" t="str">
        <f>'INSUMOS &amp; EQUIPOS'!$C$348</f>
        <v>RETROEXCAVADORA SOBRE LLANTAS, MOTOR 62HP, PROFUNDIDAD DE EXCAVACIÓN DE 5.41 METROS</v>
      </c>
      <c r="C31" s="1204"/>
      <c r="D31" s="1205"/>
      <c r="E31" s="516" t="str">
        <f>VLOOKUP(B31,'INSUMOS &amp; EQUIPOS'!$C$10:$E$419,2,FALSE)</f>
        <v>HM</v>
      </c>
      <c r="F31" s="554">
        <f>1/15</f>
        <v>6.6666666666666666E-2</v>
      </c>
      <c r="G31" s="519">
        <f>VLOOKUP(B31,'INSUMOS &amp; EQUIPOS'!$C$10:$E$419,3,FALSE)</f>
        <v>200070</v>
      </c>
      <c r="H31" s="520">
        <f>F31*G31</f>
        <v>13338</v>
      </c>
    </row>
    <row r="32" spans="1:8" ht="14">
      <c r="A32" s="525" t="str">
        <f>'INSUMOS &amp; EQUIPOS'!B360</f>
        <v>C0010190</v>
      </c>
      <c r="B32" s="1203" t="str">
        <f>'INSUMOS &amp; EQUIPOS'!C360</f>
        <v>COMPACTADOR MANUAL VIBRATORIO (RANA) CON MOTOR DE 6 HP</v>
      </c>
      <c r="C32" s="1204"/>
      <c r="D32" s="1205"/>
      <c r="E32" s="516" t="str">
        <f>VLOOKUP(B32,'INSUMOS &amp; EQUIPOS'!$C$10:$E$419,2,FALSE)</f>
        <v>HR</v>
      </c>
      <c r="F32" s="554">
        <f>1/2</f>
        <v>0.5</v>
      </c>
      <c r="G32" s="519">
        <f>VLOOKUP(B32,'INSUMOS &amp; EQUIPOS'!$C$10:$E$419,3,FALSE)</f>
        <v>13531.05</v>
      </c>
      <c r="H32" s="520">
        <f>F32*G32</f>
        <v>6765.5249999999996</v>
      </c>
    </row>
    <row r="33" spans="1:8" ht="14">
      <c r="A33" s="525" t="str">
        <f>'INSUMOS &amp; EQUIPOS'!B353</f>
        <v>EQUI2411013</v>
      </c>
      <c r="B33" s="1203" t="str">
        <f>'INSUMOS &amp; EQUIPOS'!C353</f>
        <v>MINICARGADOR 61 HP - TIPO BOBCAT</v>
      </c>
      <c r="C33" s="1204"/>
      <c r="D33" s="1205"/>
      <c r="E33" s="516" t="str">
        <f>VLOOKUP(B33,'INSUMOS &amp; EQUIPOS'!$C$10:$E$419,2,FALSE)</f>
        <v>HM</v>
      </c>
      <c r="F33" s="554">
        <f>1/15</f>
        <v>6.6666666666666666E-2</v>
      </c>
      <c r="G33" s="519">
        <f>VLOOKUP(B33,'INSUMOS &amp; EQUIPOS'!$C$10:$E$419,3,FALSE)</f>
        <v>101298.59999999999</v>
      </c>
      <c r="H33" s="520">
        <f>F33*G33</f>
        <v>6753.2399999999989</v>
      </c>
    </row>
    <row r="34" spans="1:8" ht="14">
      <c r="A34" s="525"/>
      <c r="B34" s="1225"/>
      <c r="C34" s="1225"/>
      <c r="D34" s="1225"/>
      <c r="E34" s="528"/>
      <c r="F34" s="529"/>
      <c r="G34" s="530"/>
      <c r="H34" s="520"/>
    </row>
    <row r="35" spans="1:8" ht="28">
      <c r="A35" s="531"/>
      <c r="B35" s="1210"/>
      <c r="C35" s="1211"/>
      <c r="D35" s="1211"/>
      <c r="E35" s="532"/>
      <c r="F35" s="532"/>
      <c r="G35" s="533" t="s">
        <v>1542</v>
      </c>
      <c r="H35" s="534">
        <f>SUM(H30:H32)</f>
        <v>25444.793975961293</v>
      </c>
    </row>
    <row r="36" spans="1:8" ht="10" customHeight="1">
      <c r="A36" s="501"/>
      <c r="B36" s="502"/>
      <c r="C36" s="502"/>
      <c r="D36" s="502"/>
      <c r="E36" s="502"/>
      <c r="F36" s="502"/>
      <c r="G36" s="502"/>
      <c r="H36" s="503"/>
    </row>
    <row r="37" spans="1:8" ht="14">
      <c r="A37" s="535"/>
      <c r="B37" s="1199" t="s">
        <v>1543</v>
      </c>
      <c r="C37" s="1201"/>
      <c r="D37" s="536"/>
      <c r="E37" s="537"/>
      <c r="F37" s="537"/>
      <c r="G37" s="537"/>
      <c r="H37" s="537"/>
    </row>
    <row r="38" spans="1:8" ht="14">
      <c r="A38" s="513" t="s">
        <v>1544</v>
      </c>
      <c r="B38" s="1202" t="s">
        <v>933</v>
      </c>
      <c r="C38" s="1202"/>
      <c r="D38" s="514" t="s">
        <v>301</v>
      </c>
      <c r="E38" s="514" t="s">
        <v>1545</v>
      </c>
      <c r="F38" s="514" t="s">
        <v>1546</v>
      </c>
      <c r="G38" s="514" t="s">
        <v>936</v>
      </c>
      <c r="H38" s="514" t="s">
        <v>365</v>
      </c>
    </row>
    <row r="39" spans="1:8" ht="30" customHeight="1">
      <c r="A39" s="525" t="str">
        <f>'INSUMOS &amp; EQUIPOS'!B408</f>
        <v>TRANS241101</v>
      </c>
      <c r="B39" s="1198" t="str">
        <f>'INSUMOS &amp; EQUIPOS'!$C$408</f>
        <v>TRANSPORTE DE MATERIAL PROVENIENTE DE EXCAVACIÓN</v>
      </c>
      <c r="C39" s="1198"/>
      <c r="D39" s="516" t="str">
        <f>VLOOKUP(B39,'INSUMOS &amp; EQUIPOS'!$C$10:$E$419,2,FALSE)</f>
        <v>M3-KM</v>
      </c>
      <c r="E39" s="538">
        <v>2</v>
      </c>
      <c r="F39" s="538">
        <f>(0.5*1.1*1)*1.3</f>
        <v>0.71500000000000008</v>
      </c>
      <c r="G39" s="519">
        <f>VLOOKUP(B39,'INSUMOS &amp; EQUIPOS'!$C$10:$E$419,3,FALSE)</f>
        <v>1866.9689999999998</v>
      </c>
      <c r="H39" s="540">
        <f>(E39*F39)*G39</f>
        <v>2669.7656700000002</v>
      </c>
    </row>
    <row r="40" spans="1:8" ht="30" customHeight="1">
      <c r="A40" s="525" t="str">
        <f>'INSUMOS &amp; EQUIPOS'!B409</f>
        <v>TRANS241102</v>
      </c>
      <c r="B40" s="1198" t="str">
        <f>'INSUMOS &amp; EQUIPOS'!$C$409</f>
        <v>TRANSPORTE DE MATERIAL AGREGADO (TRITURADO, SUBBASE, RELLENO Y ARENA)</v>
      </c>
      <c r="C40" s="1198"/>
      <c r="D40" s="516" t="str">
        <f>VLOOKUP(B40,'INSUMOS &amp; EQUIPOS'!$C$10:$E$419,2,FALSE)</f>
        <v>M3-KM</v>
      </c>
      <c r="E40" s="538">
        <f>'APUS BASICOS'!G7</f>
        <v>43.6</v>
      </c>
      <c r="F40" s="538">
        <f>E24*1.05</f>
        <v>0.17062500000000003</v>
      </c>
      <c r="G40" s="519">
        <f>VLOOKUP(B40,'INSUMOS &amp; EQUIPOS'!$C$10:$E$419,3,FALSE)</f>
        <v>1866.9689999999998</v>
      </c>
      <c r="H40" s="540">
        <f>(E40*F40)*G40</f>
        <v>13888.849133250002</v>
      </c>
    </row>
    <row r="41" spans="1:8" ht="14">
      <c r="A41" s="525" t="str">
        <f>'INSUMOS &amp; EQUIPOS'!B411</f>
        <v>TRANS241104</v>
      </c>
      <c r="B41" s="1198" t="str">
        <f>'INSUMOS &amp; EQUIPOS'!C411</f>
        <v>TRANSPORTE DE MATERIALES</v>
      </c>
      <c r="C41" s="1198"/>
      <c r="D41" s="516" t="str">
        <f>VLOOKUP(B41,'INSUMOS &amp; EQUIPOS'!$C$10:$E$419,2,FALSE)</f>
        <v>%</v>
      </c>
      <c r="E41" s="538"/>
      <c r="F41" s="539">
        <v>0.05</v>
      </c>
      <c r="G41" s="519">
        <f>H26-(H24)</f>
        <v>95071.97392638748</v>
      </c>
      <c r="H41" s="540">
        <f>F41*G41</f>
        <v>4753.5986963193745</v>
      </c>
    </row>
    <row r="42" spans="1:8" ht="14">
      <c r="A42" s="541"/>
      <c r="B42" s="1208"/>
      <c r="C42" s="1209"/>
      <c r="D42" s="542"/>
      <c r="E42" s="543"/>
      <c r="F42" s="543"/>
      <c r="G42" s="523" t="s">
        <v>1548</v>
      </c>
      <c r="H42" s="534">
        <f>SUM(H39:H41)</f>
        <v>21312.213499569378</v>
      </c>
    </row>
    <row r="43" spans="1:8" ht="10" customHeight="1">
      <c r="A43" s="501"/>
      <c r="B43" s="502"/>
      <c r="C43" s="502"/>
      <c r="D43" s="502"/>
      <c r="E43" s="502"/>
      <c r="F43" s="502"/>
      <c r="G43" s="502"/>
      <c r="H43" s="503"/>
    </row>
    <row r="44" spans="1:8" ht="14">
      <c r="A44" s="512"/>
      <c r="B44" s="1200" t="s">
        <v>937</v>
      </c>
      <c r="C44" s="1200"/>
      <c r="D44" s="1200"/>
      <c r="E44" s="1200"/>
      <c r="F44" s="1200"/>
      <c r="G44" s="1200"/>
      <c r="H44" s="1201"/>
    </row>
    <row r="45" spans="1:8" ht="14">
      <c r="A45" s="513" t="s">
        <v>1544</v>
      </c>
      <c r="B45" s="1202" t="s">
        <v>1549</v>
      </c>
      <c r="C45" s="1202"/>
      <c r="D45" s="1202"/>
      <c r="E45" s="514" t="s">
        <v>301</v>
      </c>
      <c r="F45" s="514" t="s">
        <v>0</v>
      </c>
      <c r="G45" s="514" t="s">
        <v>1538</v>
      </c>
      <c r="H45" s="514" t="s">
        <v>365</v>
      </c>
    </row>
    <row r="46" spans="1:8" ht="14">
      <c r="A46" s="525" t="str">
        <f>'INSUMOS &amp; EQUIPOS'!B382</f>
        <v>MO241101</v>
      </c>
      <c r="B46" s="1210" t="str">
        <f>'INSUMOS &amp; EQUIPOS'!C382</f>
        <v xml:space="preserve">CUADRILLA "AA" (Albañileria) </v>
      </c>
      <c r="C46" s="1211"/>
      <c r="D46" s="1212"/>
      <c r="E46" s="516" t="str">
        <f>VLOOKUP(B46,'INSUMOS &amp; EQUIPOS'!$C$10:$E$419,2,FALSE)</f>
        <v>HC</v>
      </c>
      <c r="F46" s="527">
        <v>0.5</v>
      </c>
      <c r="G46" s="519">
        <f>VLOOKUP(B46,'INSUMOS &amp; EQUIPOS'!$C$10:$E$419,3,FALSE)</f>
        <v>50004.564548208138</v>
      </c>
      <c r="H46" s="520">
        <f>F46*G46</f>
        <v>25002.282274104069</v>
      </c>
    </row>
    <row r="47" spans="1:8" ht="14">
      <c r="A47" s="525" t="str">
        <f>'INSUMOS &amp; EQUIPOS'!B383</f>
        <v>MO241102</v>
      </c>
      <c r="B47" s="1210" t="str">
        <f>'INSUMOS &amp; EQUIPOS'!C383</f>
        <v xml:space="preserve">CUADRILLA "BB" (Instalaciones) </v>
      </c>
      <c r="C47" s="1211"/>
      <c r="D47" s="1212"/>
      <c r="E47" s="516" t="str">
        <f>VLOOKUP(B47,'INSUMOS &amp; EQUIPOS'!$C$10:$E$419,2,FALSE)</f>
        <v>HC</v>
      </c>
      <c r="F47" s="527">
        <v>1.5</v>
      </c>
      <c r="G47" s="519">
        <f>VLOOKUP(B47,'INSUMOS &amp; EQUIPOS'!$C$10:$E$419,3,FALSE)</f>
        <v>54548.731496747867</v>
      </c>
      <c r="H47" s="520">
        <f>F47*G47</f>
        <v>81823.097245121797</v>
      </c>
    </row>
    <row r="48" spans="1:8" ht="14">
      <c r="A48" s="525"/>
      <c r="B48" s="1210"/>
      <c r="C48" s="1211"/>
      <c r="D48" s="1212"/>
      <c r="E48" s="516"/>
      <c r="F48" s="527"/>
      <c r="G48" s="519"/>
      <c r="H48" s="520"/>
    </row>
    <row r="49" spans="1:10" ht="14">
      <c r="A49" s="525"/>
      <c r="B49" s="1225"/>
      <c r="C49" s="1225"/>
      <c r="D49" s="1225"/>
      <c r="E49" s="528"/>
      <c r="F49" s="544"/>
      <c r="G49" s="530"/>
      <c r="H49" s="520"/>
    </row>
    <row r="50" spans="1:10" ht="14">
      <c r="A50" s="531"/>
      <c r="B50" s="1203"/>
      <c r="C50" s="1204"/>
      <c r="D50" s="1204"/>
      <c r="E50" s="543"/>
      <c r="F50" s="543"/>
      <c r="G50" s="523" t="s">
        <v>1550</v>
      </c>
      <c r="H50" s="534">
        <f>SUM(H46:H49)</f>
        <v>106825.37951922587</v>
      </c>
    </row>
    <row r="51" spans="1:10" ht="10" customHeight="1">
      <c r="A51" s="501"/>
      <c r="B51" s="502"/>
      <c r="C51" s="502"/>
      <c r="D51" s="502"/>
      <c r="E51" s="502"/>
      <c r="F51" s="502"/>
      <c r="G51" s="502"/>
      <c r="H51" s="503"/>
    </row>
    <row r="52" spans="1:10" ht="20" customHeight="1">
      <c r="A52" s="1213" t="s">
        <v>938</v>
      </c>
      <c r="B52" s="1214"/>
      <c r="C52" s="1214"/>
      <c r="D52" s="1214"/>
      <c r="E52" s="1214"/>
      <c r="F52" s="1214"/>
      <c r="G52" s="1215"/>
      <c r="H52" s="545">
        <f>H50+H42+H35+H26</f>
        <v>262780.57913930889</v>
      </c>
      <c r="J52" s="546"/>
    </row>
    <row r="53" spans="1:10" ht="10" customHeight="1">
      <c r="A53" s="501"/>
      <c r="B53" s="502"/>
      <c r="C53" s="502"/>
      <c r="D53" s="502"/>
      <c r="E53" s="502"/>
      <c r="F53" s="502"/>
      <c r="G53" s="502"/>
      <c r="H53" s="503"/>
    </row>
    <row r="54" spans="1:10" ht="12.75" customHeight="1">
      <c r="A54" s="1216" t="s">
        <v>1551</v>
      </c>
      <c r="B54" s="1217"/>
      <c r="C54" s="1217"/>
      <c r="D54" s="1217"/>
      <c r="E54" s="1217"/>
      <c r="F54" s="1217"/>
      <c r="G54" s="1217"/>
      <c r="H54" s="1218"/>
    </row>
    <row r="55" spans="1:10" ht="12.75" customHeight="1">
      <c r="A55" s="1219"/>
      <c r="B55" s="1220"/>
      <c r="C55" s="1220"/>
      <c r="D55" s="1220"/>
      <c r="E55" s="1220"/>
      <c r="F55" s="1220"/>
      <c r="G55" s="1220"/>
      <c r="H55" s="1221"/>
    </row>
    <row r="56" spans="1:10" ht="12.75" customHeight="1">
      <c r="A56" s="1222"/>
      <c r="B56" s="1223"/>
      <c r="C56" s="1223"/>
      <c r="D56" s="1223"/>
      <c r="E56" s="1223"/>
      <c r="F56" s="1223"/>
      <c r="G56" s="1223"/>
      <c r="H56" s="1224"/>
    </row>
    <row r="57" spans="1:10" ht="14.5">
      <c r="A57" s="502"/>
      <c r="B57" s="502"/>
      <c r="C57" s="502"/>
      <c r="D57" s="502"/>
      <c r="E57" s="502"/>
      <c r="F57" s="502"/>
      <c r="G57" s="502"/>
      <c r="H57" s="502"/>
    </row>
    <row r="58" spans="1:10" ht="14.5">
      <c r="A58" s="502"/>
      <c r="B58" s="502"/>
      <c r="C58" s="502"/>
      <c r="D58" s="502"/>
      <c r="E58" s="502"/>
      <c r="F58" s="502"/>
      <c r="G58" s="502"/>
      <c r="H58" s="502"/>
    </row>
  </sheetData>
  <mergeCells count="45">
    <mergeCell ref="B50:D50"/>
    <mergeCell ref="A52:G52"/>
    <mergeCell ref="A54:H56"/>
    <mergeCell ref="B44:H44"/>
    <mergeCell ref="B45:D45"/>
    <mergeCell ref="B46:D46"/>
    <mergeCell ref="B47:D47"/>
    <mergeCell ref="B48:D48"/>
    <mergeCell ref="B49:D49"/>
    <mergeCell ref="B42:C42"/>
    <mergeCell ref="B30:D30"/>
    <mergeCell ref="B31:D31"/>
    <mergeCell ref="B32:D32"/>
    <mergeCell ref="B33:D33"/>
    <mergeCell ref="B34:D34"/>
    <mergeCell ref="B35:D35"/>
    <mergeCell ref="B37:C37"/>
    <mergeCell ref="B38:C38"/>
    <mergeCell ref="B39:C39"/>
    <mergeCell ref="B40:C40"/>
    <mergeCell ref="B41:C41"/>
    <mergeCell ref="B29:D29"/>
    <mergeCell ref="B16:H16"/>
    <mergeCell ref="B17:C17"/>
    <mergeCell ref="B18:C18"/>
    <mergeCell ref="B19:C19"/>
    <mergeCell ref="B20:C20"/>
    <mergeCell ref="B21:C21"/>
    <mergeCell ref="B22:C22"/>
    <mergeCell ref="B23:C23"/>
    <mergeCell ref="B24:C24"/>
    <mergeCell ref="B25:C25"/>
    <mergeCell ref="B28:H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C734F-2094-40C2-B0FB-9ADF1A5BDA8B}">
  <sheetPr>
    <tabColor rgb="FF92D050"/>
    <pageSetUpPr fitToPage="1"/>
  </sheetPr>
  <dimension ref="A1:J58"/>
  <sheetViews>
    <sheetView view="pageBreakPreview" topLeftCell="A37" zoomScale="67" zoomScaleNormal="47" zoomScaleSheetLayoutView="47" workbookViewId="0">
      <selection activeCell="A11" sqref="A11:H11"/>
    </sheetView>
  </sheetViews>
  <sheetFormatPr baseColWidth="10" defaultColWidth="10.8984375" defaultRowHeight="12.5"/>
  <cols>
    <col min="1" max="2" width="16.59765625" style="465" customWidth="1"/>
    <col min="3" max="3" width="32.69921875" style="465" customWidth="1"/>
    <col min="4" max="6" width="16.59765625" style="465" customWidth="1"/>
    <col min="7" max="8" width="22" style="465" customWidth="1"/>
    <col min="9" max="16384" width="10.8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RESUMEN'!$D$37</f>
        <v>ZANJA MT PARA 1 CIRCUITO</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40" customHeight="1">
      <c r="A14" s="510" t="str">
        <f>'PPTO RESUMEN'!C42</f>
        <v>6.2</v>
      </c>
      <c r="B14" s="1182" t="s">
        <v>1564</v>
      </c>
      <c r="C14" s="1183"/>
      <c r="D14" s="1183"/>
      <c r="E14" s="1183"/>
      <c r="F14" s="1183"/>
      <c r="G14" s="1184"/>
      <c r="H14" s="511" t="s">
        <v>1040</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EQUIPOS'!B188</f>
        <v>MAT2411179</v>
      </c>
      <c r="B18" s="1198" t="str">
        <f>'INSUMOS &amp; EQUIPOS'!C188</f>
        <v>TUBERIA PVC DB 2" -NTC 979 Y RETIE</v>
      </c>
      <c r="C18" s="1198"/>
      <c r="D18" s="516" t="str">
        <f>VLOOKUP(B18,'INSUMOS &amp; EQUIPOS'!$C$10:$E$419,2,FALSE)</f>
        <v>ML</v>
      </c>
      <c r="E18" s="517">
        <v>2</v>
      </c>
      <c r="F18" s="518">
        <v>0.05</v>
      </c>
      <c r="G18" s="519">
        <f>VLOOKUP(B18,'INSUMOS &amp; EQUIPOS'!$C$10:$E$419,3,FALSE)</f>
        <v>13770.833333333334</v>
      </c>
      <c r="H18" s="520">
        <f t="shared" ref="H18:H25" si="0">E18*G18*(1+F18)</f>
        <v>28918.750000000004</v>
      </c>
    </row>
    <row r="19" spans="1:8" ht="50" customHeight="1">
      <c r="A19" s="515" t="str">
        <f>'INSUMOS &amp; EQUIPOS'!B189</f>
        <v>MAT2411180</v>
      </c>
      <c r="B19" s="1198" t="str">
        <f>'INSUMOS &amp; EQUIPOS'!C189</f>
        <v>ESPUMA DE POLIURETANO IGNIFUGA SOUDAGOAM FR PARA ESPACIOS EN TERMINALES DE DUCTOS X 750ML</v>
      </c>
      <c r="C19" s="1198"/>
      <c r="D19" s="516" t="str">
        <f>VLOOKUP(B19,'INSUMOS &amp; EQUIPOS'!$C$10:$E$419,2,FALSE)</f>
        <v>UND</v>
      </c>
      <c r="E19" s="517">
        <f>1/20</f>
        <v>0.05</v>
      </c>
      <c r="F19" s="518">
        <v>0.05</v>
      </c>
      <c r="G19" s="519">
        <f>VLOOKUP(B19,'INSUMOS &amp; EQUIPOS'!$C$10:$E$419,3,FALSE)</f>
        <v>65890</v>
      </c>
      <c r="H19" s="520">
        <f t="shared" si="0"/>
        <v>3459.2250000000004</v>
      </c>
    </row>
    <row r="20" spans="1:8" ht="30" customHeight="1">
      <c r="A20" s="515" t="str">
        <f>'INSUMOS &amp; EQUIPOS'!B190</f>
        <v>MAT2411181</v>
      </c>
      <c r="B20" s="1198" t="str">
        <f>'INSUMOS &amp; EQUIPOS'!C190</f>
        <v>CINTA SEÑALIZACIÓN DE RIESGO ELÉCTRICO SUBTERRÁNEO ROJO X 80 MT</v>
      </c>
      <c r="C20" s="1198"/>
      <c r="D20" s="516" t="str">
        <f>VLOOKUP(B20,'INSUMOS &amp; EQUIPOS'!$C$10:$E$419,2,FALSE)</f>
        <v>UND</v>
      </c>
      <c r="E20" s="517">
        <f>1/80</f>
        <v>1.2500000000000001E-2</v>
      </c>
      <c r="F20" s="518">
        <v>0.05</v>
      </c>
      <c r="G20" s="519">
        <f>VLOOKUP(B20,'INSUMOS &amp; EQUIPOS'!$C$10:$E$419,3,FALSE)</f>
        <v>111720</v>
      </c>
      <c r="H20" s="520">
        <f t="shared" si="0"/>
        <v>1466.325</v>
      </c>
    </row>
    <row r="21" spans="1:8" ht="15" customHeight="1">
      <c r="A21" s="515" t="str">
        <f>'INSUMOS &amp; EQUIPOS'!B194</f>
        <v>MAT2411185</v>
      </c>
      <c r="B21" s="1198" t="str">
        <f>'INSUMOS &amp; EQUIPOS'!C194</f>
        <v>SEPARADOR DE 3 DUCTOS DE Ø=2" (60,33MM)</v>
      </c>
      <c r="C21" s="1198"/>
      <c r="D21" s="516" t="str">
        <f>VLOOKUP(B21,'INSUMOS &amp; EQUIPOS'!$C$10:$E$419,2,FALSE)</f>
        <v>UND</v>
      </c>
      <c r="E21" s="517">
        <v>1.1000000000000001</v>
      </c>
      <c r="F21" s="518">
        <v>0.05</v>
      </c>
      <c r="G21" s="519">
        <f>VLOOKUP(B21,'INSUMOS &amp; EQUIPOS'!$C$10:$E$419,3,FALSE)</f>
        <v>13860</v>
      </c>
      <c r="H21" s="520">
        <f t="shared" si="0"/>
        <v>16008.300000000003</v>
      </c>
    </row>
    <row r="22" spans="1:8" ht="15" customHeight="1">
      <c r="A22" s="515" t="str">
        <f>'INSUMOS &amp; EQUIPOS'!B109</f>
        <v>MAT2411100</v>
      </c>
      <c r="B22" s="1198" t="str">
        <f>'INSUMOS &amp; EQUIPOS'!C109</f>
        <v>SOLDADURA LIQUIDA PVC 1/4 GL</v>
      </c>
      <c r="C22" s="1198"/>
      <c r="D22" s="516" t="str">
        <f>VLOOKUP(B22,'INSUMOS &amp; EQUIPOS'!$C$10:$E$419,2,FALSE)</f>
        <v>UND</v>
      </c>
      <c r="E22" s="517">
        <f>1/50</f>
        <v>0.02</v>
      </c>
      <c r="F22" s="518">
        <v>0.05</v>
      </c>
      <c r="G22" s="519">
        <f>VLOOKUP(B22,'INSUMOS &amp; EQUIPOS'!$C$10:$E$419,3,FALSE)</f>
        <v>69455.87999999999</v>
      </c>
      <c r="H22" s="520">
        <f t="shared" si="0"/>
        <v>1458.5734799999998</v>
      </c>
    </row>
    <row r="23" spans="1:8" ht="15" customHeight="1">
      <c r="A23" s="515" t="str">
        <f>'INSUMOS &amp; EQUIPOS'!B110</f>
        <v>MAT2411101</v>
      </c>
      <c r="B23" s="1198" t="str">
        <f>'INSUMOS &amp; EQUIPOS'!C110</f>
        <v>LIMPIADOR PVC 760-G, 1/4 GLN</v>
      </c>
      <c r="C23" s="1198"/>
      <c r="D23" s="516" t="str">
        <f>VLOOKUP(B23,'INSUMOS &amp; EQUIPOS'!$C$10:$E$419,2,FALSE)</f>
        <v>UND</v>
      </c>
      <c r="E23" s="517">
        <f>E22</f>
        <v>0.02</v>
      </c>
      <c r="F23" s="518">
        <v>0.05</v>
      </c>
      <c r="G23" s="519">
        <f>VLOOKUP(B23,'INSUMOS &amp; EQUIPOS'!$C$10:$E$419,3,FALSE)</f>
        <v>82593.602910000001</v>
      </c>
      <c r="H23" s="520">
        <f t="shared" si="0"/>
        <v>1734.4656611100002</v>
      </c>
    </row>
    <row r="24" spans="1:8" ht="15" customHeight="1">
      <c r="A24" s="515" t="str">
        <f>'INSUMOS &amp; EQUIPOS'!B22</f>
        <v>MAT2411013</v>
      </c>
      <c r="B24" s="1198" t="str">
        <f>'INSUMOS &amp; EQUIPOS'!C22</f>
        <v>ARENA</v>
      </c>
      <c r="C24" s="1198"/>
      <c r="D24" s="516" t="str">
        <f>VLOOKUP(B24,'INSUMOS &amp; EQUIPOS'!$C$10:$E$419,2,FALSE)</f>
        <v>M3</v>
      </c>
      <c r="E24" s="517">
        <f>(1*0.7*0.25)*1.3</f>
        <v>0.22749999999999998</v>
      </c>
      <c r="F24" s="518">
        <v>0.05</v>
      </c>
      <c r="G24" s="519">
        <f>VLOOKUP(B24,'INSUMOS &amp; EQUIPOS'!$C$10:$E$419,3,FALSE)</f>
        <v>82791.022524043234</v>
      </c>
      <c r="H24" s="520">
        <f t="shared" si="0"/>
        <v>19776.705505430826</v>
      </c>
    </row>
    <row r="25" spans="1:8" ht="15" customHeight="1">
      <c r="A25" s="515" t="str">
        <f>'INSUMOS &amp; EQUIPOS'!B13</f>
        <v>MAT2411004</v>
      </c>
      <c r="B25" s="1198" t="str">
        <f>'INSUMOS &amp; EQUIPOS'!C13</f>
        <v>AGUA</v>
      </c>
      <c r="C25" s="1198"/>
      <c r="D25" s="516" t="str">
        <f>VLOOKUP(B25,'INSUMOS &amp; EQUIPOS'!$C$10:$E$419,2,FALSE)</f>
        <v>LT</v>
      </c>
      <c r="E25" s="517">
        <v>12</v>
      </c>
      <c r="F25" s="518">
        <v>0.05</v>
      </c>
      <c r="G25" s="519">
        <f>VLOOKUP(B25,'INSUMOS &amp; EQUIPOS'!$C$10:$E$419,3,FALSE)</f>
        <v>105.3</v>
      </c>
      <c r="H25" s="520">
        <f t="shared" si="0"/>
        <v>1326.78</v>
      </c>
    </row>
    <row r="26" spans="1:8" ht="15" customHeight="1">
      <c r="A26" s="510"/>
      <c r="B26" s="521"/>
      <c r="C26" s="522"/>
      <c r="D26" s="522"/>
      <c r="E26" s="522"/>
      <c r="F26" s="522"/>
      <c r="G26" s="523" t="s">
        <v>1539</v>
      </c>
      <c r="H26" s="524">
        <f>SUM(H18:H25)</f>
        <v>74149.124646540833</v>
      </c>
    </row>
    <row r="27" spans="1:8" ht="10" customHeight="1">
      <c r="A27" s="501"/>
      <c r="B27" s="502"/>
      <c r="C27" s="502"/>
      <c r="D27" s="502"/>
      <c r="E27" s="502"/>
      <c r="F27" s="502"/>
      <c r="G27" s="502"/>
      <c r="H27" s="503"/>
    </row>
    <row r="28" spans="1:8" ht="14">
      <c r="A28" s="513" t="s">
        <v>360</v>
      </c>
      <c r="B28" s="1199" t="s">
        <v>1540</v>
      </c>
      <c r="C28" s="1200"/>
      <c r="D28" s="1200"/>
      <c r="E28" s="1200"/>
      <c r="F28" s="1200"/>
      <c r="G28" s="1200"/>
      <c r="H28" s="1201"/>
    </row>
    <row r="29" spans="1:8" ht="14">
      <c r="A29" s="512"/>
      <c r="B29" s="1202" t="s">
        <v>933</v>
      </c>
      <c r="C29" s="1202"/>
      <c r="D29" s="1202"/>
      <c r="E29" s="514" t="s">
        <v>301</v>
      </c>
      <c r="F29" s="514" t="s">
        <v>0</v>
      </c>
      <c r="G29" s="514" t="s">
        <v>1538</v>
      </c>
      <c r="H29" s="514" t="s">
        <v>365</v>
      </c>
    </row>
    <row r="30" spans="1:8" ht="14">
      <c r="A30" s="525"/>
      <c r="B30" s="1198" t="s">
        <v>1541</v>
      </c>
      <c r="C30" s="1198"/>
      <c r="D30" s="1198"/>
      <c r="E30" s="516" t="s">
        <v>291</v>
      </c>
      <c r="F30" s="526">
        <v>0.05</v>
      </c>
      <c r="G30" s="519">
        <f>H50</f>
        <v>79551.013770851932</v>
      </c>
      <c r="H30" s="520">
        <f>F30*G30</f>
        <v>3977.5506885425966</v>
      </c>
    </row>
    <row r="31" spans="1:8" ht="30" customHeight="1">
      <c r="A31" s="525" t="str">
        <f>'INSUMOS &amp; EQUIPOS'!B348</f>
        <v>C0010822</v>
      </c>
      <c r="B31" s="1203" t="str">
        <f>'INSUMOS &amp; EQUIPOS'!$C$348</f>
        <v>RETROEXCAVADORA SOBRE LLANTAS, MOTOR 62HP, PROFUNDIDAD DE EXCAVACIÓN DE 5.41 METROS</v>
      </c>
      <c r="C31" s="1204"/>
      <c r="D31" s="1205"/>
      <c r="E31" s="516" t="str">
        <f>VLOOKUP(B31,'INSUMOS &amp; EQUIPOS'!$C$10:$E$419,2,FALSE)</f>
        <v>HM</v>
      </c>
      <c r="F31" s="554">
        <f>1/12</f>
        <v>8.3333333333333329E-2</v>
      </c>
      <c r="G31" s="519">
        <f>VLOOKUP(B31,'INSUMOS &amp; EQUIPOS'!$C$10:$E$419,3,FALSE)</f>
        <v>200070</v>
      </c>
      <c r="H31" s="520">
        <f>F31*G31</f>
        <v>16672.5</v>
      </c>
    </row>
    <row r="32" spans="1:8" ht="14">
      <c r="A32" s="525" t="str">
        <f>'INSUMOS &amp; EQUIPOS'!B360</f>
        <v>C0010190</v>
      </c>
      <c r="B32" s="1203" t="str">
        <f>'INSUMOS &amp; EQUIPOS'!C360</f>
        <v>COMPACTADOR MANUAL VIBRATORIO (RANA) CON MOTOR DE 6 HP</v>
      </c>
      <c r="C32" s="1204"/>
      <c r="D32" s="1205"/>
      <c r="E32" s="516" t="str">
        <f>VLOOKUP(B32,'INSUMOS &amp; EQUIPOS'!$C$10:$E$419,2,FALSE)</f>
        <v>HR</v>
      </c>
      <c r="F32" s="554">
        <f>1/2</f>
        <v>0.5</v>
      </c>
      <c r="G32" s="519">
        <f>VLOOKUP(B32,'INSUMOS &amp; EQUIPOS'!$C$10:$E$419,3,FALSE)</f>
        <v>13531.05</v>
      </c>
      <c r="H32" s="520">
        <f>F32*G32</f>
        <v>6765.5249999999996</v>
      </c>
    </row>
    <row r="33" spans="1:8" ht="14">
      <c r="A33" s="525" t="str">
        <f>'INSUMOS &amp; EQUIPOS'!B353</f>
        <v>EQUI2411013</v>
      </c>
      <c r="B33" s="1203" t="str">
        <f>'INSUMOS &amp; EQUIPOS'!C353</f>
        <v>MINICARGADOR 61 HP - TIPO BOBCAT</v>
      </c>
      <c r="C33" s="1204"/>
      <c r="D33" s="1205"/>
      <c r="E33" s="516" t="str">
        <f>VLOOKUP(B33,'INSUMOS &amp; EQUIPOS'!$C$10:$E$419,2,FALSE)</f>
        <v>HM</v>
      </c>
      <c r="F33" s="554">
        <f>1/12</f>
        <v>8.3333333333333329E-2</v>
      </c>
      <c r="G33" s="519">
        <f>VLOOKUP(B33,'INSUMOS &amp; EQUIPOS'!$C$10:$E$419,3,FALSE)</f>
        <v>101298.59999999999</v>
      </c>
      <c r="H33" s="520">
        <f>F33*G33</f>
        <v>8441.5499999999993</v>
      </c>
    </row>
    <row r="34" spans="1:8" ht="14">
      <c r="A34" s="525"/>
      <c r="B34" s="1225"/>
      <c r="C34" s="1225"/>
      <c r="D34" s="1225"/>
      <c r="E34" s="528"/>
      <c r="F34" s="529"/>
      <c r="G34" s="530"/>
      <c r="H34" s="520"/>
    </row>
    <row r="35" spans="1:8" ht="28">
      <c r="A35" s="531"/>
      <c r="B35" s="1210"/>
      <c r="C35" s="1211"/>
      <c r="D35" s="1211"/>
      <c r="E35" s="532"/>
      <c r="F35" s="532"/>
      <c r="G35" s="533" t="s">
        <v>1542</v>
      </c>
      <c r="H35" s="534">
        <f>SUM(H30:H32)</f>
        <v>27415.575688542594</v>
      </c>
    </row>
    <row r="36" spans="1:8" ht="10" customHeight="1">
      <c r="A36" s="501"/>
      <c r="B36" s="502"/>
      <c r="C36" s="502"/>
      <c r="D36" s="502"/>
      <c r="E36" s="502"/>
      <c r="F36" s="502"/>
      <c r="G36" s="502"/>
      <c r="H36" s="503"/>
    </row>
    <row r="37" spans="1:8" ht="14">
      <c r="A37" s="535"/>
      <c r="B37" s="1199" t="s">
        <v>1543</v>
      </c>
      <c r="C37" s="1201"/>
      <c r="D37" s="536"/>
      <c r="E37" s="537"/>
      <c r="F37" s="537"/>
      <c r="G37" s="537"/>
      <c r="H37" s="537"/>
    </row>
    <row r="38" spans="1:8" ht="14">
      <c r="A38" s="513" t="s">
        <v>1544</v>
      </c>
      <c r="B38" s="1202" t="s">
        <v>933</v>
      </c>
      <c r="C38" s="1202"/>
      <c r="D38" s="514" t="s">
        <v>301</v>
      </c>
      <c r="E38" s="514" t="s">
        <v>1545</v>
      </c>
      <c r="F38" s="514" t="s">
        <v>1546</v>
      </c>
      <c r="G38" s="514" t="s">
        <v>936</v>
      </c>
      <c r="H38" s="514" t="s">
        <v>365</v>
      </c>
    </row>
    <row r="39" spans="1:8" ht="30" customHeight="1">
      <c r="A39" s="525" t="str">
        <f>'INSUMOS &amp; EQUIPOS'!B408</f>
        <v>TRANS241101</v>
      </c>
      <c r="B39" s="1198" t="str">
        <f>'INSUMOS &amp; EQUIPOS'!$C$408</f>
        <v>TRANSPORTE DE MATERIAL PROVENIENTE DE EXCAVACIÓN</v>
      </c>
      <c r="C39" s="1198"/>
      <c r="D39" s="516" t="str">
        <f>VLOOKUP(B39,'INSUMOS &amp; EQUIPOS'!$C$10:$E$419,2,FALSE)</f>
        <v>M3-KM</v>
      </c>
      <c r="E39" s="538">
        <v>2</v>
      </c>
      <c r="F39" s="538">
        <f>(0.7*1*1)*1.3</f>
        <v>0.90999999999999992</v>
      </c>
      <c r="G39" s="519">
        <f>VLOOKUP(B39,'INSUMOS &amp; EQUIPOS'!$C$10:$E$419,3,FALSE)</f>
        <v>1866.9689999999998</v>
      </c>
      <c r="H39" s="540">
        <f>(E39*F39)*G39</f>
        <v>3397.8835799999993</v>
      </c>
    </row>
    <row r="40" spans="1:8" ht="30" customHeight="1">
      <c r="A40" s="525" t="str">
        <f>'INSUMOS &amp; EQUIPOS'!B409</f>
        <v>TRANS241102</v>
      </c>
      <c r="B40" s="1198" t="str">
        <f>'INSUMOS &amp; EQUIPOS'!$C$409</f>
        <v>TRANSPORTE DE MATERIAL AGREGADO (TRITURADO, SUBBASE, RELLENO Y ARENA)</v>
      </c>
      <c r="C40" s="1198"/>
      <c r="D40" s="516" t="str">
        <f>VLOOKUP(B40,'INSUMOS &amp; EQUIPOS'!$C$10:$E$419,2,FALSE)</f>
        <v>M3-KM</v>
      </c>
      <c r="E40" s="538">
        <f>'APUS BASICOS'!G7</f>
        <v>43.6</v>
      </c>
      <c r="F40" s="538">
        <f>E24*1.05</f>
        <v>0.23887499999999998</v>
      </c>
      <c r="G40" s="519">
        <f>VLOOKUP(B40,'INSUMOS &amp; EQUIPOS'!$C$10:$E$419,3,FALSE)</f>
        <v>1866.9689999999998</v>
      </c>
      <c r="H40" s="540">
        <f>(E40*F40)*G40</f>
        <v>19444.388786549996</v>
      </c>
    </row>
    <row r="41" spans="1:8" ht="14">
      <c r="A41" s="525" t="str">
        <f>'INSUMOS &amp; EQUIPOS'!B411</f>
        <v>TRANS241104</v>
      </c>
      <c r="B41" s="1198" t="str">
        <f>'INSUMOS &amp; EQUIPOS'!C411</f>
        <v>TRANSPORTE DE MATERIALES</v>
      </c>
      <c r="C41" s="1198"/>
      <c r="D41" s="516" t="str">
        <f>VLOOKUP(B41,'INSUMOS &amp; EQUIPOS'!$C$10:$E$419,2,FALSE)</f>
        <v>%</v>
      </c>
      <c r="E41" s="538"/>
      <c r="F41" s="539">
        <v>0.05</v>
      </c>
      <c r="G41" s="519">
        <f>H26-(H24)</f>
        <v>54372.419141110004</v>
      </c>
      <c r="H41" s="540">
        <f>F41*G41</f>
        <v>2718.6209570555002</v>
      </c>
    </row>
    <row r="42" spans="1:8" ht="14">
      <c r="A42" s="541"/>
      <c r="B42" s="1208"/>
      <c r="C42" s="1209"/>
      <c r="D42" s="542"/>
      <c r="E42" s="543"/>
      <c r="F42" s="543"/>
      <c r="G42" s="523" t="s">
        <v>1548</v>
      </c>
      <c r="H42" s="534">
        <f>SUM(H39:H41)</f>
        <v>25560.893323605495</v>
      </c>
    </row>
    <row r="43" spans="1:8" ht="10" customHeight="1">
      <c r="A43" s="501"/>
      <c r="B43" s="502"/>
      <c r="C43" s="502"/>
      <c r="D43" s="502"/>
      <c r="E43" s="502"/>
      <c r="F43" s="502"/>
      <c r="G43" s="502"/>
      <c r="H43" s="503"/>
    </row>
    <row r="44" spans="1:8" ht="14">
      <c r="A44" s="512"/>
      <c r="B44" s="1200" t="s">
        <v>937</v>
      </c>
      <c r="C44" s="1200"/>
      <c r="D44" s="1200"/>
      <c r="E44" s="1200"/>
      <c r="F44" s="1200"/>
      <c r="G44" s="1200"/>
      <c r="H44" s="1201"/>
    </row>
    <row r="45" spans="1:8" ht="14">
      <c r="A45" s="513" t="s">
        <v>1544</v>
      </c>
      <c r="B45" s="1202" t="s">
        <v>1549</v>
      </c>
      <c r="C45" s="1202"/>
      <c r="D45" s="1202"/>
      <c r="E45" s="514" t="s">
        <v>301</v>
      </c>
      <c r="F45" s="514" t="s">
        <v>0</v>
      </c>
      <c r="G45" s="514" t="s">
        <v>1538</v>
      </c>
      <c r="H45" s="514" t="s">
        <v>365</v>
      </c>
    </row>
    <row r="46" spans="1:8" ht="14">
      <c r="A46" s="525" t="str">
        <f>'INSUMOS &amp; EQUIPOS'!B382</f>
        <v>MO241101</v>
      </c>
      <c r="B46" s="1210" t="str">
        <f>'INSUMOS &amp; EQUIPOS'!C382</f>
        <v xml:space="preserve">CUADRILLA "AA" (Albañileria) </v>
      </c>
      <c r="C46" s="1211"/>
      <c r="D46" s="1212"/>
      <c r="E46" s="516" t="str">
        <f>VLOOKUP(B46,'INSUMOS &amp; EQUIPOS'!$C$10:$E$419,2,FALSE)</f>
        <v>HC</v>
      </c>
      <c r="F46" s="527">
        <v>0.5</v>
      </c>
      <c r="G46" s="519">
        <f>VLOOKUP(B46,'INSUMOS &amp; EQUIPOS'!$C$10:$E$419,3,FALSE)</f>
        <v>50004.564548208138</v>
      </c>
      <c r="H46" s="520">
        <f>F46*G46</f>
        <v>25002.282274104069</v>
      </c>
    </row>
    <row r="47" spans="1:8" ht="14">
      <c r="A47" s="525" t="str">
        <f>'INSUMOS &amp; EQUIPOS'!B383</f>
        <v>MO241102</v>
      </c>
      <c r="B47" s="1210" t="str">
        <f>'INSUMOS &amp; EQUIPOS'!C383</f>
        <v xml:space="preserve">CUADRILLA "BB" (Instalaciones) </v>
      </c>
      <c r="C47" s="1211"/>
      <c r="D47" s="1212"/>
      <c r="E47" s="516" t="str">
        <f>VLOOKUP(B47,'INSUMOS &amp; EQUIPOS'!$C$10:$E$419,2,FALSE)</f>
        <v>HC</v>
      </c>
      <c r="F47" s="527">
        <v>1</v>
      </c>
      <c r="G47" s="519">
        <f>VLOOKUP(B47,'INSUMOS &amp; EQUIPOS'!$C$10:$E$419,3,FALSE)</f>
        <v>54548.731496747867</v>
      </c>
      <c r="H47" s="520">
        <f>F47*G47</f>
        <v>54548.731496747867</v>
      </c>
    </row>
    <row r="48" spans="1:8" ht="14">
      <c r="A48" s="525"/>
      <c r="B48" s="1210"/>
      <c r="C48" s="1211"/>
      <c r="D48" s="1212"/>
      <c r="E48" s="516"/>
      <c r="F48" s="527"/>
      <c r="G48" s="519"/>
      <c r="H48" s="520"/>
    </row>
    <row r="49" spans="1:10" ht="14">
      <c r="A49" s="525"/>
      <c r="B49" s="1225"/>
      <c r="C49" s="1225"/>
      <c r="D49" s="1225"/>
      <c r="E49" s="528"/>
      <c r="F49" s="544"/>
      <c r="G49" s="530"/>
      <c r="H49" s="520"/>
    </row>
    <row r="50" spans="1:10" ht="14">
      <c r="A50" s="531"/>
      <c r="B50" s="1203"/>
      <c r="C50" s="1204"/>
      <c r="D50" s="1204"/>
      <c r="E50" s="543"/>
      <c r="F50" s="543"/>
      <c r="G50" s="523" t="s">
        <v>1550</v>
      </c>
      <c r="H50" s="534">
        <f>SUM(H46:H49)</f>
        <v>79551.013770851932</v>
      </c>
    </row>
    <row r="51" spans="1:10" ht="10" customHeight="1">
      <c r="A51" s="501"/>
      <c r="B51" s="502"/>
      <c r="C51" s="502"/>
      <c r="D51" s="502"/>
      <c r="E51" s="502"/>
      <c r="F51" s="502"/>
      <c r="G51" s="502"/>
      <c r="H51" s="503"/>
    </row>
    <row r="52" spans="1:10" ht="20" customHeight="1">
      <c r="A52" s="1213" t="s">
        <v>938</v>
      </c>
      <c r="B52" s="1214"/>
      <c r="C52" s="1214"/>
      <c r="D52" s="1214"/>
      <c r="E52" s="1214"/>
      <c r="F52" s="1214"/>
      <c r="G52" s="1215"/>
      <c r="H52" s="545">
        <f>H50+H42+H35+H26</f>
        <v>206676.60742954083</v>
      </c>
      <c r="J52" s="546"/>
    </row>
    <row r="53" spans="1:10" ht="10" customHeight="1">
      <c r="A53" s="501"/>
      <c r="B53" s="502"/>
      <c r="C53" s="502"/>
      <c r="D53" s="502"/>
      <c r="E53" s="502"/>
      <c r="F53" s="502"/>
      <c r="G53" s="502"/>
      <c r="H53" s="503"/>
    </row>
    <row r="54" spans="1:10" ht="12.75" customHeight="1">
      <c r="A54" s="1216" t="s">
        <v>1551</v>
      </c>
      <c r="B54" s="1217"/>
      <c r="C54" s="1217"/>
      <c r="D54" s="1217"/>
      <c r="E54" s="1217"/>
      <c r="F54" s="1217"/>
      <c r="G54" s="1217"/>
      <c r="H54" s="1218"/>
    </row>
    <row r="55" spans="1:10" ht="12.75" customHeight="1">
      <c r="A55" s="1219"/>
      <c r="B55" s="1220"/>
      <c r="C55" s="1220"/>
      <c r="D55" s="1220"/>
      <c r="E55" s="1220"/>
      <c r="F55" s="1220"/>
      <c r="G55" s="1220"/>
      <c r="H55" s="1221"/>
    </row>
    <row r="56" spans="1:10" ht="12.75" customHeight="1">
      <c r="A56" s="1222"/>
      <c r="B56" s="1223"/>
      <c r="C56" s="1223"/>
      <c r="D56" s="1223"/>
      <c r="E56" s="1223"/>
      <c r="F56" s="1223"/>
      <c r="G56" s="1223"/>
      <c r="H56" s="1224"/>
    </row>
    <row r="57" spans="1:10" ht="14.5">
      <c r="A57" s="502"/>
      <c r="B57" s="502"/>
      <c r="C57" s="502"/>
      <c r="D57" s="502"/>
      <c r="E57" s="502"/>
      <c r="F57" s="502"/>
      <c r="G57" s="502"/>
      <c r="H57" s="502"/>
    </row>
    <row r="58" spans="1:10" ht="14.5">
      <c r="A58" s="502"/>
      <c r="B58" s="502"/>
      <c r="C58" s="502"/>
      <c r="D58" s="502"/>
      <c r="E58" s="502"/>
      <c r="F58" s="502"/>
      <c r="G58" s="502"/>
      <c r="H58" s="502"/>
    </row>
  </sheetData>
  <mergeCells count="45">
    <mergeCell ref="B50:D50"/>
    <mergeCell ref="A52:G52"/>
    <mergeCell ref="A54:H56"/>
    <mergeCell ref="B44:H44"/>
    <mergeCell ref="B45:D45"/>
    <mergeCell ref="B46:D46"/>
    <mergeCell ref="B47:D47"/>
    <mergeCell ref="B48:D48"/>
    <mergeCell ref="B49:D49"/>
    <mergeCell ref="B42:C42"/>
    <mergeCell ref="B30:D30"/>
    <mergeCell ref="B31:D31"/>
    <mergeCell ref="B32:D32"/>
    <mergeCell ref="B33:D33"/>
    <mergeCell ref="B34:D34"/>
    <mergeCell ref="B35:D35"/>
    <mergeCell ref="B37:C37"/>
    <mergeCell ref="B38:C38"/>
    <mergeCell ref="B39:C39"/>
    <mergeCell ref="B40:C40"/>
    <mergeCell ref="B41:C41"/>
    <mergeCell ref="B29:D29"/>
    <mergeCell ref="B16:H16"/>
    <mergeCell ref="B17:C17"/>
    <mergeCell ref="B18:C18"/>
    <mergeCell ref="B19:C19"/>
    <mergeCell ref="B20:C20"/>
    <mergeCell ref="B21:C21"/>
    <mergeCell ref="B22:C22"/>
    <mergeCell ref="B23:C23"/>
    <mergeCell ref="B24:C24"/>
    <mergeCell ref="B25:C25"/>
    <mergeCell ref="B28:H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BAAA6-05DB-49BF-906A-E3BC34975114}">
  <sheetPr>
    <tabColor rgb="FF92D050"/>
    <pageSetUpPr fitToPage="1"/>
  </sheetPr>
  <dimension ref="A1:N53"/>
  <sheetViews>
    <sheetView view="pageBreakPreview" topLeftCell="A37"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RESUMEN'!C44</f>
        <v>7.1</v>
      </c>
      <c r="B14" s="1182" t="str">
        <f>VLOOKUP(A14,'PPTO RESUMEN'!$C$17:$E$83,2,FALSE)</f>
        <v>Suministro e instalacion de cable de cobre desnudo de calibre N° 1/0 AWG</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EQUIPOS'!B221</f>
        <v>MAT2411212</v>
      </c>
      <c r="B18" s="1198" t="str">
        <f>'INSUMOS &amp; EQUIPOS'!C221</f>
        <v>CABLE CU # 1/0 DESNUDO AWG</v>
      </c>
      <c r="C18" s="1198"/>
      <c r="D18" s="516" t="str">
        <f>VLOOKUP(A18,'INSUMOS &amp; EQUIPOS'!$B$10:$E$419,3,FALSE)</f>
        <v>ML</v>
      </c>
      <c r="E18" s="517">
        <v>1</v>
      </c>
      <c r="F18" s="518">
        <v>0.05</v>
      </c>
      <c r="G18" s="519">
        <f>VLOOKUP(A18,'INSUMOS &amp; EQUIPOS'!$B$10:$E$419,4,FALSE)</f>
        <v>39058.886666666665</v>
      </c>
      <c r="H18" s="520">
        <f t="shared" ref="H18" si="0">E18*G18*(1+F18)</f>
        <v>41011.830999999998</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41011.830999999998</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c r="B27" s="1203"/>
      <c r="C27" s="1204"/>
      <c r="D27" s="1205"/>
      <c r="E27" s="516"/>
      <c r="F27" s="526"/>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1610</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0.03</v>
      </c>
      <c r="G34" s="519">
        <f>H22</f>
        <v>41011.830999999998</v>
      </c>
      <c r="H34" s="540">
        <f>F34*G34</f>
        <v>1230.35493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1230.35493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0.4</v>
      </c>
      <c r="G42" s="519">
        <f>VLOOKUP(B42,'INSUMOS &amp; EQUIPOS'!$C$10:$E$419,3,FALSE)</f>
        <v>20977.170756437663</v>
      </c>
      <c r="H42" s="520">
        <f>F42*G42</f>
        <v>8390.8683025750652</v>
      </c>
    </row>
    <row r="43" spans="1:14" ht="14">
      <c r="A43" s="525" t="str">
        <f>'INSUMOS &amp; EQUIPOS'!B388</f>
        <v>MO241107</v>
      </c>
      <c r="B43" s="1210" t="str">
        <f>'INSUMOS &amp; EQUIPOS'!C388</f>
        <v>MAESTRO ELECTRICISTA</v>
      </c>
      <c r="C43" s="1211"/>
      <c r="D43" s="1212"/>
      <c r="E43" s="516" t="str">
        <f>VLOOKUP(B43,'INSUMOS &amp; EQUIPOS'!$C$10:$E$419,2,FALSE)</f>
        <v>HC</v>
      </c>
      <c r="F43" s="559">
        <f>F42</f>
        <v>0.4</v>
      </c>
      <c r="G43" s="519">
        <f>VLOOKUP(B43,'INSUMOS &amp; EQUIPOS'!$C$10:$E$419,3,FALSE)</f>
        <v>33871.637234323105</v>
      </c>
      <c r="H43" s="520">
        <f>F43*G43</f>
        <v>13548.654893729243</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21939.523196304308</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65791.709126304311</v>
      </c>
      <c r="J48" s="558">
        <f>'PPTO RESUMEN'!G44</f>
        <v>65791.709126304311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21:C21"/>
    <mergeCell ref="B24:H24"/>
    <mergeCell ref="B19:C19"/>
    <mergeCell ref="B20:C20"/>
    <mergeCell ref="B38:C38"/>
    <mergeCell ref="B40:H40"/>
    <mergeCell ref="B41:D41"/>
    <mergeCell ref="B27:D27"/>
    <mergeCell ref="B28:D28"/>
    <mergeCell ref="B35:C35"/>
    <mergeCell ref="A50:H52"/>
    <mergeCell ref="B25:D25"/>
    <mergeCell ref="B44:D44"/>
    <mergeCell ref="B45:D45"/>
    <mergeCell ref="B46:D46"/>
    <mergeCell ref="A48:G48"/>
    <mergeCell ref="B42:D42"/>
    <mergeCell ref="B43:D43"/>
    <mergeCell ref="B26:D26"/>
    <mergeCell ref="B29:D29"/>
    <mergeCell ref="B30:D30"/>
    <mergeCell ref="B32:C32"/>
    <mergeCell ref="B33:C33"/>
    <mergeCell ref="B34:C34"/>
    <mergeCell ref="B36:C36"/>
    <mergeCell ref="B37:C37"/>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A2F87-FADA-4F99-91F6-F052224737DE}">
  <sheetPr>
    <tabColor rgb="FF92D050"/>
    <pageSetUpPr fitToPage="1"/>
  </sheetPr>
  <dimension ref="A1:N53"/>
  <sheetViews>
    <sheetView view="pageBreakPreview" topLeftCell="A37"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RESUMEN'!C45</f>
        <v>7.2</v>
      </c>
      <c r="B14" s="1182" t="str">
        <f>VLOOKUP(A14,'PPTO RESUMEN'!$C$17:$E$83,2,FALSE)</f>
        <v>Ejecucion de soldadura exotermica  del cable conductor en X, 115 gr</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EQUIPOS'!B222</f>
        <v>MAT2411213</v>
      </c>
      <c r="B18" s="1198" t="str">
        <f>'INSUMOS &amp; EQUIPOS'!C222</f>
        <v>SOLDADURA EXOTÉRMICA DEL CABLE CONDUCTOR EN X, 115 GR</v>
      </c>
      <c r="C18" s="1198"/>
      <c r="D18" s="516" t="str">
        <f>VLOOKUP(A18,'INSUMOS &amp; EQUIPOS'!$B$10:$E$419,3,FALSE)</f>
        <v>UND</v>
      </c>
      <c r="E18" s="517">
        <v>1</v>
      </c>
      <c r="F18" s="518">
        <v>0.05</v>
      </c>
      <c r="G18" s="519">
        <f>VLOOKUP(A18,'INSUMOS &amp; EQUIPOS'!$B$10:$E$419,4,FALSE)</f>
        <v>25136.166666666668</v>
      </c>
      <c r="H18" s="520">
        <f t="shared" ref="H18" si="0">E18*G18*(1+F18)</f>
        <v>26392.975000000002</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26392.975000000002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t="str">
        <f>'INSUMOS &amp; EQUIPOS'!B371</f>
        <v>HERM261103</v>
      </c>
      <c r="B27" s="1203" t="str">
        <f>'INSUMOS &amp; EQUIPOS'!C371</f>
        <v>MOLDE PARA SOLDADURA</v>
      </c>
      <c r="C27" s="1204"/>
      <c r="D27" s="1205"/>
      <c r="E27" s="516" t="str">
        <f>VLOOKUP(B27,'INSUMOS &amp; EQUIPOS'!$C$10:$E$419,2,FALSE)</f>
        <v>DÍA</v>
      </c>
      <c r="F27" s="527">
        <f>1/35</f>
        <v>2.8571428571428571E-2</v>
      </c>
      <c r="G27" s="519">
        <f>VLOOKUP(B27,'INSUMOS &amp; EQUIPOS'!$C$10:$E$419,3,FALSE)</f>
        <v>144595</v>
      </c>
      <c r="H27" s="520">
        <f>F27*G27</f>
        <v>4131.2857142857138</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5741.2857142857138</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26392.975000000002</v>
      </c>
      <c r="H34" s="540">
        <f>F34*G34</f>
        <v>527.85950000000003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527.85950000000003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0.215</v>
      </c>
      <c r="G42" s="519">
        <f>VLOOKUP(B42,'INSUMOS &amp; EQUIPOS'!$C$10:$E$419,3,FALSE)</f>
        <v>20977.170756437663</v>
      </c>
      <c r="H42" s="520">
        <f>F42*G42</f>
        <v>4510.0917126340973</v>
      </c>
    </row>
    <row r="43" spans="1:14" ht="14">
      <c r="A43" s="525" t="str">
        <f>'INSUMOS &amp; EQUIPOS'!B388</f>
        <v>MO241107</v>
      </c>
      <c r="B43" s="1210" t="str">
        <f>'INSUMOS &amp; EQUIPOS'!C388</f>
        <v>MAESTRO ELECTRICISTA</v>
      </c>
      <c r="C43" s="1211"/>
      <c r="D43" s="1212"/>
      <c r="E43" s="516" t="str">
        <f>VLOOKUP(B43,'INSUMOS &amp; EQUIPOS'!$C$10:$E$419,2,FALSE)</f>
        <v>HC</v>
      </c>
      <c r="F43" s="559">
        <f>F42</f>
        <v>0.215</v>
      </c>
      <c r="G43" s="519">
        <f>VLOOKUP(B43,'INSUMOS &amp; EQUIPOS'!$C$10:$E$419,3,FALSE)</f>
        <v>33871.637234323105</v>
      </c>
      <c r="H43" s="520">
        <f>F43*G43</f>
        <v>7282.4020053794675</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11792.493718013564</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44454.613932299282</v>
      </c>
      <c r="J48" s="558">
        <f>'PPTO RESUMEN'!G45</f>
        <v>44454.613932299282</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0B9F0-6798-48E3-93D4-8B866E5366BC}">
  <sheetPr>
    <tabColor rgb="FF92D050"/>
    <pageSetUpPr fitToPage="1"/>
  </sheetPr>
  <dimension ref="A1:N53"/>
  <sheetViews>
    <sheetView view="pageBreakPreview" topLeftCell="A34" zoomScale="79" zoomScaleNormal="47" workbookViewId="0">
      <selection activeCell="H72" sqref="H72"/>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RESUMEN'!C46</f>
        <v>7.3</v>
      </c>
      <c r="B14" s="1182" t="str">
        <f>VLOOKUP(A14,'PPTO RESUMEN'!$C$17:$E$83,2,FALSE)</f>
        <v>Ejecucion de soldadura exotermica  del cable conductor en T, 115 gr</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EQUIPOS'!B223</f>
        <v>MAT2411214</v>
      </c>
      <c r="B18" s="1198" t="str">
        <f>'INSUMOS &amp; EQUIPOS'!C223</f>
        <v>SOLDADURA EXOTÉRMICA DEL CABLE CONDUCTOR EN T, 115 GR</v>
      </c>
      <c r="C18" s="1198"/>
      <c r="D18" s="516" t="str">
        <f>VLOOKUP(A18,'INSUMOS &amp; EQUIPOS'!$B$10:$E$419,3,FALSE)</f>
        <v>UND</v>
      </c>
      <c r="E18" s="517">
        <v>1</v>
      </c>
      <c r="F18" s="518">
        <v>0.05</v>
      </c>
      <c r="G18" s="519">
        <f>VLOOKUP(A18,'INSUMOS &amp; EQUIPOS'!$B$10:$E$419,4,FALSE)</f>
        <v>25136.166666666668</v>
      </c>
      <c r="H18" s="520">
        <f t="shared" ref="H18" si="0">E18*G18*(1+F18)</f>
        <v>26392.975000000002</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26392.975000000002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t="str">
        <f>'INSUMOS &amp; EQUIPOS'!B371</f>
        <v>HERM261103</v>
      </c>
      <c r="B27" s="1203" t="str">
        <f>'INSUMOS &amp; EQUIPOS'!C371</f>
        <v>MOLDE PARA SOLDADURA</v>
      </c>
      <c r="C27" s="1204"/>
      <c r="D27" s="1205"/>
      <c r="E27" s="516" t="str">
        <f>VLOOKUP(B27,'INSUMOS &amp; EQUIPOS'!$C$10:$E$419,2,FALSE)</f>
        <v>DÍA</v>
      </c>
      <c r="F27" s="527">
        <f>1/35</f>
        <v>2.8571428571428571E-2</v>
      </c>
      <c r="G27" s="519">
        <f>VLOOKUP(B27,'INSUMOS &amp; EQUIPOS'!$C$10:$E$419,3,FALSE)</f>
        <v>144595</v>
      </c>
      <c r="H27" s="520">
        <f>F27*G27</f>
        <v>4131.2857142857138</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5741.2857142857138</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26392.975000000002</v>
      </c>
      <c r="H34" s="540">
        <f>F34*G34</f>
        <v>527.85950000000003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527.85950000000003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0.215</v>
      </c>
      <c r="G42" s="519">
        <f>VLOOKUP(B42,'INSUMOS &amp; EQUIPOS'!$C$10:$E$419,3,FALSE)</f>
        <v>20977.170756437663</v>
      </c>
      <c r="H42" s="520">
        <f>F42*G42</f>
        <v>4510.0917126340973</v>
      </c>
    </row>
    <row r="43" spans="1:14" ht="14">
      <c r="A43" s="525" t="str">
        <f>'INSUMOS &amp; EQUIPOS'!B388</f>
        <v>MO241107</v>
      </c>
      <c r="B43" s="1210" t="str">
        <f>'INSUMOS &amp; EQUIPOS'!C388</f>
        <v>MAESTRO ELECTRICISTA</v>
      </c>
      <c r="C43" s="1211"/>
      <c r="D43" s="1212"/>
      <c r="E43" s="516" t="str">
        <f>VLOOKUP(B43,'INSUMOS &amp; EQUIPOS'!$C$10:$E$419,2,FALSE)</f>
        <v>HC</v>
      </c>
      <c r="F43" s="559">
        <f>F42</f>
        <v>0.215</v>
      </c>
      <c r="G43" s="519">
        <f>VLOOKUP(B43,'INSUMOS &amp; EQUIPOS'!$C$10:$E$419,3,FALSE)</f>
        <v>33871.637234323105</v>
      </c>
      <c r="H43" s="520">
        <f>F43*G43</f>
        <v>7282.4020053794675</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11792.493718013564</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44454.613932299282</v>
      </c>
      <c r="J48" s="558">
        <f>'PPTO RESUMEN'!G46</f>
        <v>44454.613932299282</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D2268-1437-45DD-94B3-94C371D24B76}">
  <sheetPr>
    <tabColor rgb="FF92D050"/>
    <pageSetUpPr fitToPage="1"/>
  </sheetPr>
  <dimension ref="A1:N53"/>
  <sheetViews>
    <sheetView view="pageBreakPreview" topLeftCell="A55"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RESUMEN'!C47</f>
        <v>7.4</v>
      </c>
      <c r="B14" s="1182" t="str">
        <f>VLOOKUP(A14,'PPTO RESUMEN'!$C$17:$E$83,2,FALSE)</f>
        <v>Ejecucion de soldadura exotermica  del cable conductor terminal, 115 gr</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EQUIPOS'!B224</f>
        <v>MAT2411215</v>
      </c>
      <c r="B18" s="1198" t="str">
        <f>'INSUMOS &amp; EQUIPOS'!C224</f>
        <v>SOLDADURA EXOTÉRMICA DEL CABLE CONDUCTOR TERMINAL, 115 GR</v>
      </c>
      <c r="C18" s="1198"/>
      <c r="D18" s="516" t="str">
        <f>VLOOKUP(A18,'INSUMOS &amp; EQUIPOS'!$B$10:$E$419,3,FALSE)</f>
        <v>UND</v>
      </c>
      <c r="E18" s="517">
        <v>1</v>
      </c>
      <c r="F18" s="518">
        <v>0.05</v>
      </c>
      <c r="G18" s="519">
        <f>VLOOKUP(A18,'INSUMOS &amp; EQUIPOS'!$B$10:$E$419,4,FALSE)</f>
        <v>25136.166666666668</v>
      </c>
      <c r="H18" s="520">
        <f t="shared" ref="H18" si="0">E18*G18*(1+F18)</f>
        <v>26392.975000000002</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26392.975000000002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t="str">
        <f>'INSUMOS &amp; EQUIPOS'!B371</f>
        <v>HERM261103</v>
      </c>
      <c r="B27" s="1203" t="str">
        <f>'INSUMOS &amp; EQUIPOS'!C371</f>
        <v>MOLDE PARA SOLDADURA</v>
      </c>
      <c r="C27" s="1204"/>
      <c r="D27" s="1205"/>
      <c r="E27" s="516" t="str">
        <f>VLOOKUP(B27,'INSUMOS &amp; EQUIPOS'!$C$10:$E$419,2,FALSE)</f>
        <v>DÍA</v>
      </c>
      <c r="F27" s="527">
        <f>1/35</f>
        <v>2.8571428571428571E-2</v>
      </c>
      <c r="G27" s="519">
        <f>VLOOKUP(B27,'INSUMOS &amp; EQUIPOS'!$C$10:$E$419,3,FALSE)</f>
        <v>144595</v>
      </c>
      <c r="H27" s="520">
        <f>F27*G27</f>
        <v>4131.2857142857138</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5741.2857142857138</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26392.975000000002</v>
      </c>
      <c r="H34" s="540">
        <f>F34*G34</f>
        <v>527.85950000000003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527.85950000000003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0.215</v>
      </c>
      <c r="G42" s="519">
        <f>VLOOKUP(B42,'INSUMOS &amp; EQUIPOS'!$C$10:$E$419,3,FALSE)</f>
        <v>20977.170756437663</v>
      </c>
      <c r="H42" s="520">
        <f>F42*G42</f>
        <v>4510.0917126340973</v>
      </c>
    </row>
    <row r="43" spans="1:14" ht="14">
      <c r="A43" s="525" t="str">
        <f>'INSUMOS &amp; EQUIPOS'!B388</f>
        <v>MO241107</v>
      </c>
      <c r="B43" s="1210" t="str">
        <f>'INSUMOS &amp; EQUIPOS'!C388</f>
        <v>MAESTRO ELECTRICISTA</v>
      </c>
      <c r="C43" s="1211"/>
      <c r="D43" s="1212"/>
      <c r="E43" s="516" t="str">
        <f>VLOOKUP(B43,'INSUMOS &amp; EQUIPOS'!$C$10:$E$419,2,FALSE)</f>
        <v>HC</v>
      </c>
      <c r="F43" s="559">
        <f>F42</f>
        <v>0.215</v>
      </c>
      <c r="G43" s="519">
        <f>VLOOKUP(B43,'INSUMOS &amp; EQUIPOS'!$C$10:$E$419,3,FALSE)</f>
        <v>33871.637234323105</v>
      </c>
      <c r="H43" s="520">
        <f>F43*G43</f>
        <v>7282.4020053794675</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11792.493718013564</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44454.613932299282</v>
      </c>
      <c r="J48" s="558">
        <f>'PPTO RESUMEN'!G46</f>
        <v>44454.613932299282</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69D7B8-11DC-409C-B80E-46BEDD0B8C74}">
  <sheetPr>
    <tabColor rgb="FF92D050"/>
    <pageSetUpPr fitToPage="1"/>
  </sheetPr>
  <dimension ref="A1:N53"/>
  <sheetViews>
    <sheetView view="pageBreakPreview" topLeftCell="A49"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RESUMEN'!C48</f>
        <v>7.5</v>
      </c>
      <c r="B14" s="1182" t="str">
        <f>VLOOKUP(A14,'PPTO RESUMEN'!$C$17:$E$83,2,FALSE)</f>
        <v>Suministro e instalacion de varilla de cobre con conector puesta a tierra 2.4Mx5/8"</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EQUIPOS'!B225</f>
        <v>MAT2411216</v>
      </c>
      <c r="B18" s="1198" t="str">
        <f>'INSUMOS &amp; EQUIPOS'!C225</f>
        <v>VARILLA DE COBRE CON CONECTOR PUESTA A TIERRA 2.4MX14.28 MM</v>
      </c>
      <c r="C18" s="1198"/>
      <c r="D18" s="516" t="str">
        <f>VLOOKUP(A18,'INSUMOS &amp; EQUIPOS'!$B$10:$E$419,3,FALSE)</f>
        <v>UND</v>
      </c>
      <c r="E18" s="517">
        <v>1</v>
      </c>
      <c r="F18" s="518"/>
      <c r="G18" s="519">
        <f>VLOOKUP(A18,'INSUMOS &amp; EQUIPOS'!$B$10:$E$419,4,FALSE)</f>
        <v>296823.59666666668</v>
      </c>
      <c r="H18" s="520">
        <f t="shared" ref="H18" si="0">E18*G18*(1+F18)</f>
        <v>296823.59666666668</v>
      </c>
      <c r="J18"/>
      <c r="K18"/>
      <c r="L18"/>
    </row>
    <row r="19" spans="1:12" ht="40" customHeight="1">
      <c r="A19" s="515" t="str">
        <f>'INSUMOS &amp; EQUIPOS'!B226</f>
        <v>MAT2411217</v>
      </c>
      <c r="B19" s="1198" t="str">
        <f>'INSUMOS &amp; EQUIPOS'!C226</f>
        <v>MATERIAL AUXILIAR ELÉCTRICO PARA CONEXIÓN A PUESTA A TIERRA</v>
      </c>
      <c r="C19" s="1198"/>
      <c r="D19" s="516" t="str">
        <f>VLOOKUP(A19,'INSUMOS &amp; EQUIPOS'!$B$10:$E$419,3,FALSE)</f>
        <v>UND</v>
      </c>
      <c r="E19" s="517">
        <f>1/10</f>
        <v>0.1</v>
      </c>
      <c r="F19" s="518"/>
      <c r="G19" s="519">
        <f>VLOOKUP(A19,'INSUMOS &amp; EQUIPOS'!$B$10:$E$419,4,FALSE)</f>
        <v>32821.913333333338</v>
      </c>
      <c r="H19" s="520">
        <f t="shared" ref="H19" si="1">E19*G19*(1+F19)</f>
        <v>3282.1913333333341</v>
      </c>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300105.788</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t="str">
        <f>'INSUMOS &amp; EQUIPOS'!B371</f>
        <v>HERM261103</v>
      </c>
      <c r="B27" s="1203" t="str">
        <f>'INSUMOS &amp; EQUIPOS'!C371</f>
        <v>MOLDE PARA SOLDADURA</v>
      </c>
      <c r="C27" s="1204"/>
      <c r="D27" s="1205"/>
      <c r="E27" s="516" t="str">
        <f>VLOOKUP(B27,'INSUMOS &amp; EQUIPOS'!$C$10:$E$419,2,FALSE)</f>
        <v>DÍA</v>
      </c>
      <c r="F27" s="527">
        <f>1/35</f>
        <v>2.8571428571428571E-2</v>
      </c>
      <c r="G27" s="519">
        <f>VLOOKUP(B27,'INSUMOS &amp; EQUIPOS'!$C$10:$E$419,3,FALSE)</f>
        <v>144595</v>
      </c>
      <c r="H27" s="520">
        <f>F27*G27</f>
        <v>4131.2857142857138</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5741.2857142857138</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300105.788</v>
      </c>
      <c r="H34" s="540">
        <f>F34*G34</f>
        <v>3001.0578799999998</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3001.0578799999998</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0.3</v>
      </c>
      <c r="G42" s="519">
        <f>VLOOKUP(B42,'INSUMOS &amp; EQUIPOS'!$C$10:$E$419,3,FALSE)</f>
        <v>20977.170756437663</v>
      </c>
      <c r="H42" s="520">
        <f>F42*G42</f>
        <v>6293.1512269312989</v>
      </c>
    </row>
    <row r="43" spans="1:14" ht="14">
      <c r="A43" s="525" t="str">
        <f>'INSUMOS &amp; EQUIPOS'!B388</f>
        <v>MO241107</v>
      </c>
      <c r="B43" s="1210" t="str">
        <f>'INSUMOS &amp; EQUIPOS'!C388</f>
        <v>MAESTRO ELECTRICISTA</v>
      </c>
      <c r="C43" s="1211"/>
      <c r="D43" s="1212"/>
      <c r="E43" s="516" t="str">
        <f>VLOOKUP(B43,'INSUMOS &amp; EQUIPOS'!$C$10:$E$419,2,FALSE)</f>
        <v>HC</v>
      </c>
      <c r="F43" s="559">
        <f>F42</f>
        <v>0.3</v>
      </c>
      <c r="G43" s="519">
        <f>VLOOKUP(B43,'INSUMOS &amp; EQUIPOS'!$C$10:$E$419,3,FALSE)</f>
        <v>33871.637234323105</v>
      </c>
      <c r="H43" s="520">
        <f>F43*G43</f>
        <v>10161.491170296931</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16454.642397228228</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325302.77399151394</v>
      </c>
      <c r="J48" s="558">
        <f>'PPTO RESUMEN'!G48</f>
        <v>325302.77399151394</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F6743-630E-4284-B76F-DD02A8B6D57B}">
  <sheetPr>
    <tabColor rgb="FF92D050"/>
    <pageSetUpPr fitToPage="1"/>
  </sheetPr>
  <dimension ref="A1:N53"/>
  <sheetViews>
    <sheetView view="pageBreakPreview" topLeftCell="A43" zoomScale="79" zoomScaleNormal="47" workbookViewId="0">
      <selection activeCell="H30" sqref="H30"/>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RESUMEN'!C49</f>
        <v>7.6</v>
      </c>
      <c r="B14" s="1182" t="str">
        <f>VLOOKUP(A14,'PPTO RESUMEN'!$C$17:$E$83,2,FALSE)</f>
        <v>Suministro e instalacion de Cajas de inspeccion para SPT 30x30cm Libres</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EQUIPOS'!B227</f>
        <v>MAT2411218</v>
      </c>
      <c r="B18" s="1198" t="str">
        <f>'INSUMOS &amp; EQUIPOS'!C227</f>
        <v>CAJAS DE INSPECCIÓN PARA SPT 30X30CM LIBRES</v>
      </c>
      <c r="C18" s="1198"/>
      <c r="D18" s="516" t="str">
        <f>VLOOKUP(A18,'INSUMOS &amp; EQUIPOS'!$B$10:$E$419,3,FALSE)</f>
        <v>UND</v>
      </c>
      <c r="E18" s="517">
        <v>1</v>
      </c>
      <c r="F18" s="518"/>
      <c r="G18" s="519">
        <f>VLOOKUP(A18,'INSUMOS &amp; EQUIPOS'!$B$10:$E$419,4,FALSE)</f>
        <v>60300.076666666668</v>
      </c>
      <c r="H18" s="520">
        <f t="shared" ref="H18" si="0">E18*G18*(1+F18)</f>
        <v>60300.076666666668</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60300.076666666668</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2" ht="15" customHeight="1">
      <c r="A27" s="525" t="str">
        <f>'INSUMOS &amp; EQUIPOS'!B371</f>
        <v>HERM261103</v>
      </c>
      <c r="B27" s="1203" t="str">
        <f>'INSUMOS &amp; EQUIPOS'!C371</f>
        <v>MOLDE PARA SOLDADURA</v>
      </c>
      <c r="C27" s="1204"/>
      <c r="D27" s="1205"/>
      <c r="E27" s="516" t="str">
        <f>VLOOKUP(B27,'INSUMOS &amp; EQUIPOS'!$C$10:$E$419,2,FALSE)</f>
        <v>DÍA</v>
      </c>
      <c r="F27" s="527">
        <f>1/30</f>
        <v>3.3333333333333333E-2</v>
      </c>
      <c r="G27" s="519">
        <f>VLOOKUP(B27,'INSUMOS &amp; EQUIPOS'!$C$10:$E$419,3,FALSE)</f>
        <v>144595</v>
      </c>
      <c r="H27" s="520">
        <f>F27*G27</f>
        <v>4819.833333333333</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6429.833333333333</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0.05</v>
      </c>
      <c r="G34" s="519">
        <f>H22</f>
        <v>60300.076666666668</v>
      </c>
      <c r="H34" s="540">
        <f>F34*G34</f>
        <v>3015.0038333333337</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3015.0038333333337</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2</v>
      </c>
      <c r="G42" s="519">
        <f>VLOOKUP(B42,'INSUMOS &amp; EQUIPOS'!$C$10:$E$419,3,FALSE)</f>
        <v>20977.170756437663</v>
      </c>
      <c r="H42" s="520">
        <f>F42*G42</f>
        <v>41954.341512875326</v>
      </c>
    </row>
    <row r="43" spans="1:14" ht="14">
      <c r="A43" s="525" t="str">
        <f>'INSUMOS &amp; EQUIPOS'!B388</f>
        <v>MO241107</v>
      </c>
      <c r="B43" s="1210" t="str">
        <f>'INSUMOS &amp; EQUIPOS'!C388</f>
        <v>MAESTRO ELECTRICISTA</v>
      </c>
      <c r="C43" s="1211"/>
      <c r="D43" s="1212"/>
      <c r="E43" s="516" t="str">
        <f>VLOOKUP(B43,'INSUMOS &amp; EQUIPOS'!$C$10:$E$419,2,FALSE)</f>
        <v>HC</v>
      </c>
      <c r="F43" s="559">
        <f>F42</f>
        <v>2</v>
      </c>
      <c r="G43" s="519">
        <f>VLOOKUP(B43,'INSUMOS &amp; EQUIPOS'!$C$10:$E$419,3,FALSE)</f>
        <v>33871.637234323105</v>
      </c>
      <c r="H43" s="520">
        <f>F43*G43</f>
        <v>67743.27446864621</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109697.61598152154</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179442.52981485488</v>
      </c>
      <c r="J48" s="558">
        <f>'PPTO RESUMEN'!G49</f>
        <v>179442.52981485488</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7BF85D-AA5D-4AF3-934C-5F62D58006CC}">
  <sheetPr>
    <tabColor rgb="FF92D050"/>
    <pageSetUpPr fitToPage="1"/>
  </sheetPr>
  <dimension ref="A1:N53"/>
  <sheetViews>
    <sheetView view="pageBreakPreview" topLeftCell="A34"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RESUMEN'!C50</f>
        <v>7.7</v>
      </c>
      <c r="B14" s="1182" t="str">
        <f>VLOOKUP(A14,'PPTO RESUMEN'!$C$17:$E$83,2,FALSE)</f>
        <v xml:space="preserve">Suministro e instalacion de Punta Captadora Aluminio 60cm - ∅8mm </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EQUIPOS'!B228</f>
        <v>MAT2411219</v>
      </c>
      <c r="B18" s="1198" t="str">
        <f>'INSUMOS &amp; EQUIPOS'!C228</f>
        <v>PUNTA CAPTADORA FRANKLIN DE 60CM</v>
      </c>
      <c r="C18" s="1198"/>
      <c r="D18" s="516" t="str">
        <f>VLOOKUP(A18,'INSUMOS &amp; EQUIPOS'!$B$10:$E$419,3,FALSE)</f>
        <v>UND</v>
      </c>
      <c r="E18" s="517">
        <v>1</v>
      </c>
      <c r="F18" s="518"/>
      <c r="G18" s="519">
        <f>VLOOKUP(A18,'INSUMOS &amp; EQUIPOS'!$B$10:$E$419,4,FALSE)</f>
        <v>52783.243333333339</v>
      </c>
      <c r="H18" s="520">
        <f t="shared" ref="H18" si="0">E18*G18*(1+F18)</f>
        <v>52783.243333333339</v>
      </c>
      <c r="J18"/>
      <c r="K18"/>
      <c r="L18"/>
    </row>
    <row r="19" spans="1:12" ht="40" customHeight="1">
      <c r="A19" s="515" t="str">
        <f>'INSUMOS &amp; EQUIPOS'!B229</f>
        <v>MAT2411220</v>
      </c>
      <c r="B19" s="1198" t="str">
        <f>'INSUMOS &amp; EQUIPOS'!C229</f>
        <v>BASE PARA PUNTA CAPTADORA FRANKLIN_RECTA_AL 60CM - ∅8MM</v>
      </c>
      <c r="C19" s="1198"/>
      <c r="D19" s="516" t="str">
        <f>VLOOKUP(A19,'INSUMOS &amp; EQUIPOS'!$B$10:$E$419,3,FALSE)</f>
        <v>UND</v>
      </c>
      <c r="E19" s="517">
        <v>1</v>
      </c>
      <c r="F19" s="518"/>
      <c r="G19" s="519">
        <f>VLOOKUP(A19,'INSUMOS &amp; EQUIPOS'!$B$10:$E$419,4,FALSE)</f>
        <v>69499.569999999992</v>
      </c>
      <c r="H19" s="520">
        <f t="shared" ref="H19" si="1">E19*G19*(1+F19)</f>
        <v>69499.569999999992</v>
      </c>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122282.81333333332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0.1</v>
      </c>
      <c r="G26" s="519">
        <f>VLOOKUP(B26,'INSUMOS &amp; EQUIPOS'!$C$10:$E$419,3,FALSE)</f>
        <v>32200</v>
      </c>
      <c r="H26" s="520">
        <f>F26*G26</f>
        <v>3220</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3220</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0.05</v>
      </c>
      <c r="G34" s="519">
        <f>H22</f>
        <v>122282.81333333332</v>
      </c>
      <c r="H34" s="540">
        <f>F34*G34</f>
        <v>6114.1406666666662</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6114.1406666666662</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1.5</v>
      </c>
      <c r="G42" s="519">
        <f>VLOOKUP(B42,'INSUMOS &amp; EQUIPOS'!$C$10:$E$419,3,FALSE)</f>
        <v>20977.170756437663</v>
      </c>
      <c r="H42" s="520">
        <f>F42*G42</f>
        <v>31465.756134656494</v>
      </c>
    </row>
    <row r="43" spans="1:14" ht="14">
      <c r="A43" s="525" t="str">
        <f>'INSUMOS &amp; EQUIPOS'!B388</f>
        <v>MO241107</v>
      </c>
      <c r="B43" s="1210" t="str">
        <f>'INSUMOS &amp; EQUIPOS'!C388</f>
        <v>MAESTRO ELECTRICISTA</v>
      </c>
      <c r="C43" s="1211"/>
      <c r="D43" s="1212"/>
      <c r="E43" s="516" t="str">
        <f>VLOOKUP(B43,'INSUMOS &amp; EQUIPOS'!$C$10:$E$419,2,FALSE)</f>
        <v>HC</v>
      </c>
      <c r="F43" s="559">
        <f>F42</f>
        <v>1.5</v>
      </c>
      <c r="G43" s="519">
        <f>VLOOKUP(B43,'INSUMOS &amp; EQUIPOS'!$C$10:$E$419,3,FALSE)</f>
        <v>33871.637234323105</v>
      </c>
      <c r="H43" s="520">
        <f>F43*G43</f>
        <v>50807.455851484658</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82273.211986141148</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213890.16598614113</v>
      </c>
      <c r="J48" s="558">
        <f>'PPTO RESUMEN'!G50</f>
        <v>213890.16598614113</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2D86F5-C7EC-47C1-83FB-ABF811E687A5}">
  <sheetPr>
    <tabColor rgb="FF92D050"/>
    <pageSetUpPr fitToPage="1"/>
  </sheetPr>
  <dimension ref="A1:N53"/>
  <sheetViews>
    <sheetView view="pageBreakPreview" topLeftCell="A36"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RESUMEN'!C51</f>
        <v>7.8</v>
      </c>
      <c r="B14" s="1182" t="str">
        <f>VLOOKUP(A14,'PPTO RESUMEN'!$C$17:$E$83,2,FALSE)</f>
        <v>Suministro e instalacion de Anillo Equipotencial Alambron (barra Solida) Calibre 8mm2</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EQUIPOS'!B230</f>
        <v>MAT2411221</v>
      </c>
      <c r="B18" s="1198" t="str">
        <f>'INSUMOS &amp; EQUIPOS'!C230</f>
        <v>ALAMBRÓN DE ALUMINIO 8MM</v>
      </c>
      <c r="C18" s="1198"/>
      <c r="D18" s="516" t="str">
        <f>VLOOKUP(A18,'INSUMOS &amp; EQUIPOS'!$B$10:$E$419,3,FALSE)</f>
        <v>UND</v>
      </c>
      <c r="E18" s="517">
        <v>1</v>
      </c>
      <c r="F18" s="518"/>
      <c r="G18" s="519">
        <f>VLOOKUP(A18,'INSUMOS &amp; EQUIPOS'!$B$10:$E$419,4,FALSE)</f>
        <v>3638.623333333333</v>
      </c>
      <c r="H18" s="520">
        <f t="shared" ref="H18" si="0">E18*G18*(1+F18)</f>
        <v>3638.623333333333</v>
      </c>
      <c r="J18"/>
      <c r="K18"/>
      <c r="L18"/>
    </row>
    <row r="19" spans="1:12" ht="40" customHeight="1">
      <c r="A19" s="515" t="str">
        <f>'INSUMOS &amp; EQUIPOS'!B231</f>
        <v>MAT2411222</v>
      </c>
      <c r="B19" s="1198" t="str">
        <f>'INSUMOS &amp; EQUIPOS'!C231</f>
        <v>SOPORTE PLÁSTICO PARA ALAMBRÓN 8MM MANGUITO</v>
      </c>
      <c r="C19" s="1198"/>
      <c r="D19" s="516" t="str">
        <f>VLOOKUP(A19,'INSUMOS &amp; EQUIPOS'!$B$10:$E$419,3,FALSE)</f>
        <v>UND</v>
      </c>
      <c r="E19" s="517">
        <v>1</v>
      </c>
      <c r="F19" s="518"/>
      <c r="G19" s="519">
        <f>VLOOKUP(A19,'INSUMOS &amp; EQUIPOS'!$B$10:$E$419,4,FALSE)</f>
        <v>2533.5099999999998</v>
      </c>
      <c r="H19" s="520">
        <f t="shared" ref="H19:H20" si="1">E19*G19*(1+F19)</f>
        <v>2533.5099999999998</v>
      </c>
      <c r="J19"/>
      <c r="K19"/>
      <c r="L19"/>
    </row>
    <row r="20" spans="1:12" ht="15" customHeight="1">
      <c r="A20" s="515" t="str">
        <f>'INSUMOS &amp; EQUIPOS'!B232</f>
        <v>MAT2411223</v>
      </c>
      <c r="B20" s="1198" t="str">
        <f>'INSUMOS &amp; EQUIPOS'!C232</f>
        <v>ACCESORIO DE FIJACIÓN - TORNILLERÍA</v>
      </c>
      <c r="C20" s="1198"/>
      <c r="D20" s="516" t="str">
        <f>VLOOKUP(A20,'INSUMOS &amp; EQUIPOS'!$B$10:$E$419,3,FALSE)</f>
        <v>UND</v>
      </c>
      <c r="E20" s="517">
        <v>1</v>
      </c>
      <c r="F20" s="518"/>
      <c r="G20" s="519">
        <f>VLOOKUP(A20,'INSUMOS &amp; EQUIPOS'!$B$10:$E$419,4,FALSE)</f>
        <v>127945.23</v>
      </c>
      <c r="H20" s="520">
        <f t="shared" si="1"/>
        <v>127945.23</v>
      </c>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134117.36333333334</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0.3</v>
      </c>
      <c r="G26" s="519">
        <f>VLOOKUP(B26,'INSUMOS &amp; EQUIPOS'!$C$10:$E$419,3,FALSE)</f>
        <v>32200</v>
      </c>
      <c r="H26" s="520">
        <f>F26*G26</f>
        <v>9660</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9660</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134117.36333333334</v>
      </c>
      <c r="H34" s="540">
        <f>F34*G34</f>
        <v>2682.3472666666671</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2682.3472666666671</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0.8</v>
      </c>
      <c r="G42" s="519">
        <f>VLOOKUP(B42,'INSUMOS &amp; EQUIPOS'!$C$10:$E$419,3,FALSE)</f>
        <v>20977.170756437663</v>
      </c>
      <c r="H42" s="520">
        <f>F42*G42</f>
        <v>16781.73660515013</v>
      </c>
    </row>
    <row r="43" spans="1:14" ht="14">
      <c r="A43" s="525" t="str">
        <f>'INSUMOS &amp; EQUIPOS'!B388</f>
        <v>MO241107</v>
      </c>
      <c r="B43" s="1210" t="str">
        <f>'INSUMOS &amp; EQUIPOS'!C388</f>
        <v>MAESTRO ELECTRICISTA</v>
      </c>
      <c r="C43" s="1211"/>
      <c r="D43" s="1212"/>
      <c r="E43" s="516" t="str">
        <f>VLOOKUP(B43,'INSUMOS &amp; EQUIPOS'!$C$10:$E$419,2,FALSE)</f>
        <v>HC</v>
      </c>
      <c r="F43" s="559">
        <f>F42</f>
        <v>0.8</v>
      </c>
      <c r="G43" s="519">
        <f>VLOOKUP(B43,'INSUMOS &amp; EQUIPOS'!$C$10:$E$419,3,FALSE)</f>
        <v>33871.637234323105</v>
      </c>
      <c r="H43" s="520">
        <f>F43*G43</f>
        <v>27097.309787458486</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43879.046392608616</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190338.75699260863</v>
      </c>
      <c r="J48" s="558">
        <f>'PPTO RESUMEN'!G51</f>
        <v>190338.75699260863</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B1BD4-AF92-436E-896B-ED5B9D70145B}">
  <sheetPr>
    <tabColor rgb="FF92D050"/>
    <pageSetUpPr fitToPage="1"/>
  </sheetPr>
  <dimension ref="A1:N53"/>
  <sheetViews>
    <sheetView view="pageBreakPreview" topLeftCell="A40"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RESUMEN'!$D$43</f>
        <v>MALLA A TIERRA</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RESUMEN'!C52</f>
        <v>7.9</v>
      </c>
      <c r="B14" s="1182" t="str">
        <f>VLOOKUP(A14,'PPTO RESUMEN'!$C$17:$E$83,2,FALSE)</f>
        <v>Suministro e instalacion de bajante, incluye  Caja de paso 15x15 cm,conector bimetalico Aluminio - Cobre.</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EQUIPOS'!B233</f>
        <v>MAT2411224</v>
      </c>
      <c r="B18" s="1198" t="str">
        <f>'INSUMOS &amp; EQUIPOS'!C233</f>
        <v>CAJA DE PASO PLÁSTICA 15X15 IP65</v>
      </c>
      <c r="C18" s="1198"/>
      <c r="D18" s="516" t="str">
        <f>VLOOKUP(A18,'INSUMOS &amp; EQUIPOS'!$B$10:$E$419,3,FALSE)</f>
        <v>UND</v>
      </c>
      <c r="E18" s="517">
        <v>1</v>
      </c>
      <c r="F18" s="518"/>
      <c r="G18" s="519">
        <f>VLOOKUP(A18,'INSUMOS &amp; EQUIPOS'!$B$10:$E$419,4,FALSE)</f>
        <v>17700.059999999998</v>
      </c>
      <c r="H18" s="520">
        <f t="shared" ref="H18:H19" si="0">E18*G18*(1+F18)</f>
        <v>17700.059999999998</v>
      </c>
      <c r="J18"/>
      <c r="K18"/>
      <c r="L18"/>
    </row>
    <row r="19" spans="1:12" ht="20" customHeight="1">
      <c r="A19" s="515" t="str">
        <f>'INSUMOS &amp; EQUIPOS'!B234</f>
        <v>MAT2411225</v>
      </c>
      <c r="B19" s="1198" t="str">
        <f>'INSUMOS &amp; EQUIPOS'!C234</f>
        <v>CONECTOR DE COMPRESIÓN BIMETÁLICO 1/0 AWG</v>
      </c>
      <c r="C19" s="1198"/>
      <c r="D19" s="516" t="str">
        <f>VLOOKUP(A19,'INSUMOS &amp; EQUIPOS'!$B$10:$E$419,3,FALSE)</f>
        <v>UND</v>
      </c>
      <c r="E19" s="517">
        <v>1</v>
      </c>
      <c r="F19" s="518"/>
      <c r="G19" s="519">
        <f>VLOOKUP(A19,'INSUMOS &amp; EQUIPOS'!$B$10:$E$419,4,FALSE)</f>
        <v>7399.420000000001</v>
      </c>
      <c r="H19" s="520">
        <f t="shared" si="0"/>
        <v>7399.420000000001</v>
      </c>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25099.48</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0.5</v>
      </c>
      <c r="G26" s="519">
        <f>VLOOKUP(B26,'INSUMOS &amp; EQUIPOS'!$C$10:$E$419,3,FALSE)</f>
        <v>32200</v>
      </c>
      <c r="H26" s="520">
        <f>F26*G26</f>
        <v>16100</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16100</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25099.48</v>
      </c>
      <c r="H34" s="540">
        <f>F34*G34</f>
        <v>501.9896</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501.9896</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0.8</v>
      </c>
      <c r="G42" s="519">
        <f>VLOOKUP(B42,'INSUMOS &amp; EQUIPOS'!$C$10:$E$419,3,FALSE)</f>
        <v>20977.170756437663</v>
      </c>
      <c r="H42" s="520">
        <f>F42*G42</f>
        <v>16781.73660515013</v>
      </c>
    </row>
    <row r="43" spans="1:14" ht="14">
      <c r="A43" s="525" t="str">
        <f>'INSUMOS &amp; EQUIPOS'!B388</f>
        <v>MO241107</v>
      </c>
      <c r="B43" s="1210" t="str">
        <f>'INSUMOS &amp; EQUIPOS'!C388</f>
        <v>MAESTRO ELECTRICISTA</v>
      </c>
      <c r="C43" s="1211"/>
      <c r="D43" s="1212"/>
      <c r="E43" s="516" t="str">
        <f>VLOOKUP(B43,'INSUMOS &amp; EQUIPOS'!$C$10:$E$419,2,FALSE)</f>
        <v>HC</v>
      </c>
      <c r="F43" s="559">
        <f>F42</f>
        <v>0.8</v>
      </c>
      <c r="G43" s="519">
        <f>VLOOKUP(B43,'INSUMOS &amp; EQUIPOS'!$C$10:$E$419,3,FALSE)</f>
        <v>33871.637234323105</v>
      </c>
      <c r="H43" s="520">
        <f>F43*G43</f>
        <v>27097.309787458486</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43879.046392608616</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85580.51599260862</v>
      </c>
      <c r="J48" s="558">
        <f>'PPTO RESUMEN'!G52</f>
        <v>85580.51599260862</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E6E55-A107-4F3A-A91B-71C9237BC043}">
  <sheetPr>
    <tabColor rgb="FF92D050"/>
    <pageSetUpPr fitToPage="1"/>
  </sheetPr>
  <dimension ref="A1:N54"/>
  <sheetViews>
    <sheetView view="pageBreakPreview"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65" customHeight="1">
      <c r="A14" s="510" t="str">
        <f>'PPTO RESUMEN'!C54</f>
        <v>8.1</v>
      </c>
      <c r="B14" s="1182" t="str">
        <f>VLOOKUP(A14,'PPTO RESUMEN'!$C$17:$E$83,2,FALSE)</f>
        <v>Suministro e instalacion de CENTRO DE TRANSFORMACIÓN, incluye Envolvente de acero galvanizado K10 C4 (LxWxH) 3119 x 2550 x 2715 mm,RMU SafePlus RMU, CF, 17.5kV, 600A, 21kA/3s, 60Hz, 01 Cable Switch, 01 Fuse Disconnector,Transformador de aceite de 1100 kVA, 13.8/0.800kV, 60 Hz, aceite mineral, ONAN, Dy5, Al/Al y  Tablero de baja tensión 800V-1250A- 50kA/1s, 36kA/1s y protecciones en BT.</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EQUIPOS'!B256</f>
        <v>MAT2411247</v>
      </c>
      <c r="B18" s="1198" t="str">
        <f>'INSUMOS &amp; EQUIPOS'!C256</f>
        <v>ENVOLVENTE DE ACERO GALVANIZADO K10 C4 (LxWxH) 3119 x 2550 x 2715 mm.</v>
      </c>
      <c r="C18" s="1198"/>
      <c r="D18" s="516" t="str">
        <f>VLOOKUP(A18,'INSUMOS &amp; EQUIPOS'!$B$10:$E$419,3,FALSE)</f>
        <v>UND</v>
      </c>
      <c r="E18" s="517">
        <v>1</v>
      </c>
      <c r="F18" s="518"/>
      <c r="G18" s="519">
        <f>VLOOKUP(A18,'INSUMOS &amp; EQUIPOS'!$B$10:$E$419,4,FALSE)</f>
        <v>163471920</v>
      </c>
      <c r="H18" s="520">
        <f t="shared" ref="H18" si="0">E18*G18*(1+F18)</f>
        <v>163471920</v>
      </c>
      <c r="J18"/>
      <c r="K18"/>
      <c r="L18"/>
    </row>
    <row r="19" spans="1:12" ht="40" customHeight="1">
      <c r="A19" s="515" t="str">
        <f>'INSUMOS &amp; EQUIPOS'!B257</f>
        <v>MAT2411248</v>
      </c>
      <c r="B19" s="1198" t="str">
        <f>'INSUMOS &amp; EQUIPOS'!C257</f>
        <v>RMU SAFEPLUS RMU, CF, 17.5kV, 600A, 21kA/3s, 60Hz, 01 CABLE SWITCH, 01 FUSE DISCONNECTOR</v>
      </c>
      <c r="C19" s="1198"/>
      <c r="D19" s="516" t="str">
        <f>VLOOKUP(A19,'INSUMOS &amp; EQUIPOS'!$B$10:$E$419,3,FALSE)</f>
        <v>UND</v>
      </c>
      <c r="E19" s="517">
        <v>1</v>
      </c>
      <c r="F19" s="518"/>
      <c r="G19" s="519">
        <f>VLOOKUP(A19,'INSUMOS &amp; EQUIPOS'!$B$10:$E$419,4,FALSE)</f>
        <v>81735960</v>
      </c>
      <c r="H19" s="520">
        <f t="shared" ref="H19:H20" si="1">E19*G19*(1+F19)</f>
        <v>81735960</v>
      </c>
      <c r="J19"/>
      <c r="K19"/>
      <c r="L19"/>
    </row>
    <row r="20" spans="1:12" ht="50" customHeight="1">
      <c r="A20" s="515" t="str">
        <f>'INSUMOS &amp; EQUIPOS'!B258</f>
        <v>MAT2411249</v>
      </c>
      <c r="B20" s="1198" t="str">
        <f>'INSUMOS &amp; EQUIPOS'!C258</f>
        <v>TRANSFORMADOR DE ACEITE DE 1100 kVA, 13.8/0.800kV, 60 Hz, ACEITE MINERAL, ONAN, Dy5, Al/Al.</v>
      </c>
      <c r="C20" s="1198"/>
      <c r="D20" s="516" t="str">
        <f>VLOOKUP(A20,'INSUMOS &amp; EQUIPOS'!$B$10:$E$419,3,FALSE)</f>
        <v>UND</v>
      </c>
      <c r="E20" s="517">
        <v>1</v>
      </c>
      <c r="F20" s="518"/>
      <c r="G20" s="519">
        <f>VLOOKUP(A20,'INSUMOS &amp; EQUIPOS'!$B$10:$E$419,4,FALSE)</f>
        <v>81735960</v>
      </c>
      <c r="H20" s="520">
        <f t="shared" si="1"/>
        <v>81735960</v>
      </c>
      <c r="J20"/>
      <c r="K20"/>
      <c r="L20"/>
    </row>
    <row r="21" spans="1:12" ht="40" customHeight="1">
      <c r="A21" s="515" t="str">
        <f>'INSUMOS &amp; EQUIPOS'!B259</f>
        <v>MAT2411250</v>
      </c>
      <c r="B21" s="1198" t="str">
        <f>'INSUMOS &amp; EQUIPOS'!C259</f>
        <v>TABLERO DE BAJA TENSIÓN 800V-1250A- 50kA/1s, 36kA/1s.</v>
      </c>
      <c r="C21" s="1198"/>
      <c r="D21" s="516" t="str">
        <f>VLOOKUP(A21,'INSUMOS &amp; EQUIPOS'!$B$10:$E$419,3,FALSE)</f>
        <v>UND</v>
      </c>
      <c r="E21" s="517">
        <v>1</v>
      </c>
      <c r="F21" s="518"/>
      <c r="G21" s="519">
        <f>VLOOKUP(A21,'INSUMOS &amp; EQUIPOS'!$B$10:$E$419,4,FALSE)</f>
        <v>81735960</v>
      </c>
      <c r="H21" s="520">
        <f t="shared" ref="H21" si="2">E21*G21*(1+F21)</f>
        <v>81735960</v>
      </c>
      <c r="J21"/>
      <c r="K21"/>
      <c r="L21"/>
    </row>
    <row r="22" spans="1:12" ht="15" customHeight="1">
      <c r="A22" s="515"/>
      <c r="B22" s="1198"/>
      <c r="C22" s="1198"/>
      <c r="D22" s="516"/>
      <c r="E22" s="517"/>
      <c r="F22" s="518"/>
      <c r="G22" s="519"/>
      <c r="H22" s="520"/>
    </row>
    <row r="23" spans="1:12" ht="15" customHeight="1">
      <c r="A23" s="510"/>
      <c r="B23" s="521"/>
      <c r="C23" s="522"/>
      <c r="D23" s="522"/>
      <c r="E23" s="522"/>
      <c r="F23" s="522"/>
      <c r="G23" s="523" t="s">
        <v>1539</v>
      </c>
      <c r="H23" s="524">
        <f>SUM(H18:H22)</f>
        <v>408679800</v>
      </c>
    </row>
    <row r="24" spans="1:12" ht="10" customHeight="1">
      <c r="A24" s="501"/>
      <c r="B24" s="502"/>
      <c r="C24" s="502"/>
      <c r="D24" s="502"/>
      <c r="E24" s="502"/>
      <c r="F24" s="502"/>
      <c r="G24" s="502"/>
      <c r="H24" s="503"/>
    </row>
    <row r="25" spans="1:12" ht="15" customHeight="1">
      <c r="A25" s="513" t="s">
        <v>360</v>
      </c>
      <c r="B25" s="1199" t="s">
        <v>1540</v>
      </c>
      <c r="C25" s="1200"/>
      <c r="D25" s="1200"/>
      <c r="E25" s="1200"/>
      <c r="F25" s="1200"/>
      <c r="G25" s="1200"/>
      <c r="H25" s="1201"/>
    </row>
    <row r="26" spans="1:12" ht="15" customHeight="1">
      <c r="A26" s="512"/>
      <c r="B26" s="1202" t="s">
        <v>933</v>
      </c>
      <c r="C26" s="1202"/>
      <c r="D26" s="1202"/>
      <c r="E26" s="514" t="s">
        <v>301</v>
      </c>
      <c r="F26" s="514" t="s">
        <v>0</v>
      </c>
      <c r="G26" s="514" t="s">
        <v>1538</v>
      </c>
      <c r="H26" s="514" t="s">
        <v>365</v>
      </c>
    </row>
    <row r="27" spans="1:12" ht="15" customHeight="1">
      <c r="A27" s="525" t="str">
        <f>'INSUMOS &amp; EQUIPOS'!B369</f>
        <v>HERM261101</v>
      </c>
      <c r="B27" s="1198" t="s">
        <v>1541</v>
      </c>
      <c r="C27" s="1198"/>
      <c r="D27" s="1198"/>
      <c r="E27" s="516" t="s">
        <v>291</v>
      </c>
      <c r="F27" s="526">
        <v>0.05</v>
      </c>
      <c r="G27" s="519">
        <f>H47</f>
        <v>30091825.271415196</v>
      </c>
      <c r="H27" s="520">
        <f>F27*G27</f>
        <v>1504591.2635707599</v>
      </c>
    </row>
    <row r="28" spans="1:12" ht="15" customHeight="1">
      <c r="A28" s="525"/>
      <c r="B28" s="1203"/>
      <c r="C28" s="1204"/>
      <c r="D28" s="1205"/>
      <c r="E28" s="516"/>
      <c r="F28" s="526"/>
      <c r="G28" s="519"/>
      <c r="H28" s="520"/>
    </row>
    <row r="29" spans="1:12" ht="15" customHeight="1">
      <c r="A29" s="525"/>
      <c r="B29" s="1203"/>
      <c r="C29" s="1204"/>
      <c r="D29" s="1205"/>
      <c r="E29" s="516"/>
      <c r="F29" s="526"/>
      <c r="G29" s="519"/>
      <c r="H29" s="520"/>
    </row>
    <row r="30" spans="1:12" ht="15" customHeight="1">
      <c r="A30" s="525"/>
      <c r="B30" s="1203"/>
      <c r="C30" s="1204"/>
      <c r="D30" s="1205"/>
      <c r="E30" s="516"/>
      <c r="F30" s="527"/>
      <c r="G30" s="519"/>
      <c r="H30" s="520"/>
    </row>
    <row r="31" spans="1:12" ht="15" customHeight="1">
      <c r="A31" s="531"/>
      <c r="B31" s="1210"/>
      <c r="C31" s="1211"/>
      <c r="D31" s="1211"/>
      <c r="E31" s="532"/>
      <c r="F31" s="532"/>
      <c r="G31" s="533" t="s">
        <v>1542</v>
      </c>
      <c r="H31" s="534">
        <f>SUM(H27:H30)</f>
        <v>1504591.2635707599</v>
      </c>
    </row>
    <row r="32" spans="1:12" ht="10" customHeight="1">
      <c r="A32" s="501"/>
      <c r="B32" s="502"/>
      <c r="C32" s="502"/>
      <c r="D32" s="502"/>
      <c r="E32" s="502"/>
      <c r="F32" s="502"/>
      <c r="G32" s="502"/>
      <c r="H32" s="503"/>
    </row>
    <row r="33" spans="1:13" ht="15" customHeight="1">
      <c r="A33" s="535"/>
      <c r="B33" s="1199" t="s">
        <v>1543</v>
      </c>
      <c r="C33" s="1201"/>
      <c r="D33" s="536"/>
      <c r="E33" s="537"/>
      <c r="F33" s="537"/>
      <c r="G33" s="537"/>
      <c r="H33" s="537"/>
    </row>
    <row r="34" spans="1:13" ht="15" customHeight="1">
      <c r="A34" s="513" t="s">
        <v>1544</v>
      </c>
      <c r="B34" s="1202" t="s">
        <v>933</v>
      </c>
      <c r="C34" s="1202"/>
      <c r="D34" s="514" t="s">
        <v>301</v>
      </c>
      <c r="E34" s="514" t="s">
        <v>1545</v>
      </c>
      <c r="F34" s="514" t="s">
        <v>1546</v>
      </c>
      <c r="G34" s="514" t="s">
        <v>936</v>
      </c>
      <c r="H34" s="514" t="s">
        <v>365</v>
      </c>
    </row>
    <row r="35" spans="1:13" ht="15" customHeight="1">
      <c r="A35" s="525" t="str">
        <f>'INSUMOS &amp; EQUIPOS'!B413</f>
        <v>TRANS241106</v>
      </c>
      <c r="B35" s="1198" t="str">
        <f>'INSUMOS &amp; EQUIPOS'!C411</f>
        <v>TRANSPORTE DE MATERIALES</v>
      </c>
      <c r="C35" s="1198"/>
      <c r="D35" s="516" t="str">
        <f>VLOOKUP(B35,'INSUMOS &amp; EQUIPOS'!$C$10:$E$419,2,FALSE)</f>
        <v>%</v>
      </c>
      <c r="E35" s="538"/>
      <c r="F35" s="562">
        <v>0.02</v>
      </c>
      <c r="G35" s="519">
        <f>H23</f>
        <v>408679800</v>
      </c>
      <c r="H35" s="540">
        <f>F35*G35</f>
        <v>8173596</v>
      </c>
    </row>
    <row r="36" spans="1:13" ht="15" customHeight="1">
      <c r="A36" s="525"/>
      <c r="B36" s="1198"/>
      <c r="C36" s="1198"/>
      <c r="D36" s="516"/>
      <c r="E36" s="538"/>
      <c r="F36" s="562"/>
      <c r="G36" s="519"/>
      <c r="H36" s="540"/>
    </row>
    <row r="37" spans="1:13" ht="15" customHeight="1">
      <c r="A37" s="525"/>
      <c r="B37" s="1198"/>
      <c r="C37" s="1198"/>
      <c r="D37" s="516"/>
      <c r="E37" s="538"/>
      <c r="F37" s="562"/>
      <c r="G37" s="519"/>
      <c r="H37" s="540"/>
    </row>
    <row r="38" spans="1:13" ht="15" customHeight="1">
      <c r="A38" s="525"/>
      <c r="B38" s="1198"/>
      <c r="C38" s="1198"/>
      <c r="D38" s="516"/>
      <c r="E38" s="538"/>
      <c r="F38" s="538"/>
      <c r="G38" s="519"/>
      <c r="H38" s="540"/>
    </row>
    <row r="39" spans="1:13" ht="15" customHeight="1">
      <c r="A39" s="541"/>
      <c r="B39" s="1208"/>
      <c r="C39" s="1209"/>
      <c r="D39" s="542"/>
      <c r="E39" s="543"/>
      <c r="F39" s="543"/>
      <c r="G39" s="523" t="s">
        <v>1548</v>
      </c>
      <c r="H39" s="534">
        <f>SUM(H35:H38)</f>
        <v>8173596</v>
      </c>
    </row>
    <row r="40" spans="1:13" ht="10" customHeight="1">
      <c r="A40" s="501"/>
      <c r="B40" s="502"/>
      <c r="C40" s="502"/>
      <c r="D40" s="502"/>
      <c r="E40" s="502"/>
      <c r="F40" s="502"/>
      <c r="G40" s="502"/>
      <c r="H40" s="503"/>
    </row>
    <row r="41" spans="1:13" ht="14">
      <c r="A41" s="512"/>
      <c r="B41" s="1200" t="s">
        <v>937</v>
      </c>
      <c r="C41" s="1200"/>
      <c r="D41" s="1200"/>
      <c r="E41" s="1200"/>
      <c r="F41" s="1200"/>
      <c r="G41" s="1200"/>
      <c r="H41" s="1201"/>
    </row>
    <row r="42" spans="1:13" ht="14.25" customHeight="1">
      <c r="A42" s="513" t="s">
        <v>1544</v>
      </c>
      <c r="B42" s="1202" t="s">
        <v>1549</v>
      </c>
      <c r="C42" s="1202"/>
      <c r="D42" s="1202"/>
      <c r="E42" s="514" t="s">
        <v>301</v>
      </c>
      <c r="F42" s="514" t="s">
        <v>0</v>
      </c>
      <c r="G42" s="514" t="s">
        <v>1538</v>
      </c>
      <c r="H42" s="514" t="s">
        <v>365</v>
      </c>
    </row>
    <row r="43" spans="1:13" ht="14.25" customHeight="1">
      <c r="A43" s="525" t="str">
        <f>'INSUMOS &amp; EQUIPOS'!B387</f>
        <v>MO241106</v>
      </c>
      <c r="B43" s="1210" t="str">
        <f>'INSUMOS &amp; EQUIPOS'!C387</f>
        <v>AYUDANTE ELECTRICISTA</v>
      </c>
      <c r="C43" s="1211"/>
      <c r="D43" s="1212"/>
      <c r="E43" s="516" t="str">
        <f>VLOOKUP(B43,'INSUMOS &amp; EQUIPOS'!$C$10:$E$419,2,FALSE)</f>
        <v>HC</v>
      </c>
      <c r="F43" s="559">
        <v>300</v>
      </c>
      <c r="G43" s="519">
        <f>VLOOKUP(B43,'INSUMOS &amp; EQUIPOS'!$C$10:$E$419,3,FALSE)</f>
        <v>20977.170756437663</v>
      </c>
      <c r="H43" s="520">
        <f>F43*G43</f>
        <v>6293151.2269312991</v>
      </c>
    </row>
    <row r="44" spans="1:13" ht="14">
      <c r="A44" s="525" t="str">
        <f>'INSUMOS &amp; EQUIPOS'!B388</f>
        <v>MO241107</v>
      </c>
      <c r="B44" s="1210" t="str">
        <f>'INSUMOS &amp; EQUIPOS'!C388</f>
        <v>MAESTRO ELECTRICISTA</v>
      </c>
      <c r="C44" s="1211"/>
      <c r="D44" s="1212"/>
      <c r="E44" s="516" t="str">
        <f>VLOOKUP(B44,'INSUMOS &amp; EQUIPOS'!$C$10:$E$419,2,FALSE)</f>
        <v>HC</v>
      </c>
      <c r="F44" s="559">
        <f>F43</f>
        <v>300</v>
      </c>
      <c r="G44" s="519">
        <f>VLOOKUP(B44,'INSUMOS &amp; EQUIPOS'!$C$10:$E$419,3,FALSE)</f>
        <v>33871.637234323105</v>
      </c>
      <c r="H44" s="520">
        <f>F44*G44</f>
        <v>10161491.170296932</v>
      </c>
    </row>
    <row r="45" spans="1:13" ht="14">
      <c r="A45" s="525" t="str">
        <f>'INSUMOS &amp; EQUIPOS'!B383</f>
        <v>MO241102</v>
      </c>
      <c r="B45" s="1210" t="str">
        <f>'INSUMOS &amp; EQUIPOS'!C383</f>
        <v xml:space="preserve">CUADRILLA "BB" (Instalaciones) </v>
      </c>
      <c r="C45" s="1211"/>
      <c r="D45" s="1212"/>
      <c r="E45" s="516" t="str">
        <f>VLOOKUP(B45,'INSUMOS &amp; EQUIPOS'!$C$10:$E$419,2,FALSE)</f>
        <v>HC</v>
      </c>
      <c r="F45" s="559">
        <v>250</v>
      </c>
      <c r="G45" s="519">
        <f>VLOOKUP(B45,'INSUMOS &amp; EQUIPOS'!$C$10:$E$419,3,FALSE)</f>
        <v>54548.731496747867</v>
      </c>
      <c r="H45" s="520">
        <f>F45*G45</f>
        <v>13637182.874186967</v>
      </c>
    </row>
    <row r="46" spans="1:13" ht="14">
      <c r="A46" s="525"/>
      <c r="B46" s="1210"/>
      <c r="C46" s="1211"/>
      <c r="D46" s="1212"/>
      <c r="E46" s="516"/>
      <c r="F46" s="527"/>
      <c r="G46" s="519"/>
      <c r="H46" s="520"/>
    </row>
    <row r="47" spans="1:13" ht="14">
      <c r="A47" s="531"/>
      <c r="B47" s="1203"/>
      <c r="C47" s="1204"/>
      <c r="D47" s="1204"/>
      <c r="E47" s="543"/>
      <c r="F47" s="543"/>
      <c r="G47" s="523" t="s">
        <v>1550</v>
      </c>
      <c r="H47" s="534">
        <f>SUM(H43:H46)</f>
        <v>30091825.271415196</v>
      </c>
      <c r="J47" s="557"/>
      <c r="K47" s="557"/>
      <c r="L47" s="557"/>
      <c r="M47" s="557"/>
    </row>
    <row r="48" spans="1:13" ht="10" customHeight="1">
      <c r="A48" s="501"/>
      <c r="B48" s="502"/>
      <c r="C48" s="502"/>
      <c r="D48" s="502"/>
      <c r="E48" s="502"/>
      <c r="F48" s="502"/>
      <c r="G48" s="502"/>
      <c r="H48" s="503"/>
      <c r="J48" s="557" t="s">
        <v>1585</v>
      </c>
      <c r="K48" s="557" t="s">
        <v>1584</v>
      </c>
      <c r="L48" s="557"/>
      <c r="M48" s="557"/>
    </row>
    <row r="49" spans="1:14" ht="20" customHeight="1">
      <c r="A49" s="1213" t="s">
        <v>938</v>
      </c>
      <c r="B49" s="1214"/>
      <c r="C49" s="1214"/>
      <c r="D49" s="1214"/>
      <c r="E49" s="1214"/>
      <c r="F49" s="1214"/>
      <c r="G49" s="1215"/>
      <c r="H49" s="545">
        <f>H47+H39+H31+H23</f>
        <v>448449812.53498596</v>
      </c>
      <c r="J49" s="558">
        <f>'PPTO RESUMEN'!G54</f>
        <v>448449812.53498596</v>
      </c>
      <c r="K49" s="558">
        <v>0</v>
      </c>
      <c r="L49" s="558"/>
      <c r="M49" s="558">
        <f>H49-J49</f>
        <v>0</v>
      </c>
      <c r="N49" s="556"/>
    </row>
    <row r="50" spans="1:14" ht="10" customHeight="1">
      <c r="A50" s="501"/>
      <c r="B50" s="502"/>
      <c r="C50" s="502"/>
      <c r="D50" s="502"/>
      <c r="E50" s="502"/>
      <c r="F50" s="502"/>
      <c r="G50" s="502"/>
      <c r="H50" s="503"/>
      <c r="J50" s="557"/>
      <c r="K50" s="557"/>
      <c r="L50" s="557"/>
      <c r="M50" s="557"/>
    </row>
    <row r="51" spans="1:14" ht="14.25" customHeight="1">
      <c r="A51" s="1216" t="s">
        <v>1551</v>
      </c>
      <c r="B51" s="1217"/>
      <c r="C51" s="1217"/>
      <c r="D51" s="1217"/>
      <c r="E51" s="1217"/>
      <c r="F51" s="1217"/>
      <c r="G51" s="1217"/>
      <c r="H51" s="1218"/>
      <c r="J51" s="557"/>
      <c r="K51" s="557"/>
      <c r="L51" s="557"/>
      <c r="M51" s="557"/>
    </row>
    <row r="52" spans="1:14" ht="12.75" customHeight="1">
      <c r="A52" s="1219"/>
      <c r="B52" s="1220"/>
      <c r="C52" s="1220"/>
      <c r="D52" s="1220"/>
      <c r="E52" s="1220"/>
      <c r="F52" s="1220"/>
      <c r="G52" s="1220"/>
      <c r="H52" s="1221"/>
    </row>
    <row r="53" spans="1:14" ht="12.75" customHeight="1">
      <c r="A53" s="1222"/>
      <c r="B53" s="1223"/>
      <c r="C53" s="1223"/>
      <c r="D53" s="1223"/>
      <c r="E53" s="1223"/>
      <c r="F53" s="1223"/>
      <c r="G53" s="1223"/>
      <c r="H53" s="1224"/>
    </row>
    <row r="54" spans="1:14" ht="14.5">
      <c r="A54" s="502"/>
      <c r="B54" s="502"/>
      <c r="C54" s="502"/>
      <c r="D54" s="502"/>
      <c r="E54" s="502"/>
      <c r="F54" s="502"/>
      <c r="G54" s="502"/>
      <c r="H54" s="502"/>
    </row>
  </sheetData>
  <mergeCells count="42">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19:C19"/>
    <mergeCell ref="B20:C20"/>
    <mergeCell ref="B43:D43"/>
    <mergeCell ref="B44:D44"/>
    <mergeCell ref="B31:D31"/>
    <mergeCell ref="B33:C33"/>
    <mergeCell ref="B34:C34"/>
    <mergeCell ref="B35:C35"/>
    <mergeCell ref="B36:C36"/>
    <mergeCell ref="B37:C37"/>
    <mergeCell ref="B21:C21"/>
    <mergeCell ref="B38:C38"/>
    <mergeCell ref="B39:C39"/>
    <mergeCell ref="B41:H41"/>
    <mergeCell ref="B42:D42"/>
    <mergeCell ref="B25:H25"/>
    <mergeCell ref="B26:D26"/>
    <mergeCell ref="B27:D27"/>
    <mergeCell ref="B28:D28"/>
    <mergeCell ref="B29:D29"/>
    <mergeCell ref="B30:D30"/>
    <mergeCell ref="B22:C22"/>
    <mergeCell ref="B45:D45"/>
    <mergeCell ref="B46:D46"/>
    <mergeCell ref="B47:D47"/>
    <mergeCell ref="A49:G49"/>
    <mergeCell ref="A51:H5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7B658-A3D0-45A1-B02B-727A3BAEFFA0}">
  <sheetPr>
    <tabColor rgb="FF92D050"/>
    <pageSetUpPr fitToPage="1"/>
  </sheetPr>
  <dimension ref="A1:N53"/>
  <sheetViews>
    <sheetView view="pageBreakPreview" topLeftCell="A39" zoomScale="79" zoomScaleNormal="47" workbookViewId="0">
      <selection activeCell="M69" sqref="M69"/>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RESUMEN'!C55</f>
        <v>8.2</v>
      </c>
      <c r="B14" s="1182" t="str">
        <f>VLOOKUP(A14,'PPTO RESUMEN'!$C$17:$E$83,2,FALSE)</f>
        <v>Suministro e instalacion de transicion aerea - subterranea para derivacion corta, ya sea en cruce de via y/o salida de circuito para conexiones a MT</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EQUIPOS'!B260</f>
        <v>MAT2411251</v>
      </c>
      <c r="B18" s="1198" t="str">
        <f>'INSUMOS &amp; EQUIPOS'!C260</f>
        <v>JUEGO 3Ø DE TERMINALES PREMOLDEADAS TIPO EXTERIOR A 15 KV</v>
      </c>
      <c r="C18" s="1198"/>
      <c r="D18" s="516" t="str">
        <f>VLOOKUP(A18,'INSUMOS &amp; EQUIPOS'!$B$10:$E$419,3,FALSE)</f>
        <v>UND</v>
      </c>
      <c r="E18" s="517">
        <v>1</v>
      </c>
      <c r="F18" s="518"/>
      <c r="G18" s="519">
        <f>VLOOKUP(A18,'INSUMOS &amp; EQUIPOS'!$B$10:$E$419,4,FALSE)</f>
        <v>1064554</v>
      </c>
      <c r="H18" s="520">
        <f t="shared" ref="H18:H20" si="0">E18*G18*(1+F18)</f>
        <v>1064554</v>
      </c>
      <c r="J18"/>
      <c r="K18"/>
      <c r="L18"/>
    </row>
    <row r="19" spans="1:12" ht="40" customHeight="1">
      <c r="A19" s="515" t="str">
        <f>'INSUMOS &amp; EQUIPOS'!B261</f>
        <v>MAT2411252</v>
      </c>
      <c r="B19" s="1198" t="str">
        <f>'INSUMOS &amp; EQUIPOS'!C261</f>
        <v>TUBO IMC 4" CON BOQUILLA DE PUESTA A TIERRA Y CAPACETE</v>
      </c>
      <c r="C19" s="1198"/>
      <c r="D19" s="516" t="str">
        <f>VLOOKUP(A19,'INSUMOS &amp; EQUIPOS'!$B$10:$E$419,3,FALSE)</f>
        <v>ML</v>
      </c>
      <c r="E19" s="517">
        <v>12</v>
      </c>
      <c r="F19" s="518">
        <v>0.05</v>
      </c>
      <c r="G19" s="519">
        <f>VLOOKUP(A19,'INSUMOS &amp; EQUIPOS'!$B$10:$E$419,4,FALSE)</f>
        <v>763129.4833333334</v>
      </c>
      <c r="H19" s="520">
        <f t="shared" si="0"/>
        <v>9615431.4900000021</v>
      </c>
      <c r="J19"/>
      <c r="K19"/>
      <c r="L19"/>
    </row>
    <row r="20" spans="1:12" ht="20" customHeight="1">
      <c r="A20" s="515" t="str">
        <f>'INSUMOS &amp; EQUIPOS'!B262</f>
        <v>MAT2411253</v>
      </c>
      <c r="B20" s="1198" t="str">
        <f>'INSUMOS &amp; EQUIPOS'!C262</f>
        <v>TUBO PVC DB 4"</v>
      </c>
      <c r="C20" s="1198"/>
      <c r="D20" s="516" t="str">
        <f>VLOOKUP(A20,'INSUMOS &amp; EQUIPOS'!$B$10:$E$419,3,FALSE)</f>
        <v>ML</v>
      </c>
      <c r="E20" s="517">
        <v>12</v>
      </c>
      <c r="F20" s="518">
        <v>0.05</v>
      </c>
      <c r="G20" s="519">
        <f>VLOOKUP(A20,'INSUMOS &amp; EQUIPOS'!$B$10:$E$419,4,FALSE)</f>
        <v>60137.84</v>
      </c>
      <c r="H20" s="520">
        <f t="shared" si="0"/>
        <v>757736.78399999999</v>
      </c>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11437722.274000002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0.2</v>
      </c>
      <c r="G26" s="519">
        <f>H46</f>
        <v>1368219.4348288903</v>
      </c>
      <c r="H26" s="520">
        <f>F26*G26</f>
        <v>273643.88696577807</v>
      </c>
    </row>
    <row r="27" spans="1:12" ht="15" customHeight="1">
      <c r="A27" s="525"/>
      <c r="B27" s="1203"/>
      <c r="C27" s="1204"/>
      <c r="D27" s="1205"/>
      <c r="E27" s="516"/>
      <c r="F27" s="526"/>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273643.88696577807</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11437722.274000002</v>
      </c>
      <c r="H34" s="540">
        <f>F34*G34</f>
        <v>114377.22274000003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114377.22274000003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15</v>
      </c>
      <c r="G42" s="519">
        <f>VLOOKUP(B42,'INSUMOS &amp; EQUIPOS'!$C$10:$E$419,3,FALSE)</f>
        <v>20977.170756437663</v>
      </c>
      <c r="H42" s="520">
        <f>F42*G42</f>
        <v>314657.56134656497</v>
      </c>
    </row>
    <row r="43" spans="1:14" ht="14">
      <c r="A43" s="525" t="str">
        <f>'INSUMOS &amp; EQUIPOS'!B388</f>
        <v>MO241107</v>
      </c>
      <c r="B43" s="1210" t="str">
        <f>'INSUMOS &amp; EQUIPOS'!C388</f>
        <v>MAESTRO ELECTRICISTA</v>
      </c>
      <c r="C43" s="1211"/>
      <c r="D43" s="1212"/>
      <c r="E43" s="516" t="str">
        <f>VLOOKUP(B43,'INSUMOS &amp; EQUIPOS'!$C$10:$E$419,2,FALSE)</f>
        <v>HC</v>
      </c>
      <c r="F43" s="559">
        <f>F42</f>
        <v>15</v>
      </c>
      <c r="G43" s="519">
        <f>VLOOKUP(B43,'INSUMOS &amp; EQUIPOS'!$C$10:$E$419,3,FALSE)</f>
        <v>33871.637234323105</v>
      </c>
      <c r="H43" s="520">
        <f>F43*G43</f>
        <v>508074.55851484661</v>
      </c>
    </row>
    <row r="44" spans="1:14" ht="14">
      <c r="A44" s="525" t="str">
        <f>'INSUMOS &amp; EQUIPOS'!B383</f>
        <v>MO241102</v>
      </c>
      <c r="B44" s="1210" t="str">
        <f>'INSUMOS &amp; EQUIPOS'!C383</f>
        <v xml:space="preserve">CUADRILLA "BB" (Instalaciones) </v>
      </c>
      <c r="C44" s="1211"/>
      <c r="D44" s="1212"/>
      <c r="E44" s="516" t="str">
        <f>VLOOKUP(B44,'INSUMOS &amp; EQUIPOS'!$C$10:$E$419,2,FALSE)</f>
        <v>HC</v>
      </c>
      <c r="F44" s="559">
        <v>10</v>
      </c>
      <c r="G44" s="519">
        <f>VLOOKUP(B44,'INSUMOS &amp; EQUIPOS'!$C$10:$E$419,3,FALSE)</f>
        <v>54548.731496747867</v>
      </c>
      <c r="H44" s="520">
        <f>F44*G44</f>
        <v>545487.31496747863</v>
      </c>
    </row>
    <row r="45" spans="1:14" ht="14">
      <c r="A45" s="525"/>
      <c r="B45" s="1210"/>
      <c r="C45" s="1211"/>
      <c r="D45" s="1212"/>
      <c r="E45" s="516"/>
      <c r="F45" s="527"/>
      <c r="G45" s="519"/>
      <c r="H45" s="520"/>
    </row>
    <row r="46" spans="1:14" ht="14">
      <c r="A46" s="531"/>
      <c r="B46" s="1203"/>
      <c r="C46" s="1204"/>
      <c r="D46" s="1204"/>
      <c r="E46" s="543"/>
      <c r="F46" s="543"/>
      <c r="G46" s="523" t="s">
        <v>1550</v>
      </c>
      <c r="H46" s="534">
        <f>SUM(H42:H45)</f>
        <v>1368219.4348288903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13193962.81853467</v>
      </c>
      <c r="J48" s="558">
        <f>'PPTO RESUMEN'!G55</f>
        <v>13193962.81853467</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19:C19"/>
    <mergeCell ref="B20:C20"/>
    <mergeCell ref="B35:C35"/>
    <mergeCell ref="B21:C21"/>
    <mergeCell ref="B24:H24"/>
    <mergeCell ref="B25:D25"/>
    <mergeCell ref="B26:D26"/>
    <mergeCell ref="B27:D27"/>
    <mergeCell ref="B28:D28"/>
    <mergeCell ref="B29:D29"/>
    <mergeCell ref="B30:D30"/>
    <mergeCell ref="B32:C32"/>
    <mergeCell ref="B33:C33"/>
    <mergeCell ref="B34:C34"/>
    <mergeCell ref="A50:H52"/>
    <mergeCell ref="B36:C36"/>
    <mergeCell ref="B37:C37"/>
    <mergeCell ref="B38:C38"/>
    <mergeCell ref="B40:H40"/>
    <mergeCell ref="B41:D41"/>
    <mergeCell ref="B42:D42"/>
    <mergeCell ref="B43:D43"/>
    <mergeCell ref="B44:D44"/>
    <mergeCell ref="B45:D45"/>
    <mergeCell ref="B46:D46"/>
    <mergeCell ref="A48:G48"/>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E3A49-942F-40A0-9A51-3A36B253BB23}">
  <sheetPr>
    <tabColor rgb="FF92D050"/>
    <pageSetUpPr fitToPage="1"/>
  </sheetPr>
  <dimension ref="A1:N53"/>
  <sheetViews>
    <sheetView view="pageBreakPreview" topLeftCell="A42" zoomScale="73"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133.9" customHeight="1">
      <c r="A14" s="510" t="str">
        <f>'PPTO RESUMEN'!C56</f>
        <v>8.3</v>
      </c>
      <c r="B14" s="1182" t="str">
        <f>VLOOKUP(A14,'PPTO RESUMEN'!$C$17:$E$83,2,FALSE)</f>
        <v xml:space="preserve">Suministro e instalacion de Reconectador automático  15kV. Inom 800A. Icc 16kA. BIL 110kV. 30,000
Operaciones Electromecánicas. Disparo Trifásico. Interrupción en vacío. Aislamiento, Dieléctrico Sólido. Contención de Fallas de Arco Interno. Grado de Protección IP 65, incluye Tanque OSM15-16-800:
Tres (3) transformadores de corriente. Seis (6) sensores de tensión capacitivos.CUBÍCULO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 y  Transformador 0.5kVA 11,4/120v </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112.25" customHeight="1">
      <c r="A18" s="515" t="str">
        <f>'INSUMOS &amp; EQUIPOS'!B265</f>
        <v>MAT2411256</v>
      </c>
      <c r="B18" s="1198" t="str">
        <f>'INSUMOS &amp; EQUIPOS'!C265</f>
        <v>RECONECTADOR AUTOMÁTICO 15kV. INOM 800A. Icc 16kA. BIL 110kV. 30,000 OPERACIONES ELECTROMECÁNICAS. DISPARO TRIFÁSICO. INTERRUPCIÓN EN VACÍO. AISLAMIENTO DIELÉCTRICO SÓLIDO. CONTENCIÓN DE FALLAS DE ARCO INTERNO. GRADO DE PROTECCIÓN IP 65.</v>
      </c>
      <c r="C18" s="1198"/>
      <c r="D18" s="516" t="str">
        <f>VLOOKUP(A18,'INSUMOS &amp; EQUIPOS'!$B$10:$E$419,3,FALSE)</f>
        <v>UND</v>
      </c>
      <c r="E18" s="517">
        <v>1</v>
      </c>
      <c r="F18" s="518"/>
      <c r="G18" s="519">
        <f>VLOOKUP(A18,'INSUMOS &amp; EQUIPOS'!$B$10:$E$419,4,FALSE)</f>
        <v>40204956</v>
      </c>
      <c r="H18" s="520">
        <f t="shared" ref="H18:H20" si="0">E18*G18*(1+F18)</f>
        <v>40204956</v>
      </c>
      <c r="J18"/>
      <c r="K18"/>
      <c r="L18"/>
    </row>
    <row r="19" spans="1:12" ht="54" customHeight="1">
      <c r="A19" s="515" t="str">
        <f>'INSUMOS &amp; EQUIPOS'!B266</f>
        <v>MAT2411257</v>
      </c>
      <c r="B19" s="1198" t="str">
        <f>'INSUMOS &amp; EQUIPOS'!C266</f>
        <v>TANQUE OSM15-16-800:
TRES (3) TRANSFORMADORES DE CORRIENTE.
SEIS (6) SENSORES DE TENSIÓN CAPACITIVOS.</v>
      </c>
      <c r="C19" s="1198"/>
      <c r="D19" s="516" t="str">
        <f>VLOOKUP(A19,'INSUMOS &amp; EQUIPOS'!$B$10:$E$419,3,FALSE)</f>
        <v>UND</v>
      </c>
      <c r="E19" s="517">
        <v>1</v>
      </c>
      <c r="F19" s="518"/>
      <c r="G19" s="519">
        <f>VLOOKUP(A19,'INSUMOS &amp; EQUIPOS'!$B$10:$E$419,4,FALSE)</f>
        <v>13401652</v>
      </c>
      <c r="H19" s="520">
        <f t="shared" si="0"/>
        <v>13401652</v>
      </c>
      <c r="J19"/>
      <c r="K19"/>
      <c r="L19"/>
    </row>
    <row r="20" spans="1:12" ht="167.25" customHeight="1">
      <c r="A20" s="515" t="str">
        <f>'INSUMOS &amp; EQUIPOS'!B267</f>
        <v>MAT2411258</v>
      </c>
      <c r="B20" s="1198" t="str">
        <f>'INSUMOS &amp; EQUIPOS'!C267</f>
        <v>CUBÍCULO DE CONTROL RECONECTADOR
EN ACERO INOXIDABLE.
GRADO DE PROTECCIÓN IP66.
PROTOCOLOS DE COMUNICACIÓN, DNP 3.0, IEC 104, IEC 61850 NATIVO
RANGO DE OPERACIÓN -40°C A +55°C.
UN (1) CABLE DE CONTROL. 7 M DE LONGITUD.
UNA (1) ESTRUCTURA PARA MONTAJE EN POSTE.
PUERTOS DE COMUNICACIÓN RS232, (3) USB Y ETHERNET
ACCESO SOFTWARE PROPIETARIO CMS.</v>
      </c>
      <c r="C20" s="1198"/>
      <c r="D20" s="516" t="str">
        <f>VLOOKUP(A20,'INSUMOS &amp; EQUIPOS'!$B$10:$E$419,3,FALSE)</f>
        <v>UND</v>
      </c>
      <c r="E20" s="517">
        <v>1</v>
      </c>
      <c r="F20" s="518"/>
      <c r="G20" s="519">
        <f>VLOOKUP(A20,'INSUMOS &amp; EQUIPOS'!$B$10:$E$419,4,FALSE)</f>
        <v>6700826</v>
      </c>
      <c r="H20" s="520">
        <f t="shared" si="0"/>
        <v>6700826</v>
      </c>
      <c r="J20"/>
      <c r="K20"/>
      <c r="L20"/>
    </row>
    <row r="21" spans="1:12" ht="20" customHeight="1">
      <c r="A21" s="515" t="str">
        <f>'INSUMOS &amp; EQUIPOS'!B268</f>
        <v>MAT2411259</v>
      </c>
      <c r="B21" s="1198" t="str">
        <f>'INSUMOS &amp; EQUIPOS'!C268</f>
        <v>TRANSFORMADOR 0.5KVA 11,4/120V</v>
      </c>
      <c r="C21" s="1198"/>
      <c r="D21" s="516" t="str">
        <f>VLOOKUP(A21,'INSUMOS &amp; EQUIPOS'!$B$10:$E$419,3,FALSE)</f>
        <v>UND</v>
      </c>
      <c r="E21" s="517">
        <v>1</v>
      </c>
      <c r="F21" s="518"/>
      <c r="G21" s="519">
        <f>VLOOKUP(A21,'INSUMOS &amp; EQUIPOS'!$B$10:$E$419,4,FALSE)</f>
        <v>6700826</v>
      </c>
      <c r="H21" s="520">
        <f t="shared" ref="H21" si="1">E21*G21*(1+F21)</f>
        <v>6700826</v>
      </c>
    </row>
    <row r="22" spans="1:12" ht="15" customHeight="1">
      <c r="A22" s="510"/>
      <c r="B22" s="521"/>
      <c r="C22" s="522"/>
      <c r="D22" s="522"/>
      <c r="E22" s="522"/>
      <c r="F22" s="522"/>
      <c r="G22" s="523" t="s">
        <v>1539</v>
      </c>
      <c r="H22" s="524">
        <f>SUM(H18:H21)</f>
        <v>67008260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0.32</v>
      </c>
      <c r="G26" s="519">
        <f>H46</f>
        <v>19712562.462332457</v>
      </c>
      <c r="H26" s="520">
        <f>F26*G26</f>
        <v>6308019.9879463864</v>
      </c>
    </row>
    <row r="27" spans="1:12" ht="15" customHeight="1">
      <c r="A27" s="525"/>
      <c r="B27" s="1203"/>
      <c r="C27" s="1204"/>
      <c r="D27" s="1205"/>
      <c r="E27" s="516"/>
      <c r="F27" s="526"/>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6308019.9879463864</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67008260</v>
      </c>
      <c r="H34" s="540">
        <f>F34*G34</f>
        <v>670082.6</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670082.6</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250</v>
      </c>
      <c r="G42" s="519">
        <f>VLOOKUP(B42,'INSUMOS &amp; EQUIPOS'!$C$10:$E$419,3,FALSE)</f>
        <v>20977.170756437663</v>
      </c>
      <c r="H42" s="520">
        <f>F42*G42</f>
        <v>5244292.6891094157</v>
      </c>
    </row>
    <row r="43" spans="1:14" ht="14">
      <c r="A43" s="525" t="str">
        <f>'INSUMOS &amp; EQUIPOS'!B388</f>
        <v>MO241107</v>
      </c>
      <c r="B43" s="1210" t="str">
        <f>'INSUMOS &amp; EQUIPOS'!C388</f>
        <v>MAESTRO ELECTRICISTA</v>
      </c>
      <c r="C43" s="1211"/>
      <c r="D43" s="1212"/>
      <c r="E43" s="516" t="str">
        <f>VLOOKUP(B43,'INSUMOS &amp; EQUIPOS'!$C$10:$E$419,2,FALSE)</f>
        <v>HC</v>
      </c>
      <c r="F43" s="559">
        <f>F42</f>
        <v>250</v>
      </c>
      <c r="G43" s="519">
        <f>VLOOKUP(B43,'INSUMOS &amp; EQUIPOS'!$C$10:$E$419,3,FALSE)</f>
        <v>33871.637234323105</v>
      </c>
      <c r="H43" s="520">
        <f>F43*G43</f>
        <v>8467909.3085807767</v>
      </c>
    </row>
    <row r="44" spans="1:14" ht="14">
      <c r="A44" s="525" t="str">
        <f>'INSUMOS &amp; EQUIPOS'!B383</f>
        <v>MO241102</v>
      </c>
      <c r="B44" s="1210" t="str">
        <f>'INSUMOS &amp; EQUIPOS'!C383</f>
        <v xml:space="preserve">CUADRILLA "BB" (Instalaciones) </v>
      </c>
      <c r="C44" s="1211"/>
      <c r="D44" s="1212"/>
      <c r="E44" s="516" t="str">
        <f>VLOOKUP(B44,'INSUMOS &amp; EQUIPOS'!$C$10:$E$419,2,FALSE)</f>
        <v>HC</v>
      </c>
      <c r="F44" s="559">
        <v>110</v>
      </c>
      <c r="G44" s="519">
        <f>VLOOKUP(B44,'INSUMOS &amp; EQUIPOS'!$C$10:$E$419,3,FALSE)</f>
        <v>54548.731496747867</v>
      </c>
      <c r="H44" s="520">
        <f>F44*G44</f>
        <v>6000360.4646422658</v>
      </c>
    </row>
    <row r="45" spans="1:14" ht="14">
      <c r="A45" s="525"/>
      <c r="B45" s="1210"/>
      <c r="C45" s="1211"/>
      <c r="D45" s="1212"/>
      <c r="E45" s="516"/>
      <c r="F45" s="527"/>
      <c r="G45" s="519"/>
      <c r="H45" s="520"/>
    </row>
    <row r="46" spans="1:14" ht="14">
      <c r="A46" s="531"/>
      <c r="B46" s="1203"/>
      <c r="C46" s="1204"/>
      <c r="D46" s="1204"/>
      <c r="E46" s="543"/>
      <c r="F46" s="543"/>
      <c r="G46" s="523" t="s">
        <v>1550</v>
      </c>
      <c r="H46" s="534">
        <f>SUM(H42:H45)</f>
        <v>19712562.462332457</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93698925.050278842</v>
      </c>
      <c r="J48" s="558">
        <f>'PPTO RESUMEN'!G56</f>
        <v>93698925.050278842</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150B7-E1B0-46CC-9F2A-1E6B98FD6F02}">
  <sheetPr>
    <tabColor rgb="FF92D050"/>
    <pageSetUpPr fitToPage="1"/>
  </sheetPr>
  <dimension ref="A1:N53"/>
  <sheetViews>
    <sheetView view="pageBreakPreview" topLeftCell="A37"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RESUMEN'!C57</f>
        <v>8.4</v>
      </c>
      <c r="B14" s="1182" t="str">
        <f>VLOOKUP(A14,'PPTO RESUMEN'!$C$17:$E$83,2,FALSE)</f>
        <v>Suministro e instalacion de Acometida 3F 3N°1/0 + 1 N°2 ACSR desnudo aerea abierta</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EQUIPOS'!B269</f>
        <v>MAT2411260</v>
      </c>
      <c r="B18" s="1198" t="str">
        <f>'INSUMOS &amp; EQUIPOS'!C269</f>
        <v>ACOMETIDA 3F 3N°1/0 + 1 N°2 ACSR DESNUDO AÉREA ABIERTA</v>
      </c>
      <c r="C18" s="1198"/>
      <c r="D18" s="516" t="str">
        <f>VLOOKUP(A18,'INSUMOS &amp; EQUIPOS'!$B$10:$E$419,3,FALSE)</f>
        <v>ML</v>
      </c>
      <c r="E18" s="517">
        <v>3</v>
      </c>
      <c r="F18" s="518"/>
      <c r="G18" s="519">
        <f>VLOOKUP(A18,'INSUMOS &amp; EQUIPOS'!$B$10:$E$419,4,FALSE)</f>
        <v>270835</v>
      </c>
      <c r="H18" s="520">
        <f t="shared" ref="H18" si="0">E18*G18*(1+F18)</f>
        <v>812505</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812505</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164546.4239722823</v>
      </c>
      <c r="H26" s="520">
        <f>F26*G26</f>
        <v>8227.3211986141159</v>
      </c>
    </row>
    <row r="27" spans="1:12" ht="15" customHeight="1">
      <c r="A27" s="525"/>
      <c r="B27" s="1203"/>
      <c r="C27" s="1204"/>
      <c r="D27" s="1205"/>
      <c r="E27" s="516"/>
      <c r="F27" s="526"/>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8227.3211986141159</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812505</v>
      </c>
      <c r="H34" s="540">
        <f>F34*G34</f>
        <v>8125.05</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8125.05</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3</v>
      </c>
      <c r="G42" s="519">
        <f>VLOOKUP(B42,'INSUMOS &amp; EQUIPOS'!$C$10:$E$419,3,FALSE)</f>
        <v>20977.170756437663</v>
      </c>
      <c r="H42" s="520">
        <f>F42*G42</f>
        <v>62931.512269312989</v>
      </c>
    </row>
    <row r="43" spans="1:14" ht="14">
      <c r="A43" s="525" t="str">
        <f>'INSUMOS &amp; EQUIPOS'!B388</f>
        <v>MO241107</v>
      </c>
      <c r="B43" s="1210" t="str">
        <f>'INSUMOS &amp; EQUIPOS'!C388</f>
        <v>MAESTRO ELECTRICISTA</v>
      </c>
      <c r="C43" s="1211"/>
      <c r="D43" s="1212"/>
      <c r="E43" s="516" t="str">
        <f>VLOOKUP(B43,'INSUMOS &amp; EQUIPOS'!$C$10:$E$419,2,FALSE)</f>
        <v>HC</v>
      </c>
      <c r="F43" s="559">
        <f>F42</f>
        <v>3</v>
      </c>
      <c r="G43" s="519">
        <f>VLOOKUP(B43,'INSUMOS &amp; EQUIPOS'!$C$10:$E$419,3,FALSE)</f>
        <v>33871.637234323105</v>
      </c>
      <c r="H43" s="520">
        <f>F43*G43</f>
        <v>101614.91170296932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164546.4239722823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993403.79517089645</v>
      </c>
      <c r="J48" s="558">
        <f>'PPTO RESUMEN'!G57</f>
        <v>993403.79517089645</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BBA31-514A-4E45-995D-A59D31A46EDE}">
  <sheetPr>
    <tabColor rgb="FF92D050"/>
    <pageSetUpPr fitToPage="1"/>
  </sheetPr>
  <dimension ref="A1:N53"/>
  <sheetViews>
    <sheetView view="pageBreakPreview" topLeftCell="A49"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RESUMEN'!C58</f>
        <v>8.5</v>
      </c>
      <c r="B14" s="1182" t="str">
        <f>VLOOKUP(A14,'PPTO RESUMEN'!$C$17:$E$83,2,FALSE)</f>
        <v>Suministro e instalación de Acometida 3F 3N°1/0 XLPE aislada 133% AL 15 kV + N1/3</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EQUIPOS'!B270</f>
        <v>MAT2411261</v>
      </c>
      <c r="B18" s="1198" t="str">
        <f>'INSUMOS &amp; EQUIPOS'!C270</f>
        <v>ACOMETIDA 3F 3N°1/0 XLPE AISLADA 133% AL 15 KV + N1/3</v>
      </c>
      <c r="C18" s="1198"/>
      <c r="D18" s="516" t="str">
        <f>VLOOKUP(A18,'INSUMOS &amp; EQUIPOS'!$B$10:$E$419,3,FALSE)</f>
        <v>ML</v>
      </c>
      <c r="E18" s="517">
        <v>3</v>
      </c>
      <c r="F18" s="518"/>
      <c r="G18" s="519">
        <f>VLOOKUP(A18,'INSUMOS &amp; EQUIPOS'!$B$10:$E$419,4,FALSE)</f>
        <v>170200</v>
      </c>
      <c r="H18" s="520">
        <f t="shared" ref="H18" si="0">E18*G18*(1+F18)</f>
        <v>510600</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510600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164546.4239722823</v>
      </c>
      <c r="H26" s="520">
        <f>F26*G26</f>
        <v>8227.3211986141159</v>
      </c>
    </row>
    <row r="27" spans="1:12" ht="15" customHeight="1">
      <c r="A27" s="525"/>
      <c r="B27" s="1203"/>
      <c r="C27" s="1204"/>
      <c r="D27" s="1205"/>
      <c r="E27" s="516"/>
      <c r="F27" s="526"/>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8227.3211986141159</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510600</v>
      </c>
      <c r="H34" s="540">
        <f>F34*G34</f>
        <v>5106</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5106</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3</v>
      </c>
      <c r="G42" s="519">
        <f>VLOOKUP(B42,'INSUMOS &amp; EQUIPOS'!$C$10:$E$419,3,FALSE)</f>
        <v>20977.170756437663</v>
      </c>
      <c r="H42" s="520">
        <f>F42*G42</f>
        <v>62931.512269312989</v>
      </c>
    </row>
    <row r="43" spans="1:14" ht="14">
      <c r="A43" s="525" t="str">
        <f>'INSUMOS &amp; EQUIPOS'!B388</f>
        <v>MO241107</v>
      </c>
      <c r="B43" s="1210" t="str">
        <f>'INSUMOS &amp; EQUIPOS'!C388</f>
        <v>MAESTRO ELECTRICISTA</v>
      </c>
      <c r="C43" s="1211"/>
      <c r="D43" s="1212"/>
      <c r="E43" s="516" t="str">
        <f>VLOOKUP(B43,'INSUMOS &amp; EQUIPOS'!$C$10:$E$419,2,FALSE)</f>
        <v>HC</v>
      </c>
      <c r="F43" s="559">
        <f>F42</f>
        <v>3</v>
      </c>
      <c r="G43" s="519">
        <f>VLOOKUP(B43,'INSUMOS &amp; EQUIPOS'!$C$10:$E$419,3,FALSE)</f>
        <v>33871.637234323105</v>
      </c>
      <c r="H43" s="520">
        <f>F43*G43</f>
        <v>101614.91170296932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164546.4239722823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688479.74517089641</v>
      </c>
      <c r="J48" s="558">
        <f>'PPTO RESUMEN'!G58</f>
        <v>688479.74517089641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02EEC-C524-4F8A-A676-AF4C5C8073AF}">
  <sheetPr>
    <tabColor rgb="FF92D050"/>
    <pageSetUpPr fitToPage="1"/>
  </sheetPr>
  <dimension ref="A1:N53"/>
  <sheetViews>
    <sheetView view="pageBreakPreview" topLeftCell="A34"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RESUMEN'!C59</f>
        <v>8.6</v>
      </c>
      <c r="B14" s="1182" t="str">
        <f>VLOOKUP(A14,'PPTO RESUMEN'!$C$17:$E$83,2,FALSE)</f>
        <v>Suministro e instalacion de Poste de concreto de 12 metros 1030 daN</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EQUIPOS'!B271</f>
        <v>MAT2411262</v>
      </c>
      <c r="B18" s="1198" t="str">
        <f>'INSUMOS &amp; EQUIPOS'!C271</f>
        <v>POSTE DE CONCRETO DE 12 METROS 1030 daN</v>
      </c>
      <c r="C18" s="1198"/>
      <c r="D18" s="516" t="str">
        <f>VLOOKUP(A18,'INSUMOS &amp; EQUIPOS'!$B$10:$E$419,3,FALSE)</f>
        <v>UND</v>
      </c>
      <c r="E18" s="517">
        <v>1</v>
      </c>
      <c r="F18" s="518"/>
      <c r="G18" s="519">
        <f>VLOOKUP(A18,'INSUMOS &amp; EQUIPOS'!$B$10:$E$419,4,FALSE)</f>
        <v>4822845</v>
      </c>
      <c r="H18" s="520">
        <f t="shared" ref="H18" si="0">E18*G18*(1+F18)</f>
        <v>4822845</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4822845</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0.1</v>
      </c>
      <c r="G26" s="519">
        <f>H46</f>
        <v>1096976.1598152155</v>
      </c>
      <c r="H26" s="520">
        <f>F26*G26</f>
        <v>109697.61598152155</v>
      </c>
    </row>
    <row r="27" spans="1:12" ht="15" customHeight="1">
      <c r="A27" s="525" t="str">
        <f>'INSUMOS &amp; EQUIPOS'!B374</f>
        <v>HERM261106</v>
      </c>
      <c r="B27" s="1203" t="str">
        <f>'INSUMOS &amp; EQUIPOS'!C374</f>
        <v>CARRO GRÚA</v>
      </c>
      <c r="C27" s="1204"/>
      <c r="D27" s="1205"/>
      <c r="E27" s="516" t="str">
        <f>VLOOKUP(B27,'INSUMOS &amp; EQUIPOS'!$C$10:$E$419,2,FALSE)</f>
        <v>DÍA</v>
      </c>
      <c r="F27" s="527">
        <v>0.4</v>
      </c>
      <c r="G27" s="519">
        <f>VLOOKUP(B27,'INSUMOS &amp; EQUIPOS'!$C$10:$E$419,3,FALSE)</f>
        <v>1200000</v>
      </c>
      <c r="H27" s="520">
        <f>F27*G27</f>
        <v>480000</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589697.61598152155</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0.05</v>
      </c>
      <c r="G34" s="519">
        <f>H22</f>
        <v>4822845</v>
      </c>
      <c r="H34" s="540">
        <f>F34*G34</f>
        <v>241142.25</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241142.25</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20</v>
      </c>
      <c r="G42" s="519">
        <f>VLOOKUP(B42,'INSUMOS &amp; EQUIPOS'!$C$10:$E$419,3,FALSE)</f>
        <v>20977.170756437663</v>
      </c>
      <c r="H42" s="520">
        <f>F42*G42</f>
        <v>419543.41512875329</v>
      </c>
    </row>
    <row r="43" spans="1:14" ht="14">
      <c r="A43" s="525" t="str">
        <f>'INSUMOS &amp; EQUIPOS'!B388</f>
        <v>MO241107</v>
      </c>
      <c r="B43" s="1210" t="str">
        <f>'INSUMOS &amp; EQUIPOS'!C388</f>
        <v>MAESTRO ELECTRICISTA</v>
      </c>
      <c r="C43" s="1211"/>
      <c r="D43" s="1212"/>
      <c r="E43" s="516" t="str">
        <f>VLOOKUP(B43,'INSUMOS &amp; EQUIPOS'!$C$10:$E$419,2,FALSE)</f>
        <v>HC</v>
      </c>
      <c r="F43" s="559">
        <f>F42</f>
        <v>20</v>
      </c>
      <c r="G43" s="519">
        <f>VLOOKUP(B43,'INSUMOS &amp; EQUIPOS'!$C$10:$E$419,3,FALSE)</f>
        <v>33871.637234323105</v>
      </c>
      <c r="H43" s="520">
        <f>F43*G43</f>
        <v>677432.7446864621</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1096976.1598152155</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6750661.0257967375</v>
      </c>
      <c r="J48" s="558">
        <f>'PPTO RESUMEN'!G59</f>
        <v>6750661.0257967375</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710D7-4FC5-4757-B5F2-49BBBD196E8A}">
  <sheetPr>
    <tabColor rgb="FF92D050"/>
    <pageSetUpPr fitToPage="1"/>
  </sheetPr>
  <dimension ref="A1:N53"/>
  <sheetViews>
    <sheetView view="pageBreakPreview" topLeftCell="A40"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RESUMEN'!C60</f>
        <v>8.7</v>
      </c>
      <c r="B14" s="1182" t="str">
        <f>VLOOKUP(A14,'PPTO RESUMEN'!$C$17:$E$83,2,FALSE)</f>
        <v>Suministro e instalacion de Poste de concreto de 14 metros 1030 daN</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EQUIPOS'!B272</f>
        <v>MAT2411263</v>
      </c>
      <c r="B18" s="1198" t="str">
        <f>'INSUMOS &amp; EQUIPOS'!C272</f>
        <v>POSTE DE CONCRETO DE 14 METROS 1030 daN</v>
      </c>
      <c r="C18" s="1198"/>
      <c r="D18" s="516" t="str">
        <f>VLOOKUP(A18,'INSUMOS &amp; EQUIPOS'!$B$10:$E$419,3,FALSE)</f>
        <v>UND</v>
      </c>
      <c r="E18" s="517">
        <v>1</v>
      </c>
      <c r="F18" s="518"/>
      <c r="G18" s="519">
        <f>VLOOKUP(A18,'INSUMOS &amp; EQUIPOS'!$B$10:$E$419,4,FALSE)</f>
        <v>2919656</v>
      </c>
      <c r="H18" s="520">
        <f t="shared" ref="H18" si="0">E18*G18*(1+F18)</f>
        <v>2919656</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2919656</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0.1</v>
      </c>
      <c r="G26" s="519">
        <f>H46</f>
        <v>1096976.1598152155</v>
      </c>
      <c r="H26" s="520">
        <f>F26*G26</f>
        <v>109697.61598152155</v>
      </c>
    </row>
    <row r="27" spans="1:12" ht="15" customHeight="1">
      <c r="A27" s="525" t="str">
        <f>'INSUMOS &amp; EQUIPOS'!B374</f>
        <v>HERM261106</v>
      </c>
      <c r="B27" s="1203" t="str">
        <f>'INSUMOS &amp; EQUIPOS'!C374</f>
        <v>CARRO GRÚA</v>
      </c>
      <c r="C27" s="1204"/>
      <c r="D27" s="1205"/>
      <c r="E27" s="516" t="str">
        <f>VLOOKUP(B27,'INSUMOS &amp; EQUIPOS'!$C$10:$E$419,2,FALSE)</f>
        <v>DÍA</v>
      </c>
      <c r="F27" s="527">
        <v>0.4</v>
      </c>
      <c r="G27" s="519">
        <f>VLOOKUP(B27,'INSUMOS &amp; EQUIPOS'!$C$10:$E$419,3,FALSE)</f>
        <v>1200000</v>
      </c>
      <c r="H27" s="520">
        <f>F27*G27</f>
        <v>480000</v>
      </c>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589697.61598152155</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0.05</v>
      </c>
      <c r="G34" s="519">
        <f>H22</f>
        <v>2919656</v>
      </c>
      <c r="H34" s="540">
        <f>F34*G34</f>
        <v>145982.80000000002</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145982.80000000002</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20</v>
      </c>
      <c r="G42" s="519">
        <f>VLOOKUP(B42,'INSUMOS &amp; EQUIPOS'!$C$10:$E$419,3,FALSE)</f>
        <v>20977.170756437663</v>
      </c>
      <c r="H42" s="520">
        <f>F42*G42</f>
        <v>419543.41512875329</v>
      </c>
    </row>
    <row r="43" spans="1:14" ht="14">
      <c r="A43" s="525" t="str">
        <f>'INSUMOS &amp; EQUIPOS'!B388</f>
        <v>MO241107</v>
      </c>
      <c r="B43" s="1210" t="str">
        <f>'INSUMOS &amp; EQUIPOS'!C388</f>
        <v>MAESTRO ELECTRICISTA</v>
      </c>
      <c r="C43" s="1211"/>
      <c r="D43" s="1212"/>
      <c r="E43" s="516" t="str">
        <f>VLOOKUP(B43,'INSUMOS &amp; EQUIPOS'!$C$10:$E$419,2,FALSE)</f>
        <v>HC</v>
      </c>
      <c r="F43" s="559">
        <f>F42</f>
        <v>20</v>
      </c>
      <c r="G43" s="519">
        <f>VLOOKUP(B43,'INSUMOS &amp; EQUIPOS'!$C$10:$E$419,3,FALSE)</f>
        <v>33871.637234323105</v>
      </c>
      <c r="H43" s="520">
        <f>F43*G43</f>
        <v>677432.7446864621</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1096976.1598152155</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4752312.5757967373</v>
      </c>
      <c r="J48" s="558">
        <f>'PPTO RESUMEN'!G60</f>
        <v>4752312.5757967373</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815E4-28CE-4E52-A2CA-6468B29B9417}">
  <sheetPr>
    <tabColor rgb="FF92D050"/>
    <pageSetUpPr fitToPage="1"/>
  </sheetPr>
  <dimension ref="A1:N53"/>
  <sheetViews>
    <sheetView view="pageBreakPreview" topLeftCell="A37"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40" customHeight="1">
      <c r="A14" s="510" t="str">
        <f>'PPTO RESUMEN'!C61</f>
        <v>8.8</v>
      </c>
      <c r="B14" s="1182" t="str">
        <f>VLOOKUP(A14,'PPTO RESUMEN'!$C$17:$E$83,2,FALSE)</f>
        <v>Suministro e instalacion de vestida de poste EPP 001.ESTRUCTURA TRIFASICA TIPO COMPACTA, incluye  Vestida 3Ø  red aérea tipo horizontal trifasico angulo 20°-39° a 60° 13.2kV REF MT 334 Air-e.</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50" customHeight="1">
      <c r="A18" s="515" t="str">
        <f>'INSUMOS &amp; EQUIPOS'!B273</f>
        <v>MAT2411264</v>
      </c>
      <c r="B18" s="1198" t="str">
        <f>'INSUMOS &amp; EQUIPOS'!C273</f>
        <v>VESTIDA 3Ø RED AÉREA TIPO HORIZONTAL TRIFÁSICO ÁNGULO 20°-39° A 60° 13.2KV REF MT 334 AIR-E</v>
      </c>
      <c r="C18" s="1198"/>
      <c r="D18" s="516" t="str">
        <f>VLOOKUP(A18,'INSUMOS &amp; EQUIPOS'!$B$10:$E$419,3,FALSE)</f>
        <v>UND</v>
      </c>
      <c r="E18" s="517">
        <v>1</v>
      </c>
      <c r="F18" s="518"/>
      <c r="G18" s="519">
        <f>VLOOKUP(A18,'INSUMOS &amp; EQUIPOS'!$B$10:$E$419,4,FALSE)</f>
        <v>5200000</v>
      </c>
      <c r="H18" s="520">
        <f t="shared" ref="H18" si="0">E18*G18*(1+F18)</f>
        <v>5200000</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5200000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2742440.3995380383</v>
      </c>
      <c r="H26" s="520">
        <f>F26*G26</f>
        <v>137122.01997690191</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137122.01997690191</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0.02</v>
      </c>
      <c r="G34" s="519">
        <f>H22</f>
        <v>5200000</v>
      </c>
      <c r="H34" s="540">
        <f>F34*G34</f>
        <v>104000</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104000</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50</v>
      </c>
      <c r="G42" s="519">
        <f>VLOOKUP(B42,'INSUMOS &amp; EQUIPOS'!$C$10:$E$419,3,FALSE)</f>
        <v>20977.170756437663</v>
      </c>
      <c r="H42" s="520">
        <f>F42*G42</f>
        <v>1048858.5378218831</v>
      </c>
    </row>
    <row r="43" spans="1:14" ht="14">
      <c r="A43" s="525" t="str">
        <f>'INSUMOS &amp; EQUIPOS'!B388</f>
        <v>MO241107</v>
      </c>
      <c r="B43" s="1210" t="str">
        <f>'INSUMOS &amp; EQUIPOS'!C388</f>
        <v>MAESTRO ELECTRICISTA</v>
      </c>
      <c r="C43" s="1211"/>
      <c r="D43" s="1212"/>
      <c r="E43" s="516" t="str">
        <f>VLOOKUP(B43,'INSUMOS &amp; EQUIPOS'!$C$10:$E$419,2,FALSE)</f>
        <v>HC</v>
      </c>
      <c r="F43" s="559">
        <f>F42</f>
        <v>50</v>
      </c>
      <c r="G43" s="519">
        <f>VLOOKUP(B43,'INSUMOS &amp; EQUIPOS'!$C$10:$E$419,3,FALSE)</f>
        <v>33871.637234323105</v>
      </c>
      <c r="H43" s="520">
        <f>F43*G43</f>
        <v>1693581.8617161552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2742440.3995380383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8183562.4195149401</v>
      </c>
      <c r="J48" s="558">
        <f>'PPTO RESUMEN'!G61</f>
        <v>8183562.4195149401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25E67-1EAF-4A95-943D-B23FA6049A55}">
  <sheetPr>
    <tabColor rgb="FF92D050"/>
    <pageSetUpPr fitToPage="1"/>
  </sheetPr>
  <dimension ref="A1:N53"/>
  <sheetViews>
    <sheetView view="pageBreakPreview" topLeftCell="A40"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50" customHeight="1">
      <c r="A14" s="510" t="str">
        <f>'PPTO RESUMEN'!C62</f>
        <v>8.9</v>
      </c>
      <c r="B14" s="1182" t="str">
        <f>VLOOKUP(A14,'PPTO RESUMEN'!$C$17:$E$83,2,FALSE)</f>
        <v>Suministro e instalacion de vestida de poste EPP 002.TRANSICIÓN AEREA- SUBTERRANEA.SEGUN SB 200 AIR-E, incluye Vestida para transición aerea- subterranea Cruceta 2.4m. norma SB 200 Air-e, DPS tipo línea 15 kV 12 MCOV,Aisladero tipo cuchilla 3Ø 13,2 kV para red aérea en poste,Juego 3Ø de terminales premoldeadas tipo exterior a 15 kV.(Compresión bim.tipo pletina)</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EQUIPOS'!B274</f>
        <v>MAT2411265</v>
      </c>
      <c r="B18" s="1198" t="str">
        <f>'INSUMOS &amp; EQUIPOS'!C274</f>
        <v>VESTIDA PARA TRANSICIÓN AÉREA- SUBTERRÁNEA CRUCETA 2.4M. NORMA SB 200 AIR-E</v>
      </c>
      <c r="C18" s="1198"/>
      <c r="D18" s="516" t="str">
        <f>VLOOKUP(A18,'INSUMOS &amp; EQUIPOS'!$B$10:$E$419,3,FALSE)</f>
        <v>UND</v>
      </c>
      <c r="E18" s="517">
        <v>1</v>
      </c>
      <c r="F18" s="518"/>
      <c r="G18" s="519">
        <f>VLOOKUP(A18,'INSUMOS &amp; EQUIPOS'!$B$10:$E$419,4,FALSE)</f>
        <v>4000000</v>
      </c>
      <c r="H18" s="520">
        <f t="shared" ref="H18" si="0">E18*G18*(1+F18)</f>
        <v>4000000</v>
      </c>
      <c r="J18"/>
      <c r="K18"/>
      <c r="L18"/>
    </row>
    <row r="19" spans="1:12" ht="40" customHeight="1">
      <c r="A19" s="515" t="str">
        <f>'INSUMOS &amp; EQUIPOS'!B275</f>
        <v>MAT2411266</v>
      </c>
      <c r="B19" s="1198" t="str">
        <f>'INSUMOS &amp; EQUIPOS'!C275</f>
        <v>AISLADERO TIPO CUCHILLA 3Ø 13,2 KV PARA RED AÉREA EN POSTE</v>
      </c>
      <c r="C19" s="1198"/>
      <c r="D19" s="516" t="str">
        <f>VLOOKUP(A19,'INSUMOS &amp; EQUIPOS'!$B$10:$E$419,3,FALSE)</f>
        <v>UND</v>
      </c>
      <c r="E19" s="517">
        <v>3</v>
      </c>
      <c r="F19" s="518"/>
      <c r="G19" s="519">
        <f>VLOOKUP(A19,'INSUMOS &amp; EQUIPOS'!$B$10:$E$419,4,FALSE)</f>
        <v>3897259</v>
      </c>
      <c r="H19" s="520">
        <f t="shared" ref="H19:H20" si="1">E19*G19*(1+F19)</f>
        <v>11691777</v>
      </c>
      <c r="J19"/>
      <c r="K19"/>
      <c r="L19"/>
    </row>
    <row r="20" spans="1:12" ht="40" customHeight="1">
      <c r="A20" s="515" t="str">
        <f>'INSUMOS &amp; EQUIPOS'!B276</f>
        <v>MAT2411267</v>
      </c>
      <c r="B20" s="1198" t="str">
        <f>'INSUMOS &amp; EQUIPOS'!C276</f>
        <v>JUEGO 3Ø DE TERMINALES PREMOLDEADAS TIPO EXTERIOR A 15 KV.(COMPRESIÓN BIM. TIPO PLETINA)</v>
      </c>
      <c r="C20" s="1198"/>
      <c r="D20" s="516" t="str">
        <f>VLOOKUP(A20,'INSUMOS &amp; EQUIPOS'!$B$10:$E$419,3,FALSE)</f>
        <v>UND</v>
      </c>
      <c r="E20" s="517">
        <v>3</v>
      </c>
      <c r="F20" s="518"/>
      <c r="G20" s="519">
        <f>VLOOKUP(A20,'INSUMOS &amp; EQUIPOS'!$B$10:$E$419,4,FALSE)</f>
        <v>1064554</v>
      </c>
      <c r="H20" s="520">
        <f t="shared" si="1"/>
        <v>3193662</v>
      </c>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18885439</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2742440.3995380383</v>
      </c>
      <c r="H26" s="520">
        <f>F26*G26</f>
        <v>137122.01997690191</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137122.01997690191</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18885439</v>
      </c>
      <c r="H34" s="540">
        <f>F34*G34</f>
        <v>188854.39</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188854.39</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50</v>
      </c>
      <c r="G42" s="519">
        <f>VLOOKUP(B42,'INSUMOS &amp; EQUIPOS'!$C$10:$E$419,3,FALSE)</f>
        <v>20977.170756437663</v>
      </c>
      <c r="H42" s="520">
        <f>F42*G42</f>
        <v>1048858.5378218831</v>
      </c>
    </row>
    <row r="43" spans="1:14" ht="14">
      <c r="A43" s="525" t="str">
        <f>'INSUMOS &amp; EQUIPOS'!B388</f>
        <v>MO241107</v>
      </c>
      <c r="B43" s="1210" t="str">
        <f>'INSUMOS &amp; EQUIPOS'!C388</f>
        <v>MAESTRO ELECTRICISTA</v>
      </c>
      <c r="C43" s="1211"/>
      <c r="D43" s="1212"/>
      <c r="E43" s="516" t="str">
        <f>VLOOKUP(B43,'INSUMOS &amp; EQUIPOS'!$C$10:$E$419,2,FALSE)</f>
        <v>HC</v>
      </c>
      <c r="F43" s="559">
        <f>F42</f>
        <v>50</v>
      </c>
      <c r="G43" s="519">
        <f>VLOOKUP(B43,'INSUMOS &amp; EQUIPOS'!$C$10:$E$419,3,FALSE)</f>
        <v>33871.637234323105</v>
      </c>
      <c r="H43" s="520">
        <f>F43*G43</f>
        <v>1693581.8617161552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2742440.3995380383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21953855.80951494</v>
      </c>
      <c r="J48" s="558">
        <f>'PPTO RESUMEN'!G62</f>
        <v>21953855.80951494</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109D19-3E44-4663-A06E-6753F1E8A59E}">
  <sheetPr>
    <tabColor rgb="FF92D050"/>
    <pageSetUpPr fitToPage="1"/>
  </sheetPr>
  <dimension ref="A1:N53"/>
  <sheetViews>
    <sheetView view="pageBreakPreview" topLeftCell="A40"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50" customHeight="1">
      <c r="A14" s="510" t="str">
        <f>'PPTO RESUMEN'!C63</f>
        <v>8.10</v>
      </c>
      <c r="B14" s="1182" t="str">
        <f>VLOOKUP(A14,'PPTO RESUMEN'!$C$17:$E$83,2,FALSE)</f>
        <v xml:space="preserve">Suministro e instalacion de vestida de poste EPP 003.TRANSICIÓN  AÉREA SUBTERRANEA SEGUN SB 200 AIR-E, inlcuye Vestida para transición aerea- subterranea cruceta 2.4m . norma SB 200 Air-e, DPS tipo línea 15 kV 12 MCOV, Aisladero tipo cuchilla 3Ø 13,2 kV para red aérea en poste,Juego 3Ø de terminales premoldeadas tipo exterior a 15 kV.(Compresión bim.tipo pletina).  </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EQUIPOS'!B277</f>
        <v>MAT2411268</v>
      </c>
      <c r="B18" s="1198" t="str">
        <f>'INSUMOS &amp; EQUIPOS'!C277</f>
        <v>VESTIDA PARA TRANSICIÓN AÉREA- SUBTERRÁNEA CRUCETA 2.4M NORMA SB 200 AIR-E.</v>
      </c>
      <c r="C18" s="1198"/>
      <c r="D18" s="516" t="str">
        <f>VLOOKUP(A18,'INSUMOS &amp; EQUIPOS'!$B$10:$E$419,3,FALSE)</f>
        <v>UND</v>
      </c>
      <c r="E18" s="517">
        <v>1</v>
      </c>
      <c r="F18" s="518"/>
      <c r="G18" s="519">
        <f>VLOOKUP(A18,'INSUMOS &amp; EQUIPOS'!$B$10:$E$419,4,FALSE)</f>
        <v>1800000</v>
      </c>
      <c r="H18" s="520">
        <f t="shared" ref="H18" si="0">E18*G18*(1+F18)</f>
        <v>1800000</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1800000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2742440.3995380383</v>
      </c>
      <c r="H26" s="520">
        <f>F26*G26</f>
        <v>137122.01997690191</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137122.01997690191</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0.03</v>
      </c>
      <c r="G34" s="519">
        <f>H22</f>
        <v>1800000</v>
      </c>
      <c r="H34" s="540">
        <f>F34*G34</f>
        <v>54000</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54000</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50</v>
      </c>
      <c r="G42" s="519">
        <f>VLOOKUP(B42,'INSUMOS &amp; EQUIPOS'!$C$10:$E$419,3,FALSE)</f>
        <v>20977.170756437663</v>
      </c>
      <c r="H42" s="520">
        <f>F42*G42</f>
        <v>1048858.5378218831</v>
      </c>
    </row>
    <row r="43" spans="1:14" ht="14">
      <c r="A43" s="525" t="str">
        <f>'INSUMOS &amp; EQUIPOS'!B388</f>
        <v>MO241107</v>
      </c>
      <c r="B43" s="1210" t="str">
        <f>'INSUMOS &amp; EQUIPOS'!C388</f>
        <v>MAESTRO ELECTRICISTA</v>
      </c>
      <c r="C43" s="1211"/>
      <c r="D43" s="1212"/>
      <c r="E43" s="516" t="str">
        <f>VLOOKUP(B43,'INSUMOS &amp; EQUIPOS'!$C$10:$E$419,2,FALSE)</f>
        <v>HC</v>
      </c>
      <c r="F43" s="559">
        <f>F42</f>
        <v>50</v>
      </c>
      <c r="G43" s="519">
        <f>VLOOKUP(B43,'INSUMOS &amp; EQUIPOS'!$C$10:$E$419,3,FALSE)</f>
        <v>33871.637234323105</v>
      </c>
      <c r="H43" s="520">
        <f>F43*G43</f>
        <v>1693581.8617161552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2742440.3995380383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4733562.4195149401</v>
      </c>
      <c r="J48" s="558">
        <f>'PPTO RESUMEN'!G63</f>
        <v>4733562.4195149401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481F0-E323-44B8-ABA5-5F0698643AE7}">
  <sheetPr>
    <tabColor rgb="FF92D050"/>
    <pageSetUpPr fitToPage="1"/>
  </sheetPr>
  <dimension ref="A1:N55"/>
  <sheetViews>
    <sheetView view="pageBreakPreview" zoomScale="79" zoomScaleNormal="47" workbookViewId="0">
      <selection activeCell="L86" sqref="L8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69.400000000000006" customHeight="1">
      <c r="A14" s="510" t="str">
        <f>'PPTO RESUMEN'!C65</f>
        <v>8.12</v>
      </c>
      <c r="B14" s="1182" t="str">
        <f>VLOOKUP(A14,'PPTO RESUMEN'!$C$17:$E$83,2,FALSE)</f>
        <v xml:space="preserve">Suministro e instalacion de vestida de poste EPP 005.SISTEMA DE MEDIA COMPACTO SEGÚN ICE -38 AIR-E, incluye Vestida para sistema de medida compacto según N.T ICE-38 Air-e, DPS tipo línea 15 kV 12 MCOV, Transformador de corriente 17kV, 50/5A, Cl 0.5s, 5VA tipo exterior, Transformador de tensión 17kV, 13200/V3/120/V3, Cl 0.5, 10VA, Ganinete de medida IP 66 y 2 MEDIDORES METCOM TRIFASICO CLASE 0.2S 1-10A </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EQUIPOS'!B281</f>
        <v>MAT2411272</v>
      </c>
      <c r="B18" s="1198" t="str">
        <f>'INSUMOS &amp; EQUIPOS'!C281</f>
        <v>TRANSFORMADOR DE CORRIENTE 17kV, 50/5A, Cl 0.5s, 5VA TIPO EXTERIOR</v>
      </c>
      <c r="C18" s="1198"/>
      <c r="D18" s="516" t="str">
        <f>VLOOKUP(A18,'INSUMOS &amp; EQUIPOS'!$B$10:$E$419,3,FALSE)</f>
        <v>UND</v>
      </c>
      <c r="E18" s="517">
        <v>3</v>
      </c>
      <c r="F18" s="518"/>
      <c r="G18" s="519">
        <f>VLOOKUP(A18,'INSUMOS &amp; EQUIPOS'!$B$10:$E$419,4,FALSE)</f>
        <v>2927400</v>
      </c>
      <c r="H18" s="520">
        <f t="shared" ref="H18:H19" si="0">E18*G18*(1+F18)</f>
        <v>8782200</v>
      </c>
      <c r="J18"/>
      <c r="K18"/>
      <c r="L18"/>
    </row>
    <row r="19" spans="1:12" ht="40" customHeight="1">
      <c r="A19" s="515" t="str">
        <f>'INSUMOS &amp; EQUIPOS'!B282</f>
        <v>MAT2411273</v>
      </c>
      <c r="B19" s="1198" t="str">
        <f>'INSUMOS &amp; EQUIPOS'!C282</f>
        <v>TRANSFORMADOR DE TENSIÓN 17kV, 13200/V3/120/V3, Cl 0.5, 10VA</v>
      </c>
      <c r="C19" s="1198"/>
      <c r="D19" s="516" t="str">
        <f>VLOOKUP(A19,'INSUMOS &amp; EQUIPOS'!$B$10:$E$419,3,FALSE)</f>
        <v>UND</v>
      </c>
      <c r="E19" s="517">
        <v>3</v>
      </c>
      <c r="F19" s="518"/>
      <c r="G19" s="519">
        <f>VLOOKUP(A19,'INSUMOS &amp; EQUIPOS'!$B$10:$E$419,4,FALSE)</f>
        <v>3014666.6666666665</v>
      </c>
      <c r="H19" s="520">
        <f t="shared" si="0"/>
        <v>9044000</v>
      </c>
      <c r="J19"/>
      <c r="K19"/>
      <c r="L19"/>
    </row>
    <row r="20" spans="1:12" ht="20" customHeight="1">
      <c r="A20" s="515" t="str">
        <f>'INSUMOS &amp; EQUIPOS'!B283</f>
        <v>MAT2411274</v>
      </c>
      <c r="B20" s="1198" t="str">
        <f>'INSUMOS &amp; EQUIPOS'!C283</f>
        <v xml:space="preserve">GABINETE DE MEDIDA IP 66 </v>
      </c>
      <c r="C20" s="1198"/>
      <c r="D20" s="516" t="str">
        <f>VLOOKUP(A20,'INSUMOS &amp; EQUIPOS'!$B$10:$E$419,3,FALSE)</f>
        <v>UND</v>
      </c>
      <c r="E20" s="517">
        <v>1</v>
      </c>
      <c r="F20" s="518"/>
      <c r="G20" s="519">
        <f>VLOOKUP(A20,'INSUMOS &amp; EQUIPOS'!$B$10:$E$419,4,FALSE)</f>
        <v>6000000</v>
      </c>
      <c r="H20" s="520">
        <f t="shared" ref="H20:H21" si="1">E20*G20*(1+F20)</f>
        <v>6000000</v>
      </c>
      <c r="J20"/>
      <c r="K20"/>
      <c r="L20"/>
    </row>
    <row r="21" spans="1:12" ht="20" customHeight="1">
      <c r="A21" s="515" t="str">
        <f>'INSUMOS &amp; EQUIPOS'!B284</f>
        <v>MAT2411275</v>
      </c>
      <c r="B21" s="1198" t="str">
        <f>'INSUMOS &amp; EQUIPOS'!C284</f>
        <v>MEDIDOR METCOM TRIFASICO CLASE 0.2S 1-10A</v>
      </c>
      <c r="C21" s="1198"/>
      <c r="D21" s="516" t="str">
        <f>VLOOKUP(A21,'INSUMOS &amp; EQUIPOS'!$B$10:$E$419,3,FALSE)</f>
        <v>UND</v>
      </c>
      <c r="E21" s="517">
        <v>2</v>
      </c>
      <c r="F21" s="518"/>
      <c r="G21" s="519">
        <f>VLOOKUP(A21,'INSUMOS &amp; EQUIPOS'!$B$10:$E$419,4,FALSE)</f>
        <v>2812000</v>
      </c>
      <c r="H21" s="520">
        <f t="shared" si="1"/>
        <v>5624000</v>
      </c>
      <c r="J21"/>
      <c r="K21"/>
      <c r="L21"/>
    </row>
    <row r="22" spans="1:12" ht="15" customHeight="1">
      <c r="A22" s="515"/>
      <c r="B22" s="1198"/>
      <c r="C22" s="1198"/>
      <c r="D22" s="516"/>
      <c r="E22" s="517"/>
      <c r="F22" s="518"/>
      <c r="G22" s="519"/>
      <c r="H22" s="520"/>
      <c r="J22"/>
      <c r="K22"/>
      <c r="L22"/>
    </row>
    <row r="23" spans="1:12" ht="15" customHeight="1">
      <c r="A23" s="515"/>
      <c r="B23" s="1198"/>
      <c r="C23" s="1198"/>
      <c r="D23" s="516"/>
      <c r="E23" s="517"/>
      <c r="F23" s="518"/>
      <c r="G23" s="519"/>
      <c r="H23" s="520"/>
    </row>
    <row r="24" spans="1:12" ht="15" customHeight="1">
      <c r="A24" s="510"/>
      <c r="B24" s="521"/>
      <c r="C24" s="522"/>
      <c r="D24" s="522"/>
      <c r="E24" s="522"/>
      <c r="F24" s="522"/>
      <c r="G24" s="523" t="s">
        <v>1539</v>
      </c>
      <c r="H24" s="524">
        <f>SUM(H18:H23)</f>
        <v>29450200</v>
      </c>
    </row>
    <row r="25" spans="1:12" ht="10" customHeight="1">
      <c r="A25" s="501"/>
      <c r="B25" s="502"/>
      <c r="C25" s="502"/>
      <c r="D25" s="502"/>
      <c r="E25" s="502"/>
      <c r="F25" s="502"/>
      <c r="G25" s="502"/>
      <c r="H25" s="503"/>
    </row>
    <row r="26" spans="1:12" ht="15" customHeight="1">
      <c r="A26" s="513" t="s">
        <v>360</v>
      </c>
      <c r="B26" s="1199" t="s">
        <v>1540</v>
      </c>
      <c r="C26" s="1200"/>
      <c r="D26" s="1200"/>
      <c r="E26" s="1200"/>
      <c r="F26" s="1200"/>
      <c r="G26" s="1200"/>
      <c r="H26" s="1201"/>
    </row>
    <row r="27" spans="1:12" ht="15" customHeight="1">
      <c r="A27" s="512"/>
      <c r="B27" s="1202" t="s">
        <v>933</v>
      </c>
      <c r="C27" s="1202"/>
      <c r="D27" s="1202"/>
      <c r="E27" s="514" t="s">
        <v>301</v>
      </c>
      <c r="F27" s="514" t="s">
        <v>0</v>
      </c>
      <c r="G27" s="514" t="s">
        <v>1538</v>
      </c>
      <c r="H27" s="514" t="s">
        <v>365</v>
      </c>
    </row>
    <row r="28" spans="1:12" ht="15" customHeight="1">
      <c r="A28" s="525" t="str">
        <f>'INSUMOS &amp; EQUIPOS'!B369</f>
        <v>HERM261101</v>
      </c>
      <c r="B28" s="1198" t="s">
        <v>1541</v>
      </c>
      <c r="C28" s="1198"/>
      <c r="D28" s="1198"/>
      <c r="E28" s="516" t="s">
        <v>291</v>
      </c>
      <c r="F28" s="526">
        <v>0.02</v>
      </c>
      <c r="G28" s="519">
        <f>H48</f>
        <v>17551618.557043448</v>
      </c>
      <c r="H28" s="520">
        <f>F28*G28</f>
        <v>351032.37114086899</v>
      </c>
    </row>
    <row r="29" spans="1:12" ht="15" customHeight="1">
      <c r="A29" s="525"/>
      <c r="B29" s="1203"/>
      <c r="C29" s="1204"/>
      <c r="D29" s="1205"/>
      <c r="E29" s="516"/>
      <c r="F29" s="527"/>
      <c r="G29" s="519"/>
      <c r="H29" s="520"/>
    </row>
    <row r="30" spans="1:12" ht="15" customHeight="1">
      <c r="A30" s="525"/>
      <c r="B30" s="1203"/>
      <c r="C30" s="1204"/>
      <c r="D30" s="1205"/>
      <c r="E30" s="516"/>
      <c r="F30" s="526"/>
      <c r="G30" s="519"/>
      <c r="H30" s="520"/>
    </row>
    <row r="31" spans="1:12" ht="15" customHeight="1">
      <c r="A31" s="525"/>
      <c r="B31" s="1203"/>
      <c r="C31" s="1204"/>
      <c r="D31" s="1205"/>
      <c r="E31" s="516"/>
      <c r="F31" s="527"/>
      <c r="G31" s="519"/>
      <c r="H31" s="520"/>
    </row>
    <row r="32" spans="1:12" ht="15" customHeight="1">
      <c r="A32" s="531"/>
      <c r="B32" s="1210"/>
      <c r="C32" s="1211"/>
      <c r="D32" s="1211"/>
      <c r="E32" s="532"/>
      <c r="F32" s="532"/>
      <c r="G32" s="533" t="s">
        <v>1542</v>
      </c>
      <c r="H32" s="534">
        <f>SUM(H28:H31)</f>
        <v>351032.37114086899</v>
      </c>
    </row>
    <row r="33" spans="1:13" ht="10" customHeight="1">
      <c r="A33" s="501"/>
      <c r="B33" s="502"/>
      <c r="C33" s="502"/>
      <c r="D33" s="502"/>
      <c r="E33" s="502"/>
      <c r="F33" s="502"/>
      <c r="G33" s="502"/>
      <c r="H33" s="503"/>
    </row>
    <row r="34" spans="1:13" ht="15" customHeight="1">
      <c r="A34" s="535"/>
      <c r="B34" s="1199" t="s">
        <v>1543</v>
      </c>
      <c r="C34" s="1201"/>
      <c r="D34" s="536"/>
      <c r="E34" s="537"/>
      <c r="F34" s="537"/>
      <c r="G34" s="537"/>
      <c r="H34" s="537"/>
    </row>
    <row r="35" spans="1:13" ht="15" customHeight="1">
      <c r="A35" s="513" t="s">
        <v>1544</v>
      </c>
      <c r="B35" s="1202" t="s">
        <v>933</v>
      </c>
      <c r="C35" s="1202"/>
      <c r="D35" s="514" t="s">
        <v>301</v>
      </c>
      <c r="E35" s="514" t="s">
        <v>1545</v>
      </c>
      <c r="F35" s="514" t="s">
        <v>1546</v>
      </c>
      <c r="G35" s="514" t="s">
        <v>936</v>
      </c>
      <c r="H35" s="514" t="s">
        <v>365</v>
      </c>
    </row>
    <row r="36" spans="1:13" ht="15" customHeight="1">
      <c r="A36" s="525" t="str">
        <f>'INSUMOS &amp; EQUIPOS'!B413</f>
        <v>TRANS241106</v>
      </c>
      <c r="B36" s="1198" t="str">
        <f>'INSUMOS &amp; EQUIPOS'!C411</f>
        <v>TRANSPORTE DE MATERIALES</v>
      </c>
      <c r="C36" s="1198"/>
      <c r="D36" s="516" t="str">
        <f>VLOOKUP(B36,'INSUMOS &amp; EQUIPOS'!$C$10:$E$419,2,FALSE)</f>
        <v>%</v>
      </c>
      <c r="E36" s="538"/>
      <c r="F36" s="562">
        <v>0.01</v>
      </c>
      <c r="G36" s="519">
        <f>H24</f>
        <v>29450200</v>
      </c>
      <c r="H36" s="540">
        <f>F36*G36</f>
        <v>294502</v>
      </c>
    </row>
    <row r="37" spans="1:13" ht="15" customHeight="1">
      <c r="A37" s="525"/>
      <c r="B37" s="1198"/>
      <c r="C37" s="1198"/>
      <c r="D37" s="516"/>
      <c r="E37" s="538"/>
      <c r="F37" s="562"/>
      <c r="G37" s="519"/>
      <c r="H37" s="540"/>
    </row>
    <row r="38" spans="1:13" ht="15" customHeight="1">
      <c r="A38" s="525"/>
      <c r="B38" s="1198"/>
      <c r="C38" s="1198"/>
      <c r="D38" s="516"/>
      <c r="E38" s="538"/>
      <c r="F38" s="562"/>
      <c r="G38" s="519"/>
      <c r="H38" s="540"/>
    </row>
    <row r="39" spans="1:13" ht="15" customHeight="1">
      <c r="A39" s="525"/>
      <c r="B39" s="1198"/>
      <c r="C39" s="1198"/>
      <c r="D39" s="516"/>
      <c r="E39" s="538"/>
      <c r="F39" s="538"/>
      <c r="G39" s="519"/>
      <c r="H39" s="540"/>
    </row>
    <row r="40" spans="1:13" ht="15" customHeight="1">
      <c r="A40" s="541"/>
      <c r="B40" s="1208"/>
      <c r="C40" s="1209"/>
      <c r="D40" s="542"/>
      <c r="E40" s="543"/>
      <c r="F40" s="543"/>
      <c r="G40" s="523" t="s">
        <v>1548</v>
      </c>
      <c r="H40" s="534">
        <f>SUM(H36:H39)</f>
        <v>294502</v>
      </c>
    </row>
    <row r="41" spans="1:13" ht="10" customHeight="1">
      <c r="A41" s="501"/>
      <c r="B41" s="502"/>
      <c r="C41" s="502"/>
      <c r="D41" s="502"/>
      <c r="E41" s="502"/>
      <c r="F41" s="502"/>
      <c r="G41" s="502"/>
      <c r="H41" s="503"/>
    </row>
    <row r="42" spans="1:13" ht="14">
      <c r="A42" s="512"/>
      <c r="B42" s="1200" t="s">
        <v>937</v>
      </c>
      <c r="C42" s="1200"/>
      <c r="D42" s="1200"/>
      <c r="E42" s="1200"/>
      <c r="F42" s="1200"/>
      <c r="G42" s="1200"/>
      <c r="H42" s="1201"/>
    </row>
    <row r="43" spans="1:13" ht="14.25" customHeight="1">
      <c r="A43" s="513" t="s">
        <v>1544</v>
      </c>
      <c r="B43" s="1202" t="s">
        <v>1549</v>
      </c>
      <c r="C43" s="1202"/>
      <c r="D43" s="1202"/>
      <c r="E43" s="514" t="s">
        <v>301</v>
      </c>
      <c r="F43" s="514" t="s">
        <v>0</v>
      </c>
      <c r="G43" s="514" t="s">
        <v>1538</v>
      </c>
      <c r="H43" s="514" t="s">
        <v>365</v>
      </c>
    </row>
    <row r="44" spans="1:13" ht="14.25" customHeight="1">
      <c r="A44" s="525" t="str">
        <f>'INSUMOS &amp; EQUIPOS'!B387</f>
        <v>MO241106</v>
      </c>
      <c r="B44" s="1210" t="str">
        <f>'INSUMOS &amp; EQUIPOS'!C387</f>
        <v>AYUDANTE ELECTRICISTA</v>
      </c>
      <c r="C44" s="1211"/>
      <c r="D44" s="1212"/>
      <c r="E44" s="516" t="str">
        <f>VLOOKUP(B44,'INSUMOS &amp; EQUIPOS'!$C$10:$E$419,2,FALSE)</f>
        <v>HC</v>
      </c>
      <c r="F44" s="559">
        <v>320</v>
      </c>
      <c r="G44" s="519">
        <f>VLOOKUP(B44,'INSUMOS &amp; EQUIPOS'!$C$10:$E$419,3,FALSE)</f>
        <v>20977.170756437663</v>
      </c>
      <c r="H44" s="520">
        <f>F44*G44</f>
        <v>6712694.6420600526</v>
      </c>
    </row>
    <row r="45" spans="1:13" ht="14">
      <c r="A45" s="525" t="str">
        <f>'INSUMOS &amp; EQUIPOS'!B388</f>
        <v>MO241107</v>
      </c>
      <c r="B45" s="1210" t="str">
        <f>'INSUMOS &amp; EQUIPOS'!C388</f>
        <v>MAESTRO ELECTRICISTA</v>
      </c>
      <c r="C45" s="1211"/>
      <c r="D45" s="1212"/>
      <c r="E45" s="516" t="str">
        <f>VLOOKUP(B45,'INSUMOS &amp; EQUIPOS'!$C$10:$E$419,2,FALSE)</f>
        <v>HC</v>
      </c>
      <c r="F45" s="559">
        <f>F44</f>
        <v>320</v>
      </c>
      <c r="G45" s="519">
        <f>VLOOKUP(B45,'INSUMOS &amp; EQUIPOS'!$C$10:$E$419,3,FALSE)</f>
        <v>33871.637234323105</v>
      </c>
      <c r="H45" s="520">
        <f>F45*G45</f>
        <v>10838923.914983394</v>
      </c>
    </row>
    <row r="46" spans="1:13" ht="14">
      <c r="A46" s="525"/>
      <c r="B46" s="1210"/>
      <c r="C46" s="1211"/>
      <c r="D46" s="1212"/>
      <c r="E46" s="516"/>
      <c r="F46" s="559"/>
      <c r="G46" s="519"/>
      <c r="H46" s="520"/>
    </row>
    <row r="47" spans="1:13" ht="14">
      <c r="A47" s="525"/>
      <c r="B47" s="1210"/>
      <c r="C47" s="1211"/>
      <c r="D47" s="1212"/>
      <c r="E47" s="516"/>
      <c r="F47" s="527"/>
      <c r="G47" s="519"/>
      <c r="H47" s="520"/>
    </row>
    <row r="48" spans="1:13" ht="14">
      <c r="A48" s="531"/>
      <c r="B48" s="1203"/>
      <c r="C48" s="1204"/>
      <c r="D48" s="1204"/>
      <c r="E48" s="543"/>
      <c r="F48" s="543"/>
      <c r="G48" s="523" t="s">
        <v>1550</v>
      </c>
      <c r="H48" s="534">
        <f>SUM(H44:H47)</f>
        <v>17551618.557043448</v>
      </c>
      <c r="J48" s="557"/>
      <c r="K48" s="557"/>
      <c r="L48" s="557"/>
      <c r="M48" s="557"/>
    </row>
    <row r="49" spans="1:14" ht="10" customHeight="1">
      <c r="A49" s="501"/>
      <c r="B49" s="502"/>
      <c r="C49" s="502"/>
      <c r="D49" s="502"/>
      <c r="E49" s="502"/>
      <c r="F49" s="502"/>
      <c r="G49" s="502"/>
      <c r="H49" s="503"/>
      <c r="J49" s="557" t="s">
        <v>1585</v>
      </c>
      <c r="K49" s="557" t="s">
        <v>1584</v>
      </c>
      <c r="L49" s="557"/>
      <c r="M49" s="557"/>
    </row>
    <row r="50" spans="1:14" ht="20" customHeight="1">
      <c r="A50" s="1213" t="s">
        <v>938</v>
      </c>
      <c r="B50" s="1214"/>
      <c r="C50" s="1214"/>
      <c r="D50" s="1214"/>
      <c r="E50" s="1214"/>
      <c r="F50" s="1214"/>
      <c r="G50" s="1215"/>
      <c r="H50" s="545">
        <f>H48+H40+H32+H24</f>
        <v>47647352.928184316</v>
      </c>
      <c r="J50" s="558">
        <f>'PPTO RESUMEN'!G65</f>
        <v>47647352.928184316</v>
      </c>
      <c r="K50" s="558">
        <v>0</v>
      </c>
      <c r="L50" s="558"/>
      <c r="M50" s="558">
        <f>H50-J50</f>
        <v>0</v>
      </c>
      <c r="N50" s="556"/>
    </row>
    <row r="51" spans="1:14" ht="10" customHeight="1">
      <c r="A51" s="501"/>
      <c r="B51" s="502"/>
      <c r="C51" s="502"/>
      <c r="D51" s="502"/>
      <c r="E51" s="502"/>
      <c r="F51" s="502"/>
      <c r="G51" s="502"/>
      <c r="H51" s="503"/>
      <c r="J51" s="557"/>
      <c r="K51" s="557"/>
      <c r="L51" s="557"/>
      <c r="M51" s="557"/>
    </row>
    <row r="52" spans="1:14" ht="14.25" customHeight="1">
      <c r="A52" s="1216" t="s">
        <v>1551</v>
      </c>
      <c r="B52" s="1217"/>
      <c r="C52" s="1217"/>
      <c r="D52" s="1217"/>
      <c r="E52" s="1217"/>
      <c r="F52" s="1217"/>
      <c r="G52" s="1217"/>
      <c r="H52" s="1218"/>
      <c r="J52" s="557"/>
      <c r="K52" s="557"/>
      <c r="L52" s="557"/>
      <c r="M52" s="557"/>
    </row>
    <row r="53" spans="1:14" ht="12.75" customHeight="1">
      <c r="A53" s="1219"/>
      <c r="B53" s="1220"/>
      <c r="C53" s="1220"/>
      <c r="D53" s="1220"/>
      <c r="E53" s="1220"/>
      <c r="F53" s="1220"/>
      <c r="G53" s="1220"/>
      <c r="H53" s="1221"/>
    </row>
    <row r="54" spans="1:14" ht="12.75" customHeight="1">
      <c r="A54" s="1222"/>
      <c r="B54" s="1223"/>
      <c r="C54" s="1223"/>
      <c r="D54" s="1223"/>
      <c r="E54" s="1223"/>
      <c r="F54" s="1223"/>
      <c r="G54" s="1223"/>
      <c r="H54" s="1224"/>
    </row>
    <row r="55" spans="1:14" ht="14.5">
      <c r="A55" s="502"/>
      <c r="B55" s="502"/>
      <c r="C55" s="502"/>
      <c r="D55" s="502"/>
      <c r="E55" s="502"/>
      <c r="F55" s="502"/>
      <c r="G55" s="502"/>
      <c r="H55" s="502"/>
    </row>
  </sheetData>
  <mergeCells count="43">
    <mergeCell ref="B14:G14"/>
    <mergeCell ref="A1:B3"/>
    <mergeCell ref="C1:F1"/>
    <mergeCell ref="G1:H3"/>
    <mergeCell ref="C2:F2"/>
    <mergeCell ref="C3:F3"/>
    <mergeCell ref="A5:H5"/>
    <mergeCell ref="B6:D6"/>
    <mergeCell ref="B7:H7"/>
    <mergeCell ref="A9:H9"/>
    <mergeCell ref="A11:H11"/>
    <mergeCell ref="B13:G13"/>
    <mergeCell ref="B39:C39"/>
    <mergeCell ref="B40:C40"/>
    <mergeCell ref="B42:H42"/>
    <mergeCell ref="B16:H16"/>
    <mergeCell ref="B17:C17"/>
    <mergeCell ref="B18:C18"/>
    <mergeCell ref="B19:C19"/>
    <mergeCell ref="B22:C22"/>
    <mergeCell ref="B20:C20"/>
    <mergeCell ref="B21:C21"/>
    <mergeCell ref="B34:C34"/>
    <mergeCell ref="B35:C35"/>
    <mergeCell ref="B36:C36"/>
    <mergeCell ref="B37:C37"/>
    <mergeCell ref="B38:C38"/>
    <mergeCell ref="A50:G50"/>
    <mergeCell ref="A52:H54"/>
    <mergeCell ref="B31:D31"/>
    <mergeCell ref="B23:C23"/>
    <mergeCell ref="B46:D46"/>
    <mergeCell ref="B47:D47"/>
    <mergeCell ref="B48:D48"/>
    <mergeCell ref="B26:H26"/>
    <mergeCell ref="B27:D27"/>
    <mergeCell ref="B28:D28"/>
    <mergeCell ref="B29:D29"/>
    <mergeCell ref="B30:D30"/>
    <mergeCell ref="B43:D43"/>
    <mergeCell ref="B44:D44"/>
    <mergeCell ref="B45:D45"/>
    <mergeCell ref="B32:D3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CF664-52DB-4078-A22D-9E32E19F46DC}">
  <sheetPr>
    <tabColor rgb="FF92D050"/>
    <pageSetUpPr fitToPage="1"/>
  </sheetPr>
  <dimension ref="A1:N53"/>
  <sheetViews>
    <sheetView view="pageBreakPreview" zoomScale="79" zoomScaleNormal="47" workbookViewId="0">
      <selection activeCell="C22" sqref="C22"/>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RESUMEN'!C66</f>
        <v>8.13</v>
      </c>
      <c r="B14" s="1182" t="str">
        <f>VLOOKUP(A14,'PPTO RESUMEN'!$C$17:$E$83,2,FALSE)</f>
        <v>Suministro e instalacion de RETENIDA  SEGÚN RT-003 AIR-E</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EQUIPOS'!B285</f>
        <v>MAT2411276</v>
      </c>
      <c r="B18" s="1198" t="str">
        <f>'INSUMOS &amp; EQUIPOS'!C285</f>
        <v>RETENIDAS CONVENCIONAL A SUELO</v>
      </c>
      <c r="C18" s="1198"/>
      <c r="D18" s="516" t="str">
        <f>VLOOKUP(A18,'INSUMOS &amp; EQUIPOS'!$B$10:$E$419,3,FALSE)</f>
        <v>UND</v>
      </c>
      <c r="E18" s="517">
        <v>1</v>
      </c>
      <c r="F18" s="518"/>
      <c r="G18" s="519">
        <f>VLOOKUP(A18,'INSUMOS &amp; EQUIPOS'!$B$10:$E$419,4,FALSE)</f>
        <v>607739</v>
      </c>
      <c r="H18" s="520">
        <f t="shared" ref="H18" si="0">E18*G18*(1+F18)</f>
        <v>607739</v>
      </c>
      <c r="J18"/>
      <c r="K18"/>
      <c r="L18"/>
    </row>
    <row r="19" spans="1:12" ht="15" customHeight="1">
      <c r="A19" s="515"/>
      <c r="B19" s="1198"/>
      <c r="C19" s="1198"/>
      <c r="D19" s="516"/>
      <c r="E19" s="517"/>
      <c r="F19" s="518"/>
      <c r="G19" s="519"/>
      <c r="H19" s="520"/>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607739</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0.1</v>
      </c>
      <c r="G26" s="519">
        <f>H46</f>
        <v>137122.01997690194</v>
      </c>
      <c r="H26" s="520">
        <f>F26*G26</f>
        <v>13712.201997690194</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13712.201997690194</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607739</v>
      </c>
      <c r="H34" s="540">
        <f>F34*G34</f>
        <v>6077.39</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6077.39</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2.5</v>
      </c>
      <c r="G42" s="519">
        <f>VLOOKUP(B42,'INSUMOS &amp; EQUIPOS'!$C$10:$E$419,3,FALSE)</f>
        <v>20977.170756437663</v>
      </c>
      <c r="H42" s="520">
        <f>F42*G42</f>
        <v>52442.926891094161</v>
      </c>
    </row>
    <row r="43" spans="1:14" ht="14">
      <c r="A43" s="525" t="str">
        <f>'INSUMOS &amp; EQUIPOS'!B388</f>
        <v>MO241107</v>
      </c>
      <c r="B43" s="1210" t="str">
        <f>'INSUMOS &amp; EQUIPOS'!C388</f>
        <v>MAESTRO ELECTRICISTA</v>
      </c>
      <c r="C43" s="1211"/>
      <c r="D43" s="1212"/>
      <c r="E43" s="516" t="str">
        <f>VLOOKUP(B43,'INSUMOS &amp; EQUIPOS'!$C$10:$E$419,2,FALSE)</f>
        <v>HC</v>
      </c>
      <c r="F43" s="559">
        <f>F42</f>
        <v>2.5</v>
      </c>
      <c r="G43" s="519">
        <f>VLOOKUP(B43,'INSUMOS &amp; EQUIPOS'!$C$10:$E$419,3,FALSE)</f>
        <v>33871.637234323105</v>
      </c>
      <c r="H43" s="520">
        <f>F43*G43</f>
        <v>84679.093085807763</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137122.01997690194</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764650.61197459209</v>
      </c>
      <c r="J48" s="558">
        <f>'PPTO RESUMEN'!G66</f>
        <v>764650.61197459209</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19:C19"/>
    <mergeCell ref="B20:C20"/>
    <mergeCell ref="B21:C21"/>
    <mergeCell ref="B24:H24"/>
    <mergeCell ref="B25:D25"/>
    <mergeCell ref="B26:D26"/>
    <mergeCell ref="B27:D27"/>
    <mergeCell ref="B41:D41"/>
    <mergeCell ref="B28:D28"/>
    <mergeCell ref="B29:D29"/>
    <mergeCell ref="B30:D30"/>
    <mergeCell ref="B32:C32"/>
    <mergeCell ref="B33:C33"/>
    <mergeCell ref="B34:C34"/>
    <mergeCell ref="B35:C35"/>
    <mergeCell ref="B36:C36"/>
    <mergeCell ref="B37:C37"/>
    <mergeCell ref="B38:C38"/>
    <mergeCell ref="B40:H40"/>
    <mergeCell ref="A50:H52"/>
    <mergeCell ref="B42:D42"/>
    <mergeCell ref="B43:D43"/>
    <mergeCell ref="B44:D44"/>
    <mergeCell ref="B45:D45"/>
    <mergeCell ref="B46:D46"/>
    <mergeCell ref="A48:G48"/>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22C6B-ECDE-4B5C-9E4A-4ACC5B2BA06C}">
  <sheetPr>
    <tabColor rgb="FF92D050"/>
    <pageSetUpPr fitToPage="1"/>
  </sheetPr>
  <dimension ref="A1:N54"/>
  <sheetViews>
    <sheetView view="pageBreakPreview" topLeftCell="A46" zoomScale="85" zoomScaleNormal="100" zoomScaleSheetLayoutView="85"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7" width="25.5" style="465" customWidth="1"/>
    <col min="8" max="8" width="22" style="465" customWidth="1"/>
    <col min="9"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RESUMEN'!$D$67</f>
        <v>EQUIPOS PRINCIPALES INSTALACION SOLAR</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20" customHeight="1">
      <c r="A14" s="510" t="str">
        <f>'PPTO RESUMEN'!C68</f>
        <v>9.1</v>
      </c>
      <c r="B14" s="1182" t="str">
        <f>VLOOKUP(A14,'PPTO RESUMEN'!$C$17:$E$83,2,FALSE)</f>
        <v>Trazado y replanteo topografico de ejes para hincas de la estructura de soporte de modulos fotovoltaicos</v>
      </c>
      <c r="C14" s="1183"/>
      <c r="D14" s="1183"/>
      <c r="E14" s="1183"/>
      <c r="F14" s="1183"/>
      <c r="G14" s="1184"/>
      <c r="H14" s="511" t="str">
        <f>VLOOKUP(A14,'PPTO RESUMEN'!$C$17:$E$83,3,FALSE)</f>
        <v>m2</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EQUIPOS'!B29</f>
        <v>MAT2411020</v>
      </c>
      <c r="B18" s="1198" t="str">
        <f>'INSUMOS &amp; EQUIPOS'!C29</f>
        <v>ESTACA DE MADERA</v>
      </c>
      <c r="C18" s="1198"/>
      <c r="D18" s="516" t="str">
        <f>VLOOKUP(B18,'INSUMOS &amp; EQUIPOS'!$C$10:$E$419,2,FALSE)</f>
        <v>UND</v>
      </c>
      <c r="E18" s="517">
        <v>0.25272499450311398</v>
      </c>
      <c r="F18" s="518">
        <v>0.05</v>
      </c>
      <c r="G18" s="519">
        <f>VLOOKUP(B18,'INSUMOS &amp; EQUIPOS'!$C$10:$E$419,3,FALSE)</f>
        <v>4054.05</v>
      </c>
      <c r="H18" s="520">
        <f t="shared" ref="H18:H20" si="0">E18*G18*(1+F18)</f>
        <v>1075.7877521636167</v>
      </c>
    </row>
    <row r="19" spans="1:8" ht="15" customHeight="1">
      <c r="A19" s="515" t="str">
        <f>'INSUMOS &amp; EQUIPOS'!B30</f>
        <v>MAT2411021</v>
      </c>
      <c r="B19" s="1198" t="str">
        <f>'INSUMOS &amp; EQUIPOS'!C30</f>
        <v xml:space="preserve">LIENZA NYLON /100 ml </v>
      </c>
      <c r="C19" s="1198"/>
      <c r="D19" s="516" t="str">
        <f>VLOOKUP(B19,'INSUMOS &amp; EQUIPOS'!$C$10:$E$419,2,FALSE)</f>
        <v>UND</v>
      </c>
      <c r="E19" s="517">
        <f>1/100</f>
        <v>0.01</v>
      </c>
      <c r="F19" s="518">
        <v>0.05</v>
      </c>
      <c r="G19" s="519">
        <f>VLOOKUP(B19,'INSUMOS &amp; EQUIPOS'!$C$10:$E$419,3,FALSE)</f>
        <v>21850.289999999997</v>
      </c>
      <c r="H19" s="520">
        <f t="shared" si="0"/>
        <v>229.428045</v>
      </c>
    </row>
    <row r="20" spans="1:8" ht="15" customHeight="1">
      <c r="A20" s="515" t="str">
        <f>'INSUMOS &amp; EQUIPOS'!B31</f>
        <v>MAT2411022</v>
      </c>
      <c r="B20" s="1198" t="str">
        <f>'INSUMOS &amp; EQUIPOS'!C31</f>
        <v>PUNTILLA 2 1/2" X 11 CC</v>
      </c>
      <c r="C20" s="1198"/>
      <c r="D20" s="516" t="str">
        <f>VLOOKUP(B20,'INSUMOS &amp; EQUIPOS'!$C$10:$E$419,2,FALSE)</f>
        <v>LB</v>
      </c>
      <c r="E20" s="517">
        <f>1/100</f>
        <v>0.01</v>
      </c>
      <c r="F20" s="518">
        <v>0.05</v>
      </c>
      <c r="G20" s="519">
        <f>VLOOKUP(B20,'INSUMOS &amp; EQUIPOS'!$C$10:$E$419,3,FALSE)</f>
        <v>6260.281500000001</v>
      </c>
      <c r="H20" s="520">
        <f t="shared" si="0"/>
        <v>65.732955750000016</v>
      </c>
    </row>
    <row r="21" spans="1:8" ht="15" customHeight="1">
      <c r="A21" s="515" t="str">
        <f>'INSUMOS &amp; EQUIPOS'!B32</f>
        <v>MAT2411023</v>
      </c>
      <c r="B21" s="1198" t="str">
        <f>'INSUMOS &amp; EQUIPOS'!C32</f>
        <v>PINTURA EN AEROSOL ROJO</v>
      </c>
      <c r="C21" s="1198"/>
      <c r="D21" s="516" t="str">
        <f>VLOOKUP(B21,'INSUMOS &amp; EQUIPOS'!$C$10:$E$419,2,FALSE)</f>
        <v>UND</v>
      </c>
      <c r="E21" s="517">
        <f>1/100</f>
        <v>0.01</v>
      </c>
      <c r="F21" s="518">
        <v>0.05</v>
      </c>
      <c r="G21" s="519">
        <f>VLOOKUP(B21,'INSUMOS &amp; EQUIPOS'!$C$10:$E$419,3,FALSE)</f>
        <v>14990</v>
      </c>
      <c r="H21" s="520">
        <f t="shared" ref="H21:H22" si="1">E21*G21*(1+F21)</f>
        <v>157.39500000000001</v>
      </c>
    </row>
    <row r="22" spans="1:8" ht="15" customHeight="1">
      <c r="A22" s="515" t="str">
        <f>'INSUMOS &amp; EQUIPOS'!B21</f>
        <v>MAT2411012</v>
      </c>
      <c r="B22" s="1198" t="str">
        <f>'INSUMOS &amp; EQUIPOS'!C21</f>
        <v>CAL</v>
      </c>
      <c r="C22" s="1198"/>
      <c r="D22" s="516" t="str">
        <f>VLOOKUP(B22,'INSUMOS &amp; EQUIPOS'!$C$10:$E$419,2,FALSE)</f>
        <v>KG</v>
      </c>
      <c r="E22" s="517">
        <f>1/20</f>
        <v>0.05</v>
      </c>
      <c r="F22" s="518">
        <v>0.05</v>
      </c>
      <c r="G22" s="519">
        <f>VLOOKUP(B22,'INSUMOS &amp; EQUIPOS'!$C$10:$E$419,3,FALSE)</f>
        <v>908.94960000000003</v>
      </c>
      <c r="H22" s="520">
        <f t="shared" si="1"/>
        <v>47.719854000000005</v>
      </c>
    </row>
    <row r="23" spans="1:8" ht="15" customHeight="1">
      <c r="A23" s="510"/>
      <c r="B23" s="521"/>
      <c r="C23" s="522"/>
      <c r="D23" s="522"/>
      <c r="E23" s="522"/>
      <c r="F23" s="522"/>
      <c r="G23" s="523" t="s">
        <v>1539</v>
      </c>
      <c r="H23" s="524">
        <f>SUM(H18:H22)</f>
        <v>1576.0636069136165</v>
      </c>
    </row>
    <row r="24" spans="1:8" ht="10" customHeight="1">
      <c r="A24" s="501"/>
      <c r="B24" s="502"/>
      <c r="C24" s="502"/>
      <c r="D24" s="502"/>
      <c r="E24" s="502"/>
      <c r="F24" s="502"/>
      <c r="G24" s="502"/>
      <c r="H24" s="503"/>
    </row>
    <row r="25" spans="1:8" ht="15" customHeight="1">
      <c r="A25" s="513" t="s">
        <v>360</v>
      </c>
      <c r="B25" s="1199" t="s">
        <v>1540</v>
      </c>
      <c r="C25" s="1200"/>
      <c r="D25" s="1200"/>
      <c r="E25" s="1200"/>
      <c r="F25" s="1200"/>
      <c r="G25" s="1200"/>
      <c r="H25" s="1201"/>
    </row>
    <row r="26" spans="1:8" ht="15" customHeight="1">
      <c r="A26" s="512"/>
      <c r="B26" s="1202" t="s">
        <v>933</v>
      </c>
      <c r="C26" s="1202"/>
      <c r="D26" s="1202"/>
      <c r="E26" s="514" t="s">
        <v>301</v>
      </c>
      <c r="F26" s="514" t="s">
        <v>0</v>
      </c>
      <c r="G26" s="514" t="s">
        <v>1538</v>
      </c>
      <c r="H26" s="514" t="s">
        <v>365</v>
      </c>
    </row>
    <row r="27" spans="1:8" ht="15" customHeight="1">
      <c r="A27" s="525"/>
      <c r="B27" s="1198" t="s">
        <v>1541</v>
      </c>
      <c r="C27" s="1198"/>
      <c r="D27" s="1198"/>
      <c r="E27" s="516" t="s">
        <v>291</v>
      </c>
      <c r="F27" s="526">
        <v>0.05</v>
      </c>
      <c r="G27" s="519">
        <f>H47</f>
        <v>5240.4224405157356</v>
      </c>
      <c r="H27" s="520">
        <f>F27*G27</f>
        <v>262.02112202578678</v>
      </c>
    </row>
    <row r="28" spans="1:8" ht="15" customHeight="1">
      <c r="A28" s="525" t="str">
        <f>'INSUMOS &amp; EQUIPOS'!B321</f>
        <v>EQUI2411004</v>
      </c>
      <c r="B28" s="1203" t="str">
        <f>'INSUMOS &amp; EQUIPOS'!C321</f>
        <v>EQUIPO DE TOPOGRAFÍA</v>
      </c>
      <c r="C28" s="1204"/>
      <c r="D28" s="1205"/>
      <c r="E28" s="516" t="str">
        <f>VLOOKUP(B28,'INSUMOS &amp; EQUIPOS'!$C$10:$E$419,2,FALSE)</f>
        <v>MES</v>
      </c>
      <c r="F28" s="527">
        <f>1/2000</f>
        <v>5.0000000000000001E-4</v>
      </c>
      <c r="G28" s="519">
        <f>VLOOKUP(B28,'INSUMOS &amp; EQUIPOS'!$C$10:$E$419,3,FALSE)</f>
        <v>3948749.9999999995</v>
      </c>
      <c r="H28" s="520">
        <f>F28*G28</f>
        <v>1974.3749999999998</v>
      </c>
    </row>
    <row r="29" spans="1:8" ht="15" customHeight="1">
      <c r="A29" s="525"/>
      <c r="B29" s="1203"/>
      <c r="C29" s="1204"/>
      <c r="D29" s="1205"/>
      <c r="E29" s="516"/>
      <c r="F29" s="527"/>
      <c r="G29" s="519"/>
      <c r="H29" s="520"/>
    </row>
    <row r="30" spans="1:8" ht="15" customHeight="1">
      <c r="A30" s="525"/>
      <c r="B30" s="1203"/>
      <c r="C30" s="1204"/>
      <c r="D30" s="1205"/>
      <c r="E30" s="516"/>
      <c r="F30" s="527"/>
      <c r="G30" s="519"/>
      <c r="H30" s="520"/>
    </row>
    <row r="31" spans="1:8" ht="15" customHeight="1">
      <c r="A31" s="525"/>
      <c r="B31" s="1203"/>
      <c r="C31" s="1204"/>
      <c r="D31" s="1205"/>
      <c r="E31" s="516"/>
      <c r="F31" s="527"/>
      <c r="G31" s="519"/>
      <c r="H31" s="520"/>
    </row>
    <row r="32" spans="1:8" ht="15" customHeight="1">
      <c r="A32" s="531"/>
      <c r="B32" s="1210"/>
      <c r="C32" s="1211"/>
      <c r="D32" s="1211"/>
      <c r="E32" s="532"/>
      <c r="F32" s="532"/>
      <c r="G32" s="533" t="s">
        <v>1542</v>
      </c>
      <c r="H32" s="534">
        <f>SUM(H27:H31)</f>
        <v>2236.3961220257866</v>
      </c>
    </row>
    <row r="33" spans="1:13" ht="10" customHeight="1">
      <c r="A33" s="501"/>
      <c r="B33" s="502"/>
      <c r="C33" s="502"/>
      <c r="D33" s="502"/>
      <c r="E33" s="502"/>
      <c r="F33" s="502"/>
      <c r="G33" s="502"/>
      <c r="H33" s="503"/>
    </row>
    <row r="34" spans="1:13" ht="15" customHeight="1">
      <c r="A34" s="535"/>
      <c r="B34" s="1199" t="s">
        <v>1543</v>
      </c>
      <c r="C34" s="1201"/>
      <c r="D34" s="536"/>
      <c r="E34" s="537"/>
      <c r="F34" s="537"/>
      <c r="G34" s="537"/>
      <c r="H34" s="537"/>
    </row>
    <row r="35" spans="1:13" ht="15" customHeight="1">
      <c r="A35" s="513" t="s">
        <v>1544</v>
      </c>
      <c r="B35" s="1202" t="s">
        <v>933</v>
      </c>
      <c r="C35" s="1202"/>
      <c r="D35" s="514" t="s">
        <v>301</v>
      </c>
      <c r="E35" s="514" t="s">
        <v>1545</v>
      </c>
      <c r="F35" s="514" t="s">
        <v>1546</v>
      </c>
      <c r="G35" s="514" t="s">
        <v>936</v>
      </c>
      <c r="H35" s="514" t="s">
        <v>365</v>
      </c>
    </row>
    <row r="36" spans="1:13" ht="15" customHeight="1">
      <c r="A36" s="525" t="str">
        <f>'INSUMOS &amp; EQUIPOS'!B411</f>
        <v>TRANS241104</v>
      </c>
      <c r="B36" s="1198" t="str">
        <f>'INSUMOS &amp; EQUIPOS'!C411</f>
        <v>TRANSPORTE DE MATERIALES</v>
      </c>
      <c r="C36" s="1198"/>
      <c r="D36" s="516" t="str">
        <f>VLOOKUP(B36,'INSUMOS &amp; EQUIPOS'!$C$10:$E$419,2,FALSE)</f>
        <v>%</v>
      </c>
      <c r="E36" s="538"/>
      <c r="F36" s="539">
        <v>0.05</v>
      </c>
      <c r="G36" s="519">
        <f>H23</f>
        <v>1576.0636069136165</v>
      </c>
      <c r="H36" s="540">
        <f>F36*G36</f>
        <v>78.803180345680829</v>
      </c>
    </row>
    <row r="37" spans="1:13" ht="15" customHeight="1">
      <c r="A37" s="525"/>
      <c r="B37" s="1198"/>
      <c r="C37" s="1198"/>
      <c r="D37" s="516"/>
      <c r="E37" s="538"/>
      <c r="F37" s="538"/>
      <c r="G37" s="519"/>
      <c r="H37" s="540"/>
    </row>
    <row r="38" spans="1:13" ht="15" customHeight="1">
      <c r="A38" s="510"/>
      <c r="B38" s="1207" t="s">
        <v>1547</v>
      </c>
      <c r="C38" s="1207"/>
      <c r="D38" s="528"/>
      <c r="E38" s="528" t="s">
        <v>1547</v>
      </c>
      <c r="F38" s="528" t="s">
        <v>745</v>
      </c>
      <c r="G38" s="528" t="s">
        <v>745</v>
      </c>
      <c r="H38" s="540"/>
    </row>
    <row r="39" spans="1:13" ht="15" customHeight="1">
      <c r="A39" s="541"/>
      <c r="B39" s="1208"/>
      <c r="C39" s="1209"/>
      <c r="D39" s="542"/>
      <c r="E39" s="543"/>
      <c r="F39" s="543"/>
      <c r="G39" s="523" t="s">
        <v>1548</v>
      </c>
      <c r="H39" s="534">
        <f>SUM(H36:H38)</f>
        <v>78.803180345680829</v>
      </c>
    </row>
    <row r="40" spans="1:13" ht="10" customHeight="1">
      <c r="A40" s="501"/>
      <c r="B40" s="502"/>
      <c r="C40" s="502"/>
      <c r="D40" s="502"/>
      <c r="E40" s="502"/>
      <c r="F40" s="502"/>
      <c r="G40" s="502"/>
      <c r="H40" s="503"/>
    </row>
    <row r="41" spans="1:13" ht="14">
      <c r="A41" s="512"/>
      <c r="B41" s="1200" t="s">
        <v>937</v>
      </c>
      <c r="C41" s="1200"/>
      <c r="D41" s="1200"/>
      <c r="E41" s="1200"/>
      <c r="F41" s="1200"/>
      <c r="G41" s="1200"/>
      <c r="H41" s="1201"/>
    </row>
    <row r="42" spans="1:13" ht="14.25" customHeight="1">
      <c r="A42" s="513" t="s">
        <v>1544</v>
      </c>
      <c r="B42" s="1202" t="s">
        <v>1549</v>
      </c>
      <c r="C42" s="1202"/>
      <c r="D42" s="1202"/>
      <c r="E42" s="514" t="s">
        <v>301</v>
      </c>
      <c r="F42" s="514" t="s">
        <v>0</v>
      </c>
      <c r="G42" s="514" t="s">
        <v>1538</v>
      </c>
      <c r="H42" s="514" t="s">
        <v>365</v>
      </c>
    </row>
    <row r="43" spans="1:13" ht="14.25" customHeight="1">
      <c r="A43" s="525" t="str">
        <f>'INSUMOS &amp; EQUIPOS'!B382</f>
        <v>MO241101</v>
      </c>
      <c r="B43" s="1210" t="str">
        <f>'INSUMOS &amp; EQUIPOS'!C382</f>
        <v xml:space="preserve">CUADRILLA "AA" (Albañileria) </v>
      </c>
      <c r="C43" s="1211"/>
      <c r="D43" s="1212"/>
      <c r="E43" s="516" t="str">
        <f>VLOOKUP(B43,'INSUMOS &amp; EQUIPOS'!$C$10:$E$419,2,FALSE)</f>
        <v>HC</v>
      </c>
      <c r="F43" s="527">
        <f>1/45</f>
        <v>2.2222222222222223E-2</v>
      </c>
      <c r="G43" s="519">
        <f>VLOOKUP(B43,'INSUMOS &amp; EQUIPOS'!$C$10:$E$419,3,FALSE)</f>
        <v>50004.564548208138</v>
      </c>
      <c r="H43" s="520">
        <f>F43*G43</f>
        <v>1111.2125455157363</v>
      </c>
    </row>
    <row r="44" spans="1:13" ht="14">
      <c r="A44" s="525" t="str">
        <f>'INSUMOS &amp; EQUIPOS'!B403</f>
        <v>MO241122</v>
      </c>
      <c r="B44" s="1210" t="str">
        <f>'INSUMOS &amp; EQUIPOS'!C403</f>
        <v>TOPÓGRAFO</v>
      </c>
      <c r="C44" s="1211"/>
      <c r="D44" s="1212"/>
      <c r="E44" s="516" t="str">
        <f>VLOOKUP(B44,'INSUMOS &amp; EQUIPOS'!$C$10:$E$419,2,FALSE)</f>
        <v>MES</v>
      </c>
      <c r="F44" s="527">
        <f>F28</f>
        <v>5.0000000000000001E-4</v>
      </c>
      <c r="G44" s="519">
        <f>VLOOKUP(B44,'INSUMOS &amp; EQUIPOS'!$C$10:$E$419,3,FALSE)</f>
        <v>4026655.9999999995</v>
      </c>
      <c r="H44" s="520">
        <f>F44*G44</f>
        <v>2013.3279999999997</v>
      </c>
    </row>
    <row r="45" spans="1:13" ht="14">
      <c r="A45" s="525" t="str">
        <f>'INSUMOS &amp; EQUIPOS'!B404</f>
        <v>MO241123</v>
      </c>
      <c r="B45" s="1210" t="str">
        <f>'INSUMOS &amp; EQUIPOS'!C404</f>
        <v>CADENERO 1</v>
      </c>
      <c r="C45" s="1211"/>
      <c r="D45" s="1212"/>
      <c r="E45" s="516" t="str">
        <f>VLOOKUP(B45,'INSUMOS &amp; EQUIPOS'!$C$10:$E$419,2,FALSE)</f>
        <v>MES</v>
      </c>
      <c r="F45" s="527">
        <f>F44</f>
        <v>5.0000000000000001E-4</v>
      </c>
      <c r="G45" s="519">
        <f>VLOOKUP(B45,'INSUMOS &amp; EQUIPOS'!$C$10:$E$419,3,FALSE)</f>
        <v>2266252.3299999996</v>
      </c>
      <c r="H45" s="520">
        <f>F45*G45</f>
        <v>1133.1261649999999</v>
      </c>
    </row>
    <row r="46" spans="1:13" ht="14">
      <c r="A46" s="525" t="str">
        <f>'INSUMOS &amp; EQUIPOS'!B405</f>
        <v>MO241124</v>
      </c>
      <c r="B46" s="1210" t="str">
        <f>'INSUMOS &amp; EQUIPOS'!C405</f>
        <v>CADENERO 2</v>
      </c>
      <c r="C46" s="1211"/>
      <c r="D46" s="1212"/>
      <c r="E46" s="516" t="str">
        <f>VLOOKUP(B46,'INSUMOS &amp; EQUIPOS'!$C$10:$E$419,2,FALSE)</f>
        <v>MES</v>
      </c>
      <c r="F46" s="527">
        <f>F45</f>
        <v>5.0000000000000001E-4</v>
      </c>
      <c r="G46" s="519">
        <f>VLOOKUP(B46,'INSUMOS &amp; EQUIPOS'!$C$10:$E$419,3,FALSE)</f>
        <v>1965511.4599999997</v>
      </c>
      <c r="H46" s="520">
        <f>F46*G46</f>
        <v>982.75572999999986</v>
      </c>
    </row>
    <row r="47" spans="1:13" ht="14">
      <c r="A47" s="531"/>
      <c r="B47" s="1203"/>
      <c r="C47" s="1204"/>
      <c r="D47" s="1204"/>
      <c r="E47" s="543"/>
      <c r="F47" s="543"/>
      <c r="G47" s="523" t="s">
        <v>1550</v>
      </c>
      <c r="H47" s="534">
        <f>SUM(H43:H46)</f>
        <v>5240.4224405157356</v>
      </c>
      <c r="J47" s="557"/>
      <c r="K47" s="557"/>
      <c r="L47" s="557"/>
      <c r="M47" s="557"/>
    </row>
    <row r="48" spans="1:13" ht="10" customHeight="1">
      <c r="A48" s="501"/>
      <c r="B48" s="502"/>
      <c r="C48" s="502"/>
      <c r="D48" s="502"/>
      <c r="E48" s="502"/>
      <c r="F48" s="502"/>
      <c r="G48" s="502"/>
      <c r="H48" s="503"/>
      <c r="J48" s="557" t="s">
        <v>1585</v>
      </c>
      <c r="K48" s="557" t="s">
        <v>1584</v>
      </c>
      <c r="L48" s="557"/>
      <c r="M48" s="557"/>
    </row>
    <row r="49" spans="1:14" ht="20" customHeight="1">
      <c r="A49" s="1213" t="s">
        <v>938</v>
      </c>
      <c r="B49" s="1214"/>
      <c r="C49" s="1214"/>
      <c r="D49" s="1214"/>
      <c r="E49" s="1214"/>
      <c r="F49" s="1214"/>
      <c r="G49" s="1215"/>
      <c r="H49" s="545">
        <f>H47+H39+H32+H23</f>
        <v>9131.6853498008186</v>
      </c>
      <c r="J49" s="558">
        <v>9131.6853498008222</v>
      </c>
      <c r="K49" s="558">
        <v>7056</v>
      </c>
      <c r="L49" s="558"/>
      <c r="M49" s="558">
        <f>H49-J49</f>
        <v>0</v>
      </c>
      <c r="N49" s="556"/>
    </row>
    <row r="50" spans="1:14" ht="10" customHeight="1">
      <c r="A50" s="501"/>
      <c r="B50" s="502"/>
      <c r="C50" s="502"/>
      <c r="D50" s="502"/>
      <c r="E50" s="502"/>
      <c r="F50" s="502"/>
      <c r="G50" s="502"/>
      <c r="H50" s="503"/>
      <c r="J50" s="557"/>
      <c r="K50" s="557"/>
      <c r="L50" s="557"/>
      <c r="M50" s="557"/>
    </row>
    <row r="51" spans="1:14" ht="14.25" customHeight="1">
      <c r="A51" s="1216" t="s">
        <v>1551</v>
      </c>
      <c r="B51" s="1217"/>
      <c r="C51" s="1217"/>
      <c r="D51" s="1217"/>
      <c r="E51" s="1217"/>
      <c r="F51" s="1217"/>
      <c r="G51" s="1217"/>
      <c r="H51" s="1218"/>
      <c r="J51" s="557"/>
      <c r="K51" s="557"/>
      <c r="L51" s="557"/>
      <c r="M51" s="557"/>
    </row>
    <row r="52" spans="1:14" ht="12.75" customHeight="1">
      <c r="A52" s="1219"/>
      <c r="B52" s="1220"/>
      <c r="C52" s="1220"/>
      <c r="D52" s="1220"/>
      <c r="E52" s="1220"/>
      <c r="F52" s="1220"/>
      <c r="G52" s="1220"/>
      <c r="H52" s="1221"/>
    </row>
    <row r="53" spans="1:14" ht="12.75" customHeight="1">
      <c r="A53" s="1222"/>
      <c r="B53" s="1223"/>
      <c r="C53" s="1223"/>
      <c r="D53" s="1223"/>
      <c r="E53" s="1223"/>
      <c r="F53" s="1223"/>
      <c r="G53" s="1223"/>
      <c r="H53" s="1224"/>
    </row>
    <row r="54" spans="1:14" ht="14.5">
      <c r="A54" s="502"/>
      <c r="B54" s="502"/>
      <c r="C54" s="502"/>
      <c r="D54" s="502"/>
      <c r="E54" s="502"/>
      <c r="F54" s="502"/>
      <c r="G54" s="502"/>
      <c r="H54" s="502"/>
    </row>
  </sheetData>
  <mergeCells count="42">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19:C19"/>
    <mergeCell ref="B20:C20"/>
    <mergeCell ref="B43:D43"/>
    <mergeCell ref="B44:D44"/>
    <mergeCell ref="B31:D31"/>
    <mergeCell ref="B32:D32"/>
    <mergeCell ref="B34:C34"/>
    <mergeCell ref="B35:C35"/>
    <mergeCell ref="B36:C36"/>
    <mergeCell ref="B37:C37"/>
    <mergeCell ref="B21:C21"/>
    <mergeCell ref="B38:C38"/>
    <mergeCell ref="B39:C39"/>
    <mergeCell ref="B41:H41"/>
    <mergeCell ref="B42:D42"/>
    <mergeCell ref="B25:H25"/>
    <mergeCell ref="B26:D26"/>
    <mergeCell ref="B27:D27"/>
    <mergeCell ref="B28:D28"/>
    <mergeCell ref="B29:D29"/>
    <mergeCell ref="B30:D30"/>
    <mergeCell ref="B22:C22"/>
    <mergeCell ref="B45:D45"/>
    <mergeCell ref="B46:D46"/>
    <mergeCell ref="B47:D47"/>
    <mergeCell ref="A49:G49"/>
    <mergeCell ref="A51:H53"/>
  </mergeCells>
  <printOptions horizontalCentered="1"/>
  <pageMargins left="0.23622047244094491" right="0.23622047244094491" top="0.74803149606299213" bottom="0.74803149606299213" header="0.31496062992125984" footer="0.31496062992125984"/>
  <pageSetup paperSize="9" scale="67" fitToHeight="0" orientation="portrait"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8555B-9A8C-4983-AF46-6CC2B051F13E}">
  <sheetPr>
    <tabColor rgb="FF92D050"/>
    <pageSetUpPr fitToPage="1"/>
  </sheetPr>
  <dimension ref="A1:N53"/>
  <sheetViews>
    <sheetView view="pageBreakPreview" zoomScale="79" zoomScaleNormal="47" workbookViewId="0">
      <selection activeCell="B19" sqref="B19:C19"/>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RESUMEN'!$D$67</f>
        <v>EQUIPOS PRINCIPALES INSTALACION SOLAR</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20" customHeight="1">
      <c r="A14" s="510" t="str">
        <f>'PPTO RESUMEN'!C69</f>
        <v>9.2</v>
      </c>
      <c r="B14" s="1182" t="str">
        <f>VLOOKUP(A14,'PPTO RESUMEN'!$C$17:$E$83,2,FALSE)</f>
        <v>Concreto de 3000 psi para cimentacion hincas embebidas</v>
      </c>
      <c r="C14" s="1183"/>
      <c r="D14" s="1183"/>
      <c r="E14" s="1183"/>
      <c r="F14" s="1183"/>
      <c r="G14" s="1184"/>
      <c r="H14" s="511" t="str">
        <f>VLOOKUP(A14,'PPTO RESUMEN'!$C$17:$E$83,3,FALSE)</f>
        <v>m3</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
        <v>1553</v>
      </c>
      <c r="B18" s="1203" t="str">
        <f>'APUS BASICOS'!D66</f>
        <v>CONCRETO 3.000 PSI HECHO EN OBRA</v>
      </c>
      <c r="C18" s="1205"/>
      <c r="D18" s="516" t="s">
        <v>320</v>
      </c>
      <c r="E18" s="517">
        <v>1</v>
      </c>
      <c r="F18" s="518">
        <v>0.05</v>
      </c>
      <c r="G18" s="519">
        <f>'APUS BASICOS'!F66</f>
        <v>722181.28025310917</v>
      </c>
      <c r="H18" s="520">
        <f t="shared" ref="H18" si="0">E18*G18*(1+F18)</f>
        <v>758290.3442657647</v>
      </c>
    </row>
    <row r="19" spans="1:8" ht="15" customHeight="1">
      <c r="A19" s="515" t="str">
        <f>'INSUMOS &amp; EQUIPOS'!B13</f>
        <v>MAT2411004</v>
      </c>
      <c r="B19" s="1198" t="str">
        <f>'INSUMOS &amp; EQUIPOS'!C13</f>
        <v>AGUA</v>
      </c>
      <c r="C19" s="1198"/>
      <c r="D19" s="516" t="str">
        <f>VLOOKUP(B19,'INSUMOS &amp; EQUIPOS'!$C$10:$E$419,2,FALSE)</f>
        <v>LT</v>
      </c>
      <c r="E19" s="517">
        <v>10</v>
      </c>
      <c r="F19" s="518">
        <v>0.05</v>
      </c>
      <c r="G19" s="519">
        <f>VLOOKUP(B19,'INSUMOS &amp; EQUIPOS'!$C$10:$E$419,3,FALSE)</f>
        <v>105.3</v>
      </c>
      <c r="H19" s="520">
        <f t="shared" ref="H19" si="1">E19*G19*(1+F19)</f>
        <v>1105.6500000000001</v>
      </c>
    </row>
    <row r="20" spans="1:8" ht="15" customHeight="1">
      <c r="A20" s="515"/>
      <c r="B20" s="1198"/>
      <c r="C20" s="1198"/>
      <c r="D20" s="516"/>
      <c r="E20" s="517"/>
      <c r="F20" s="518"/>
      <c r="G20" s="519"/>
      <c r="H20" s="520"/>
    </row>
    <row r="21" spans="1:8" ht="15" customHeight="1">
      <c r="A21" s="515"/>
      <c r="B21" s="1198"/>
      <c r="C21" s="1198"/>
      <c r="D21" s="516"/>
      <c r="E21" s="517"/>
      <c r="F21" s="518"/>
      <c r="G21" s="519"/>
      <c r="H21" s="520"/>
    </row>
    <row r="22" spans="1:8" ht="15" customHeight="1">
      <c r="A22" s="510"/>
      <c r="B22" s="521"/>
      <c r="C22" s="522"/>
      <c r="D22" s="522"/>
      <c r="E22" s="522"/>
      <c r="F22" s="522"/>
      <c r="G22" s="523" t="s">
        <v>1539</v>
      </c>
      <c r="H22" s="524">
        <f>SUM(H18:H21)</f>
        <v>759395.99426576472</v>
      </c>
    </row>
    <row r="23" spans="1:8" ht="10" customHeight="1">
      <c r="A23" s="501"/>
      <c r="B23" s="502"/>
      <c r="C23" s="502"/>
      <c r="D23" s="502"/>
      <c r="E23" s="502"/>
      <c r="F23" s="502"/>
      <c r="G23" s="502"/>
      <c r="H23" s="503"/>
    </row>
    <row r="24" spans="1:8" ht="15" customHeight="1">
      <c r="A24" s="513" t="s">
        <v>360</v>
      </c>
      <c r="B24" s="1199" t="s">
        <v>1540</v>
      </c>
      <c r="C24" s="1200"/>
      <c r="D24" s="1200"/>
      <c r="E24" s="1200"/>
      <c r="F24" s="1200"/>
      <c r="G24" s="1200"/>
      <c r="H24" s="1201"/>
    </row>
    <row r="25" spans="1:8" ht="15" customHeight="1">
      <c r="A25" s="512"/>
      <c r="B25" s="1202" t="s">
        <v>933</v>
      </c>
      <c r="C25" s="1202"/>
      <c r="D25" s="1202"/>
      <c r="E25" s="514" t="s">
        <v>301</v>
      </c>
      <c r="F25" s="514" t="s">
        <v>0</v>
      </c>
      <c r="G25" s="514" t="s">
        <v>1538</v>
      </c>
      <c r="H25" s="514" t="s">
        <v>365</v>
      </c>
    </row>
    <row r="26" spans="1:8" ht="15" customHeight="1">
      <c r="A26" s="525"/>
      <c r="B26" s="1198" t="s">
        <v>1541</v>
      </c>
      <c r="C26" s="1198"/>
      <c r="D26" s="1198"/>
      <c r="E26" s="516" t="s">
        <v>291</v>
      </c>
      <c r="F26" s="526">
        <v>0.05</v>
      </c>
      <c r="G26" s="519">
        <f>H46</f>
        <v>250022.8227410407</v>
      </c>
      <c r="H26" s="520">
        <f>F26*G26</f>
        <v>12501.141137052036</v>
      </c>
    </row>
    <row r="27" spans="1:8" ht="15" customHeight="1">
      <c r="A27" s="525" t="str">
        <f>'INSUMOS &amp; EQUIPOS'!B321</f>
        <v>EQUI2411004</v>
      </c>
      <c r="B27" s="1203" t="str">
        <f>'INSUMOS &amp; EQUIPOS'!C316</f>
        <v>CARROTANQUE DE AGUA (1000 GALONES)</v>
      </c>
      <c r="C27" s="1204"/>
      <c r="D27" s="1205"/>
      <c r="E27" s="516" t="str">
        <f>VLOOKUP(B27,'INSUMOS &amp; EQUIPOS'!$C$10:$E$419,2,FALSE)</f>
        <v>HR</v>
      </c>
      <c r="F27" s="527">
        <f>1/40</f>
        <v>2.5000000000000001E-2</v>
      </c>
      <c r="G27" s="519">
        <f>VLOOKUP(B27,'INSUMOS &amp; EQUIPOS'!$C$10:$E$419,3,FALSE)</f>
        <v>107321.76</v>
      </c>
      <c r="H27" s="520">
        <f>F27*G27</f>
        <v>2683.0439999999999</v>
      </c>
    </row>
    <row r="28" spans="1:8" ht="15" customHeight="1">
      <c r="A28" s="525" t="str">
        <f>'INSUMOS &amp; EQUIPOS'!B322</f>
        <v>EQUI2611025</v>
      </c>
      <c r="B28" s="1203" t="str">
        <f>'INSUMOS &amp; EQUIPOS'!C332</f>
        <v>FORMALETA DE MADERA DE 20X20CM, MEDIDAS INTERNA.</v>
      </c>
      <c r="C28" s="1204"/>
      <c r="D28" s="1205"/>
      <c r="E28" s="516" t="str">
        <f>VLOOKUP(B28,'INSUMOS &amp; EQUIPOS'!$C$10:$E$419,2,FALSE)</f>
        <v>DÍA</v>
      </c>
      <c r="F28" s="527">
        <v>2</v>
      </c>
      <c r="G28" s="519">
        <f>VLOOKUP(B28,'INSUMOS &amp; EQUIPOS'!$C$10:$E$419,3,FALSE)</f>
        <v>18216.899999999998</v>
      </c>
      <c r="H28" s="520">
        <f>F28*G28</f>
        <v>36433.799999999996</v>
      </c>
    </row>
    <row r="29" spans="1:8" ht="15" customHeight="1">
      <c r="A29" s="525" t="str">
        <f>'INSUMOS &amp; EQUIPOS'!B323</f>
        <v>EQUI2611026</v>
      </c>
      <c r="B29" s="1203" t="str">
        <f>'INSUMOS &amp; EQUIPOS'!C358</f>
        <v>PLANTA ELÉCTRICA MOTOGENERADOR G.P. 100 KW</v>
      </c>
      <c r="C29" s="1204"/>
      <c r="D29" s="1205"/>
      <c r="E29" s="516" t="str">
        <f>VLOOKUP(B29,'INSUMOS &amp; EQUIPOS'!$C$10:$E$419,2,FALSE)</f>
        <v>HR</v>
      </c>
      <c r="F29" s="527">
        <v>2</v>
      </c>
      <c r="G29" s="519">
        <f>VLOOKUP(B29,'INSUMOS &amp; EQUIPOS'!$C$10:$E$419,3,FALSE)</f>
        <v>75727.286055988632</v>
      </c>
      <c r="H29" s="520">
        <f>F29*G29</f>
        <v>151454.57211197726</v>
      </c>
    </row>
    <row r="30" spans="1:8" ht="30" customHeight="1">
      <c r="A30" s="525" t="str">
        <f>'INSUMOS &amp; EQUIPOS'!B324</f>
        <v>EQUI2611027</v>
      </c>
      <c r="B30" s="1203" t="str">
        <f>'INSUMOS &amp; EQUIPOS'!C342</f>
        <v>VIBRADOR DE CONCRETO, POTENCIA APROXIMADA DE 3 HP, MANGUERAS DE 4 A 6 METROS</v>
      </c>
      <c r="C30" s="1204"/>
      <c r="D30" s="1205"/>
      <c r="E30" s="516" t="str">
        <f>VLOOKUP(B30,'INSUMOS &amp; EQUIPOS'!$C$10:$E$419,2,FALSE)</f>
        <v>HR</v>
      </c>
      <c r="F30" s="527">
        <v>2</v>
      </c>
      <c r="G30" s="519">
        <f>VLOOKUP(B30,'INSUMOS &amp; EQUIPOS'!$C$10:$E$419,3,FALSE)</f>
        <v>12119.334495495028</v>
      </c>
      <c r="H30" s="520">
        <f>F30*G30</f>
        <v>24238.668990990056</v>
      </c>
    </row>
    <row r="31" spans="1:8" ht="15" customHeight="1">
      <c r="A31" s="531"/>
      <c r="B31" s="1210"/>
      <c r="C31" s="1211"/>
      <c r="D31" s="1211"/>
      <c r="E31" s="532"/>
      <c r="F31" s="532"/>
      <c r="G31" s="533" t="s">
        <v>1542</v>
      </c>
      <c r="H31" s="534">
        <f>SUM(H26:H30)</f>
        <v>227311.22624001934</v>
      </c>
    </row>
    <row r="32" spans="1:8" ht="10" customHeight="1">
      <c r="A32" s="501"/>
      <c r="B32" s="502"/>
      <c r="C32" s="502"/>
      <c r="D32" s="502"/>
      <c r="E32" s="502"/>
      <c r="F32" s="502"/>
      <c r="G32" s="502"/>
      <c r="H32" s="503"/>
    </row>
    <row r="33" spans="1:14" ht="15" customHeight="1">
      <c r="A33" s="535"/>
      <c r="B33" s="1199" t="s">
        <v>1543</v>
      </c>
      <c r="C33" s="1201"/>
      <c r="D33" s="536"/>
      <c r="E33" s="537"/>
      <c r="F33" s="537"/>
      <c r="G33" s="537"/>
      <c r="H33" s="537"/>
    </row>
    <row r="34" spans="1:14" ht="15" customHeight="1">
      <c r="A34" s="513" t="s">
        <v>1544</v>
      </c>
      <c r="B34" s="1202" t="s">
        <v>933</v>
      </c>
      <c r="C34" s="1202"/>
      <c r="D34" s="514" t="s">
        <v>301</v>
      </c>
      <c r="E34" s="514" t="s">
        <v>1545</v>
      </c>
      <c r="F34" s="514" t="s">
        <v>1546</v>
      </c>
      <c r="G34" s="514" t="s">
        <v>936</v>
      </c>
      <c r="H34" s="514" t="s">
        <v>365</v>
      </c>
    </row>
    <row r="35" spans="1:14" ht="15" customHeight="1">
      <c r="A35" s="525" t="str">
        <f>'INSUMOS &amp; EQUIPOS'!B411</f>
        <v>TRANS241104</v>
      </c>
      <c r="B35" s="1198" t="str">
        <f>'INSUMOS &amp; EQUIPOS'!C411</f>
        <v>TRANSPORTE DE MATERIALES</v>
      </c>
      <c r="C35" s="1198"/>
      <c r="D35" s="516" t="str">
        <f>VLOOKUP(B35,'INSUMOS &amp; EQUIPOS'!$C$10:$E$419,2,FALSE)</f>
        <v>%</v>
      </c>
      <c r="E35" s="538"/>
      <c r="F35" s="539">
        <v>0.05</v>
      </c>
      <c r="G35" s="519">
        <f>H22</f>
        <v>759395.99426576472</v>
      </c>
      <c r="H35" s="540">
        <f>F35*G35</f>
        <v>37969.799713288237</v>
      </c>
    </row>
    <row r="36" spans="1:14" ht="15" customHeight="1">
      <c r="A36" s="525"/>
      <c r="B36" s="1198"/>
      <c r="C36" s="1198"/>
      <c r="D36" s="516"/>
      <c r="E36" s="538"/>
      <c r="F36" s="538"/>
      <c r="G36" s="519"/>
      <c r="H36" s="540"/>
    </row>
    <row r="37" spans="1:14" ht="15" customHeight="1">
      <c r="A37" s="510"/>
      <c r="B37" s="1207" t="s">
        <v>1547</v>
      </c>
      <c r="C37" s="1207"/>
      <c r="D37" s="528"/>
      <c r="E37" s="528" t="s">
        <v>1547</v>
      </c>
      <c r="F37" s="528" t="s">
        <v>745</v>
      </c>
      <c r="G37" s="528" t="s">
        <v>745</v>
      </c>
      <c r="H37" s="540"/>
    </row>
    <row r="38" spans="1:14" ht="15" customHeight="1">
      <c r="A38" s="541"/>
      <c r="B38" s="1208"/>
      <c r="C38" s="1209"/>
      <c r="D38" s="542"/>
      <c r="E38" s="543"/>
      <c r="F38" s="543"/>
      <c r="G38" s="523" t="s">
        <v>1548</v>
      </c>
      <c r="H38" s="534">
        <f>SUM(H35:H37)</f>
        <v>37969.799713288237</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EQUIPOS'!B382</f>
        <v>MO241101</v>
      </c>
      <c r="B42" s="1210" t="str">
        <f>'INSUMOS &amp; EQUIPOS'!C382</f>
        <v xml:space="preserve">CUADRILLA "AA" (Albañileria) </v>
      </c>
      <c r="C42" s="1211"/>
      <c r="D42" s="1212"/>
      <c r="E42" s="516" t="str">
        <f>VLOOKUP(B42,'INSUMOS &amp; EQUIPOS'!$C$10:$E$419,2,FALSE)</f>
        <v>HC</v>
      </c>
      <c r="F42" s="527">
        <v>5</v>
      </c>
      <c r="G42" s="519">
        <f>VLOOKUP(B42,'INSUMOS &amp; EQUIPOS'!$C$10:$E$419,3,FALSE)</f>
        <v>50004.564548208138</v>
      </c>
      <c r="H42" s="520">
        <f>F42*G42</f>
        <v>250022.8227410407</v>
      </c>
    </row>
    <row r="43" spans="1:14" ht="14">
      <c r="A43" s="525"/>
      <c r="B43" s="1210"/>
      <c r="C43" s="1211"/>
      <c r="D43" s="1212"/>
      <c r="E43" s="516"/>
      <c r="F43" s="527"/>
      <c r="G43" s="519"/>
      <c r="H43" s="520"/>
    </row>
    <row r="44" spans="1:14" ht="14">
      <c r="A44" s="525"/>
      <c r="B44" s="1210"/>
      <c r="C44" s="1211"/>
      <c r="D44" s="1212"/>
      <c r="E44" s="516"/>
      <c r="F44" s="527"/>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250022.8227410407</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H46+H38+H31+H22</f>
        <v>1274699.842960113</v>
      </c>
      <c r="J48" s="558">
        <v>1250000</v>
      </c>
      <c r="K48" s="558">
        <v>0</v>
      </c>
      <c r="L48" s="558"/>
      <c r="M48" s="558">
        <f>H48-J48</f>
        <v>24699.842960112961</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16:H16"/>
    <mergeCell ref="B17:C17"/>
    <mergeCell ref="B18:C18"/>
    <mergeCell ref="B19:C19"/>
    <mergeCell ref="B20:C20"/>
    <mergeCell ref="B35:C35"/>
    <mergeCell ref="B21:C21"/>
    <mergeCell ref="B24:H24"/>
    <mergeCell ref="B25:D25"/>
    <mergeCell ref="B26:D26"/>
    <mergeCell ref="B27:D27"/>
    <mergeCell ref="B28:D28"/>
    <mergeCell ref="B29:D29"/>
    <mergeCell ref="B30:D30"/>
    <mergeCell ref="B31:D31"/>
    <mergeCell ref="B33:C33"/>
    <mergeCell ref="B34:C34"/>
    <mergeCell ref="A50:H52"/>
    <mergeCell ref="B36:C36"/>
    <mergeCell ref="B37:C37"/>
    <mergeCell ref="B38:C38"/>
    <mergeCell ref="B40:H40"/>
    <mergeCell ref="B41:D41"/>
    <mergeCell ref="B42:D42"/>
    <mergeCell ref="B43:D43"/>
    <mergeCell ref="B44:D44"/>
    <mergeCell ref="B45:D45"/>
    <mergeCell ref="B46:D46"/>
    <mergeCell ref="A48:G48"/>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344B9-C3E1-4513-B692-E851428E7F2E}">
  <sheetPr>
    <tabColor rgb="FF92D050"/>
    <pageSetUpPr fitToPage="1"/>
  </sheetPr>
  <dimension ref="A1:N54"/>
  <sheetViews>
    <sheetView view="pageBreakPreview" topLeftCell="A10" zoomScale="63" zoomScaleNormal="47" zoomScaleSheetLayoutView="115" workbookViewId="0">
      <selection activeCell="B22" sqref="B22:C22"/>
    </sheetView>
  </sheetViews>
  <sheetFormatPr baseColWidth="10" defaultColWidth="11.3984375" defaultRowHeight="12.5"/>
  <cols>
    <col min="1" max="2" width="16.59765625" style="465" customWidth="1"/>
    <col min="3" max="3" width="32.69921875" style="465" customWidth="1"/>
    <col min="4" max="6" width="16.59765625" style="465" customWidth="1"/>
    <col min="7" max="7" width="24.8984375" style="465" customWidth="1"/>
    <col min="8"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52.5" customHeight="1">
      <c r="A14" s="510" t="str">
        <f>+'PPTO RESUMEN'!C70</f>
        <v>9.3</v>
      </c>
      <c r="B14" s="1182" t="str">
        <f>VLOOKUP(A14,'PPTO RESUMEN'!$C$17:$E$83,2,FALSE)</f>
        <v>Suministro e instalación de hincas en acero galvanizado embebidas en concreto para soporte de estructura metalica</v>
      </c>
      <c r="C14" s="1183"/>
      <c r="D14" s="1183"/>
      <c r="E14" s="1183"/>
      <c r="F14" s="1183"/>
      <c r="G14" s="1184"/>
      <c r="H14" s="511" t="str">
        <f>VLOOKUP(A14,'PPTO RESUMEN'!$C$17:$E$83,3,FALSE)</f>
        <v>kg</v>
      </c>
    </row>
    <row r="15" spans="1:12" ht="10" customHeight="1">
      <c r="A15" s="571"/>
      <c r="B15" s="572"/>
      <c r="C15" s="572"/>
      <c r="D15" s="572"/>
      <c r="E15" s="572"/>
      <c r="F15" s="572"/>
      <c r="G15" s="572"/>
      <c r="H15" s="57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14">
      <c r="A18" s="515"/>
      <c r="B18" s="1198" t="s">
        <v>1880</v>
      </c>
      <c r="C18" s="1198"/>
      <c r="D18" s="574" t="s">
        <v>327</v>
      </c>
      <c r="E18" s="575">
        <v>1.05</v>
      </c>
      <c r="F18" s="518">
        <v>0.05</v>
      </c>
      <c r="G18" s="519">
        <v>31016.69</v>
      </c>
      <c r="H18" s="520">
        <f t="shared" ref="H18:H21" si="0">E18*G18*(1+F18)</f>
        <v>34195.900725</v>
      </c>
      <c r="J18"/>
      <c r="K18"/>
      <c r="L18"/>
    </row>
    <row r="19" spans="1:12" ht="14">
      <c r="A19" s="515"/>
      <c r="B19" s="1198" t="s">
        <v>1881</v>
      </c>
      <c r="C19" s="1198"/>
      <c r="D19" s="574" t="s">
        <v>320</v>
      </c>
      <c r="E19" s="575">
        <v>3.0000000000000001E-3</v>
      </c>
      <c r="F19" s="518">
        <v>0.05</v>
      </c>
      <c r="G19" s="519">
        <v>850000</v>
      </c>
      <c r="H19" s="520">
        <f t="shared" si="0"/>
        <v>2677.5</v>
      </c>
      <c r="J19"/>
      <c r="K19"/>
      <c r="L19"/>
    </row>
    <row r="20" spans="1:12" ht="14">
      <c r="A20" s="515"/>
      <c r="B20" s="1198" t="s">
        <v>1882</v>
      </c>
      <c r="C20" s="1198"/>
      <c r="D20" s="574" t="s">
        <v>320</v>
      </c>
      <c r="E20" s="575">
        <v>1E-3</v>
      </c>
      <c r="F20" s="518">
        <v>0.05</v>
      </c>
      <c r="G20" s="519">
        <v>480000</v>
      </c>
      <c r="H20" s="520">
        <f t="shared" si="0"/>
        <v>504</v>
      </c>
      <c r="J20"/>
      <c r="K20"/>
      <c r="L20"/>
    </row>
    <row r="21" spans="1:12" ht="14">
      <c r="A21" s="515"/>
      <c r="B21" s="1198" t="s">
        <v>1883</v>
      </c>
      <c r="C21" s="1198"/>
      <c r="D21" s="574" t="s">
        <v>133</v>
      </c>
      <c r="E21" s="575">
        <v>1.4999999999999999E-2</v>
      </c>
      <c r="F21" s="518">
        <v>0.05</v>
      </c>
      <c r="G21" s="519">
        <v>13000</v>
      </c>
      <c r="H21" s="520">
        <f t="shared" si="0"/>
        <v>204.75</v>
      </c>
      <c r="J21"/>
      <c r="K21"/>
      <c r="L21"/>
    </row>
    <row r="22" spans="1:12" ht="15" customHeight="1">
      <c r="A22" s="515"/>
      <c r="B22" s="1198" t="s">
        <v>1026</v>
      </c>
      <c r="C22" s="1198"/>
      <c r="D22" s="574" t="s">
        <v>327</v>
      </c>
      <c r="E22" s="575">
        <v>0.05</v>
      </c>
      <c r="F22" s="518">
        <v>0.05</v>
      </c>
      <c r="G22" s="519">
        <v>908.95</v>
      </c>
      <c r="H22" s="520"/>
    </row>
    <row r="23" spans="1:12" ht="15" customHeight="1">
      <c r="A23" s="510"/>
      <c r="B23" s="521"/>
      <c r="C23" s="522"/>
      <c r="D23" s="522"/>
      <c r="E23" s="522"/>
      <c r="F23" s="522"/>
      <c r="G23" s="523" t="s">
        <v>1539</v>
      </c>
      <c r="H23" s="524">
        <f>SUM(H18:H22)</f>
        <v>37582.150725</v>
      </c>
    </row>
    <row r="24" spans="1:12" ht="10" customHeight="1">
      <c r="A24" s="571"/>
      <c r="B24" s="572"/>
      <c r="C24" s="572"/>
      <c r="D24" s="572"/>
      <c r="E24" s="572"/>
      <c r="F24" s="572"/>
      <c r="G24" s="572"/>
      <c r="H24" s="573"/>
    </row>
    <row r="25" spans="1:12" ht="15" customHeight="1">
      <c r="A25" s="513" t="s">
        <v>360</v>
      </c>
      <c r="B25" s="1199" t="s">
        <v>1540</v>
      </c>
      <c r="C25" s="1200"/>
      <c r="D25" s="1200"/>
      <c r="E25" s="1200"/>
      <c r="F25" s="1200"/>
      <c r="G25" s="1200"/>
      <c r="H25" s="1201"/>
    </row>
    <row r="26" spans="1:12" ht="15" customHeight="1">
      <c r="A26" s="512"/>
      <c r="B26" s="1202" t="s">
        <v>933</v>
      </c>
      <c r="C26" s="1202"/>
      <c r="D26" s="1202"/>
      <c r="E26" s="514" t="s">
        <v>301</v>
      </c>
      <c r="F26" s="514" t="s">
        <v>0</v>
      </c>
      <c r="G26" s="514" t="s">
        <v>1538</v>
      </c>
      <c r="H26" s="514" t="s">
        <v>365</v>
      </c>
    </row>
    <row r="27" spans="1:12" ht="15" customHeight="1">
      <c r="A27" s="525" t="str">
        <f>'INSUMOS &amp; EQUIPOS'!B369</f>
        <v>HERM261101</v>
      </c>
      <c r="B27" s="1198" t="s">
        <v>1541</v>
      </c>
      <c r="C27" s="1198"/>
      <c r="D27" s="1198"/>
      <c r="E27" s="516" t="s">
        <v>291</v>
      </c>
      <c r="F27" s="526">
        <v>0.1</v>
      </c>
      <c r="G27" s="519">
        <f>H47</f>
        <v>2285.148254014076</v>
      </c>
      <c r="H27" s="520">
        <f>F27*G27</f>
        <v>228.51482540140762</v>
      </c>
    </row>
    <row r="28" spans="1:12" ht="15" customHeight="1">
      <c r="A28" s="525" t="str">
        <f>'INSUMOS &amp; EQUIPOS'!B379</f>
        <v>HERM261111</v>
      </c>
      <c r="B28" s="1203" t="str">
        <f>'INSUMOS &amp; EQUIPOS'!C379</f>
        <v>HINCADORA</v>
      </c>
      <c r="C28" s="1204"/>
      <c r="D28" s="1205"/>
      <c r="E28" s="516" t="str">
        <f>VLOOKUP(B28,'INSUMOS &amp; EQUIPOS'!$C$10:$E$419,2,FALSE)</f>
        <v>DÍA</v>
      </c>
      <c r="F28" s="527">
        <v>1.6999999999999999E-3</v>
      </c>
      <c r="G28" s="519">
        <f>VLOOKUP(B28,'INSUMOS &amp; EQUIPOS'!$C$10:$E$419,3,FALSE)</f>
        <v>1800000</v>
      </c>
      <c r="H28" s="520">
        <f>F28*G28</f>
        <v>3060</v>
      </c>
    </row>
    <row r="29" spans="1:12" ht="15" customHeight="1">
      <c r="A29" s="525"/>
      <c r="B29" s="1203" t="s">
        <v>1884</v>
      </c>
      <c r="C29" s="1204"/>
      <c r="D29" s="1205"/>
      <c r="E29" s="516" t="s">
        <v>1376</v>
      </c>
      <c r="F29" s="527">
        <v>1E-4</v>
      </c>
      <c r="G29" s="519">
        <v>350000</v>
      </c>
      <c r="H29" s="520">
        <f>F29*G29</f>
        <v>35</v>
      </c>
    </row>
    <row r="30" spans="1:12" ht="15" customHeight="1">
      <c r="A30" s="525"/>
      <c r="B30" s="1203"/>
      <c r="C30" s="1204"/>
      <c r="D30" s="1205"/>
      <c r="E30" s="516"/>
      <c r="F30" s="527"/>
      <c r="G30" s="519"/>
      <c r="H30" s="520"/>
    </row>
    <row r="31" spans="1:12" ht="15" customHeight="1">
      <c r="A31" s="531"/>
      <c r="B31" s="1210"/>
      <c r="C31" s="1211"/>
      <c r="D31" s="1211"/>
      <c r="E31" s="532"/>
      <c r="F31" s="532"/>
      <c r="G31" s="533" t="s">
        <v>1542</v>
      </c>
      <c r="H31" s="534">
        <f>SUM(H27:H30)</f>
        <v>3323.5148254014075</v>
      </c>
    </row>
    <row r="32" spans="1:12" ht="10" customHeight="1">
      <c r="A32" s="571"/>
      <c r="B32" s="572"/>
      <c r="C32" s="572"/>
      <c r="D32" s="572"/>
      <c r="E32" s="572"/>
      <c r="F32" s="572"/>
      <c r="G32" s="572"/>
      <c r="H32" s="573"/>
    </row>
    <row r="33" spans="1:13" ht="15" customHeight="1">
      <c r="A33" s="535"/>
      <c r="B33" s="1199" t="s">
        <v>1543</v>
      </c>
      <c r="C33" s="1201"/>
      <c r="D33" s="536"/>
      <c r="E33" s="537"/>
      <c r="F33" s="537"/>
      <c r="G33" s="537"/>
      <c r="H33" s="537"/>
    </row>
    <row r="34" spans="1:13" ht="15" customHeight="1">
      <c r="A34" s="513" t="s">
        <v>1544</v>
      </c>
      <c r="B34" s="1202" t="s">
        <v>933</v>
      </c>
      <c r="C34" s="1202"/>
      <c r="D34" s="514" t="s">
        <v>301</v>
      </c>
      <c r="E34" s="514" t="s">
        <v>1545</v>
      </c>
      <c r="F34" s="514" t="s">
        <v>1546</v>
      </c>
      <c r="G34" s="514" t="s">
        <v>936</v>
      </c>
      <c r="H34" s="514" t="s">
        <v>365</v>
      </c>
    </row>
    <row r="35" spans="1:13" ht="15" customHeight="1">
      <c r="A35" s="525" t="str">
        <f>'INSUMOS &amp; EQUIPOS'!B413</f>
        <v>TRANS241106</v>
      </c>
      <c r="B35" s="1198" t="str">
        <f>'INSUMOS &amp; EQUIPOS'!C411</f>
        <v>TRANSPORTE DE MATERIALES</v>
      </c>
      <c r="C35" s="1198"/>
      <c r="D35" s="516" t="str">
        <f>VLOOKUP(B35,'INSUMOS &amp; EQUIPOS'!$C$10:$E$419,2,FALSE)</f>
        <v>%</v>
      </c>
      <c r="E35" s="538"/>
      <c r="F35" s="562">
        <v>0.05</v>
      </c>
      <c r="G35" s="519">
        <f>H23</f>
        <v>37582.150725</v>
      </c>
      <c r="H35" s="540">
        <f>F35*G35</f>
        <v>1879.1075362500001</v>
      </c>
    </row>
    <row r="36" spans="1:13" ht="15" customHeight="1">
      <c r="A36" s="525"/>
      <c r="B36" s="1198"/>
      <c r="C36" s="1198"/>
      <c r="D36" s="516"/>
      <c r="E36" s="538"/>
      <c r="F36" s="562"/>
      <c r="G36" s="519"/>
      <c r="H36" s="540"/>
    </row>
    <row r="37" spans="1:13" ht="15" customHeight="1">
      <c r="A37" s="525"/>
      <c r="B37" s="1198"/>
      <c r="C37" s="1198"/>
      <c r="D37" s="516"/>
      <c r="E37" s="538"/>
      <c r="F37" s="562"/>
      <c r="G37" s="519"/>
      <c r="H37" s="540"/>
    </row>
    <row r="38" spans="1:13" ht="15" customHeight="1">
      <c r="A38" s="525"/>
      <c r="B38" s="1198"/>
      <c r="C38" s="1198"/>
      <c r="D38" s="516"/>
      <c r="E38" s="538"/>
      <c r="F38" s="538"/>
      <c r="G38" s="519"/>
      <c r="H38" s="540"/>
    </row>
    <row r="39" spans="1:13" ht="15" customHeight="1">
      <c r="A39" s="541"/>
      <c r="B39" s="1208"/>
      <c r="C39" s="1209"/>
      <c r="D39" s="542"/>
      <c r="E39" s="543"/>
      <c r="F39" s="543"/>
      <c r="G39" s="523" t="s">
        <v>1548</v>
      </c>
      <c r="H39" s="534">
        <f>SUM(H35:H38)</f>
        <v>1879.1075362500001</v>
      </c>
    </row>
    <row r="40" spans="1:13" ht="10" customHeight="1">
      <c r="A40" s="571"/>
      <c r="B40" s="572"/>
      <c r="C40" s="572"/>
      <c r="D40" s="572"/>
      <c r="E40" s="572"/>
      <c r="F40" s="572"/>
      <c r="G40" s="572"/>
      <c r="H40" s="573"/>
    </row>
    <row r="41" spans="1:13" ht="14">
      <c r="A41" s="512"/>
      <c r="B41" s="1200" t="s">
        <v>937</v>
      </c>
      <c r="C41" s="1200"/>
      <c r="D41" s="1200"/>
      <c r="E41" s="1200"/>
      <c r="F41" s="1200"/>
      <c r="G41" s="1200"/>
      <c r="H41" s="1201"/>
    </row>
    <row r="42" spans="1:13" ht="14.25" customHeight="1">
      <c r="A42" s="513" t="s">
        <v>1544</v>
      </c>
      <c r="B42" s="1202" t="s">
        <v>1549</v>
      </c>
      <c r="C42" s="1202"/>
      <c r="D42" s="1202"/>
      <c r="E42" s="514" t="s">
        <v>301</v>
      </c>
      <c r="F42" s="514" t="s">
        <v>0</v>
      </c>
      <c r="G42" s="514" t="s">
        <v>1538</v>
      </c>
      <c r="H42" s="514" t="s">
        <v>365</v>
      </c>
    </row>
    <row r="43" spans="1:13" ht="14.25" customHeight="1">
      <c r="A43" s="525" t="str">
        <f>'INSUMOS &amp; EQUIPOS'!B387</f>
        <v>MO241106</v>
      </c>
      <c r="B43" s="1210" t="str">
        <f>'INSUMOS &amp; EQUIPOS'!C387</f>
        <v>AYUDANTE ELECTRICISTA</v>
      </c>
      <c r="C43" s="1211"/>
      <c r="D43" s="1212"/>
      <c r="E43" s="516" t="str">
        <f>VLOOKUP(B43,'INSUMOS &amp; EQUIPOS'!$C$10:$E$419,2,FALSE)</f>
        <v>HC</v>
      </c>
      <c r="F43" s="559">
        <v>1.67E-2</v>
      </c>
      <c r="G43" s="519">
        <f>VLOOKUP(B43,'INSUMOS &amp; EQUIPOS'!$C$10:$E$419,3,FALSE)</f>
        <v>20977.170756437663</v>
      </c>
      <c r="H43" s="520">
        <f>F43*G43</f>
        <v>350.31875163250896</v>
      </c>
      <c r="J43" s="465">
        <f>F43/8</f>
        <v>2.0874999999999999E-3</v>
      </c>
    </row>
    <row r="44" spans="1:13" ht="14">
      <c r="A44" s="525" t="str">
        <f>'INSUMOS &amp; EQUIPOS'!B388</f>
        <v>MO241107</v>
      </c>
      <c r="B44" s="1210" t="str">
        <f>'INSUMOS &amp; EQUIPOS'!C388</f>
        <v>MAESTRO ELECTRICISTA</v>
      </c>
      <c r="C44" s="1211"/>
      <c r="D44" s="1212"/>
      <c r="E44" s="516" t="str">
        <f>VLOOKUP(B44,'INSUMOS &amp; EQUIPOS'!$C$10:$E$419,2,FALSE)</f>
        <v>HC</v>
      </c>
      <c r="F44" s="559">
        <v>1.67E-2</v>
      </c>
      <c r="G44" s="519">
        <f>VLOOKUP(B44,'INSUMOS &amp; EQUIPOS'!$C$10:$E$419,3,FALSE)</f>
        <v>33871.637234323105</v>
      </c>
      <c r="H44" s="520">
        <f>F44*G44</f>
        <v>565.65634181319581</v>
      </c>
    </row>
    <row r="45" spans="1:13" ht="14">
      <c r="A45" s="525" t="str">
        <f>'INSUMOS &amp; EQUIPOS'!B383</f>
        <v>MO241102</v>
      </c>
      <c r="B45" s="1210" t="str">
        <f>'INSUMOS &amp; EQUIPOS'!C383</f>
        <v xml:space="preserve">CUADRILLA "BB" (Instalaciones) </v>
      </c>
      <c r="C45" s="1211"/>
      <c r="D45" s="1212"/>
      <c r="E45" s="516" t="str">
        <f>VLOOKUP(B45,'INSUMOS &amp; EQUIPOS'!$C$10:$E$419,2,FALSE)</f>
        <v>HC</v>
      </c>
      <c r="F45" s="559">
        <v>2.5100000000000001E-2</v>
      </c>
      <c r="G45" s="519">
        <f>VLOOKUP(B45,'INSUMOS &amp; EQUIPOS'!$C$10:$E$419,3,FALSE)</f>
        <v>54548.731496747867</v>
      </c>
      <c r="H45" s="520">
        <f>F45*G45</f>
        <v>1369.1731605683715</v>
      </c>
    </row>
    <row r="46" spans="1:13" ht="14">
      <c r="A46" s="525"/>
      <c r="B46" s="1210"/>
      <c r="C46" s="1211"/>
      <c r="D46" s="1212"/>
      <c r="E46" s="516"/>
      <c r="F46" s="527"/>
      <c r="G46" s="519"/>
      <c r="H46" s="520"/>
    </row>
    <row r="47" spans="1:13" ht="14">
      <c r="A47" s="531"/>
      <c r="B47" s="1203"/>
      <c r="C47" s="1204"/>
      <c r="D47" s="1204"/>
      <c r="E47" s="543"/>
      <c r="F47" s="543"/>
      <c r="G47" s="523" t="s">
        <v>1550</v>
      </c>
      <c r="H47" s="534">
        <f>SUM(H43:H46)</f>
        <v>2285.148254014076</v>
      </c>
      <c r="J47" s="557"/>
      <c r="K47" s="557"/>
      <c r="L47" s="557"/>
      <c r="M47" s="557"/>
    </row>
    <row r="48" spans="1:13" ht="10" customHeight="1">
      <c r="A48" s="571"/>
      <c r="B48" s="572"/>
      <c r="C48" s="572"/>
      <c r="D48" s="572"/>
      <c r="E48" s="572"/>
      <c r="F48" s="572"/>
      <c r="G48" s="572"/>
      <c r="H48" s="573"/>
      <c r="J48" s="557" t="s">
        <v>1585</v>
      </c>
      <c r="K48" s="557" t="s">
        <v>1584</v>
      </c>
      <c r="L48" s="557"/>
      <c r="M48" s="557"/>
    </row>
    <row r="49" spans="1:14" ht="20" customHeight="1">
      <c r="A49" s="1213" t="s">
        <v>938</v>
      </c>
      <c r="B49" s="1214"/>
      <c r="C49" s="1214"/>
      <c r="D49" s="1214"/>
      <c r="E49" s="1214"/>
      <c r="F49" s="1214"/>
      <c r="G49" s="1215"/>
      <c r="H49" s="545">
        <f>H47+H39+H31+H23</f>
        <v>45069.921340665482</v>
      </c>
      <c r="J49" s="558">
        <f>'PPTO RESUMEN'!G54</f>
        <v>448449812.53498596</v>
      </c>
      <c r="K49" s="558">
        <v>0</v>
      </c>
      <c r="L49" s="558"/>
      <c r="M49" s="558">
        <f>H49-J49</f>
        <v>-448404742.61364532</v>
      </c>
      <c r="N49" s="556"/>
    </row>
    <row r="50" spans="1:14" ht="10" customHeight="1">
      <c r="A50" s="571"/>
      <c r="B50" s="572"/>
      <c r="C50" s="572"/>
      <c r="D50" s="572"/>
      <c r="E50" s="572"/>
      <c r="F50" s="572"/>
      <c r="G50" s="572"/>
      <c r="H50" s="573"/>
      <c r="J50" s="557"/>
      <c r="K50" s="557"/>
      <c r="L50" s="557"/>
      <c r="M50" s="557"/>
    </row>
    <row r="51" spans="1:14" ht="14.25" customHeight="1">
      <c r="A51" s="1216" t="s">
        <v>1551</v>
      </c>
      <c r="B51" s="1217"/>
      <c r="C51" s="1217"/>
      <c r="D51" s="1217"/>
      <c r="E51" s="1217"/>
      <c r="F51" s="1217"/>
      <c r="G51" s="1217"/>
      <c r="H51" s="1218"/>
      <c r="J51" s="557"/>
      <c r="K51" s="557"/>
      <c r="L51" s="557"/>
      <c r="M51" s="557"/>
    </row>
    <row r="52" spans="1:14" ht="12.75" customHeight="1">
      <c r="A52" s="1219"/>
      <c r="B52" s="1220"/>
      <c r="C52" s="1220"/>
      <c r="D52" s="1220"/>
      <c r="E52" s="1220"/>
      <c r="F52" s="1220"/>
      <c r="G52" s="1220"/>
      <c r="H52" s="1221"/>
    </row>
    <row r="53" spans="1:14" ht="12.75" customHeight="1">
      <c r="A53" s="1222"/>
      <c r="B53" s="1223"/>
      <c r="C53" s="1223"/>
      <c r="D53" s="1223"/>
      <c r="E53" s="1223"/>
      <c r="F53" s="1223"/>
      <c r="G53" s="1223"/>
      <c r="H53" s="1224"/>
    </row>
    <row r="54" spans="1:14" ht="14.5">
      <c r="A54" s="502"/>
      <c r="B54" s="502"/>
      <c r="C54" s="502"/>
      <c r="D54" s="502"/>
      <c r="E54" s="502"/>
      <c r="F54" s="502"/>
      <c r="G54" s="502"/>
      <c r="H54" s="502"/>
    </row>
  </sheetData>
  <mergeCells count="42">
    <mergeCell ref="B45:D45"/>
    <mergeCell ref="B46:D46"/>
    <mergeCell ref="B47:D47"/>
    <mergeCell ref="A49:G49"/>
    <mergeCell ref="A51:H53"/>
    <mergeCell ref="B44:D44"/>
    <mergeCell ref="B31:D31"/>
    <mergeCell ref="B33:C33"/>
    <mergeCell ref="B34:C34"/>
    <mergeCell ref="B35:C35"/>
    <mergeCell ref="B36:C36"/>
    <mergeCell ref="B37:C37"/>
    <mergeCell ref="B38:C38"/>
    <mergeCell ref="B39:C39"/>
    <mergeCell ref="B41:H41"/>
    <mergeCell ref="B42:D42"/>
    <mergeCell ref="B43:D43"/>
    <mergeCell ref="B30:D30"/>
    <mergeCell ref="B22:C22"/>
    <mergeCell ref="B16:H16"/>
    <mergeCell ref="B17:C17"/>
    <mergeCell ref="B18:C18"/>
    <mergeCell ref="B19:C19"/>
    <mergeCell ref="B20:C20"/>
    <mergeCell ref="B21:C21"/>
    <mergeCell ref="B25:H25"/>
    <mergeCell ref="B26:D26"/>
    <mergeCell ref="B27:D27"/>
    <mergeCell ref="B28:D28"/>
    <mergeCell ref="B29:D29"/>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67" fitToHeight="0" orientation="portrait"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52BE1B-1FD5-4C0D-8038-9B6796D91B16}">
  <sheetPr>
    <tabColor rgb="FF92D050"/>
    <pageSetUpPr fitToPage="1"/>
  </sheetPr>
  <dimension ref="A1:N71"/>
  <sheetViews>
    <sheetView view="pageBreakPreview" topLeftCell="A20" zoomScale="73" zoomScaleNormal="70" zoomScaleSheetLayoutView="100" workbookViewId="0">
      <selection activeCell="X28" sqref="X28"/>
    </sheetView>
  </sheetViews>
  <sheetFormatPr baseColWidth="10" defaultColWidth="11.3984375" defaultRowHeight="12.5"/>
  <cols>
    <col min="1" max="2" width="16.59765625" style="465" customWidth="1"/>
    <col min="3" max="3" width="59.09765625" style="465" customWidth="1"/>
    <col min="4" max="6" width="16.59765625" style="465" customWidth="1"/>
    <col min="7" max="7" width="24.8984375" style="465" customWidth="1"/>
    <col min="8" max="8" width="22" style="465" customWidth="1"/>
    <col min="9" max="9" width="11.3984375" style="465"/>
    <col min="10" max="10" width="18.8984375" style="465" customWidth="1"/>
    <col min="11" max="11" width="11.3984375" style="465"/>
    <col min="12" max="12" width="15.8984375" style="465" bestFit="1" customWidth="1"/>
    <col min="13" max="13" width="15.796875" style="465" customWidth="1"/>
    <col min="14" max="14" width="20.296875" style="465" customWidth="1"/>
    <col min="15"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58.5" customHeight="1">
      <c r="A14" s="510" t="str">
        <f>'PPTO RESUMEN'!C71</f>
        <v>9.4</v>
      </c>
      <c r="B14" s="1182" t="str">
        <f>VLOOKUP(A14,'PPTO RESUMEN'!$C$17:$E$83,2,FALSE)</f>
        <v>Suministro e instalación de estructura metalica de soporte tipo para 1620 módulos solares o equivalentes, con módulo de protección descargador de sobrepotencial instalado. Incluye Hincas, tubos de amarre longitudinales, tubos de amarre transversales, placas y herrajes de unión.</v>
      </c>
      <c r="C14" s="1183"/>
      <c r="D14" s="1183"/>
      <c r="E14" s="1183"/>
      <c r="F14" s="1183"/>
      <c r="G14" s="1184"/>
      <c r="H14" s="511" t="str">
        <f>VLOOKUP(A14,'PPTO RESUMEN'!$C$17:$E$83,3,FALSE)</f>
        <v>kg</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3" ht="15" customHeight="1">
      <c r="A17" s="513" t="s">
        <v>360</v>
      </c>
      <c r="B17" s="1202" t="s">
        <v>933</v>
      </c>
      <c r="C17" s="1202"/>
      <c r="D17" s="514" t="s">
        <v>301</v>
      </c>
      <c r="E17" s="514" t="s">
        <v>0</v>
      </c>
      <c r="F17" s="514" t="s">
        <v>1537</v>
      </c>
      <c r="G17" s="514" t="s">
        <v>1538</v>
      </c>
      <c r="H17" s="514" t="s">
        <v>365</v>
      </c>
      <c r="J17"/>
      <c r="K17"/>
      <c r="L17"/>
    </row>
    <row r="18" spans="1:13" ht="40" customHeight="1">
      <c r="A18" s="515" t="str">
        <f>'INSUMOS &amp; EQUIPOS'!B235</f>
        <v>MAT2411226</v>
      </c>
      <c r="B18" s="1198" t="str">
        <f>'INSUMOS &amp; EQUIPOS'!C235</f>
        <v>CORREA PERFIL EN C 90X45X1,5 GALVANIZADO UNIDADES PEDIDAS 224 UN LARGO ÚTIL 9,900.00 MM</v>
      </c>
      <c r="C18" s="1198"/>
      <c r="D18" s="516" t="str">
        <f>VLOOKUP(A18,'INSUMOS &amp; EQUIPOS'!$B$10:$E$419,3,FALSE)</f>
        <v>ML</v>
      </c>
      <c r="E18" s="585">
        <v>0.10070659017526395</v>
      </c>
      <c r="F18" s="518">
        <v>0.05</v>
      </c>
      <c r="G18" s="519">
        <f>VLOOKUP(A18,'INSUMOS &amp; EQUIPOS'!$B$10:$E$419,4,FALSE)</f>
        <v>15469</v>
      </c>
      <c r="H18" s="520">
        <f t="shared" ref="H18" si="0">E18*G18*(1+F18)</f>
        <v>1635.7217555922161</v>
      </c>
      <c r="J18" s="579">
        <f>H18/$H$66</f>
        <v>7.9791305150841901E-2</v>
      </c>
      <c r="K18"/>
      <c r="L18" s="580">
        <v>1635.7217555913189</v>
      </c>
      <c r="M18" s="584">
        <f>H18-L18</f>
        <v>8.9721652329899371E-10</v>
      </c>
    </row>
    <row r="19" spans="1:13" ht="40" customHeight="1">
      <c r="A19" s="515" t="str">
        <f>'INSUMOS &amp; EQUIPOS'!B236</f>
        <v>MAT2411227</v>
      </c>
      <c r="B19" s="1198" t="str">
        <f>'INSUMOS &amp; EQUIPOS'!C236</f>
        <v>CORREA PERFIL EN C 90X45X1,5 GALVANIZADO UNIDADES PEDIDAS 8 UN LARGO ÚTIL 9,900.00 MM</v>
      </c>
      <c r="C19" s="1198"/>
      <c r="D19" s="516" t="str">
        <f>VLOOKUP(A19,'INSUMOS &amp; EQUIPOS'!$B$10:$E$419,3,FALSE)</f>
        <v>ML</v>
      </c>
      <c r="E19" s="585">
        <v>3.59666393482172E-3</v>
      </c>
      <c r="F19" s="518">
        <v>0.05</v>
      </c>
      <c r="G19" s="519">
        <f>VLOOKUP(A19,'INSUMOS &amp; EQUIPOS'!$B$10:$E$419,4,FALSE)</f>
        <v>15469</v>
      </c>
      <c r="H19" s="520">
        <f t="shared" ref="H19:H38" si="1">E19*G19*(1+F19)</f>
        <v>58.418634128145051</v>
      </c>
      <c r="J19" s="579">
        <f t="shared" ref="J19:J38" si="2">H19/$H$66</f>
        <v>2.8496894696656873E-3</v>
      </c>
      <c r="K19"/>
      <c r="L19" s="580">
        <v>58.418634128261402</v>
      </c>
      <c r="M19" s="584">
        <f t="shared" ref="M19:M38" si="3">H19-L19</f>
        <v>-1.1635137298071641E-10</v>
      </c>
    </row>
    <row r="20" spans="1:13" ht="40" customHeight="1">
      <c r="A20" s="515" t="str">
        <f>'INSUMOS &amp; EQUIPOS'!B237</f>
        <v>MAT2411228</v>
      </c>
      <c r="B20" s="1198" t="str">
        <f>'INSUMOS &amp; EQUIPOS'!C237</f>
        <v>CORREA PERFIL EN C 90X45X1,5 GALVANIZADO UNIDADES PEDIDAS 224 UN LARGO ÚTIL 8,970.00 MM</v>
      </c>
      <c r="C20" s="1198"/>
      <c r="D20" s="516" t="str">
        <f>VLOOKUP(A20,'INSUMOS &amp; EQUIPOS'!$B$10:$E$419,3,FALSE)</f>
        <v>ML</v>
      </c>
      <c r="E20" s="585">
        <v>9.1246274128479854E-2</v>
      </c>
      <c r="F20" s="518">
        <v>0.05</v>
      </c>
      <c r="G20" s="519">
        <f>VLOOKUP(A20,'INSUMOS &amp; EQUIPOS'!$B$10:$E$419,4,FALSE)</f>
        <v>15469</v>
      </c>
      <c r="H20" s="520">
        <f t="shared" si="1"/>
        <v>1482.0630452181276</v>
      </c>
      <c r="J20" s="579">
        <f t="shared" si="2"/>
        <v>7.22957583033252E-2</v>
      </c>
      <c r="K20"/>
      <c r="L20" s="580">
        <v>1482.063045217589</v>
      </c>
      <c r="M20" s="584">
        <f t="shared" si="3"/>
        <v>5.3864823712501675E-10</v>
      </c>
    </row>
    <row r="21" spans="1:13" ht="40" customHeight="1">
      <c r="A21" s="515" t="str">
        <f>'INSUMOS &amp; EQUIPOS'!B238</f>
        <v>MAT2411229</v>
      </c>
      <c r="B21" s="1198" t="str">
        <f>'INSUMOS &amp; EQUIPOS'!C238</f>
        <v>CORREA PERFIL EN C 90X45X1,5 GALVANIZADO UNIDADES PEDIDAS 8 UN LARGO ÚTIL 8,970.00 MM</v>
      </c>
      <c r="C21" s="1198"/>
      <c r="D21" s="516" t="str">
        <f>VLOOKUP(A21,'INSUMOS &amp; EQUIPOS'!$B$10:$E$419,3,FALSE)</f>
        <v>ML</v>
      </c>
      <c r="E21" s="585">
        <v>3.2587955045926265E-3</v>
      </c>
      <c r="F21" s="518">
        <v>0.05</v>
      </c>
      <c r="G21" s="519">
        <f>VLOOKUP(A21,'INSUMOS &amp; EQUIPOS'!$B$10:$E$419,4,FALSE)</f>
        <v>15468.99</v>
      </c>
      <c r="H21" s="520">
        <f t="shared" si="1"/>
        <v>52.930788826217707</v>
      </c>
      <c r="J21" s="579">
        <f t="shared" si="2"/>
        <v>2.5819896988399558E-3</v>
      </c>
      <c r="K21"/>
      <c r="L21" s="580">
        <v>52.930788826132527</v>
      </c>
      <c r="M21" s="584">
        <f t="shared" si="3"/>
        <v>8.517986316292081E-11</v>
      </c>
    </row>
    <row r="22" spans="1:13" ht="40" customHeight="1">
      <c r="A22" s="515" t="str">
        <f>'INSUMOS &amp; EQUIPOS'!B239</f>
        <v>MAT2411230</v>
      </c>
      <c r="B22" s="1198" t="str">
        <f>'INSUMOS &amp; EQUIPOS'!C239</f>
        <v>DIAGONAL PERFIL EN C 90X45X1,5 GALVANIZADO UNIDADES PEDIDAS 203 UN LARGO ÚTIL 1,800.00 MM</v>
      </c>
      <c r="C22" s="1198"/>
      <c r="D22" s="516" t="str">
        <f>VLOOKUP(A22,'INSUMOS &amp; EQUIPOS'!$B$10:$E$419,3,FALSE)</f>
        <v>ML</v>
      </c>
      <c r="E22" s="585">
        <v>1.6593699517514438E-2</v>
      </c>
      <c r="F22" s="518">
        <v>0.05</v>
      </c>
      <c r="G22" s="519">
        <f>VLOOKUP(A22,'INSUMOS &amp; EQUIPOS'!$B$10:$E$419,4,FALSE)</f>
        <v>15469</v>
      </c>
      <c r="H22" s="520">
        <f t="shared" si="1"/>
        <v>269.52233472825236</v>
      </c>
      <c r="J22" s="579">
        <f t="shared" si="2"/>
        <v>1.3147430962354118E-2</v>
      </c>
      <c r="K22"/>
      <c r="L22" s="580">
        <v>269.52233472811503</v>
      </c>
      <c r="M22" s="584">
        <f t="shared" si="3"/>
        <v>1.3733369996771216E-10</v>
      </c>
    </row>
    <row r="23" spans="1:13" ht="40" customHeight="1">
      <c r="A23" s="515" t="str">
        <f>'INSUMOS &amp; EQUIPOS'!B240</f>
        <v>MAT2411231</v>
      </c>
      <c r="B23" s="1198" t="str">
        <f>'INSUMOS &amp; EQUIPOS'!C240</f>
        <v>DIAGONAL PERFIL EN C 90X45X1,5 GALVANIZADOUNIDADES PEDIDAS 406 UN LARGO ÚTIL 1,300.00 MM</v>
      </c>
      <c r="C23" s="1198"/>
      <c r="D23" s="516" t="str">
        <f>VLOOKUP(A23,'INSUMOS &amp; EQUIPOS'!$B$10:$E$419,3,FALSE)</f>
        <v>ML</v>
      </c>
      <c r="E23" s="585">
        <v>2.3968677080915768E-2</v>
      </c>
      <c r="F23" s="518">
        <v>0.05</v>
      </c>
      <c r="G23" s="519">
        <f>VLOOKUP(A23,'INSUMOS &amp; EQUIPOS'!$B$10:$E$419,4,FALSE)</f>
        <v>15483</v>
      </c>
      <c r="H23" s="520">
        <f t="shared" si="1"/>
        <v>389.66237860600978</v>
      </c>
      <c r="J23" s="579">
        <f t="shared" si="2"/>
        <v>1.9007920907610734E-2</v>
      </c>
      <c r="K23"/>
      <c r="L23" s="580">
        <v>389.6623786048101</v>
      </c>
      <c r="M23" s="584">
        <f t="shared" si="3"/>
        <v>1.1996803550573532E-9</v>
      </c>
    </row>
    <row r="24" spans="1:13" ht="40" customHeight="1">
      <c r="A24" s="515" t="str">
        <f>'INSUMOS &amp; EQUIPOS'!B241</f>
        <v>MAT2411232</v>
      </c>
      <c r="B24" s="1198" t="str">
        <f>'INSUMOS &amp; EQUIPOS'!C241</f>
        <v>DIAGONAL PERFIL EN C 90X45X1,5 GALVANIZADO UNIDADES PEDIDAS 58 UN LARGO ÚTIL 3,500.00 MM</v>
      </c>
      <c r="C24" s="1198"/>
      <c r="D24" s="516" t="str">
        <f>VLOOKUP(A24,'INSUMOS &amp; EQUIPOS'!$B$10:$E$419,3,FALSE)</f>
        <v>ML</v>
      </c>
      <c r="E24" s="585">
        <v>9.218721954177056E-3</v>
      </c>
      <c r="F24" s="518">
        <v>0.05</v>
      </c>
      <c r="G24" s="519">
        <f>VLOOKUP(A24,'INSUMOS &amp; EQUIPOS'!$B$10:$E$419,4,FALSE)</f>
        <v>15469</v>
      </c>
      <c r="H24" s="520">
        <f t="shared" si="1"/>
        <v>149.73463040462312</v>
      </c>
      <c r="J24" s="579">
        <f t="shared" si="2"/>
        <v>7.3041283124208314E-3</v>
      </c>
      <c r="K24"/>
      <c r="L24" s="580">
        <v>149.73463040450838</v>
      </c>
      <c r="M24" s="584">
        <f t="shared" si="3"/>
        <v>1.1473844097054098E-10</v>
      </c>
    </row>
    <row r="25" spans="1:13" ht="40" customHeight="1">
      <c r="A25" s="515" t="str">
        <f>'INSUMOS &amp; EQUIPOS'!B242</f>
        <v>MAT2411233</v>
      </c>
      <c r="B25" s="1198" t="str">
        <f>'INSUMOS &amp; EQUIPOS'!C242</f>
        <v>PERFIL EN C 100X50X3 GALVANIZADO UNIDADES PEDIDAS 203 UN LARGO ÚTIL 2,880.00 MM</v>
      </c>
      <c r="C25" s="1198"/>
      <c r="D25" s="516" t="str">
        <f>VLOOKUP(A25,'INSUMOS &amp; EQUIPOS'!$B$10:$E$419,3,FALSE)</f>
        <v>ML</v>
      </c>
      <c r="E25" s="585">
        <v>2.6549919228017416E-2</v>
      </c>
      <c r="F25" s="518">
        <v>0.05</v>
      </c>
      <c r="G25" s="519">
        <f>VLOOKUP(A25,'INSUMOS &amp; EQUIPOS'!$B$10:$E$419,4,FALSE)</f>
        <v>49074</v>
      </c>
      <c r="H25" s="520">
        <f t="shared" si="1"/>
        <v>1368.056273005513</v>
      </c>
      <c r="J25" s="579">
        <f t="shared" si="2"/>
        <v>6.6734452341734099E-2</v>
      </c>
      <c r="K25"/>
      <c r="L25" s="580">
        <v>1368.056273005109</v>
      </c>
      <c r="M25" s="584">
        <f t="shared" si="3"/>
        <v>4.0404302126262337E-10</v>
      </c>
    </row>
    <row r="26" spans="1:13" ht="40" customHeight="1">
      <c r="A26" s="515" t="str">
        <f>'INSUMOS &amp; EQUIPOS'!B243</f>
        <v>MAT2411234</v>
      </c>
      <c r="B26" s="1198" t="str">
        <f>'INSUMOS &amp; EQUIPOS'!C243</f>
        <v>PERFIL EN C 100X50X3 GALVANIZADO UNIDADES PEDIDAS 203 UN LARGO ÚTIL 2,210.00 MM</v>
      </c>
      <c r="C26" s="1198"/>
      <c r="D26" s="516" t="str">
        <f>VLOOKUP(A26,'INSUMOS &amp; EQUIPOS'!$B$10:$E$419,3,FALSE)</f>
        <v>ML</v>
      </c>
      <c r="E26" s="585">
        <v>2.0373375518687453E-2</v>
      </c>
      <c r="F26" s="518">
        <v>0.05</v>
      </c>
      <c r="G26" s="519">
        <f>VLOOKUP(A26,'INSUMOS &amp; EQUIPOS'!$B$10:$E$419,4,FALSE)</f>
        <v>49074</v>
      </c>
      <c r="H26" s="520">
        <f t="shared" si="1"/>
        <v>1049.7931817142717</v>
      </c>
      <c r="J26" s="579">
        <f t="shared" si="2"/>
        <v>5.1209423498258501E-2</v>
      </c>
      <c r="K26"/>
      <c r="L26" s="580">
        <v>1049.7931817157262</v>
      </c>
      <c r="M26" s="584">
        <f t="shared" si="3"/>
        <v>-1.4545094018103555E-9</v>
      </c>
    </row>
    <row r="27" spans="1:13" ht="40" customHeight="1">
      <c r="A27" s="515" t="str">
        <f>'INSUMOS &amp; EQUIPOS'!B244</f>
        <v>MAT2411235</v>
      </c>
      <c r="B27" s="1198" t="str">
        <f>'INSUMOS &amp; EQUIPOS'!C244</f>
        <v>PERFIL EN C 100X50X3 GALVANIZADO UNIDADES PEDIDAS 203 UN LARGO ÚTIL 3,550.00 MM</v>
      </c>
      <c r="C27" s="1198"/>
      <c r="D27" s="516" t="str">
        <f>VLOOKUP(A27,'INSUMOS &amp; EQUIPOS'!$B$10:$E$419,3,FALSE)</f>
        <v>ML</v>
      </c>
      <c r="E27" s="585">
        <v>3.2726462937318956E-2</v>
      </c>
      <c r="F27" s="518">
        <v>0.05</v>
      </c>
      <c r="G27" s="519">
        <f>VLOOKUP(A27,'INSUMOS &amp; EQUIPOS'!$B$10:$E$419,4,FALSE)</f>
        <v>49074</v>
      </c>
      <c r="H27" s="520">
        <f t="shared" si="1"/>
        <v>1686.3193642952899</v>
      </c>
      <c r="J27" s="579">
        <f t="shared" si="2"/>
        <v>8.2259481185138247E-2</v>
      </c>
      <c r="K27"/>
      <c r="L27" s="580">
        <v>1686.3193642944921</v>
      </c>
      <c r="M27" s="584">
        <f t="shared" si="3"/>
        <v>7.978542271303013E-10</v>
      </c>
    </row>
    <row r="28" spans="1:13" ht="40" customHeight="1">
      <c r="A28" s="515" t="str">
        <f>'INSUMOS &amp; EQUIPOS'!B245</f>
        <v>MAT2411236</v>
      </c>
      <c r="B28" s="1198" t="str">
        <f>'INSUMOS &amp; EQUIPOS'!C245</f>
        <v>PERFIL EN C 120X60X1,5 GALVANIZADO UNIDADES PEDIDAS 203 UN LARGO ÚTIL 9,000.00 MM</v>
      </c>
      <c r="C28" s="1198"/>
      <c r="D28" s="516" t="str">
        <f>VLOOKUP(A28,'INSUMOS &amp; EQUIPOS'!$B$10:$E$419,3,FALSE)</f>
        <v>ML</v>
      </c>
      <c r="E28" s="585">
        <v>8.2968497587557977E-2</v>
      </c>
      <c r="F28" s="518">
        <v>0.05</v>
      </c>
      <c r="G28" s="519">
        <f>VLOOKUP(A28,'INSUMOS &amp; EQUIPOS'!$B$10:$E$419,4,FALSE)</f>
        <v>20629</v>
      </c>
      <c r="H28" s="520">
        <f t="shared" si="1"/>
        <v>1797.1349935704202</v>
      </c>
      <c r="J28" s="579">
        <f t="shared" si="2"/>
        <v>8.7665121637583776E-2</v>
      </c>
      <c r="K28"/>
      <c r="L28" s="580">
        <v>1797.1349935698124</v>
      </c>
      <c r="M28" s="584">
        <f t="shared" si="3"/>
        <v>6.0776983445975929E-10</v>
      </c>
    </row>
    <row r="29" spans="1:13" ht="20" customHeight="1">
      <c r="A29" s="515" t="str">
        <f>'INSUMOS &amp; EQUIPOS'!B246</f>
        <v>MAT2411237</v>
      </c>
      <c r="B29" s="1198" t="str">
        <f>'INSUMOS &amp; EQUIPOS'!C246</f>
        <v>ARANDELA DENTADA DE SEGURIDAD M8</v>
      </c>
      <c r="C29" s="1198"/>
      <c r="D29" s="516" t="str">
        <f>VLOOKUP(A29,'INSUMOS &amp; EQUIPOS'!$B$10:$E$419,3,FALSE)</f>
        <v>UND</v>
      </c>
      <c r="E29" s="585">
        <v>0.29427250375897529</v>
      </c>
      <c r="F29" s="518">
        <v>0.05</v>
      </c>
      <c r="G29" s="519">
        <f>VLOOKUP(A29,'INSUMOS &amp; EQUIPOS'!$B$10:$E$419,4,FALSE)</f>
        <v>106</v>
      </c>
      <c r="H29" s="520">
        <f t="shared" si="1"/>
        <v>32.752529668373953</v>
      </c>
      <c r="J29" s="579">
        <f t="shared" si="2"/>
        <v>1.597684374067064E-3</v>
      </c>
      <c r="K29"/>
      <c r="L29" s="580">
        <v>32.752529668346291</v>
      </c>
      <c r="M29" s="584">
        <f t="shared" si="3"/>
        <v>2.76614287031407E-11</v>
      </c>
    </row>
    <row r="30" spans="1:13" ht="20" customHeight="1">
      <c r="A30" s="515" t="str">
        <f>'INSUMOS &amp; EQUIPOS'!B247</f>
        <v>MAT2411238</v>
      </c>
      <c r="B30" s="1198" t="str">
        <f>'INSUMOS &amp; EQUIPOS'!C247</f>
        <v>ARANDELA PLANA M8</v>
      </c>
      <c r="C30" s="1198"/>
      <c r="D30" s="516" t="str">
        <f>VLOOKUP(A30,'INSUMOS &amp; EQUIPOS'!$B$10:$E$419,3,FALSE)</f>
        <v>UND</v>
      </c>
      <c r="E30" s="585">
        <v>0.29427250375897529</v>
      </c>
      <c r="F30" s="518">
        <v>0.05</v>
      </c>
      <c r="G30" s="519">
        <f>VLOOKUP(A30,'INSUMOS &amp; EQUIPOS'!$B$10:$E$419,4,FALSE)</f>
        <v>106</v>
      </c>
      <c r="H30" s="520">
        <f t="shared" si="1"/>
        <v>32.752529668373953</v>
      </c>
      <c r="J30" s="579">
        <f t="shared" si="2"/>
        <v>1.597684374067064E-3</v>
      </c>
      <c r="K30"/>
      <c r="L30" s="580">
        <v>32.752529668346291</v>
      </c>
      <c r="M30" s="584">
        <f t="shared" si="3"/>
        <v>2.76614287031407E-11</v>
      </c>
    </row>
    <row r="31" spans="1:13" ht="20" customHeight="1">
      <c r="A31" s="515" t="str">
        <f>'INSUMOS &amp; EQUIPOS'!B248</f>
        <v>MAT2411239</v>
      </c>
      <c r="B31" s="1198" t="str">
        <f>'INSUMOS &amp; EQUIPOS'!C248</f>
        <v>WASA 5/16 ACERO INOXIDABLE</v>
      </c>
      <c r="C31" s="1198"/>
      <c r="D31" s="516" t="str">
        <f>VLOOKUP(A31,'INSUMOS &amp; EQUIPOS'!$B$10:$E$419,3,FALSE)</f>
        <v>UND</v>
      </c>
      <c r="E31" s="585">
        <v>0.29427250375897529</v>
      </c>
      <c r="F31" s="518">
        <v>0.05</v>
      </c>
      <c r="G31" s="519">
        <f>VLOOKUP(A31,'INSUMOS &amp; EQUIPOS'!$B$10:$E$419,4,FALSE)</f>
        <v>70</v>
      </c>
      <c r="H31" s="520">
        <f t="shared" si="1"/>
        <v>21.629029026284684</v>
      </c>
      <c r="J31" s="579">
        <f t="shared" si="2"/>
        <v>1.0550745866480611E-3</v>
      </c>
      <c r="K31"/>
      <c r="L31" s="580">
        <v>21.629029026266423</v>
      </c>
      <c r="M31" s="584">
        <f t="shared" si="3"/>
        <v>1.8260948309034575E-11</v>
      </c>
    </row>
    <row r="32" spans="1:13" ht="20" customHeight="1">
      <c r="A32" s="515" t="str">
        <f>'INSUMOS &amp; EQUIPOS'!B249</f>
        <v>MAT2411240</v>
      </c>
      <c r="B32" s="1198" t="str">
        <f>'INSUMOS &amp; EQUIPOS'!C249</f>
        <v>TORNILLO 8X20 CABEZA HEXAGONAL INOX</v>
      </c>
      <c r="C32" s="1198"/>
      <c r="D32" s="516" t="str">
        <f>VLOOKUP(A32,'INSUMOS &amp; EQUIPOS'!$B$10:$E$419,3,FALSE)</f>
        <v>UND</v>
      </c>
      <c r="E32" s="585">
        <v>0.29427250375897529</v>
      </c>
      <c r="F32" s="518">
        <v>0.05</v>
      </c>
      <c r="G32" s="519">
        <f>VLOOKUP(A32,'INSUMOS &amp; EQUIPOS'!$B$10:$E$419,4,FALSE)</f>
        <v>584</v>
      </c>
      <c r="H32" s="520">
        <f t="shared" si="1"/>
        <v>180.44789930500366</v>
      </c>
      <c r="J32" s="579">
        <f t="shared" si="2"/>
        <v>8.8023365514638251E-3</v>
      </c>
      <c r="K32"/>
      <c r="L32" s="580">
        <v>180.44789930485126</v>
      </c>
      <c r="M32" s="584">
        <f t="shared" si="3"/>
        <v>1.5239720596582629E-10</v>
      </c>
    </row>
    <row r="33" spans="1:14" ht="20" customHeight="1">
      <c r="A33" s="515" t="str">
        <f>'INSUMOS &amp; EQUIPOS'!B250</f>
        <v>MAT2411241</v>
      </c>
      <c r="B33" s="1198" t="str">
        <f>'INSUMOS &amp; EQUIPOS'!C250</f>
        <v>TUERCA M8 INOXIDABLE</v>
      </c>
      <c r="C33" s="1198"/>
      <c r="D33" s="516" t="str">
        <f>VLOOKUP(A33,'INSUMOS &amp; EQUIPOS'!$B$10:$E$419,3,FALSE)</f>
        <v>UND</v>
      </c>
      <c r="E33" s="585">
        <v>0.29427250375897529</v>
      </c>
      <c r="F33" s="518">
        <v>0.05</v>
      </c>
      <c r="G33" s="519">
        <f>VLOOKUP(A33,'INSUMOS &amp; EQUIPOS'!$B$10:$E$419,4,FALSE)</f>
        <v>416</v>
      </c>
      <c r="H33" s="520">
        <f t="shared" si="1"/>
        <v>128.53822964192042</v>
      </c>
      <c r="J33" s="579">
        <f t="shared" si="2"/>
        <v>6.270157543508478E-3</v>
      </c>
      <c r="K33"/>
      <c r="L33" s="580">
        <v>128.53822964181188</v>
      </c>
      <c r="M33" s="584">
        <f t="shared" si="3"/>
        <v>1.085425083147129E-10</v>
      </c>
    </row>
    <row r="34" spans="1:14" ht="20" customHeight="1">
      <c r="A34" s="515" t="str">
        <f>'INSUMOS &amp; EQUIPOS'!B251</f>
        <v>MAT2411242</v>
      </c>
      <c r="B34" s="1198" t="str">
        <f>'INSUMOS &amp; EQUIPOS'!C251</f>
        <v>PLATINA APOYO RIOSTRA 150X150X4.76</v>
      </c>
      <c r="C34" s="1198"/>
      <c r="D34" s="516" t="str">
        <f>VLOOKUP(A34,'INSUMOS &amp; EQUIPOS'!$B$10:$E$419,3,FALSE)</f>
        <v>UND</v>
      </c>
      <c r="E34" s="585">
        <v>2.765616586248143E-2</v>
      </c>
      <c r="F34" s="518">
        <v>0.05</v>
      </c>
      <c r="G34" s="519">
        <f>VLOOKUP(A34,'INSUMOS &amp; EQUIPOS'!$B$10:$E$419,4,FALSE)</f>
        <v>12876</v>
      </c>
      <c r="H34" s="520">
        <f t="shared" si="1"/>
        <v>373.90583122757647</v>
      </c>
      <c r="J34" s="579">
        <f t="shared" si="2"/>
        <v>1.8239308840370064E-2</v>
      </c>
      <c r="K34"/>
      <c r="L34" s="580">
        <v>373.90583122796232</v>
      </c>
      <c r="M34" s="584">
        <f t="shared" si="3"/>
        <v>-3.858531272271648E-10</v>
      </c>
    </row>
    <row r="35" spans="1:14" ht="20" customHeight="1">
      <c r="A35" s="515" t="str">
        <f>'INSUMOS &amp; EQUIPOS'!B252</f>
        <v>MAT2411243</v>
      </c>
      <c r="B35" s="1198" t="str">
        <f>'INSUMOS &amp; EQUIPOS'!C252</f>
        <v>PLATINA EN L-SOPORTE CORREA</v>
      </c>
      <c r="C35" s="1198"/>
      <c r="D35" s="516" t="str">
        <f>VLOOKUP(A35,'INSUMOS &amp; EQUIPOS'!$B$10:$E$419,3,FALSE)</f>
        <v>UND</v>
      </c>
      <c r="E35" s="585">
        <v>7.3749775633359604E-2</v>
      </c>
      <c r="F35" s="518">
        <v>0.05</v>
      </c>
      <c r="G35" s="519">
        <f>VLOOKUP(A35,'INSUMOS &amp; EQUIPOS'!$B$10:$E$419,4,FALSE)</f>
        <v>3083</v>
      </c>
      <c r="H35" s="520">
        <f t="shared" si="1"/>
        <v>238.73908619153005</v>
      </c>
      <c r="J35" s="579">
        <f t="shared" si="2"/>
        <v>1.1645809082513966E-2</v>
      </c>
      <c r="K35"/>
      <c r="L35" s="580">
        <v>238.7390861915311</v>
      </c>
      <c r="M35" s="584">
        <f t="shared" si="3"/>
        <v>-1.0516032489249483E-12</v>
      </c>
    </row>
    <row r="36" spans="1:14" ht="20" customHeight="1">
      <c r="A36" s="515" t="str">
        <f>'INSUMOS &amp; EQUIPOS'!B253</f>
        <v>MAT2411244</v>
      </c>
      <c r="B36" s="1198" t="str">
        <f>'INSUMOS &amp; EQUIPOS'!C253</f>
        <v>PLATINA UNION</v>
      </c>
      <c r="C36" s="1198"/>
      <c r="D36" s="516" t="str">
        <f>VLOOKUP(A36,'INSUMOS &amp; EQUIPOS'!$B$10:$E$419,3,FALSE)</f>
        <v>UND</v>
      </c>
      <c r="E36" s="585">
        <v>1.0535682233339116E-2</v>
      </c>
      <c r="F36" s="518">
        <v>0.05</v>
      </c>
      <c r="G36" s="519">
        <f>VLOOKUP(A36,'INSUMOS &amp; EQUIPOS'!$B$10:$E$419,4,FALSE)</f>
        <v>11306</v>
      </c>
      <c r="H36" s="520">
        <f t="shared" si="1"/>
        <v>125.07224449663866</v>
      </c>
      <c r="J36" s="579">
        <f t="shared" si="2"/>
        <v>6.1010850973971685E-3</v>
      </c>
      <c r="K36"/>
      <c r="L36" s="580">
        <v>125.0722444966151</v>
      </c>
      <c r="M36" s="584">
        <f t="shared" si="3"/>
        <v>2.3561597117804922E-11</v>
      </c>
    </row>
    <row r="37" spans="1:14" ht="20" customHeight="1">
      <c r="A37" s="515" t="str">
        <f>'INSUMOS &amp; EQUIPOS'!B254</f>
        <v>MAT2411245</v>
      </c>
      <c r="B37" s="1198" t="str">
        <f>'INSUMOS &amp; EQUIPOS'!C254</f>
        <v>COMBO TORNILLO HEX. G2 1/2X1-1/2 CT-2AR-AP - GC</v>
      </c>
      <c r="C37" s="1198"/>
      <c r="D37" s="516" t="str">
        <f>VLOOKUP(A37,'INSUMOS &amp; EQUIPOS'!$B$10:$E$419,3,FALSE)</f>
        <v>UND</v>
      </c>
      <c r="E37" s="585">
        <v>0.36084711649209567</v>
      </c>
      <c r="F37" s="518">
        <v>0.05</v>
      </c>
      <c r="G37" s="519">
        <f>VLOOKUP(A37,'INSUMOS &amp; EQUIPOS'!$B$10:$E$419,4,FALSE)</f>
        <v>1636</v>
      </c>
      <c r="H37" s="520">
        <f t="shared" si="1"/>
        <v>619.86317671012193</v>
      </c>
      <c r="J37" s="579">
        <f t="shared" si="2"/>
        <v>3.0237228132201865E-2</v>
      </c>
      <c r="K37"/>
      <c r="L37" s="580">
        <v>619.86317670960864</v>
      </c>
      <c r="M37" s="584">
        <f t="shared" si="3"/>
        <v>5.1329607231309637E-10</v>
      </c>
    </row>
    <row r="38" spans="1:14" ht="20" customHeight="1">
      <c r="A38" s="515" t="str">
        <f>'INSUMOS &amp; EQUIPOS'!B255</f>
        <v>MAT2411246</v>
      </c>
      <c r="B38" s="1198" t="str">
        <f>'INSUMOS &amp; EQUIPOS'!C255</f>
        <v>IMPUESTO DE LA ESTRUCTURA</v>
      </c>
      <c r="C38" s="1198"/>
      <c r="D38" s="516" t="str">
        <f>VLOOKUP(A38,'INSUMOS &amp; EQUIPOS'!$B$10:$E$419,3,FALSE)</f>
        <v>UND</v>
      </c>
      <c r="E38" s="585">
        <v>4.541242341948859E-5</v>
      </c>
      <c r="F38" s="518"/>
      <c r="G38" s="519">
        <f>VLOOKUP(A38,'INSUMOS &amp; EQUIPOS'!$B$10:$E$419,4,FALSE)</f>
        <v>46592864</v>
      </c>
      <c r="H38" s="520">
        <f t="shared" si="1"/>
        <v>2115.894868294647</v>
      </c>
      <c r="J38" s="579">
        <f t="shared" si="2"/>
        <v>0.10321438381925378</v>
      </c>
      <c r="K38"/>
      <c r="L38" s="580">
        <v>2115.8948682978162</v>
      </c>
      <c r="M38" s="584">
        <f t="shared" si="3"/>
        <v>-3.1691342883277684E-9</v>
      </c>
    </row>
    <row r="39" spans="1:14" ht="15" customHeight="1">
      <c r="A39" s="515"/>
      <c r="B39" s="1198"/>
      <c r="C39" s="1198"/>
      <c r="D39" s="516"/>
      <c r="E39" s="517"/>
      <c r="F39" s="518"/>
      <c r="G39" s="519"/>
      <c r="H39" s="520"/>
    </row>
    <row r="40" spans="1:14" ht="15" customHeight="1">
      <c r="A40" s="510"/>
      <c r="B40" s="521"/>
      <c r="C40" s="522"/>
      <c r="D40" s="522"/>
      <c r="E40" s="522"/>
      <c r="F40" s="522"/>
      <c r="G40" s="523" t="s">
        <v>1539</v>
      </c>
      <c r="H40" s="524">
        <f>SUM(H18:H39)</f>
        <v>13808.952804319559</v>
      </c>
      <c r="I40" s="579">
        <f>H40/$H$66</f>
        <v>0.67360745386926446</v>
      </c>
      <c r="K40" s="581"/>
      <c r="L40" s="582">
        <f>H40</f>
        <v>13808.952804319559</v>
      </c>
      <c r="M40" s="583">
        <f>$K$66*I40</f>
        <v>13808.952804319921</v>
      </c>
      <c r="N40" s="582">
        <f>L40-M40</f>
        <v>-3.6197889130562544E-10</v>
      </c>
    </row>
    <row r="41" spans="1:14" ht="10" customHeight="1">
      <c r="A41" s="501"/>
      <c r="B41" s="502"/>
      <c r="C41" s="502"/>
      <c r="D41" s="502"/>
      <c r="E41" s="502"/>
      <c r="F41" s="502"/>
      <c r="G41" s="502"/>
      <c r="H41" s="503"/>
    </row>
    <row r="42" spans="1:14" ht="15" customHeight="1">
      <c r="A42" s="513" t="s">
        <v>360</v>
      </c>
      <c r="B42" s="1199" t="s">
        <v>1540</v>
      </c>
      <c r="C42" s="1200"/>
      <c r="D42" s="1200"/>
      <c r="E42" s="1200"/>
      <c r="F42" s="1200"/>
      <c r="G42" s="1200"/>
      <c r="H42" s="1201"/>
    </row>
    <row r="43" spans="1:14" ht="15" customHeight="1">
      <c r="A43" s="512"/>
      <c r="B43" s="1202" t="s">
        <v>933</v>
      </c>
      <c r="C43" s="1202"/>
      <c r="D43" s="1202"/>
      <c r="E43" s="514" t="s">
        <v>301</v>
      </c>
      <c r="F43" s="514" t="s">
        <v>0</v>
      </c>
      <c r="G43" s="514" t="s">
        <v>1538</v>
      </c>
      <c r="H43" s="514" t="s">
        <v>365</v>
      </c>
    </row>
    <row r="44" spans="1:14" ht="15" customHeight="1">
      <c r="A44" s="525" t="str">
        <f>'INSUMOS &amp; EQUIPOS'!B369</f>
        <v>HERM261101</v>
      </c>
      <c r="B44" s="1198" t="s">
        <v>1541</v>
      </c>
      <c r="C44" s="1198"/>
      <c r="D44" s="1198"/>
      <c r="E44" s="516" t="s">
        <v>291</v>
      </c>
      <c r="F44" s="526">
        <v>0.1</v>
      </c>
      <c r="G44" s="519">
        <f>H64</f>
        <v>2482.6409720552242</v>
      </c>
      <c r="H44" s="520">
        <f>F44*G44</f>
        <v>248.26409720552243</v>
      </c>
      <c r="J44" s="579">
        <f>H44/$H$66</f>
        <v>1.2110443766123363E-2</v>
      </c>
      <c r="L44" s="580">
        <v>248.2640972051766</v>
      </c>
      <c r="M44" s="584">
        <f t="shared" ref="M44:M45" si="4">H44-L44</f>
        <v>3.4583536034915596E-10</v>
      </c>
    </row>
    <row r="45" spans="1:14" ht="15" customHeight="1">
      <c r="A45" s="525" t="str">
        <f>'INSUMOS &amp; EQUIPOS'!B379</f>
        <v>HERM261111</v>
      </c>
      <c r="B45" s="1203" t="str">
        <f>'INSUMOS &amp; EQUIPOS'!C379</f>
        <v>HINCADORA</v>
      </c>
      <c r="C45" s="1204"/>
      <c r="D45" s="1205"/>
      <c r="E45" s="516" t="str">
        <f>VLOOKUP(B45,'INSUMOS &amp; EQUIPOS'!$C$10:$E$419,2,FALSE)</f>
        <v>DÍA</v>
      </c>
      <c r="F45" s="527">
        <v>1.8164969367795436E-3</v>
      </c>
      <c r="G45" s="519">
        <f>VLOOKUP(B45,'INSUMOS &amp; EQUIPOS'!$C$10:$E$419,3,FALSE)</f>
        <v>1800000</v>
      </c>
      <c r="H45" s="520">
        <f>F45*G45</f>
        <v>3269.6944862031787</v>
      </c>
      <c r="J45" s="579">
        <f>H45/$H$66</f>
        <v>0.15949729200991536</v>
      </c>
      <c r="L45" s="580">
        <v>3269.6944862080759</v>
      </c>
      <c r="M45" s="584">
        <f t="shared" si="4"/>
        <v>-4.8971742216963321E-9</v>
      </c>
    </row>
    <row r="46" spans="1:14" ht="15" customHeight="1">
      <c r="A46" s="525"/>
      <c r="B46" s="1203"/>
      <c r="C46" s="1204"/>
      <c r="D46" s="1205"/>
      <c r="E46" s="516"/>
      <c r="F46" s="526"/>
      <c r="G46" s="519"/>
      <c r="H46" s="520"/>
    </row>
    <row r="47" spans="1:14" ht="15" customHeight="1">
      <c r="A47" s="525"/>
      <c r="B47" s="1203"/>
      <c r="C47" s="1204"/>
      <c r="D47" s="1205"/>
      <c r="E47" s="516"/>
      <c r="F47" s="527"/>
      <c r="G47" s="519"/>
      <c r="H47" s="520"/>
    </row>
    <row r="48" spans="1:14" ht="15" customHeight="1">
      <c r="A48" s="531"/>
      <c r="B48" s="1210"/>
      <c r="C48" s="1211"/>
      <c r="D48" s="1211"/>
      <c r="E48" s="532"/>
      <c r="F48" s="532"/>
      <c r="G48" s="533" t="s">
        <v>1542</v>
      </c>
      <c r="H48" s="534">
        <f>SUM(H44:H47)</f>
        <v>3517.9585834087011</v>
      </c>
      <c r="I48" s="579">
        <f>H48/$H$66</f>
        <v>0.17160773577603872</v>
      </c>
      <c r="L48" s="582">
        <f>H48</f>
        <v>3517.9585834087011</v>
      </c>
      <c r="M48" s="583">
        <f>$K$66*I48</f>
        <v>3517.9585834087939</v>
      </c>
      <c r="N48" s="582">
        <f>L48-M48</f>
        <v>-9.276845958083868E-11</v>
      </c>
    </row>
    <row r="49" spans="1:14" ht="10" customHeight="1">
      <c r="A49" s="501"/>
      <c r="B49" s="502"/>
      <c r="C49" s="502"/>
      <c r="D49" s="502"/>
      <c r="E49" s="502"/>
      <c r="F49" s="502"/>
      <c r="G49" s="502"/>
      <c r="H49" s="503"/>
    </row>
    <row r="50" spans="1:14" ht="15" customHeight="1">
      <c r="A50" s="535"/>
      <c r="B50" s="1199" t="s">
        <v>1543</v>
      </c>
      <c r="C50" s="1201"/>
      <c r="D50" s="536"/>
      <c r="E50" s="537"/>
      <c r="F50" s="537"/>
      <c r="G50" s="537"/>
      <c r="H50" s="537"/>
    </row>
    <row r="51" spans="1:14" ht="15" customHeight="1">
      <c r="A51" s="513" t="s">
        <v>1544</v>
      </c>
      <c r="B51" s="1202" t="s">
        <v>933</v>
      </c>
      <c r="C51" s="1202"/>
      <c r="D51" s="514" t="s">
        <v>301</v>
      </c>
      <c r="E51" s="514" t="s">
        <v>1545</v>
      </c>
      <c r="F51" s="514" t="s">
        <v>1546</v>
      </c>
      <c r="G51" s="514" t="s">
        <v>936</v>
      </c>
      <c r="H51" s="514" t="s">
        <v>365</v>
      </c>
    </row>
    <row r="52" spans="1:14" ht="15" customHeight="1">
      <c r="A52" s="525" t="str">
        <f>'INSUMOS &amp; EQUIPOS'!B413</f>
        <v>TRANS241106</v>
      </c>
      <c r="B52" s="1198" t="str">
        <f>'INSUMOS &amp; EQUIPOS'!C411</f>
        <v>TRANSPORTE DE MATERIALES</v>
      </c>
      <c r="C52" s="1198"/>
      <c r="D52" s="516" t="str">
        <f>VLOOKUP(B52,'INSUMOS &amp; EQUIPOS'!$C$10:$E$419,2,FALSE)</f>
        <v>%</v>
      </c>
      <c r="E52" s="538"/>
      <c r="F52" s="562">
        <v>0.05</v>
      </c>
      <c r="G52" s="519">
        <f>H40</f>
        <v>13808.952804319559</v>
      </c>
      <c r="H52" s="540">
        <f>F52*G52</f>
        <v>690.44764021597803</v>
      </c>
      <c r="J52" s="579">
        <f>H52/$H$66</f>
        <v>3.3680372693463224E-2</v>
      </c>
      <c r="L52" s="580">
        <v>690.44764021595154</v>
      </c>
      <c r="M52" s="584">
        <f t="shared" ref="M52" si="5">H52-L52</f>
        <v>2.6489033189136535E-11</v>
      </c>
    </row>
    <row r="53" spans="1:14" ht="15" customHeight="1">
      <c r="A53" s="525"/>
      <c r="B53" s="1198"/>
      <c r="C53" s="1198"/>
      <c r="D53" s="516"/>
      <c r="E53" s="538"/>
      <c r="F53" s="562"/>
      <c r="G53" s="519"/>
      <c r="H53" s="540"/>
    </row>
    <row r="54" spans="1:14" ht="15" customHeight="1">
      <c r="A54" s="525"/>
      <c r="B54" s="1198"/>
      <c r="C54" s="1198"/>
      <c r="D54" s="516"/>
      <c r="E54" s="538"/>
      <c r="F54" s="562"/>
      <c r="G54" s="519"/>
      <c r="H54" s="540"/>
    </row>
    <row r="55" spans="1:14" ht="15" customHeight="1">
      <c r="A55" s="525"/>
      <c r="B55" s="1198"/>
      <c r="C55" s="1198"/>
      <c r="D55" s="516"/>
      <c r="E55" s="538"/>
      <c r="F55" s="538"/>
      <c r="G55" s="519"/>
      <c r="H55" s="540"/>
    </row>
    <row r="56" spans="1:14" ht="15" customHeight="1">
      <c r="A56" s="541"/>
      <c r="B56" s="1208"/>
      <c r="C56" s="1209"/>
      <c r="D56" s="542"/>
      <c r="E56" s="543"/>
      <c r="F56" s="543"/>
      <c r="G56" s="523" t="s">
        <v>1548</v>
      </c>
      <c r="H56" s="534">
        <f>SUM(H52:H55)</f>
        <v>690.44764021597803</v>
      </c>
      <c r="I56" s="579">
        <f>H56/$H$66</f>
        <v>3.3680372693463224E-2</v>
      </c>
      <c r="L56" s="582">
        <f>H56</f>
        <v>690.44764021597803</v>
      </c>
      <c r="M56" s="583">
        <f>$K$66*I56</f>
        <v>690.4476402159961</v>
      </c>
      <c r="N56" s="582">
        <f>L56-M56</f>
        <v>-1.8076207197736949E-11</v>
      </c>
    </row>
    <row r="57" spans="1:14" ht="10" customHeight="1">
      <c r="A57" s="501"/>
      <c r="B57" s="502"/>
      <c r="C57" s="502"/>
      <c r="D57" s="502"/>
      <c r="E57" s="502"/>
      <c r="F57" s="502"/>
      <c r="G57" s="502"/>
      <c r="H57" s="503"/>
    </row>
    <row r="58" spans="1:14" ht="14">
      <c r="A58" s="512"/>
      <c r="B58" s="1200" t="s">
        <v>937</v>
      </c>
      <c r="C58" s="1200"/>
      <c r="D58" s="1200"/>
      <c r="E58" s="1200"/>
      <c r="F58" s="1200"/>
      <c r="G58" s="1200"/>
      <c r="H58" s="1201"/>
    </row>
    <row r="59" spans="1:14" ht="14.25" customHeight="1">
      <c r="A59" s="513" t="s">
        <v>1544</v>
      </c>
      <c r="B59" s="1202" t="s">
        <v>1549</v>
      </c>
      <c r="C59" s="1202"/>
      <c r="D59" s="1202"/>
      <c r="E59" s="514" t="s">
        <v>301</v>
      </c>
      <c r="F59" s="514" t="s">
        <v>0</v>
      </c>
      <c r="G59" s="514" t="s">
        <v>1538</v>
      </c>
      <c r="H59" s="514" t="s">
        <v>365</v>
      </c>
    </row>
    <row r="60" spans="1:14" ht="14.25" customHeight="1">
      <c r="A60" s="525" t="str">
        <f>'INSUMOS &amp; EQUIPOS'!B387</f>
        <v>MO241106</v>
      </c>
      <c r="B60" s="1210" t="str">
        <f>'INSUMOS &amp; EQUIPOS'!C387</f>
        <v>AYUDANTE ELECTRICISTA</v>
      </c>
      <c r="C60" s="1211"/>
      <c r="D60" s="1212"/>
      <c r="E60" s="516" t="str">
        <f>VLOOKUP(B60,'INSUMOS &amp; EQUIPOS'!$C$10:$E$419,2,FALSE)</f>
        <v>HC</v>
      </c>
      <c r="F60" s="559">
        <v>1.8164969367816752E-2</v>
      </c>
      <c r="G60" s="519">
        <f>VLOOKUP(B60,'INSUMOS &amp; EQUIPOS'!$C$10:$E$419,3,FALSE)</f>
        <v>20977.170756437663</v>
      </c>
      <c r="H60" s="520">
        <f>F60*G60</f>
        <v>381.04966421415151</v>
      </c>
      <c r="J60" s="579">
        <f>H60/$H$66</f>
        <v>1.8587788498251781E-2</v>
      </c>
      <c r="L60" s="580">
        <v>381.04966421427508</v>
      </c>
      <c r="M60" s="584">
        <f t="shared" ref="M60:M61" si="6">H60-L60</f>
        <v>-1.2357759260339662E-10</v>
      </c>
    </row>
    <row r="61" spans="1:14" ht="14">
      <c r="A61" s="525" t="str">
        <f>'INSUMOS &amp; EQUIPOS'!B388</f>
        <v>MO241107</v>
      </c>
      <c r="B61" s="1210" t="str">
        <f>'INSUMOS &amp; EQUIPOS'!C388</f>
        <v>MAESTRO ELECTRICISTA</v>
      </c>
      <c r="C61" s="1211"/>
      <c r="D61" s="1212"/>
      <c r="E61" s="516" t="str">
        <f>VLOOKUP(B61,'INSUMOS &amp; EQUIPOS'!$C$10:$E$419,2,FALSE)</f>
        <v>HC</v>
      </c>
      <c r="F61" s="559">
        <f>F60</f>
        <v>1.8164969367816752E-2</v>
      </c>
      <c r="G61" s="519">
        <f>VLOOKUP(B61,'INSUMOS &amp; EQUIPOS'!$C$10:$E$419,3,FALSE)</f>
        <v>33871.637234323105</v>
      </c>
      <c r="H61" s="520">
        <f>F61*G61</f>
        <v>615.27725279928052</v>
      </c>
      <c r="J61" s="579">
        <f t="shared" ref="J61:J62" si="7">H61/$H$66</f>
        <v>3.0013524526794962E-2</v>
      </c>
      <c r="L61" s="580">
        <v>615.27725279948004</v>
      </c>
      <c r="M61" s="584">
        <f t="shared" si="6"/>
        <v>-1.9952040020143613E-10</v>
      </c>
    </row>
    <row r="62" spans="1:14" ht="14">
      <c r="A62" s="525" t="str">
        <f>'INSUMOS &amp; EQUIPOS'!B383</f>
        <v>MO241102</v>
      </c>
      <c r="B62" s="1210" t="str">
        <f>'INSUMOS &amp; EQUIPOS'!C383</f>
        <v xml:space="preserve">CUADRILLA "BB" (Instalaciones) </v>
      </c>
      <c r="C62" s="1211"/>
      <c r="D62" s="1212"/>
      <c r="E62" s="516" t="str">
        <f>VLOOKUP(B62,'INSUMOS &amp; EQUIPOS'!$C$10:$E$419,2,FALSE)</f>
        <v>HC</v>
      </c>
      <c r="F62" s="559">
        <v>2.7247454051803288E-2</v>
      </c>
      <c r="G62" s="519">
        <f>VLOOKUP(B62,'INSUMOS &amp; EQUIPOS'!$C$10:$E$419,3,FALSE)</f>
        <v>54548.731496747867</v>
      </c>
      <c r="H62" s="520">
        <f>F62*G62</f>
        <v>1486.3140550417922</v>
      </c>
      <c r="J62" s="579">
        <f t="shared" si="7"/>
        <v>7.2503124636186897E-2</v>
      </c>
      <c r="L62" s="580">
        <v>1486.314055038011</v>
      </c>
      <c r="M62" s="584">
        <f>H62-L62</f>
        <v>3.7812242226209491E-9</v>
      </c>
    </row>
    <row r="63" spans="1:14" ht="14">
      <c r="A63" s="525"/>
      <c r="B63" s="1210"/>
      <c r="C63" s="1211"/>
      <c r="D63" s="1212"/>
      <c r="E63" s="516"/>
      <c r="F63" s="527"/>
      <c r="G63" s="519"/>
      <c r="H63" s="520"/>
    </row>
    <row r="64" spans="1:14" ht="14">
      <c r="A64" s="531"/>
      <c r="B64" s="1203"/>
      <c r="C64" s="1204"/>
      <c r="D64" s="1204"/>
      <c r="E64" s="543"/>
      <c r="F64" s="543"/>
      <c r="G64" s="523" t="s">
        <v>1550</v>
      </c>
      <c r="H64" s="534">
        <f>SUM(H60:H63)</f>
        <v>2482.6409720552242</v>
      </c>
      <c r="I64" s="579">
        <f>H64/$H$66</f>
        <v>0.12110443766123363</v>
      </c>
      <c r="J64" s="557"/>
      <c r="K64" s="557"/>
      <c r="L64" s="582">
        <f>H64</f>
        <v>2482.6409720552242</v>
      </c>
      <c r="M64" s="583">
        <f>$K$66*I64</f>
        <v>2482.6409720552897</v>
      </c>
      <c r="N64" s="582">
        <f>L64-M64</f>
        <v>-6.5483618527650833E-11</v>
      </c>
    </row>
    <row r="65" spans="1:14" ht="10" customHeight="1">
      <c r="A65" s="501"/>
      <c r="B65" s="502"/>
      <c r="C65" s="502"/>
      <c r="D65" s="502"/>
      <c r="E65" s="502"/>
      <c r="F65" s="502"/>
      <c r="G65" s="502"/>
      <c r="H65" s="503"/>
      <c r="J65" s="557" t="s">
        <v>1585</v>
      </c>
      <c r="K65" s="557"/>
      <c r="L65" s="557"/>
      <c r="M65" s="557"/>
    </row>
    <row r="66" spans="1:14" ht="20" customHeight="1">
      <c r="A66" s="1213" t="s">
        <v>938</v>
      </c>
      <c r="B66" s="1214"/>
      <c r="C66" s="1214"/>
      <c r="D66" s="1214"/>
      <c r="E66" s="1214"/>
      <c r="F66" s="1214"/>
      <c r="G66" s="1215"/>
      <c r="H66" s="545">
        <f>H64+H56+H48+H40</f>
        <v>20499.999999999462</v>
      </c>
      <c r="J66" s="558">
        <f>'PPTO RESUMEN'!G54</f>
        <v>448449812.53498596</v>
      </c>
      <c r="K66" s="558">
        <v>20500</v>
      </c>
      <c r="L66" s="558"/>
      <c r="M66" s="558">
        <f>H66-J66</f>
        <v>-448429312.53498596</v>
      </c>
      <c r="N66" s="556"/>
    </row>
    <row r="67" spans="1:14" ht="10" customHeight="1">
      <c r="A67" s="501"/>
      <c r="B67" s="502"/>
      <c r="C67" s="502"/>
      <c r="D67" s="502"/>
      <c r="E67" s="502"/>
      <c r="F67" s="502"/>
      <c r="G67" s="502"/>
      <c r="H67" s="503"/>
      <c r="J67" s="557"/>
      <c r="K67" s="557"/>
      <c r="L67" s="557"/>
      <c r="M67" s="557"/>
    </row>
    <row r="68" spans="1:14" ht="14.25" customHeight="1">
      <c r="A68" s="1216" t="s">
        <v>1551</v>
      </c>
      <c r="B68" s="1217"/>
      <c r="C68" s="1217"/>
      <c r="D68" s="1217"/>
      <c r="E68" s="1217"/>
      <c r="F68" s="1217"/>
      <c r="G68" s="1217"/>
      <c r="H68" s="1218"/>
      <c r="J68" s="557"/>
      <c r="K68" s="557"/>
      <c r="L68" s="557"/>
      <c r="M68" s="557"/>
    </row>
    <row r="69" spans="1:14" ht="12.75" customHeight="1">
      <c r="A69" s="1219"/>
      <c r="B69" s="1220"/>
      <c r="C69" s="1220"/>
      <c r="D69" s="1220"/>
      <c r="E69" s="1220"/>
      <c r="F69" s="1220"/>
      <c r="G69" s="1220"/>
      <c r="H69" s="1221"/>
      <c r="J69" s="576">
        <v>30430.287</v>
      </c>
      <c r="K69" s="578">
        <f>J69-('PPTO RESUMEN'!F70+'PPTO RESUMEN'!F71)</f>
        <v>9.716999999993277</v>
      </c>
    </row>
    <row r="70" spans="1:14" ht="12.75" customHeight="1">
      <c r="A70" s="1222"/>
      <c r="B70" s="1223"/>
      <c r="C70" s="1223"/>
      <c r="D70" s="1223"/>
      <c r="E70" s="1223"/>
      <c r="F70" s="1223"/>
      <c r="G70" s="1223"/>
      <c r="H70" s="1224"/>
      <c r="J70" s="577">
        <f>J66/J69</f>
        <v>14736.956392655316</v>
      </c>
    </row>
    <row r="71" spans="1:14" ht="14.5">
      <c r="A71" s="502"/>
      <c r="B71" s="502"/>
      <c r="C71" s="502"/>
      <c r="D71" s="502"/>
      <c r="E71" s="502"/>
      <c r="F71" s="502"/>
      <c r="G71" s="502"/>
      <c r="H71" s="502"/>
    </row>
  </sheetData>
  <mergeCells count="59">
    <mergeCell ref="B14:G14"/>
    <mergeCell ref="A1:B3"/>
    <mergeCell ref="C1:F1"/>
    <mergeCell ref="G1:H3"/>
    <mergeCell ref="C2:F2"/>
    <mergeCell ref="C3:F3"/>
    <mergeCell ref="A5:H5"/>
    <mergeCell ref="B6:D6"/>
    <mergeCell ref="B7:H7"/>
    <mergeCell ref="A9:H9"/>
    <mergeCell ref="A11:H11"/>
    <mergeCell ref="B13:G13"/>
    <mergeCell ref="B47:D47"/>
    <mergeCell ref="B16:H16"/>
    <mergeCell ref="B17:C17"/>
    <mergeCell ref="B18:C18"/>
    <mergeCell ref="B19:C19"/>
    <mergeCell ref="B38:C38"/>
    <mergeCell ref="B39:C39"/>
    <mergeCell ref="B28:C28"/>
    <mergeCell ref="B25:C25"/>
    <mergeCell ref="B26:C26"/>
    <mergeCell ref="B27:C27"/>
    <mergeCell ref="B42:H42"/>
    <mergeCell ref="B43:D43"/>
    <mergeCell ref="B44:D44"/>
    <mergeCell ref="B45:D45"/>
    <mergeCell ref="B46:D46"/>
    <mergeCell ref="B61:D61"/>
    <mergeCell ref="B48:D48"/>
    <mergeCell ref="B50:C50"/>
    <mergeCell ref="B51:C51"/>
    <mergeCell ref="B52:C52"/>
    <mergeCell ref="B53:C53"/>
    <mergeCell ref="B54:C54"/>
    <mergeCell ref="B55:C55"/>
    <mergeCell ref="B56:C56"/>
    <mergeCell ref="B58:H58"/>
    <mergeCell ref="B59:D59"/>
    <mergeCell ref="B60:D60"/>
    <mergeCell ref="B20:C20"/>
    <mergeCell ref="B21:C21"/>
    <mergeCell ref="B22:C22"/>
    <mergeCell ref="B23:C23"/>
    <mergeCell ref="B24:C24"/>
    <mergeCell ref="B62:D62"/>
    <mergeCell ref="B63:D63"/>
    <mergeCell ref="B64:D64"/>
    <mergeCell ref="A66:G66"/>
    <mergeCell ref="A68:H70"/>
    <mergeCell ref="B37:C37"/>
    <mergeCell ref="B29:C29"/>
    <mergeCell ref="B36:C36"/>
    <mergeCell ref="B30:C30"/>
    <mergeCell ref="B31:C31"/>
    <mergeCell ref="B32:C32"/>
    <mergeCell ref="B33:C33"/>
    <mergeCell ref="B34:C34"/>
    <mergeCell ref="B35:C35"/>
  </mergeCells>
  <printOptions horizontalCentered="1"/>
  <pageMargins left="0.23622047244094491" right="0.23622047244094491" top="0.74803149606299213" bottom="0.74803149606299213" header="0.31496062992125984" footer="0.31496062992125984"/>
  <pageSetup paperSize="9" scale="58" fitToHeight="0" orientation="portrait" r:id="rId1"/>
  <rowBreaks count="1" manualBreakCount="1">
    <brk id="49" max="7" man="1"/>
  </rowBreaks>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03044-926C-40A3-B183-B60DB4D75A65}">
  <sheetPr>
    <tabColor rgb="FF92D050"/>
    <pageSetUpPr fitToPage="1"/>
  </sheetPr>
  <dimension ref="A1:N52"/>
  <sheetViews>
    <sheetView view="pageBreakPreview" topLeftCell="A7" zoomScaleNormal="47" zoomScaleSheetLayoutView="100" workbookViewId="0">
      <selection activeCell="V56" sqref="V5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tr">
        <f>'PPTO RESUMEN'!$D$67</f>
        <v>EQUIPOS PRINCIPALES INSTALACION SOLAR</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20" customHeight="1">
      <c r="A14" s="510" t="str">
        <f>'PPTO RESUMEN'!C72</f>
        <v>9.5</v>
      </c>
      <c r="B14" s="1182" t="str">
        <f>VLOOKUP(A14,'PPTO RESUMEN'!$C$17:$E$83,2,FALSE)</f>
        <v>Suministro e instalacion de cables solares fotovoltaico para modulos de 6mm2</v>
      </c>
      <c r="C14" s="1183"/>
      <c r="D14" s="1183"/>
      <c r="E14" s="1183"/>
      <c r="F14" s="1183"/>
      <c r="G14" s="1184"/>
      <c r="H14" s="511" t="str">
        <f>VLOOKUP(A14,'PPTO RESUMEN'!$C$17:$E$83,3,FALSE)</f>
        <v>m</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10" ht="15" customHeight="1">
      <c r="A17" s="513" t="s">
        <v>360</v>
      </c>
      <c r="B17" s="1202" t="s">
        <v>933</v>
      </c>
      <c r="C17" s="1202"/>
      <c r="D17" s="514" t="s">
        <v>301</v>
      </c>
      <c r="E17" s="514" t="s">
        <v>0</v>
      </c>
      <c r="F17" s="514" t="s">
        <v>1537</v>
      </c>
      <c r="G17" s="514" t="s">
        <v>1538</v>
      </c>
      <c r="H17" s="514" t="s">
        <v>365</v>
      </c>
      <c r="J17" s="514" t="s">
        <v>549</v>
      </c>
    </row>
    <row r="18" spans="1:10" ht="60" customHeight="1">
      <c r="A18" s="515" t="str">
        <f>'INSUMOS &amp; EQUIPOS'!B201</f>
        <v>MAT2411192</v>
      </c>
      <c r="B18" s="1198" t="str">
        <f>'INSUMOS &amp; EQUIPOS'!C201</f>
        <v>CABLE SOLAR 6MM: CABLE FORMADO POR UN CONDUCTOR FLEXIBLE DE COBRE ESTAÑADO (CuSn), CON TENSIÓN NOMINAL DE 1000 VAC Y 1500 VDC (H1)</v>
      </c>
      <c r="C18" s="1198"/>
      <c r="D18" s="516" t="str">
        <f>VLOOKUP(B18,'INSUMOS &amp; EQUIPOS'!$C$10:$E$419,2,FALSE)</f>
        <v>ML</v>
      </c>
      <c r="E18" s="517">
        <v>1</v>
      </c>
      <c r="F18" s="518">
        <v>0.05</v>
      </c>
      <c r="G18" s="519">
        <f>VLOOKUP(B18,'INSUMOS &amp; EQUIPOS'!$C$10:$E$419,3,FALSE)</f>
        <v>5083</v>
      </c>
      <c r="H18" s="520">
        <f t="shared" ref="H18" si="0">E18*G18*(1+F18)</f>
        <v>5337.1500000000005</v>
      </c>
      <c r="J18" s="561">
        <v>7.3999999999999996E-2</v>
      </c>
    </row>
    <row r="19" spans="1:10" ht="15" customHeight="1">
      <c r="A19" s="515" t="str">
        <f>'INSUMOS &amp; EQUIPOS'!B202</f>
        <v>MAT2411193</v>
      </c>
      <c r="B19" s="1198" t="str">
        <f>'INSUMOS &amp; EQUIPOS'!C202</f>
        <v xml:space="preserve">CONECTOR MC4 </v>
      </c>
      <c r="C19" s="1198"/>
      <c r="D19" s="516" t="str">
        <f>VLOOKUP(B19,'INSUMOS &amp; EQUIPOS'!$C$10:$E$419,2,FALSE)</f>
        <v>UND</v>
      </c>
      <c r="E19" s="517">
        <v>0.1</v>
      </c>
      <c r="F19" s="518">
        <v>0.05</v>
      </c>
      <c r="G19" s="519">
        <f>VLOOKUP(B19,'INSUMOS &amp; EQUIPOS'!$C$10:$E$419,3,FALSE)</f>
        <v>5361</v>
      </c>
      <c r="H19" s="520">
        <f t="shared" ref="H19" si="1">E19*G19*(1+F19)</f>
        <v>562.90500000000009</v>
      </c>
      <c r="J19" s="561">
        <v>0.01</v>
      </c>
    </row>
    <row r="20" spans="1:10" ht="15" customHeight="1">
      <c r="A20" s="515" t="str">
        <f>'INSUMOS &amp; EQUIPOS'!B203</f>
        <v>MAT2411194</v>
      </c>
      <c r="B20" s="1198" t="str">
        <f>'INSUMOS &amp; EQUIPOS'!C203</f>
        <v>CORREILLAS NG DE 20 CMS X100 DEXON - PAQUETE</v>
      </c>
      <c r="C20" s="1198"/>
      <c r="D20" s="516" t="str">
        <f>VLOOKUP(B20,'INSUMOS &amp; EQUIPOS'!$C$10:$E$419,2,FALSE)</f>
        <v>UND</v>
      </c>
      <c r="E20" s="517">
        <f>E19</f>
        <v>0.1</v>
      </c>
      <c r="F20" s="518">
        <v>0.05</v>
      </c>
      <c r="G20" s="519">
        <f>VLOOKUP(B20,'INSUMOS &amp; EQUIPOS'!$C$10:$E$419,3,FALSE)</f>
        <v>5200</v>
      </c>
      <c r="H20" s="520">
        <f t="shared" ref="H20" si="2">E20*G20*(1+F20)</f>
        <v>546</v>
      </c>
      <c r="J20" s="561">
        <v>0.3</v>
      </c>
    </row>
    <row r="21" spans="1:10" ht="15" customHeight="1">
      <c r="A21" s="515"/>
      <c r="B21" s="1198"/>
      <c r="C21" s="1198"/>
      <c r="D21" s="516"/>
      <c r="E21" s="517"/>
      <c r="F21" s="518"/>
      <c r="G21" s="519"/>
      <c r="H21" s="520"/>
    </row>
    <row r="22" spans="1:10" ht="15" customHeight="1">
      <c r="A22" s="510"/>
      <c r="B22" s="521"/>
      <c r="C22" s="522"/>
      <c r="D22" s="522"/>
      <c r="E22" s="522"/>
      <c r="F22" s="522"/>
      <c r="G22" s="523" t="s">
        <v>1539</v>
      </c>
      <c r="H22" s="524">
        <f>SUM(H18:H21)</f>
        <v>6446.0550000000003</v>
      </c>
    </row>
    <row r="23" spans="1:10" ht="10" customHeight="1">
      <c r="A23" s="501"/>
      <c r="B23" s="502"/>
      <c r="C23" s="502"/>
      <c r="D23" s="502"/>
      <c r="E23" s="502"/>
      <c r="F23" s="502"/>
      <c r="G23" s="502"/>
      <c r="H23" s="503"/>
    </row>
    <row r="24" spans="1:10" ht="15" customHeight="1">
      <c r="A24" s="513" t="s">
        <v>360</v>
      </c>
      <c r="B24" s="1199" t="s">
        <v>1540</v>
      </c>
      <c r="C24" s="1200"/>
      <c r="D24" s="1200"/>
      <c r="E24" s="1200"/>
      <c r="F24" s="1200"/>
      <c r="G24" s="1200"/>
      <c r="H24" s="1201"/>
    </row>
    <row r="25" spans="1:10" ht="15" customHeight="1">
      <c r="A25" s="512"/>
      <c r="B25" s="1202" t="s">
        <v>933</v>
      </c>
      <c r="C25" s="1202"/>
      <c r="D25" s="1202"/>
      <c r="E25" s="514" t="s">
        <v>301</v>
      </c>
      <c r="F25" s="514" t="s">
        <v>0</v>
      </c>
      <c r="G25" s="514" t="s">
        <v>1538</v>
      </c>
      <c r="H25" s="514" t="s">
        <v>365</v>
      </c>
    </row>
    <row r="26" spans="1:10" ht="15" customHeight="1">
      <c r="A26" s="525" t="str">
        <f>'INSUMOS &amp; EQUIPOS'!B369</f>
        <v>HERM261101</v>
      </c>
      <c r="B26" s="1198" t="s">
        <v>1541</v>
      </c>
      <c r="C26" s="1198"/>
      <c r="D26" s="1198"/>
      <c r="E26" s="516" t="s">
        <v>291</v>
      </c>
      <c r="F26" s="526">
        <v>0.05</v>
      </c>
      <c r="G26" s="519">
        <f>VLOOKUP(B26,'INSUMOS &amp; EQUIPOS'!$C$10:$E$419,3,FALSE)</f>
        <v>32200</v>
      </c>
      <c r="H26" s="520">
        <f>F26*G26</f>
        <v>1610</v>
      </c>
    </row>
    <row r="27" spans="1:10" ht="15" customHeight="1">
      <c r="A27" s="525"/>
      <c r="B27" s="1203"/>
      <c r="C27" s="1204"/>
      <c r="D27" s="1205"/>
      <c r="E27" s="516"/>
      <c r="F27" s="527"/>
      <c r="G27" s="519"/>
      <c r="H27" s="520"/>
    </row>
    <row r="28" spans="1:10" ht="15" customHeight="1">
      <c r="A28" s="525"/>
      <c r="B28" s="1203"/>
      <c r="C28" s="1204"/>
      <c r="D28" s="1205"/>
      <c r="E28" s="516"/>
      <c r="F28" s="527"/>
      <c r="G28" s="519"/>
      <c r="H28" s="520"/>
    </row>
    <row r="29" spans="1:10" ht="15" customHeight="1">
      <c r="A29" s="525"/>
      <c r="B29" s="1203"/>
      <c r="C29" s="1204"/>
      <c r="D29" s="1205"/>
      <c r="E29" s="516"/>
      <c r="F29" s="527"/>
      <c r="G29" s="519"/>
      <c r="H29" s="520"/>
    </row>
    <row r="30" spans="1:10" ht="15" customHeight="1">
      <c r="A30" s="531"/>
      <c r="B30" s="1210"/>
      <c r="C30" s="1211"/>
      <c r="D30" s="1211"/>
      <c r="E30" s="532"/>
      <c r="F30" s="532"/>
      <c r="G30" s="533" t="s">
        <v>1542</v>
      </c>
      <c r="H30" s="534">
        <f>SUM(H26:H29)</f>
        <v>1610</v>
      </c>
    </row>
    <row r="31" spans="1:10" ht="10" customHeight="1">
      <c r="A31" s="501"/>
      <c r="B31" s="502"/>
      <c r="C31" s="502"/>
      <c r="D31" s="502"/>
      <c r="E31" s="502"/>
      <c r="F31" s="502"/>
      <c r="G31" s="502"/>
      <c r="H31" s="503"/>
    </row>
    <row r="32" spans="1:10"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EQUIPOS'!C413</f>
        <v>TRANSPORTE DE CABLES</v>
      </c>
      <c r="C34" s="1198"/>
      <c r="D34" s="516" t="str">
        <f>VLOOKUP(B34,'INSUMOS &amp; EQUIPOS'!$C$10:$E$419,2,FALSE)</f>
        <v>KG</v>
      </c>
      <c r="E34" s="538"/>
      <c r="F34" s="560">
        <f>SUM(J18:J20)</f>
        <v>0.38400000000000001</v>
      </c>
      <c r="G34" s="519">
        <f>VLOOKUP(B34,'INSUMOS &amp; EQUIPOS'!$C$10:$E$419,3,FALSE)</f>
        <v>1155.4591946044889</v>
      </c>
      <c r="H34" s="540">
        <f>F34*G34</f>
        <v>443.69633072812371</v>
      </c>
    </row>
    <row r="35" spans="1:14" ht="15" customHeight="1">
      <c r="A35" s="525"/>
      <c r="B35" s="1198"/>
      <c r="C35" s="1198"/>
      <c r="D35" s="516"/>
      <c r="E35" s="538"/>
      <c r="F35" s="538"/>
      <c r="G35" s="519"/>
      <c r="H35" s="540"/>
    </row>
    <row r="36" spans="1:14" ht="15" customHeight="1">
      <c r="A36" s="510"/>
      <c r="B36" s="1207" t="s">
        <v>1547</v>
      </c>
      <c r="C36" s="1207"/>
      <c r="D36" s="528"/>
      <c r="E36" s="528" t="s">
        <v>1547</v>
      </c>
      <c r="F36" s="528" t="s">
        <v>745</v>
      </c>
      <c r="G36" s="528" t="s">
        <v>745</v>
      </c>
      <c r="H36" s="540"/>
    </row>
    <row r="37" spans="1:14" ht="15" customHeight="1">
      <c r="A37" s="541"/>
      <c r="B37" s="1208"/>
      <c r="C37" s="1209"/>
      <c r="D37" s="542"/>
      <c r="E37" s="543"/>
      <c r="F37" s="543"/>
      <c r="G37" s="523" t="s">
        <v>1548</v>
      </c>
      <c r="H37" s="534">
        <f>SUM(H34:H36)</f>
        <v>443.69633072812371</v>
      </c>
    </row>
    <row r="38" spans="1:14" ht="10" customHeight="1">
      <c r="A38" s="501"/>
      <c r="B38" s="502"/>
      <c r="C38" s="502"/>
      <c r="D38" s="502"/>
      <c r="E38" s="502"/>
      <c r="F38" s="502"/>
      <c r="G38" s="502"/>
      <c r="H38" s="503"/>
    </row>
    <row r="39" spans="1:14" ht="14">
      <c r="A39" s="512"/>
      <c r="B39" s="1200" t="s">
        <v>937</v>
      </c>
      <c r="C39" s="1200"/>
      <c r="D39" s="1200"/>
      <c r="E39" s="1200"/>
      <c r="F39" s="1200"/>
      <c r="G39" s="1200"/>
      <c r="H39" s="1201"/>
    </row>
    <row r="40" spans="1:14" ht="14.25" customHeight="1">
      <c r="A40" s="513" t="s">
        <v>1544</v>
      </c>
      <c r="B40" s="1202" t="s">
        <v>1549</v>
      </c>
      <c r="C40" s="1202"/>
      <c r="D40" s="1202"/>
      <c r="E40" s="514" t="s">
        <v>301</v>
      </c>
      <c r="F40" s="514" t="s">
        <v>0</v>
      </c>
      <c r="G40" s="514" t="s">
        <v>1538</v>
      </c>
      <c r="H40" s="514" t="s">
        <v>365</v>
      </c>
    </row>
    <row r="41" spans="1:14" ht="14.25" customHeight="1">
      <c r="A41" s="525" t="str">
        <f>'INSUMOS &amp; EQUIPOS'!B387</f>
        <v>MO241106</v>
      </c>
      <c r="B41" s="1210" t="str">
        <f>'INSUMOS &amp; EQUIPOS'!C387</f>
        <v>AYUDANTE ELECTRICISTA</v>
      </c>
      <c r="C41" s="1211"/>
      <c r="D41" s="1212"/>
      <c r="E41" s="516" t="str">
        <f>VLOOKUP(B41,'INSUMOS &amp; EQUIPOS'!$C$10:$E$419,2,FALSE)</f>
        <v>HC</v>
      </c>
      <c r="F41" s="559">
        <v>0.1</v>
      </c>
      <c r="G41" s="519">
        <f>VLOOKUP(B41,'INSUMOS &amp; EQUIPOS'!$C$10:$E$419,3,FALSE)</f>
        <v>20977.170756437663</v>
      </c>
      <c r="H41" s="520">
        <f>F41*G41</f>
        <v>2097.7170756437663</v>
      </c>
    </row>
    <row r="42" spans="1:14" ht="14">
      <c r="A42" s="525" t="str">
        <f>'INSUMOS &amp; EQUIPOS'!B388</f>
        <v>MO241107</v>
      </c>
      <c r="B42" s="1210" t="str">
        <f>'INSUMOS &amp; EQUIPOS'!C388</f>
        <v>MAESTRO ELECTRICISTA</v>
      </c>
      <c r="C42" s="1211"/>
      <c r="D42" s="1212"/>
      <c r="E42" s="516" t="str">
        <f>VLOOKUP(B42,'INSUMOS &amp; EQUIPOS'!$C$10:$E$419,2,FALSE)</f>
        <v>HC</v>
      </c>
      <c r="F42" s="559">
        <f>F41</f>
        <v>0.1</v>
      </c>
      <c r="G42" s="519">
        <f>VLOOKUP(B42,'INSUMOS &amp; EQUIPOS'!$C$10:$E$419,3,FALSE)</f>
        <v>33871.637234323105</v>
      </c>
      <c r="H42" s="520">
        <f>F42*G42</f>
        <v>3387.1637234323107</v>
      </c>
    </row>
    <row r="43" spans="1:14" ht="14">
      <c r="A43" s="525"/>
      <c r="B43" s="1210"/>
      <c r="C43" s="1211"/>
      <c r="D43" s="1212"/>
      <c r="E43" s="516"/>
      <c r="F43" s="527"/>
      <c r="G43" s="519"/>
      <c r="H43" s="520"/>
    </row>
    <row r="44" spans="1:14" ht="14">
      <c r="A44" s="525"/>
      <c r="B44" s="1210"/>
      <c r="C44" s="1211"/>
      <c r="D44" s="1212"/>
      <c r="E44" s="516"/>
      <c r="F44" s="527"/>
      <c r="G44" s="519"/>
      <c r="H44" s="520"/>
    </row>
    <row r="45" spans="1:14" ht="14">
      <c r="A45" s="531"/>
      <c r="B45" s="1203"/>
      <c r="C45" s="1204"/>
      <c r="D45" s="1204"/>
      <c r="E45" s="543"/>
      <c r="F45" s="543"/>
      <c r="G45" s="523" t="s">
        <v>1550</v>
      </c>
      <c r="H45" s="534">
        <f>SUM(H41:H44)</f>
        <v>5484.880799076077</v>
      </c>
      <c r="J45" s="557"/>
      <c r="K45" s="557"/>
      <c r="L45" s="557"/>
      <c r="M45" s="557"/>
    </row>
    <row r="46" spans="1:14" ht="10" customHeight="1">
      <c r="A46" s="501"/>
      <c r="B46" s="502"/>
      <c r="C46" s="502"/>
      <c r="D46" s="502"/>
      <c r="E46" s="502"/>
      <c r="F46" s="502"/>
      <c r="G46" s="502"/>
      <c r="H46" s="503"/>
      <c r="J46" s="557" t="s">
        <v>1585</v>
      </c>
      <c r="K46" s="557" t="s">
        <v>1584</v>
      </c>
      <c r="L46" s="557"/>
      <c r="M46" s="557"/>
    </row>
    <row r="47" spans="1:14" ht="20" customHeight="1">
      <c r="A47" s="1213" t="s">
        <v>938</v>
      </c>
      <c r="B47" s="1214"/>
      <c r="C47" s="1214"/>
      <c r="D47" s="1214"/>
      <c r="E47" s="1214"/>
      <c r="F47" s="1214"/>
      <c r="G47" s="1215"/>
      <c r="H47" s="545">
        <f>H45+H37+H30+H22</f>
        <v>13984.632129804202</v>
      </c>
      <c r="J47" s="558">
        <v>13692.585463137533</v>
      </c>
      <c r="K47" s="558">
        <v>0</v>
      </c>
      <c r="L47" s="558"/>
      <c r="M47" s="558">
        <f>H47-J47</f>
        <v>292.0466666666689</v>
      </c>
      <c r="N47" s="556"/>
    </row>
    <row r="48" spans="1:14" ht="10" customHeight="1">
      <c r="A48" s="501"/>
      <c r="B48" s="502"/>
      <c r="C48" s="502"/>
      <c r="D48" s="502"/>
      <c r="E48" s="502"/>
      <c r="F48" s="502"/>
      <c r="G48" s="502"/>
      <c r="H48" s="503"/>
      <c r="J48" s="557"/>
      <c r="K48" s="557"/>
      <c r="L48" s="557"/>
      <c r="M48" s="557"/>
    </row>
    <row r="49" spans="1:13" ht="14.25" customHeight="1">
      <c r="A49" s="1216" t="s">
        <v>1551</v>
      </c>
      <c r="B49" s="1217"/>
      <c r="C49" s="1217"/>
      <c r="D49" s="1217"/>
      <c r="E49" s="1217"/>
      <c r="F49" s="1217"/>
      <c r="G49" s="1217"/>
      <c r="H49" s="1218"/>
      <c r="J49" s="557"/>
      <c r="K49" s="557"/>
      <c r="L49" s="557"/>
      <c r="M49" s="557"/>
    </row>
    <row r="50" spans="1:13" ht="12.75" customHeight="1">
      <c r="A50" s="1219"/>
      <c r="B50" s="1220"/>
      <c r="C50" s="1220"/>
      <c r="D50" s="1220"/>
      <c r="E50" s="1220"/>
      <c r="F50" s="1220"/>
      <c r="G50" s="1220"/>
      <c r="H50" s="1221"/>
    </row>
    <row r="51" spans="1:13" ht="12.75" customHeight="1">
      <c r="A51" s="1222"/>
      <c r="B51" s="1223"/>
      <c r="C51" s="1223"/>
      <c r="D51" s="1223"/>
      <c r="E51" s="1223"/>
      <c r="F51" s="1223"/>
      <c r="G51" s="1223"/>
      <c r="H51" s="1224"/>
    </row>
    <row r="52" spans="1:13" ht="14.5">
      <c r="A52" s="502"/>
      <c r="B52" s="502"/>
      <c r="C52" s="502"/>
      <c r="D52" s="502"/>
      <c r="E52" s="502"/>
      <c r="F52" s="502"/>
      <c r="G52" s="502"/>
      <c r="H52" s="502"/>
    </row>
  </sheetData>
  <mergeCells count="40">
    <mergeCell ref="A5:H5"/>
    <mergeCell ref="A1:B3"/>
    <mergeCell ref="C1:F1"/>
    <mergeCell ref="G1:H3"/>
    <mergeCell ref="C2:F2"/>
    <mergeCell ref="C3:F3"/>
    <mergeCell ref="B21:C21"/>
    <mergeCell ref="B6:D6"/>
    <mergeCell ref="B7:H7"/>
    <mergeCell ref="A9:H9"/>
    <mergeCell ref="A11:H11"/>
    <mergeCell ref="B13:G13"/>
    <mergeCell ref="B14:G14"/>
    <mergeCell ref="B16:H16"/>
    <mergeCell ref="B17:C17"/>
    <mergeCell ref="B18:C18"/>
    <mergeCell ref="B19:C19"/>
    <mergeCell ref="B20:C20"/>
    <mergeCell ref="B24:H24"/>
    <mergeCell ref="B25:D25"/>
    <mergeCell ref="B26:D26"/>
    <mergeCell ref="B27:D27"/>
    <mergeCell ref="B28:D28"/>
    <mergeCell ref="B42:D42"/>
    <mergeCell ref="B29:D29"/>
    <mergeCell ref="B30:D30"/>
    <mergeCell ref="B32:C32"/>
    <mergeCell ref="B33:C33"/>
    <mergeCell ref="B34:C34"/>
    <mergeCell ref="B35:C35"/>
    <mergeCell ref="B36:C36"/>
    <mergeCell ref="B37:C37"/>
    <mergeCell ref="B39:H39"/>
    <mergeCell ref="B40:D40"/>
    <mergeCell ref="B41:D41"/>
    <mergeCell ref="B43:D43"/>
    <mergeCell ref="B44:D44"/>
    <mergeCell ref="B45:D45"/>
    <mergeCell ref="A47:G47"/>
    <mergeCell ref="A49:H51"/>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6F44E7-4DD3-4ABF-A1FF-E2D9A29F6547}">
  <sheetPr>
    <tabColor rgb="FF92D050"/>
    <pageSetUpPr fitToPage="1"/>
  </sheetPr>
  <dimension ref="A1:N46"/>
  <sheetViews>
    <sheetView view="pageBreakPreview" topLeftCell="A7" zoomScale="79" zoomScaleNormal="47" workbookViewId="0">
      <selection activeCell="F27" sqref="F27"/>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t="str">
        <f>'PPTO RESUMEN'!C73</f>
        <v>9.6</v>
      </c>
      <c r="B14" s="1182" t="str">
        <f>VLOOKUP(A14,'PPTO RESUMEN'!$C$17:$E$83,2,FALSE)</f>
        <v>Suministro e instalacion de módulo solar fotovoltaico de células de silicio monocristalino, potencia máxima (Wp) 710 W</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300" customHeight="1">
      <c r="A18" s="515" t="str">
        <f>'INSUMOS &amp; EQUIPOS'!B204</f>
        <v>MAT2411195</v>
      </c>
      <c r="B18" s="1198" t="str">
        <f>'INSUMOS &amp; EQUIPOS'!C204</f>
        <v>MÓDULO SOLAR FOTOVOLTAICO DE CÉLULAS DE SILICIO MONOCRISTALINO, POTENCIA MÁXIMA (Wp) 590 W, TENSIÓN A MÁXIMA POTENCIA (Vmp) 40,5 V, INTENSIDAD A MÁXIMA POTENCIA (Imp) 17,29 A, TENSIÓN EN CIRCUITO ABIERTO (Voc) 48,3  V, INTENSIDAD DE CORTOCIRCUITO (Isc) 18,3 A, EFICIENCIA 22,53%, 132 CÉLULAS DE 6X22 mm, VIDRIO EXTERIOR TEMPLADO DE 4 mm DE ESPESOR, CAPA ADHESIVA DE ETILVINILACETATO (EVA), CAPA POSTERIOR DE POLIFLUORURO DE VINILO, POLIÉSTER Y POLIFLUORURO DE VINILO (TPT), MARCO DE ALUMINIO ANODIZADO, TEMPERATURA DE TRABAJO -40°C HASTA 85°C, DIMENSIONES 2384×1303×30 mm, RESISTENCIA A LA CARGA DEL VIENTO 245 kg/m², RESISTENCIA A LA CARGA DE LA NIEVE 551 kg/m², peso 41,5+/- 1 kg.  EL PRECIO NO INCLUYE LA ESTRUCTURA SOPORTE NI CAJA DE CONEXIONES CON DIODOS, CABLES Y CONECTORES. NO SE INCLUYEN LOS ACCESORIOS DE MONTAJE Y MATERIAL DE CONEXIONADO ELÉCTRICO.</v>
      </c>
      <c r="C18" s="1198"/>
      <c r="D18" s="516" t="str">
        <f>VLOOKUP(A18,'INSUMOS &amp; EQUIPOS'!$B$10:$E$419,3,FALSE)</f>
        <v>UND</v>
      </c>
      <c r="E18" s="517">
        <v>1</v>
      </c>
      <c r="F18" s="518"/>
      <c r="G18" s="519">
        <f>VLOOKUP(A18,'INSUMOS &amp; EQUIPOS'!$B$10:$E$419,4,FALSE)</f>
        <v>569000</v>
      </c>
      <c r="H18" s="520">
        <f t="shared" ref="H18" si="0">E18*G18*(1+F18)</f>
        <v>569000</v>
      </c>
      <c r="J18"/>
      <c r="K18"/>
      <c r="L18"/>
    </row>
    <row r="19" spans="1:12" ht="15" customHeight="1">
      <c r="A19" s="515"/>
      <c r="B19" s="1198"/>
      <c r="C19" s="1198"/>
      <c r="D19" s="516"/>
      <c r="E19" s="517"/>
      <c r="F19" s="518"/>
      <c r="G19" s="519"/>
      <c r="H19" s="520"/>
    </row>
    <row r="20" spans="1:12" ht="15" customHeight="1">
      <c r="A20" s="510"/>
      <c r="B20" s="521"/>
      <c r="C20" s="522"/>
      <c r="D20" s="522"/>
      <c r="E20" s="522"/>
      <c r="F20" s="522"/>
      <c r="G20" s="523" t="s">
        <v>1539</v>
      </c>
      <c r="H20" s="524">
        <f>SUM(H18:H19)</f>
        <v>569000</v>
      </c>
    </row>
    <row r="21" spans="1:12" ht="10" customHeight="1">
      <c r="A21" s="501"/>
      <c r="B21" s="502"/>
      <c r="C21" s="502"/>
      <c r="D21" s="502"/>
      <c r="E21" s="502"/>
      <c r="F21" s="502"/>
      <c r="G21" s="502"/>
      <c r="H21" s="503"/>
    </row>
    <row r="22" spans="1:12" ht="15" customHeight="1">
      <c r="A22" s="513" t="s">
        <v>360</v>
      </c>
      <c r="B22" s="1199" t="s">
        <v>1540</v>
      </c>
      <c r="C22" s="1200"/>
      <c r="D22" s="1200"/>
      <c r="E22" s="1200"/>
      <c r="F22" s="1200"/>
      <c r="G22" s="1200"/>
      <c r="H22" s="1201"/>
    </row>
    <row r="23" spans="1:12" ht="15" customHeight="1">
      <c r="A23" s="512"/>
      <c r="B23" s="1202" t="s">
        <v>933</v>
      </c>
      <c r="C23" s="1202"/>
      <c r="D23" s="1202"/>
      <c r="E23" s="514" t="s">
        <v>301</v>
      </c>
      <c r="F23" s="514" t="s">
        <v>0</v>
      </c>
      <c r="G23" s="514" t="s">
        <v>1538</v>
      </c>
      <c r="H23" s="514" t="s">
        <v>365</v>
      </c>
    </row>
    <row r="24" spans="1:12" ht="15" customHeight="1">
      <c r="A24" s="525" t="str">
        <f>'INSUMOS &amp; EQUIPOS'!B369</f>
        <v>HERM261101</v>
      </c>
      <c r="B24" s="1198" t="s">
        <v>1541</v>
      </c>
      <c r="C24" s="1198"/>
      <c r="D24" s="1198"/>
      <c r="E24" s="516" t="s">
        <v>291</v>
      </c>
      <c r="F24" s="526">
        <v>0.1</v>
      </c>
      <c r="G24" s="519">
        <f>VLOOKUP(B24,'INSUMOS &amp; EQUIPOS'!$C$10:$E$419,3,FALSE)</f>
        <v>32200</v>
      </c>
      <c r="H24" s="520">
        <f>F24*G24</f>
        <v>3220</v>
      </c>
    </row>
    <row r="25" spans="1:12" ht="15" customHeight="1">
      <c r="A25" s="525"/>
      <c r="B25" s="1203"/>
      <c r="C25" s="1204"/>
      <c r="D25" s="1205"/>
      <c r="E25" s="516"/>
      <c r="F25" s="527"/>
      <c r="G25" s="519"/>
      <c r="H25" s="520"/>
    </row>
    <row r="26" spans="1:12" ht="15" customHeight="1">
      <c r="A26" s="531"/>
      <c r="B26" s="1210"/>
      <c r="C26" s="1211"/>
      <c r="D26" s="1211"/>
      <c r="E26" s="532"/>
      <c r="F26" s="532"/>
      <c r="G26" s="533" t="s">
        <v>1542</v>
      </c>
      <c r="H26" s="534">
        <f>SUM(H24:H25)</f>
        <v>3220</v>
      </c>
    </row>
    <row r="27" spans="1:12" ht="10" customHeight="1">
      <c r="A27" s="501"/>
      <c r="B27" s="502"/>
      <c r="C27" s="502"/>
      <c r="D27" s="502"/>
      <c r="E27" s="502"/>
      <c r="F27" s="502"/>
      <c r="G27" s="502"/>
      <c r="H27" s="503"/>
    </row>
    <row r="28" spans="1:12" ht="15" customHeight="1">
      <c r="A28" s="535"/>
      <c r="B28" s="1199" t="s">
        <v>1543</v>
      </c>
      <c r="C28" s="1201"/>
      <c r="D28" s="536"/>
      <c r="E28" s="537"/>
      <c r="F28" s="537"/>
      <c r="G28" s="537"/>
      <c r="H28" s="537"/>
    </row>
    <row r="29" spans="1:12" ht="15" customHeight="1">
      <c r="A29" s="513" t="s">
        <v>1544</v>
      </c>
      <c r="B29" s="1202" t="s">
        <v>933</v>
      </c>
      <c r="C29" s="1202"/>
      <c r="D29" s="514" t="s">
        <v>301</v>
      </c>
      <c r="E29" s="514" t="s">
        <v>1545</v>
      </c>
      <c r="F29" s="514" t="s">
        <v>1546</v>
      </c>
      <c r="G29" s="514" t="s">
        <v>936</v>
      </c>
      <c r="H29" s="514" t="s">
        <v>365</v>
      </c>
    </row>
    <row r="30" spans="1:12" ht="15" customHeight="1">
      <c r="A30" s="525" t="str">
        <f>'INSUMOS &amp; EQUIPOS'!B413</f>
        <v>TRANS241106</v>
      </c>
      <c r="B30" s="1198" t="str">
        <f>'INSUMOS &amp; EQUIPOS'!C411</f>
        <v>TRANSPORTE DE MATERIALES</v>
      </c>
      <c r="C30" s="1198"/>
      <c r="D30" s="516" t="str">
        <f>VLOOKUP(B30,'INSUMOS &amp; EQUIPOS'!$C$10:$E$419,2,FALSE)</f>
        <v>%</v>
      </c>
      <c r="E30" s="538"/>
      <c r="F30" s="562">
        <v>0.03</v>
      </c>
      <c r="G30" s="519">
        <f>H20</f>
        <v>569000</v>
      </c>
      <c r="H30" s="540">
        <f>F30*G30</f>
        <v>17070</v>
      </c>
    </row>
    <row r="31" spans="1:12" ht="15" customHeight="1">
      <c r="A31" s="525"/>
      <c r="B31" s="1198"/>
      <c r="C31" s="1198"/>
      <c r="D31" s="516"/>
      <c r="E31" s="538"/>
      <c r="F31" s="538"/>
      <c r="G31" s="519"/>
      <c r="H31" s="540"/>
    </row>
    <row r="32" spans="1:12" ht="15" customHeight="1">
      <c r="A32" s="541"/>
      <c r="B32" s="1208"/>
      <c r="C32" s="1209"/>
      <c r="D32" s="542"/>
      <c r="E32" s="543"/>
      <c r="F32" s="543"/>
      <c r="G32" s="523" t="s">
        <v>1548</v>
      </c>
      <c r="H32" s="534">
        <f>SUM(H30:H31)</f>
        <v>17070</v>
      </c>
    </row>
    <row r="33" spans="1:14" ht="10" customHeight="1">
      <c r="A33" s="501"/>
      <c r="B33" s="502"/>
      <c r="C33" s="502"/>
      <c r="D33" s="502"/>
      <c r="E33" s="502"/>
      <c r="F33" s="502"/>
      <c r="G33" s="502"/>
      <c r="H33" s="503"/>
    </row>
    <row r="34" spans="1:14" ht="14">
      <c r="A34" s="512"/>
      <c r="B34" s="1200" t="s">
        <v>937</v>
      </c>
      <c r="C34" s="1200"/>
      <c r="D34" s="1200"/>
      <c r="E34" s="1200"/>
      <c r="F34" s="1200"/>
      <c r="G34" s="1200"/>
      <c r="H34" s="1201"/>
    </row>
    <row r="35" spans="1:14" ht="14.25" customHeight="1">
      <c r="A35" s="513" t="s">
        <v>1544</v>
      </c>
      <c r="B35" s="1202" t="s">
        <v>1549</v>
      </c>
      <c r="C35" s="1202"/>
      <c r="D35" s="1202"/>
      <c r="E35" s="514" t="s">
        <v>301</v>
      </c>
      <c r="F35" s="514" t="s">
        <v>0</v>
      </c>
      <c r="G35" s="514" t="s">
        <v>1538</v>
      </c>
      <c r="H35" s="514" t="s">
        <v>365</v>
      </c>
    </row>
    <row r="36" spans="1:14" ht="14.25" customHeight="1">
      <c r="A36" s="525" t="str">
        <f>'INSUMOS &amp; EQUIPOS'!B387</f>
        <v>MO241106</v>
      </c>
      <c r="B36" s="1210" t="str">
        <f>'INSUMOS &amp; EQUIPOS'!C387</f>
        <v>AYUDANTE ELECTRICISTA</v>
      </c>
      <c r="C36" s="1211"/>
      <c r="D36" s="1212"/>
      <c r="E36" s="516" t="str">
        <f>VLOOKUP(B36,'INSUMOS &amp; EQUIPOS'!$C$10:$E$419,2,FALSE)</f>
        <v>HC</v>
      </c>
      <c r="F36" s="559">
        <v>0.4</v>
      </c>
      <c r="G36" s="519">
        <f>VLOOKUP(B36,'INSUMOS &amp; EQUIPOS'!$C$10:$E$419,3,FALSE)</f>
        <v>20977.170756437663</v>
      </c>
      <c r="H36" s="520">
        <f>F36*G36</f>
        <v>8390.8683025750652</v>
      </c>
    </row>
    <row r="37" spans="1:14" ht="14">
      <c r="A37" s="525" t="str">
        <f>'INSUMOS &amp; EQUIPOS'!B388</f>
        <v>MO241107</v>
      </c>
      <c r="B37" s="1210" t="str">
        <f>'INSUMOS &amp; EQUIPOS'!C388</f>
        <v>MAESTRO ELECTRICISTA</v>
      </c>
      <c r="C37" s="1211"/>
      <c r="D37" s="1212"/>
      <c r="E37" s="516" t="str">
        <f>VLOOKUP(B37,'INSUMOS &amp; EQUIPOS'!$C$10:$E$419,2,FALSE)</f>
        <v>HC</v>
      </c>
      <c r="F37" s="559">
        <f>F36</f>
        <v>0.4</v>
      </c>
      <c r="G37" s="519">
        <f>VLOOKUP(B37,'INSUMOS &amp; EQUIPOS'!$C$10:$E$419,3,FALSE)</f>
        <v>33871.637234323105</v>
      </c>
      <c r="H37" s="520">
        <f>F37*G37</f>
        <v>13548.654893729243</v>
      </c>
    </row>
    <row r="38" spans="1:14" ht="14">
      <c r="A38" s="525"/>
      <c r="B38" s="1210"/>
      <c r="C38" s="1211"/>
      <c r="D38" s="1212"/>
      <c r="E38" s="516"/>
      <c r="F38" s="527"/>
      <c r="G38" s="519"/>
      <c r="H38" s="520"/>
    </row>
    <row r="39" spans="1:14" ht="14">
      <c r="A39" s="531"/>
      <c r="B39" s="1203"/>
      <c r="C39" s="1204"/>
      <c r="D39" s="1204"/>
      <c r="E39" s="543"/>
      <c r="F39" s="543"/>
      <c r="G39" s="523" t="s">
        <v>1550</v>
      </c>
      <c r="H39" s="534">
        <f>SUM(H36:H38)</f>
        <v>21939.523196304308</v>
      </c>
      <c r="J39" s="557"/>
      <c r="K39" s="557"/>
      <c r="L39" s="557"/>
      <c r="M39" s="557"/>
    </row>
    <row r="40" spans="1:14" ht="10" customHeight="1">
      <c r="A40" s="501"/>
      <c r="B40" s="502"/>
      <c r="C40" s="502"/>
      <c r="D40" s="502"/>
      <c r="E40" s="502"/>
      <c r="F40" s="502"/>
      <c r="G40" s="502"/>
      <c r="H40" s="503"/>
      <c r="J40" s="557" t="s">
        <v>1585</v>
      </c>
      <c r="K40" s="557" t="s">
        <v>1584</v>
      </c>
      <c r="L40" s="557"/>
      <c r="M40" s="557"/>
    </row>
    <row r="41" spans="1:14" ht="20" customHeight="1">
      <c r="A41" s="1213" t="s">
        <v>938</v>
      </c>
      <c r="B41" s="1214"/>
      <c r="C41" s="1214"/>
      <c r="D41" s="1214"/>
      <c r="E41" s="1214"/>
      <c r="F41" s="1214"/>
      <c r="G41" s="1215"/>
      <c r="H41" s="545">
        <f>H39+H32+H26+H20</f>
        <v>611229.52319630433</v>
      </c>
      <c r="J41" s="558">
        <v>609502.00611984706</v>
      </c>
      <c r="K41" s="558">
        <v>0</v>
      </c>
      <c r="L41" s="558"/>
      <c r="M41" s="558">
        <f>H41-J41</f>
        <v>1727.5170764572686</v>
      </c>
      <c r="N41" s="556"/>
    </row>
    <row r="42" spans="1:14" ht="10" customHeight="1">
      <c r="A42" s="501"/>
      <c r="B42" s="502"/>
      <c r="C42" s="502"/>
      <c r="D42" s="502"/>
      <c r="E42" s="502"/>
      <c r="F42" s="502"/>
      <c r="G42" s="502"/>
      <c r="H42" s="503"/>
      <c r="J42" s="557"/>
      <c r="K42" s="557"/>
      <c r="L42" s="557"/>
      <c r="M42" s="557"/>
    </row>
    <row r="43" spans="1:14" ht="14.25" customHeight="1">
      <c r="A43" s="1216" t="s">
        <v>1551</v>
      </c>
      <c r="B43" s="1217"/>
      <c r="C43" s="1217"/>
      <c r="D43" s="1217"/>
      <c r="E43" s="1217"/>
      <c r="F43" s="1217"/>
      <c r="G43" s="1217"/>
      <c r="H43" s="1218"/>
      <c r="J43" s="557"/>
      <c r="K43" s="557"/>
      <c r="L43" s="557"/>
      <c r="M43" s="557"/>
    </row>
    <row r="44" spans="1:14" ht="12.75" customHeight="1">
      <c r="A44" s="1219"/>
      <c r="B44" s="1220"/>
      <c r="C44" s="1220"/>
      <c r="D44" s="1220"/>
      <c r="E44" s="1220"/>
      <c r="F44" s="1220"/>
      <c r="G44" s="1220"/>
      <c r="H44" s="1221"/>
    </row>
    <row r="45" spans="1:14" ht="12.75" customHeight="1">
      <c r="A45" s="1222"/>
      <c r="B45" s="1223"/>
      <c r="C45" s="1223"/>
      <c r="D45" s="1223"/>
      <c r="E45" s="1223"/>
      <c r="F45" s="1223"/>
      <c r="G45" s="1223"/>
      <c r="H45" s="1224"/>
    </row>
    <row r="46" spans="1:14" ht="14.5">
      <c r="A46" s="502"/>
      <c r="B46" s="502"/>
      <c r="C46" s="502"/>
      <c r="D46" s="502"/>
      <c r="E46" s="502"/>
      <c r="F46" s="502"/>
      <c r="G46" s="502"/>
      <c r="H46" s="502"/>
    </row>
  </sheetData>
  <mergeCells count="34">
    <mergeCell ref="B38:D38"/>
    <mergeCell ref="B39:D39"/>
    <mergeCell ref="A41:G41"/>
    <mergeCell ref="A43:H45"/>
    <mergeCell ref="B32:C32"/>
    <mergeCell ref="B34:H34"/>
    <mergeCell ref="B35:D35"/>
    <mergeCell ref="B36:D36"/>
    <mergeCell ref="B37:D37"/>
    <mergeCell ref="B26:D26"/>
    <mergeCell ref="B28:C28"/>
    <mergeCell ref="B29:C29"/>
    <mergeCell ref="B30:C30"/>
    <mergeCell ref="B31:C31"/>
    <mergeCell ref="B22:H22"/>
    <mergeCell ref="B23:D23"/>
    <mergeCell ref="B24:D24"/>
    <mergeCell ref="B25:D25"/>
    <mergeCell ref="B16:H16"/>
    <mergeCell ref="B17:C17"/>
    <mergeCell ref="B18:C18"/>
    <mergeCell ref="B19:C19"/>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7823E-1684-46B8-83D8-D2EE591E76E3}">
  <sheetPr>
    <tabColor rgb="FF92D050"/>
    <pageSetUpPr fitToPage="1"/>
  </sheetPr>
  <dimension ref="A1:N50"/>
  <sheetViews>
    <sheetView view="pageBreakPreview" zoomScale="79" zoomScaleNormal="47" workbookViewId="0">
      <selection activeCell="F26" sqref="F2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f>'PPTO RESUMEN'!C74</f>
        <v>9.6999999999999993</v>
      </c>
      <c r="B14" s="1182" t="str">
        <f>VLOOKUP(A14,'PPTO RESUMEN'!$C$17:$E$83,2,FALSE)</f>
        <v xml:space="preserve">Suministro e instalación de Inversor Huawei SUN2000-330KTL-H1, Incluye instalación de marcaciones y etiquetado </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EQUIPOS'!B310</f>
        <v>MAT2411301</v>
      </c>
      <c r="B18" s="1198" t="str">
        <f>'INSUMOS &amp; EQUIPOS'!C310</f>
        <v>INVERSOR HUAWEI SUN2000-330KTL-H1</v>
      </c>
      <c r="C18" s="1198"/>
      <c r="D18" s="516" t="str">
        <f>VLOOKUP(A18,'INSUMOS &amp; EQUIPOS'!$B$10:$E$419,3,FALSE)</f>
        <v>UND</v>
      </c>
      <c r="E18" s="517">
        <v>1</v>
      </c>
      <c r="F18" s="518"/>
      <c r="G18" s="519">
        <f>VLOOKUP(A18,'INSUMOS &amp; EQUIPOS'!$B$10:$E$419,4,FALSE)</f>
        <v>30371666.666666668</v>
      </c>
      <c r="H18" s="520">
        <f t="shared" ref="H18" si="0">E18*G18*(1+F18)</f>
        <v>30371666.666666668</v>
      </c>
      <c r="J18"/>
      <c r="K18"/>
      <c r="L18"/>
    </row>
    <row r="19" spans="1:12" ht="20" customHeight="1">
      <c r="A19" s="515" t="str">
        <f>'INSUMOS &amp; EQUIPOS'!B311</f>
        <v>MAT2411302</v>
      </c>
      <c r="B19" s="1198" t="str">
        <f>'INSUMOS &amp; EQUIPOS'!C311</f>
        <v>MARCACIÓN # INVERSOR</v>
      </c>
      <c r="C19" s="1198"/>
      <c r="D19" s="516" t="str">
        <f>VLOOKUP(A19,'INSUMOS &amp; EQUIPOS'!$B$10:$E$419,3,FALSE)</f>
        <v>UND</v>
      </c>
      <c r="E19" s="517">
        <v>0.1</v>
      </c>
      <c r="F19" s="518"/>
      <c r="G19" s="519">
        <f>VLOOKUP(A19,'INSUMOS &amp; EQUIPOS'!$B$10:$E$419,4,FALSE)</f>
        <v>5000</v>
      </c>
      <c r="H19" s="520">
        <f t="shared" ref="H19:H20" si="1">E19*G19*(1+F19)</f>
        <v>500</v>
      </c>
      <c r="J19"/>
      <c r="K19"/>
      <c r="L19"/>
    </row>
    <row r="20" spans="1:12" ht="20" customHeight="1">
      <c r="A20" s="515" t="str">
        <f>'INSUMOS &amp; EQUIPOS'!B232</f>
        <v>MAT2411223</v>
      </c>
      <c r="B20" s="1198" t="str">
        <f>'INSUMOS &amp; EQUIPOS'!C232</f>
        <v>ACCESORIO DE FIJACIÓN - TORNILLERÍA</v>
      </c>
      <c r="C20" s="1198"/>
      <c r="D20" s="516" t="str">
        <f>VLOOKUP(A20,'INSUMOS &amp; EQUIPOS'!$B$10:$E$419,3,FALSE)</f>
        <v>UND</v>
      </c>
      <c r="E20" s="517">
        <v>0.1</v>
      </c>
      <c r="F20" s="518"/>
      <c r="G20" s="519">
        <f>VLOOKUP(A20,'INSUMOS &amp; EQUIPOS'!$B$10:$E$419,4,FALSE)</f>
        <v>127945.23</v>
      </c>
      <c r="H20" s="520">
        <f t="shared" si="1"/>
        <v>12794.523000000001</v>
      </c>
    </row>
    <row r="21" spans="1:12" ht="15" customHeight="1">
      <c r="A21" s="510"/>
      <c r="B21" s="521"/>
      <c r="C21" s="522"/>
      <c r="D21" s="522"/>
      <c r="E21" s="522"/>
      <c r="F21" s="522"/>
      <c r="G21" s="523" t="s">
        <v>1539</v>
      </c>
      <c r="H21" s="524">
        <f>SUM(H18:H20)</f>
        <v>30384961.189666666</v>
      </c>
    </row>
    <row r="22" spans="1:12" ht="10" customHeight="1">
      <c r="A22" s="501"/>
      <c r="B22" s="502"/>
      <c r="C22" s="502"/>
      <c r="D22" s="502"/>
      <c r="E22" s="502"/>
      <c r="F22" s="502"/>
      <c r="G22" s="502"/>
      <c r="H22" s="503"/>
    </row>
    <row r="23" spans="1:12" ht="15" customHeight="1">
      <c r="A23" s="513" t="s">
        <v>360</v>
      </c>
      <c r="B23" s="1199" t="s">
        <v>1540</v>
      </c>
      <c r="C23" s="1200"/>
      <c r="D23" s="1200"/>
      <c r="E23" s="1200"/>
      <c r="F23" s="1200"/>
      <c r="G23" s="1200"/>
      <c r="H23" s="1201"/>
    </row>
    <row r="24" spans="1:12" ht="15" customHeight="1">
      <c r="A24" s="512"/>
      <c r="B24" s="1202" t="s">
        <v>933</v>
      </c>
      <c r="C24" s="1202"/>
      <c r="D24" s="1202"/>
      <c r="E24" s="514" t="s">
        <v>301</v>
      </c>
      <c r="F24" s="514" t="s">
        <v>0</v>
      </c>
      <c r="G24" s="514" t="s">
        <v>1538</v>
      </c>
      <c r="H24" s="514" t="s">
        <v>365</v>
      </c>
    </row>
    <row r="25" spans="1:12" ht="15" customHeight="1">
      <c r="A25" s="525" t="str">
        <f>'INSUMOS &amp; EQUIPOS'!B369</f>
        <v>HERM261101</v>
      </c>
      <c r="B25" s="1198" t="s">
        <v>1541</v>
      </c>
      <c r="C25" s="1198"/>
      <c r="D25" s="1198"/>
      <c r="E25" s="516" t="s">
        <v>291</v>
      </c>
      <c r="F25" s="526">
        <v>0.05</v>
      </c>
      <c r="G25" s="519">
        <f>H43</f>
        <v>2193952.319630431</v>
      </c>
      <c r="H25" s="520">
        <f>F25*G25</f>
        <v>109697.61598152155</v>
      </c>
    </row>
    <row r="26" spans="1:12" ht="15" customHeight="1">
      <c r="A26" s="525"/>
      <c r="B26" s="1203"/>
      <c r="C26" s="1204"/>
      <c r="D26" s="1205"/>
      <c r="E26" s="516"/>
      <c r="F26" s="527"/>
      <c r="G26" s="519"/>
      <c r="H26" s="520"/>
    </row>
    <row r="27" spans="1:12" ht="15" customHeight="1">
      <c r="A27" s="525"/>
      <c r="B27" s="1203"/>
      <c r="C27" s="1204"/>
      <c r="D27" s="1205"/>
      <c r="E27" s="516"/>
      <c r="F27" s="527"/>
      <c r="G27" s="519"/>
      <c r="H27" s="520"/>
    </row>
    <row r="28" spans="1:12" ht="15" customHeight="1">
      <c r="A28" s="531"/>
      <c r="B28" s="1210"/>
      <c r="C28" s="1211"/>
      <c r="D28" s="1211"/>
      <c r="E28" s="532"/>
      <c r="F28" s="532"/>
      <c r="G28" s="533" t="s">
        <v>1542</v>
      </c>
      <c r="H28" s="534">
        <f>SUM(H25:H27)</f>
        <v>109697.61598152155</v>
      </c>
    </row>
    <row r="29" spans="1:12" ht="10" customHeight="1">
      <c r="A29" s="501"/>
      <c r="B29" s="502"/>
      <c r="C29" s="502"/>
      <c r="D29" s="502"/>
      <c r="E29" s="502"/>
      <c r="F29" s="502"/>
      <c r="G29" s="502"/>
      <c r="H29" s="503"/>
    </row>
    <row r="30" spans="1:12" ht="15" customHeight="1">
      <c r="A30" s="535"/>
      <c r="B30" s="1199" t="s">
        <v>1543</v>
      </c>
      <c r="C30" s="1201"/>
      <c r="D30" s="536"/>
      <c r="E30" s="537"/>
      <c r="F30" s="537"/>
      <c r="G30" s="537"/>
      <c r="H30" s="537"/>
    </row>
    <row r="31" spans="1:12" ht="15" customHeight="1">
      <c r="A31" s="513" t="s">
        <v>1544</v>
      </c>
      <c r="B31" s="1202" t="s">
        <v>933</v>
      </c>
      <c r="C31" s="1202"/>
      <c r="D31" s="514" t="s">
        <v>301</v>
      </c>
      <c r="E31" s="514" t="s">
        <v>1545</v>
      </c>
      <c r="F31" s="514" t="s">
        <v>1546</v>
      </c>
      <c r="G31" s="514" t="s">
        <v>936</v>
      </c>
      <c r="H31" s="514" t="s">
        <v>365</v>
      </c>
    </row>
    <row r="32" spans="1:12" ht="15" customHeight="1">
      <c r="A32" s="525" t="str">
        <f>'INSUMOS &amp; EQUIPOS'!B413</f>
        <v>TRANS241106</v>
      </c>
      <c r="B32" s="1198" t="str">
        <f>'INSUMOS &amp; EQUIPOS'!C411</f>
        <v>TRANSPORTE DE MATERIALES</v>
      </c>
      <c r="C32" s="1198"/>
      <c r="D32" s="516" t="str">
        <f>VLOOKUP(B32,'INSUMOS &amp; EQUIPOS'!$C$10:$E$419,2,FALSE)</f>
        <v>%</v>
      </c>
      <c r="E32" s="538"/>
      <c r="F32" s="562">
        <v>0.03</v>
      </c>
      <c r="G32" s="519">
        <f>H21</f>
        <v>30384961.189666666</v>
      </c>
      <c r="H32" s="540">
        <f>F32*G32</f>
        <v>911548.83568999998</v>
      </c>
    </row>
    <row r="33" spans="1:14" ht="15" customHeight="1">
      <c r="A33" s="525"/>
      <c r="B33" s="1198"/>
      <c r="C33" s="1198"/>
      <c r="D33" s="516"/>
      <c r="E33" s="538"/>
      <c r="F33" s="562"/>
      <c r="G33" s="519"/>
      <c r="H33" s="540"/>
    </row>
    <row r="34" spans="1:14" ht="15" customHeight="1">
      <c r="A34" s="525"/>
      <c r="B34" s="1198"/>
      <c r="C34" s="1198"/>
      <c r="D34" s="516"/>
      <c r="E34" s="538"/>
      <c r="F34" s="538"/>
      <c r="G34" s="519"/>
      <c r="H34" s="540"/>
    </row>
    <row r="35" spans="1:14" ht="15" customHeight="1">
      <c r="A35" s="541"/>
      <c r="B35" s="1208"/>
      <c r="C35" s="1209"/>
      <c r="D35" s="542"/>
      <c r="E35" s="543"/>
      <c r="F35" s="543"/>
      <c r="G35" s="523" t="s">
        <v>1548</v>
      </c>
      <c r="H35" s="534">
        <f>SUM(H32:H34)</f>
        <v>911548.83568999998</v>
      </c>
    </row>
    <row r="36" spans="1:14" ht="10" customHeight="1">
      <c r="A36" s="501"/>
      <c r="B36" s="502"/>
      <c r="C36" s="502"/>
      <c r="D36" s="502"/>
      <c r="E36" s="502"/>
      <c r="F36" s="502"/>
      <c r="G36" s="502"/>
      <c r="H36" s="503"/>
    </row>
    <row r="37" spans="1:14" ht="14">
      <c r="A37" s="512"/>
      <c r="B37" s="1200" t="s">
        <v>937</v>
      </c>
      <c r="C37" s="1200"/>
      <c r="D37" s="1200"/>
      <c r="E37" s="1200"/>
      <c r="F37" s="1200"/>
      <c r="G37" s="1200"/>
      <c r="H37" s="1201"/>
    </row>
    <row r="38" spans="1:14" ht="14.25" customHeight="1">
      <c r="A38" s="513" t="s">
        <v>1544</v>
      </c>
      <c r="B38" s="1202" t="s">
        <v>1549</v>
      </c>
      <c r="C38" s="1202"/>
      <c r="D38" s="1202"/>
      <c r="E38" s="514" t="s">
        <v>301</v>
      </c>
      <c r="F38" s="514" t="s">
        <v>0</v>
      </c>
      <c r="G38" s="514" t="s">
        <v>1538</v>
      </c>
      <c r="H38" s="514" t="s">
        <v>365</v>
      </c>
    </row>
    <row r="39" spans="1:14" ht="14.25" customHeight="1">
      <c r="A39" s="525" t="str">
        <f>'INSUMOS &amp; EQUIPOS'!B387</f>
        <v>MO241106</v>
      </c>
      <c r="B39" s="1210" t="str">
        <f>'INSUMOS &amp; EQUIPOS'!C387</f>
        <v>AYUDANTE ELECTRICISTA</v>
      </c>
      <c r="C39" s="1211"/>
      <c r="D39" s="1212"/>
      <c r="E39" s="516" t="str">
        <f>VLOOKUP(B39,'INSUMOS &amp; EQUIPOS'!$C$10:$E$419,2,FALSE)</f>
        <v>HC</v>
      </c>
      <c r="F39" s="559">
        <v>40</v>
      </c>
      <c r="G39" s="519">
        <f>VLOOKUP(B39,'INSUMOS &amp; EQUIPOS'!$C$10:$E$419,3,FALSE)</f>
        <v>20977.170756437663</v>
      </c>
      <c r="H39" s="520">
        <f>F39*G39</f>
        <v>839086.83025750658</v>
      </c>
    </row>
    <row r="40" spans="1:14" ht="14">
      <c r="A40" s="525" t="str">
        <f>'INSUMOS &amp; EQUIPOS'!B388</f>
        <v>MO241107</v>
      </c>
      <c r="B40" s="1210" t="str">
        <f>'INSUMOS &amp; EQUIPOS'!C388</f>
        <v>MAESTRO ELECTRICISTA</v>
      </c>
      <c r="C40" s="1211"/>
      <c r="D40" s="1212"/>
      <c r="E40" s="516" t="str">
        <f>VLOOKUP(B40,'INSUMOS &amp; EQUIPOS'!$C$10:$E$419,2,FALSE)</f>
        <v>HC</v>
      </c>
      <c r="F40" s="559">
        <f>F39</f>
        <v>40</v>
      </c>
      <c r="G40" s="519">
        <f>VLOOKUP(B40,'INSUMOS &amp; EQUIPOS'!$C$10:$E$419,3,FALSE)</f>
        <v>33871.637234323105</v>
      </c>
      <c r="H40" s="520">
        <f>F40*G40</f>
        <v>1354865.4893729242</v>
      </c>
    </row>
    <row r="41" spans="1:14" ht="14">
      <c r="A41" s="525"/>
      <c r="B41" s="1210"/>
      <c r="C41" s="1211"/>
      <c r="D41" s="1212"/>
      <c r="E41" s="516"/>
      <c r="F41" s="559"/>
      <c r="G41" s="519"/>
      <c r="H41" s="520"/>
    </row>
    <row r="42" spans="1:14" ht="14">
      <c r="A42" s="525"/>
      <c r="B42" s="1210"/>
      <c r="C42" s="1211"/>
      <c r="D42" s="1212"/>
      <c r="E42" s="516"/>
      <c r="F42" s="527"/>
      <c r="G42" s="519"/>
      <c r="H42" s="520"/>
    </row>
    <row r="43" spans="1:14" ht="14">
      <c r="A43" s="531"/>
      <c r="B43" s="1203"/>
      <c r="C43" s="1204"/>
      <c r="D43" s="1204"/>
      <c r="E43" s="543"/>
      <c r="F43" s="543"/>
      <c r="G43" s="523" t="s">
        <v>1550</v>
      </c>
      <c r="H43" s="534">
        <f>SUM(H39:H42)</f>
        <v>2193952.319630431</v>
      </c>
      <c r="J43" s="557"/>
      <c r="K43" s="557"/>
      <c r="L43" s="557"/>
      <c r="M43" s="557"/>
    </row>
    <row r="44" spans="1:14" ht="10" customHeight="1">
      <c r="A44" s="501"/>
      <c r="B44" s="502"/>
      <c r="C44" s="502"/>
      <c r="D44" s="502"/>
      <c r="E44" s="502"/>
      <c r="F44" s="502"/>
      <c r="G44" s="502"/>
      <c r="H44" s="503"/>
      <c r="J44" s="557" t="s">
        <v>1585</v>
      </c>
      <c r="K44" s="557" t="s">
        <v>1584</v>
      </c>
      <c r="L44" s="557"/>
      <c r="M44" s="557"/>
    </row>
    <row r="45" spans="1:14" ht="20" customHeight="1">
      <c r="A45" s="1213" t="s">
        <v>938</v>
      </c>
      <c r="B45" s="1214"/>
      <c r="C45" s="1214"/>
      <c r="D45" s="1214"/>
      <c r="E45" s="1214"/>
      <c r="F45" s="1214"/>
      <c r="G45" s="1215"/>
      <c r="H45" s="545">
        <f>H43+H35+H28+H21</f>
        <v>33600159.960968621</v>
      </c>
      <c r="J45" s="558">
        <v>33552490.859212909</v>
      </c>
      <c r="K45" s="558">
        <v>0</v>
      </c>
      <c r="L45" s="558"/>
      <c r="M45" s="558">
        <f>H45-J45</f>
        <v>47669.101755712181</v>
      </c>
      <c r="N45" s="556"/>
    </row>
    <row r="46" spans="1:14" ht="10" customHeight="1">
      <c r="A46" s="501"/>
      <c r="B46" s="502"/>
      <c r="C46" s="502"/>
      <c r="D46" s="502"/>
      <c r="E46" s="502"/>
      <c r="F46" s="502"/>
      <c r="G46" s="502"/>
      <c r="H46" s="503"/>
      <c r="J46" s="557"/>
      <c r="K46" s="557"/>
      <c r="L46" s="557"/>
      <c r="M46" s="557"/>
    </row>
    <row r="47" spans="1:14" ht="14.25" customHeight="1">
      <c r="A47" s="1216" t="s">
        <v>1551</v>
      </c>
      <c r="B47" s="1217"/>
      <c r="C47" s="1217"/>
      <c r="D47" s="1217"/>
      <c r="E47" s="1217"/>
      <c r="F47" s="1217"/>
      <c r="G47" s="1217"/>
      <c r="H47" s="1218"/>
      <c r="J47" s="557"/>
      <c r="K47" s="557"/>
      <c r="L47" s="557"/>
      <c r="M47" s="557"/>
    </row>
    <row r="48" spans="1:14" ht="12.75" customHeight="1">
      <c r="A48" s="1219"/>
      <c r="B48" s="1220"/>
      <c r="C48" s="1220"/>
      <c r="D48" s="1220"/>
      <c r="E48" s="1220"/>
      <c r="F48" s="1220"/>
      <c r="G48" s="1220"/>
      <c r="H48" s="1221"/>
    </row>
    <row r="49" spans="1:8" ht="12.75" customHeight="1">
      <c r="A49" s="1222"/>
      <c r="B49" s="1223"/>
      <c r="C49" s="1223"/>
      <c r="D49" s="1223"/>
      <c r="E49" s="1223"/>
      <c r="F49" s="1223"/>
      <c r="G49" s="1223"/>
      <c r="H49" s="1224"/>
    </row>
    <row r="50" spans="1:8" ht="14.5">
      <c r="A50" s="502"/>
      <c r="B50" s="502"/>
      <c r="C50" s="502"/>
      <c r="D50" s="502"/>
      <c r="E50" s="502"/>
      <c r="F50" s="502"/>
      <c r="G50" s="502"/>
      <c r="H50" s="502"/>
    </row>
  </sheetData>
  <mergeCells count="38">
    <mergeCell ref="A5:H5"/>
    <mergeCell ref="A1:B3"/>
    <mergeCell ref="C1:F1"/>
    <mergeCell ref="G1:H3"/>
    <mergeCell ref="C2:F2"/>
    <mergeCell ref="C3:F3"/>
    <mergeCell ref="B23:H23"/>
    <mergeCell ref="B6:D6"/>
    <mergeCell ref="B7:H7"/>
    <mergeCell ref="A9:H9"/>
    <mergeCell ref="A11:H11"/>
    <mergeCell ref="B13:G13"/>
    <mergeCell ref="B14:G14"/>
    <mergeCell ref="B16:H16"/>
    <mergeCell ref="B17:C17"/>
    <mergeCell ref="B18:C18"/>
    <mergeCell ref="B19:C19"/>
    <mergeCell ref="B20:C20"/>
    <mergeCell ref="B37:H37"/>
    <mergeCell ref="B24:D24"/>
    <mergeCell ref="B25:D25"/>
    <mergeCell ref="B26:D26"/>
    <mergeCell ref="B27:D27"/>
    <mergeCell ref="B28:D28"/>
    <mergeCell ref="B30:C30"/>
    <mergeCell ref="B31:C31"/>
    <mergeCell ref="B32:C32"/>
    <mergeCell ref="B33:C33"/>
    <mergeCell ref="B34:C34"/>
    <mergeCell ref="B35:C35"/>
    <mergeCell ref="A45:G45"/>
    <mergeCell ref="A47:H49"/>
    <mergeCell ref="B38:D38"/>
    <mergeCell ref="B39:D39"/>
    <mergeCell ref="B40:D40"/>
    <mergeCell ref="B41:D41"/>
    <mergeCell ref="B42:D42"/>
    <mergeCell ref="B43:D4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D93C94-9648-43B9-B662-0DDDF1EF600B}">
  <sheetPr>
    <tabColor rgb="FF92D050"/>
    <pageSetUpPr fitToPage="1"/>
  </sheetPr>
  <dimension ref="A1:N50"/>
  <sheetViews>
    <sheetView view="pageBreakPreview" zoomScale="79" zoomScaleNormal="47" workbookViewId="0">
      <selection activeCell="F26" sqref="F26"/>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9" customHeight="1">
      <c r="A14" s="510">
        <f>'PPTO RESUMEN'!C75</f>
        <v>9.8000000000000007</v>
      </c>
      <c r="B14" s="1182" t="str">
        <f>VLOOKUP(A14,'PPTO RESUMEN'!$C$17:$E$83,2,FALSE)</f>
        <v>Suministro e instalación de sistema de comunicaciones, control y monitoreo del sistema solar fotovoltaico incluyendo programación y comisionamiento de los equipos, incluye Smartlogger 3000.</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EQUIPOS'!B312</f>
        <v>MAT2411303</v>
      </c>
      <c r="B18" s="1198" t="str">
        <f>'INSUMOS &amp; EQUIPOS'!C312</f>
        <v>MODULO HUAWEI SMARTLOGGER 3000a00gl</v>
      </c>
      <c r="C18" s="1198"/>
      <c r="D18" s="516" t="str">
        <f>VLOOKUP(A18,'INSUMOS &amp; EQUIPOS'!$B$10:$E$419,3,FALSE)</f>
        <v>UND</v>
      </c>
      <c r="E18" s="517">
        <v>1</v>
      </c>
      <c r="F18" s="518"/>
      <c r="G18" s="519">
        <f>VLOOKUP(A18,'INSUMOS &amp; EQUIPOS'!$B$10:$E$419,4,FALSE)</f>
        <v>2118200</v>
      </c>
      <c r="H18" s="520">
        <f t="shared" ref="H18:H20" si="0">E18*G18*(1+F18)</f>
        <v>2118200</v>
      </c>
      <c r="J18"/>
      <c r="K18"/>
      <c r="L18"/>
    </row>
    <row r="19" spans="1:12" ht="20" customHeight="1">
      <c r="A19" s="515" t="str">
        <f>'INSUMOS &amp; EQUIPOS'!B313</f>
        <v>MAT2411304</v>
      </c>
      <c r="B19" s="1198" t="str">
        <f>'INSUMOS &amp; EQUIPOS'!C313</f>
        <v xml:space="preserve">ANTENA STARLINK	</v>
      </c>
      <c r="C19" s="1198"/>
      <c r="D19" s="516" t="str">
        <f>VLOOKUP(A19,'INSUMOS &amp; EQUIPOS'!$B$10:$E$419,3,FALSE)</f>
        <v>UND</v>
      </c>
      <c r="E19" s="517">
        <v>1</v>
      </c>
      <c r="F19" s="518"/>
      <c r="G19" s="519">
        <f>VLOOKUP(A19,'INSUMOS &amp; EQUIPOS'!$B$10:$E$419,4,FALSE)</f>
        <v>3000000</v>
      </c>
      <c r="H19" s="520">
        <f t="shared" si="0"/>
        <v>3000000</v>
      </c>
      <c r="J19"/>
      <c r="K19"/>
      <c r="L19"/>
    </row>
    <row r="20" spans="1:12" ht="20" customHeight="1">
      <c r="A20" s="515" t="str">
        <f>'INSUMOS &amp; EQUIPOS'!B232</f>
        <v>MAT2411223</v>
      </c>
      <c r="B20" s="1198" t="str">
        <f>'INSUMOS &amp; EQUIPOS'!C232</f>
        <v>ACCESORIO DE FIJACIÓN - TORNILLERÍA</v>
      </c>
      <c r="C20" s="1198"/>
      <c r="D20" s="516" t="str">
        <f>VLOOKUP(A20,'INSUMOS &amp; EQUIPOS'!$B$10:$E$419,3,FALSE)</f>
        <v>UND</v>
      </c>
      <c r="E20" s="517">
        <v>0.1</v>
      </c>
      <c r="F20" s="518"/>
      <c r="G20" s="519">
        <f>VLOOKUP(A20,'INSUMOS &amp; EQUIPOS'!$B$10:$E$419,4,FALSE)</f>
        <v>127945.23</v>
      </c>
      <c r="H20" s="520">
        <f t="shared" si="0"/>
        <v>12794.523000000001</v>
      </c>
    </row>
    <row r="21" spans="1:12" ht="15" customHeight="1">
      <c r="A21" s="510"/>
      <c r="B21" s="521"/>
      <c r="C21" s="522"/>
      <c r="D21" s="522"/>
      <c r="E21" s="522"/>
      <c r="F21" s="522"/>
      <c r="G21" s="523" t="s">
        <v>1539</v>
      </c>
      <c r="H21" s="524">
        <f>SUM(H18:H20)</f>
        <v>5130994.523</v>
      </c>
    </row>
    <row r="22" spans="1:12" ht="10" customHeight="1">
      <c r="A22" s="501"/>
      <c r="B22" s="502"/>
      <c r="C22" s="502"/>
      <c r="D22" s="502"/>
      <c r="E22" s="502"/>
      <c r="F22" s="502"/>
      <c r="G22" s="502"/>
      <c r="H22" s="503"/>
    </row>
    <row r="23" spans="1:12" ht="15" customHeight="1">
      <c r="A23" s="513" t="s">
        <v>360</v>
      </c>
      <c r="B23" s="1199" t="s">
        <v>1540</v>
      </c>
      <c r="C23" s="1200"/>
      <c r="D23" s="1200"/>
      <c r="E23" s="1200"/>
      <c r="F23" s="1200"/>
      <c r="G23" s="1200"/>
      <c r="H23" s="1201"/>
    </row>
    <row r="24" spans="1:12" ht="15" customHeight="1">
      <c r="A24" s="512"/>
      <c r="B24" s="1202" t="s">
        <v>933</v>
      </c>
      <c r="C24" s="1202"/>
      <c r="D24" s="1202"/>
      <c r="E24" s="514" t="s">
        <v>301</v>
      </c>
      <c r="F24" s="514" t="s">
        <v>0</v>
      </c>
      <c r="G24" s="514" t="s">
        <v>1538</v>
      </c>
      <c r="H24" s="514" t="s">
        <v>365</v>
      </c>
    </row>
    <row r="25" spans="1:12" ht="15" customHeight="1">
      <c r="A25" s="525" t="str">
        <f>'INSUMOS &amp; EQUIPOS'!B369</f>
        <v>HERM261101</v>
      </c>
      <c r="B25" s="1198" t="s">
        <v>1541</v>
      </c>
      <c r="C25" s="1198"/>
      <c r="D25" s="1198"/>
      <c r="E25" s="516" t="s">
        <v>291</v>
      </c>
      <c r="F25" s="526">
        <v>0.1</v>
      </c>
      <c r="G25" s="519">
        <f>H43</f>
        <v>164546.4239722823</v>
      </c>
      <c r="H25" s="520">
        <f>F25*G25</f>
        <v>16454.642397228232</v>
      </c>
    </row>
    <row r="26" spans="1:12" ht="15" customHeight="1">
      <c r="A26" s="525"/>
      <c r="B26" s="1203"/>
      <c r="C26" s="1204"/>
      <c r="D26" s="1205"/>
      <c r="E26" s="516"/>
      <c r="F26" s="527"/>
      <c r="G26" s="519"/>
      <c r="H26" s="520"/>
    </row>
    <row r="27" spans="1:12" ht="15" customHeight="1">
      <c r="A27" s="525"/>
      <c r="B27" s="1203"/>
      <c r="C27" s="1204"/>
      <c r="D27" s="1205"/>
      <c r="E27" s="516"/>
      <c r="F27" s="527"/>
      <c r="G27" s="519"/>
      <c r="H27" s="520"/>
    </row>
    <row r="28" spans="1:12" ht="15" customHeight="1">
      <c r="A28" s="531"/>
      <c r="B28" s="1210"/>
      <c r="C28" s="1211"/>
      <c r="D28" s="1211"/>
      <c r="E28" s="532"/>
      <c r="F28" s="532"/>
      <c r="G28" s="533" t="s">
        <v>1542</v>
      </c>
      <c r="H28" s="534">
        <f>SUM(H25:H27)</f>
        <v>16454.642397228232</v>
      </c>
    </row>
    <row r="29" spans="1:12" ht="10" customHeight="1">
      <c r="A29" s="501"/>
      <c r="B29" s="502"/>
      <c r="C29" s="502"/>
      <c r="D29" s="502"/>
      <c r="E29" s="502"/>
      <c r="F29" s="502"/>
      <c r="G29" s="502"/>
      <c r="H29" s="503"/>
    </row>
    <row r="30" spans="1:12" ht="15" customHeight="1">
      <c r="A30" s="535"/>
      <c r="B30" s="1199" t="s">
        <v>1543</v>
      </c>
      <c r="C30" s="1201"/>
      <c r="D30" s="536"/>
      <c r="E30" s="537"/>
      <c r="F30" s="537"/>
      <c r="G30" s="537"/>
      <c r="H30" s="537"/>
    </row>
    <row r="31" spans="1:12" ht="15" customHeight="1">
      <c r="A31" s="513" t="s">
        <v>1544</v>
      </c>
      <c r="B31" s="1202" t="s">
        <v>933</v>
      </c>
      <c r="C31" s="1202"/>
      <c r="D31" s="514" t="s">
        <v>301</v>
      </c>
      <c r="E31" s="514" t="s">
        <v>1545</v>
      </c>
      <c r="F31" s="514" t="s">
        <v>1546</v>
      </c>
      <c r="G31" s="514" t="s">
        <v>936</v>
      </c>
      <c r="H31" s="514" t="s">
        <v>365</v>
      </c>
    </row>
    <row r="32" spans="1:12" ht="15" customHeight="1">
      <c r="A32" s="525" t="str">
        <f>'INSUMOS &amp; EQUIPOS'!B413</f>
        <v>TRANS241106</v>
      </c>
      <c r="B32" s="1198" t="str">
        <f>'INSUMOS &amp; EQUIPOS'!C411</f>
        <v>TRANSPORTE DE MATERIALES</v>
      </c>
      <c r="C32" s="1198"/>
      <c r="D32" s="516" t="str">
        <f>VLOOKUP(B32,'INSUMOS &amp; EQUIPOS'!$C$10:$E$419,2,FALSE)</f>
        <v>%</v>
      </c>
      <c r="E32" s="538"/>
      <c r="F32" s="562">
        <v>0.02</v>
      </c>
      <c r="G32" s="519">
        <f>H21</f>
        <v>5130994.523</v>
      </c>
      <c r="H32" s="540">
        <f>F32*G32</f>
        <v>102619.89046000001</v>
      </c>
    </row>
    <row r="33" spans="1:14" ht="15" customHeight="1">
      <c r="A33" s="525"/>
      <c r="B33" s="1198"/>
      <c r="C33" s="1198"/>
      <c r="D33" s="516"/>
      <c r="E33" s="538"/>
      <c r="F33" s="562"/>
      <c r="G33" s="519"/>
      <c r="H33" s="540"/>
    </row>
    <row r="34" spans="1:14" ht="15" customHeight="1">
      <c r="A34" s="525"/>
      <c r="B34" s="1198"/>
      <c r="C34" s="1198"/>
      <c r="D34" s="516"/>
      <c r="E34" s="538"/>
      <c r="F34" s="538"/>
      <c r="G34" s="519"/>
      <c r="H34" s="540"/>
    </row>
    <row r="35" spans="1:14" ht="15" customHeight="1">
      <c r="A35" s="541"/>
      <c r="B35" s="1208"/>
      <c r="C35" s="1209"/>
      <c r="D35" s="542"/>
      <c r="E35" s="543"/>
      <c r="F35" s="543"/>
      <c r="G35" s="523" t="s">
        <v>1548</v>
      </c>
      <c r="H35" s="534">
        <f>SUM(H32:H34)</f>
        <v>102619.89046000001</v>
      </c>
    </row>
    <row r="36" spans="1:14" ht="10" customHeight="1">
      <c r="A36" s="501"/>
      <c r="B36" s="502"/>
      <c r="C36" s="502"/>
      <c r="D36" s="502"/>
      <c r="E36" s="502"/>
      <c r="F36" s="502"/>
      <c r="G36" s="502"/>
      <c r="H36" s="503"/>
    </row>
    <row r="37" spans="1:14" ht="14">
      <c r="A37" s="512"/>
      <c r="B37" s="1200" t="s">
        <v>937</v>
      </c>
      <c r="C37" s="1200"/>
      <c r="D37" s="1200"/>
      <c r="E37" s="1200"/>
      <c r="F37" s="1200"/>
      <c r="G37" s="1200"/>
      <c r="H37" s="1201"/>
    </row>
    <row r="38" spans="1:14" ht="14.25" customHeight="1">
      <c r="A38" s="513" t="s">
        <v>1544</v>
      </c>
      <c r="B38" s="1202" t="s">
        <v>1549</v>
      </c>
      <c r="C38" s="1202"/>
      <c r="D38" s="1202"/>
      <c r="E38" s="514" t="s">
        <v>301</v>
      </c>
      <c r="F38" s="514" t="s">
        <v>0</v>
      </c>
      <c r="G38" s="514" t="s">
        <v>1538</v>
      </c>
      <c r="H38" s="514" t="s">
        <v>365</v>
      </c>
    </row>
    <row r="39" spans="1:14" ht="14.25" customHeight="1">
      <c r="A39" s="525" t="str">
        <f>'INSUMOS &amp; EQUIPOS'!B387</f>
        <v>MO241106</v>
      </c>
      <c r="B39" s="1210" t="str">
        <f>'INSUMOS &amp; EQUIPOS'!C387</f>
        <v>AYUDANTE ELECTRICISTA</v>
      </c>
      <c r="C39" s="1211"/>
      <c r="D39" s="1212"/>
      <c r="E39" s="516" t="str">
        <f>VLOOKUP(B39,'INSUMOS &amp; EQUIPOS'!$C$10:$E$419,2,FALSE)</f>
        <v>HC</v>
      </c>
      <c r="F39" s="559">
        <v>3</v>
      </c>
      <c r="G39" s="519">
        <f>VLOOKUP(B39,'INSUMOS &amp; EQUIPOS'!$C$10:$E$419,3,FALSE)</f>
        <v>20977.170756437663</v>
      </c>
      <c r="H39" s="520">
        <f>F39*G39</f>
        <v>62931.512269312989</v>
      </c>
    </row>
    <row r="40" spans="1:14" ht="14">
      <c r="A40" s="525" t="str">
        <f>'INSUMOS &amp; EQUIPOS'!B388</f>
        <v>MO241107</v>
      </c>
      <c r="B40" s="1210" t="str">
        <f>'INSUMOS &amp; EQUIPOS'!C388</f>
        <v>MAESTRO ELECTRICISTA</v>
      </c>
      <c r="C40" s="1211"/>
      <c r="D40" s="1212"/>
      <c r="E40" s="516" t="str">
        <f>VLOOKUP(B40,'INSUMOS &amp; EQUIPOS'!$C$10:$E$419,2,FALSE)</f>
        <v>HC</v>
      </c>
      <c r="F40" s="559">
        <f>F39</f>
        <v>3</v>
      </c>
      <c r="G40" s="519">
        <f>VLOOKUP(B40,'INSUMOS &amp; EQUIPOS'!$C$10:$E$419,3,FALSE)</f>
        <v>33871.637234323105</v>
      </c>
      <c r="H40" s="520">
        <f>F40*G40</f>
        <v>101614.91170296932</v>
      </c>
    </row>
    <row r="41" spans="1:14" ht="14">
      <c r="A41" s="525"/>
      <c r="B41" s="1210"/>
      <c r="C41" s="1211"/>
      <c r="D41" s="1212"/>
      <c r="E41" s="516"/>
      <c r="F41" s="559"/>
      <c r="G41" s="519"/>
      <c r="H41" s="520"/>
    </row>
    <row r="42" spans="1:14" ht="14">
      <c r="A42" s="525"/>
      <c r="B42" s="1210"/>
      <c r="C42" s="1211"/>
      <c r="D42" s="1212"/>
      <c r="E42" s="516"/>
      <c r="F42" s="527"/>
      <c r="G42" s="519"/>
      <c r="H42" s="520"/>
    </row>
    <row r="43" spans="1:14" ht="14">
      <c r="A43" s="531"/>
      <c r="B43" s="1203"/>
      <c r="C43" s="1204"/>
      <c r="D43" s="1204"/>
      <c r="E43" s="543"/>
      <c r="F43" s="543"/>
      <c r="G43" s="523" t="s">
        <v>1550</v>
      </c>
      <c r="H43" s="534">
        <f>SUM(H39:H42)</f>
        <v>164546.4239722823</v>
      </c>
      <c r="J43" s="557"/>
      <c r="K43" s="557"/>
      <c r="L43" s="557"/>
      <c r="M43" s="557"/>
    </row>
    <row r="44" spans="1:14" ht="10" customHeight="1">
      <c r="A44" s="501"/>
      <c r="B44" s="502"/>
      <c r="C44" s="502"/>
      <c r="D44" s="502"/>
      <c r="E44" s="502"/>
      <c r="F44" s="502"/>
      <c r="G44" s="502"/>
      <c r="H44" s="503"/>
      <c r="J44" s="557" t="s">
        <v>1585</v>
      </c>
      <c r="K44" s="557" t="s">
        <v>1584</v>
      </c>
      <c r="L44" s="557"/>
      <c r="M44" s="557"/>
    </row>
    <row r="45" spans="1:14" ht="20" customHeight="1">
      <c r="A45" s="1213" t="s">
        <v>938</v>
      </c>
      <c r="B45" s="1214"/>
      <c r="C45" s="1214"/>
      <c r="D45" s="1214"/>
      <c r="E45" s="1214"/>
      <c r="F45" s="1214"/>
      <c r="G45" s="1215"/>
      <c r="H45" s="545">
        <f>H43+H35+H28+H21</f>
        <v>5414615.4798295107</v>
      </c>
      <c r="J45" s="558">
        <v>5356108.4811727758</v>
      </c>
      <c r="K45" s="558">
        <v>0</v>
      </c>
      <c r="L45" s="558"/>
      <c r="M45" s="558">
        <f>H45-J45</f>
        <v>58506.998656734824</v>
      </c>
      <c r="N45" s="556"/>
    </row>
    <row r="46" spans="1:14" ht="10" customHeight="1">
      <c r="A46" s="501"/>
      <c r="B46" s="502"/>
      <c r="C46" s="502"/>
      <c r="D46" s="502"/>
      <c r="E46" s="502"/>
      <c r="F46" s="502"/>
      <c r="G46" s="502"/>
      <c r="H46" s="503"/>
      <c r="J46" s="557"/>
      <c r="K46" s="557"/>
      <c r="L46" s="557"/>
      <c r="M46" s="557"/>
    </row>
    <row r="47" spans="1:14" ht="14.25" customHeight="1">
      <c r="A47" s="1216" t="s">
        <v>1551</v>
      </c>
      <c r="B47" s="1217"/>
      <c r="C47" s="1217"/>
      <c r="D47" s="1217"/>
      <c r="E47" s="1217"/>
      <c r="F47" s="1217"/>
      <c r="G47" s="1217"/>
      <c r="H47" s="1218"/>
      <c r="J47" s="557"/>
      <c r="K47" s="557"/>
      <c r="L47" s="557"/>
      <c r="M47" s="557"/>
    </row>
    <row r="48" spans="1:14" ht="12.75" customHeight="1">
      <c r="A48" s="1219"/>
      <c r="B48" s="1220"/>
      <c r="C48" s="1220"/>
      <c r="D48" s="1220"/>
      <c r="E48" s="1220"/>
      <c r="F48" s="1220"/>
      <c r="G48" s="1220"/>
      <c r="H48" s="1221"/>
    </row>
    <row r="49" spans="1:8" ht="12.75" customHeight="1">
      <c r="A49" s="1222"/>
      <c r="B49" s="1223"/>
      <c r="C49" s="1223"/>
      <c r="D49" s="1223"/>
      <c r="E49" s="1223"/>
      <c r="F49" s="1223"/>
      <c r="G49" s="1223"/>
      <c r="H49" s="1224"/>
    </row>
    <row r="50" spans="1:8" ht="14.5">
      <c r="A50" s="502"/>
      <c r="B50" s="502"/>
      <c r="C50" s="502"/>
      <c r="D50" s="502"/>
      <c r="E50" s="502"/>
      <c r="F50" s="502"/>
      <c r="G50" s="502"/>
      <c r="H50" s="502"/>
    </row>
  </sheetData>
  <mergeCells count="38">
    <mergeCell ref="A5:H5"/>
    <mergeCell ref="A1:B3"/>
    <mergeCell ref="C1:F1"/>
    <mergeCell ref="G1:H3"/>
    <mergeCell ref="C2:F2"/>
    <mergeCell ref="C3:F3"/>
    <mergeCell ref="B23:H23"/>
    <mergeCell ref="B6:D6"/>
    <mergeCell ref="B7:H7"/>
    <mergeCell ref="A9:H9"/>
    <mergeCell ref="A11:H11"/>
    <mergeCell ref="B13:G13"/>
    <mergeCell ref="B14:G14"/>
    <mergeCell ref="B16:H16"/>
    <mergeCell ref="B17:C17"/>
    <mergeCell ref="B18:C18"/>
    <mergeCell ref="B19:C19"/>
    <mergeCell ref="B20:C20"/>
    <mergeCell ref="B37:H37"/>
    <mergeCell ref="B24:D24"/>
    <mergeCell ref="B25:D25"/>
    <mergeCell ref="B26:D26"/>
    <mergeCell ref="B27:D27"/>
    <mergeCell ref="B28:D28"/>
    <mergeCell ref="B30:C30"/>
    <mergeCell ref="B31:C31"/>
    <mergeCell ref="B32:C32"/>
    <mergeCell ref="B33:C33"/>
    <mergeCell ref="B34:C34"/>
    <mergeCell ref="B35:C35"/>
    <mergeCell ref="A45:G45"/>
    <mergeCell ref="A47:H49"/>
    <mergeCell ref="B38:D38"/>
    <mergeCell ref="B39:D39"/>
    <mergeCell ref="B40:D40"/>
    <mergeCell ref="B41:D41"/>
    <mergeCell ref="B42:D42"/>
    <mergeCell ref="B43:D4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D95D9-FD08-4AC6-8012-F375A3F63D66}">
  <sheetPr>
    <tabColor rgb="FF92D050"/>
    <pageSetUpPr fitToPage="1"/>
  </sheetPr>
  <dimension ref="A1:N53"/>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20" customHeight="1">
      <c r="A14" s="510">
        <f>'PPTO RESUMEN'!C76</f>
        <v>9.9</v>
      </c>
      <c r="B14" s="1182" t="str">
        <f>VLOOKUP(A14,'PPTO RESUMEN'!$C$17:$E$83,2,FALSE)</f>
        <v>Suministro e instalacion de caja de paso con breakers DC para conexión desde modulos fotovoltaicos</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20" customHeight="1">
      <c r="A18" s="515" t="str">
        <f>'INSUMOS &amp; EQUIPOS'!B286</f>
        <v>MAT2411277</v>
      </c>
      <c r="B18" s="1198" t="str">
        <f>'INSUMOS &amp; EQUIPOS'!C286</f>
        <v>CAJA DE MODULO PARA RIEL DIN 72 ESP. IP 65</v>
      </c>
      <c r="C18" s="1198"/>
      <c r="D18" s="516" t="str">
        <f>VLOOKUP(A18,'INSUMOS &amp; EQUIPOS'!$B$10:$E$419,3,FALSE)</f>
        <v>UND</v>
      </c>
      <c r="E18" s="517">
        <v>1</v>
      </c>
      <c r="F18" s="518"/>
      <c r="G18" s="519">
        <f>VLOOKUP(A18,'INSUMOS &amp; EQUIPOS'!$B$10:$E$419,4,FALSE)</f>
        <v>2808400</v>
      </c>
      <c r="H18" s="520">
        <f t="shared" ref="H18" si="0">E18*G18*(1+F18)</f>
        <v>2808400</v>
      </c>
      <c r="J18"/>
      <c r="K18"/>
      <c r="L18"/>
    </row>
    <row r="19" spans="1:12" ht="20" customHeight="1">
      <c r="A19" s="515" t="str">
        <f>'INSUMOS &amp; EQUIPOS'!B287</f>
        <v>MAT2411278</v>
      </c>
      <c r="B19" s="1198" t="str">
        <f>'INSUMOS &amp; EQUIPOS'!C287</f>
        <v>FUSIBLE DC 20A-1500VDC</v>
      </c>
      <c r="C19" s="1198"/>
      <c r="D19" s="516" t="str">
        <f>VLOOKUP(A19,'INSUMOS &amp; EQUIPOS'!$B$10:$E$419,3,FALSE)</f>
        <v>UND</v>
      </c>
      <c r="E19" s="517">
        <v>116</v>
      </c>
      <c r="F19" s="518"/>
      <c r="G19" s="519">
        <f>VLOOKUP(A19,'INSUMOS &amp; EQUIPOS'!$B$10:$E$419,4,FALSE)</f>
        <v>9928.9633333333331</v>
      </c>
      <c r="H19" s="520">
        <f t="shared" ref="H19:H20" si="1">E19*G19*(1+F19)</f>
        <v>1151759.7466666666</v>
      </c>
      <c r="J19"/>
      <c r="K19"/>
      <c r="L19"/>
    </row>
    <row r="20" spans="1:12" ht="20" customHeight="1">
      <c r="A20" s="515" t="str">
        <f>'INSUMOS &amp; EQUIPOS'!B288</f>
        <v>MAT2411279</v>
      </c>
      <c r="B20" s="1198" t="str">
        <f>'INSUMOS &amp; EQUIPOS'!C288</f>
        <v xml:space="preserve">PORTAFUSIBLE 1P 1500VDC </v>
      </c>
      <c r="C20" s="1198"/>
      <c r="D20" s="516" t="str">
        <f>VLOOKUP(A20,'INSUMOS &amp; EQUIPOS'!$B$10:$E$419,3,FALSE)</f>
        <v>UND</v>
      </c>
      <c r="E20" s="517">
        <v>116</v>
      </c>
      <c r="F20" s="518"/>
      <c r="G20" s="519">
        <f>VLOOKUP(A20,'INSUMOS &amp; EQUIPOS'!$B$10:$E$419,4,FALSE)</f>
        <v>11900</v>
      </c>
      <c r="H20" s="520">
        <f t="shared" si="1"/>
        <v>1380400</v>
      </c>
      <c r="J20"/>
      <c r="K20"/>
      <c r="L20"/>
    </row>
    <row r="21" spans="1:12" ht="20" customHeight="1">
      <c r="A21" s="515" t="str">
        <f>'INSUMOS &amp; EQUIPOS'!B232</f>
        <v>MAT2411223</v>
      </c>
      <c r="B21" s="1198" t="str">
        <f>'INSUMOS &amp; EQUIPOS'!C232</f>
        <v>ACCESORIO DE FIJACIÓN - TORNILLERÍA</v>
      </c>
      <c r="C21" s="1198"/>
      <c r="D21" s="516" t="str">
        <f>VLOOKUP(A21,'INSUMOS &amp; EQUIPOS'!$B$10:$E$419,3,FALSE)</f>
        <v>UND</v>
      </c>
      <c r="E21" s="517">
        <v>0.1</v>
      </c>
      <c r="F21" s="518"/>
      <c r="G21" s="519">
        <f>VLOOKUP(A21,'INSUMOS &amp; EQUIPOS'!$B$10:$E$419,4,FALSE)</f>
        <v>127945.23</v>
      </c>
      <c r="H21" s="520">
        <f t="shared" ref="H21" si="2">E21*G21*(1+F21)</f>
        <v>12794.523000000001</v>
      </c>
    </row>
    <row r="22" spans="1:12" ht="15" customHeight="1">
      <c r="A22" s="510"/>
      <c r="B22" s="521"/>
      <c r="C22" s="522"/>
      <c r="D22" s="522"/>
      <c r="E22" s="522"/>
      <c r="F22" s="522"/>
      <c r="G22" s="523" t="s">
        <v>1539</v>
      </c>
      <c r="H22" s="524">
        <f>SUM(H18:H21)</f>
        <v>5353354.2696666662</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548488.07990760775</v>
      </c>
      <c r="H26" s="520">
        <f>F26*G26</f>
        <v>27424.403995380388</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27424.403995380388</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5353354.2696666662</v>
      </c>
      <c r="H34" s="540">
        <f>F34*G34</f>
        <v>53533.542696666664</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53533.542696666664</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10</v>
      </c>
      <c r="G42" s="519">
        <f>VLOOKUP(B42,'INSUMOS &amp; EQUIPOS'!$C$10:$E$419,3,FALSE)</f>
        <v>20977.170756437663</v>
      </c>
      <c r="H42" s="520">
        <f>F42*G42</f>
        <v>209771.70756437664</v>
      </c>
    </row>
    <row r="43" spans="1:14" ht="14">
      <c r="A43" s="525" t="str">
        <f>'INSUMOS &amp; EQUIPOS'!B388</f>
        <v>MO241107</v>
      </c>
      <c r="B43" s="1210" t="str">
        <f>'INSUMOS &amp; EQUIPOS'!C388</f>
        <v>MAESTRO ELECTRICISTA</v>
      </c>
      <c r="C43" s="1211"/>
      <c r="D43" s="1212"/>
      <c r="E43" s="516" t="str">
        <f>VLOOKUP(B43,'INSUMOS &amp; EQUIPOS'!$C$10:$E$419,2,FALSE)</f>
        <v>HC</v>
      </c>
      <c r="F43" s="559">
        <f>F42</f>
        <v>10</v>
      </c>
      <c r="G43" s="519">
        <f>VLOOKUP(B43,'INSUMOS &amp; EQUIPOS'!$C$10:$E$419,3,FALSE)</f>
        <v>33871.637234323105</v>
      </c>
      <c r="H43" s="520">
        <f>F43*G43</f>
        <v>338716.37234323105</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548488.07990760775</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5982800.2962663211</v>
      </c>
      <c r="J48" s="558">
        <f>'PPTO RESUMEN'!G76</f>
        <v>5982800.2962663211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8CCEB-AB60-4B67-8E19-560910616735}">
  <sheetPr>
    <tabColor rgb="FF92D050"/>
    <pageSetUpPr fitToPage="1"/>
  </sheetPr>
  <dimension ref="A1:N53"/>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f>'PPTO RESUMEN'!C77</f>
        <v>9.1</v>
      </c>
      <c r="B14" s="1182" t="str">
        <f>VLOOKUP(A14,'PPTO RESUMEN'!$C$17:$E$83,2,FALSE)</f>
        <v>Suministro e instalacion de cable número 6 AWG THHN/THWN-2 CU 90°C 600V color verde. Cable de cobre suave aislado 7 hilos, chaqueta  resistente a la abrasión y sustancias químicas.</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55.25" customHeight="1">
      <c r="A18" s="515" t="str">
        <f>'INSUMOS &amp; EQUIPOS'!B289</f>
        <v>MAT2411280</v>
      </c>
      <c r="B18" s="1198" t="str">
        <f>'INSUMOS &amp; EQUIPOS'!C289</f>
        <v>CABLE 6 AWG CU 600V. CARACTERÍSTICAS CABLE AC: HFFR-LS 90°C 600V 6: RESISTENCIA OHMICA 132OHM*KM</v>
      </c>
      <c r="C18" s="1198"/>
      <c r="D18" s="516" t="str">
        <f>VLOOKUP(A18,'INSUMOS &amp; EQUIPOS'!$B$10:$E$419,3,FALSE)</f>
        <v>ML</v>
      </c>
      <c r="E18" s="517">
        <v>1</v>
      </c>
      <c r="F18" s="518"/>
      <c r="G18" s="519">
        <f>VLOOKUP(A18,'INSUMOS &amp; EQUIPOS'!$B$10:$E$419,4,FALSE)</f>
        <v>11433.333333333334</v>
      </c>
      <c r="H18" s="520">
        <f t="shared" ref="H18:H19" si="0">E18*G18*(1+F18)</f>
        <v>11433.333333333334</v>
      </c>
      <c r="J18"/>
      <c r="K18"/>
      <c r="L18"/>
    </row>
    <row r="19" spans="1:12" ht="20" customHeight="1">
      <c r="A19" s="515" t="str">
        <f>'INSUMOS &amp; EQUIPOS'!B290</f>
        <v>MAT2411281</v>
      </c>
      <c r="B19" s="1198" t="str">
        <f>'INSUMOS &amp; EQUIPOS'!C290</f>
        <v>CONECTOR DE COBRE EN C #6</v>
      </c>
      <c r="C19" s="1198"/>
      <c r="D19" s="516" t="str">
        <f>VLOOKUP(A19,'INSUMOS &amp; EQUIPOS'!$B$10:$E$419,3,FALSE)</f>
        <v>UND</v>
      </c>
      <c r="E19" s="517">
        <v>1</v>
      </c>
      <c r="F19" s="518"/>
      <c r="G19" s="519">
        <f>VLOOKUP(A19,'INSUMOS &amp; EQUIPOS'!$B$10:$E$419,4,FALSE)</f>
        <v>7016.2400000000007</v>
      </c>
      <c r="H19" s="520">
        <f t="shared" si="0"/>
        <v>7016.2400000000007</v>
      </c>
      <c r="J19"/>
      <c r="K19"/>
      <c r="L19"/>
    </row>
    <row r="20" spans="1:12" ht="20" customHeight="1">
      <c r="A20" s="515"/>
      <c r="B20" s="1198"/>
      <c r="C20" s="1198"/>
      <c r="D20" s="516"/>
      <c r="E20" s="517"/>
      <c r="F20" s="518"/>
      <c r="G20" s="519"/>
      <c r="H20" s="520"/>
      <c r="J20"/>
      <c r="K20"/>
      <c r="L20"/>
    </row>
    <row r="21" spans="1:12" ht="20" customHeight="1">
      <c r="A21" s="515"/>
      <c r="B21" s="1198"/>
      <c r="C21" s="1198"/>
      <c r="D21" s="516"/>
      <c r="E21" s="517"/>
      <c r="F21" s="518"/>
      <c r="G21" s="519"/>
      <c r="H21" s="520"/>
    </row>
    <row r="22" spans="1:12" ht="15" customHeight="1">
      <c r="A22" s="510"/>
      <c r="B22" s="521"/>
      <c r="C22" s="522"/>
      <c r="D22" s="522"/>
      <c r="E22" s="522"/>
      <c r="F22" s="522"/>
      <c r="G22" s="523" t="s">
        <v>1539</v>
      </c>
      <c r="H22" s="524">
        <f>SUM(H18:H21)</f>
        <v>18449.573333333334</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0.2</v>
      </c>
      <c r="G26" s="519">
        <f>H46</f>
        <v>12066.73775796737</v>
      </c>
      <c r="H26" s="520">
        <f>F26*G26</f>
        <v>2413.3475515934742</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2413.3475515934742</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0.01</v>
      </c>
      <c r="G34" s="519">
        <f>H22</f>
        <v>18449.573333333334</v>
      </c>
      <c r="H34" s="540">
        <f>F34*G34</f>
        <v>184.49573333333333</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184.49573333333333</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0.22</v>
      </c>
      <c r="G42" s="519">
        <f>VLOOKUP(B42,'INSUMOS &amp; EQUIPOS'!$C$10:$E$419,3,FALSE)</f>
        <v>20977.170756437663</v>
      </c>
      <c r="H42" s="520">
        <f>F42*G42</f>
        <v>4614.9775664162862</v>
      </c>
    </row>
    <row r="43" spans="1:14" ht="14">
      <c r="A43" s="525" t="str">
        <f>'INSUMOS &amp; EQUIPOS'!B388</f>
        <v>MO241107</v>
      </c>
      <c r="B43" s="1210" t="str">
        <f>'INSUMOS &amp; EQUIPOS'!C388</f>
        <v>MAESTRO ELECTRICISTA</v>
      </c>
      <c r="C43" s="1211"/>
      <c r="D43" s="1212"/>
      <c r="E43" s="516" t="str">
        <f>VLOOKUP(B43,'INSUMOS &amp; EQUIPOS'!$C$10:$E$419,2,FALSE)</f>
        <v>HC</v>
      </c>
      <c r="F43" s="559">
        <f>F42</f>
        <v>0.22</v>
      </c>
      <c r="G43" s="519">
        <f>VLOOKUP(B43,'INSUMOS &amp; EQUIPOS'!$C$10:$E$419,3,FALSE)</f>
        <v>33871.637234323105</v>
      </c>
      <c r="H43" s="520">
        <f>F43*G43</f>
        <v>7451.7601915510832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12066.73775796737</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33114.154376227511</v>
      </c>
      <c r="J48" s="558">
        <f>'PPTO RESUMEN'!G77</f>
        <v>33114.154376227511</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2F2679-5AA1-4D3D-8337-C4DEFECA3B67}">
  <sheetPr>
    <tabColor rgb="FF92D050"/>
    <pageSetUpPr fitToPage="1"/>
  </sheetPr>
  <dimension ref="A1:N54"/>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f>'PPTO RESUMEN'!C78</f>
        <v>9.11</v>
      </c>
      <c r="B14" s="1182" t="str">
        <f>VLOOKUP(A14,'PPTO RESUMEN'!$C$17:$E$83,2,FALSE)</f>
        <v>Suministro e instalacion de cable de aluminio  3N500kcmil(F)Al AA8000 HFFR-LS 1000 V 90°C + 1N°2 AWG (T)Cu HFFR-LS 1000 V 90°C</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EQUIPOS'!B291</f>
        <v>MAT2411282</v>
      </c>
      <c r="B18" s="1198" t="str">
        <f>'INSUMOS &amp; EQUIPOS'!C291</f>
        <v>CABLE 500 KCMIL AL 1KV XZ1 CARACTERÍSTICAS CABLE AC: XLPE-PVC-CT 90°C 1KV 500</v>
      </c>
      <c r="C18" s="1198"/>
      <c r="D18" s="516" t="str">
        <f>VLOOKUP(A18,'INSUMOS &amp; EQUIPOS'!$B$10:$E$419,3,FALSE)</f>
        <v>ML</v>
      </c>
      <c r="E18" s="517">
        <v>3</v>
      </c>
      <c r="F18" s="518">
        <v>0.05</v>
      </c>
      <c r="G18" s="519">
        <f>VLOOKUP(A18,'INSUMOS &amp; EQUIPOS'!$B$10:$E$419,4,FALSE)</f>
        <v>32089.539999999997</v>
      </c>
      <c r="H18" s="520">
        <f t="shared" ref="H18:H19" si="0">E18*G18*(1+F18)</f>
        <v>101082.05099999999</v>
      </c>
      <c r="J18"/>
      <c r="K18"/>
      <c r="L18"/>
    </row>
    <row r="19" spans="1:12" ht="40" customHeight="1">
      <c r="A19" s="515" t="str">
        <f>'INSUMOS &amp; EQUIPOS'!B292</f>
        <v>MAT2411283</v>
      </c>
      <c r="B19" s="1198" t="str">
        <f>'INSUMOS &amp; EQUIPOS'!C292</f>
        <v>CABLE 2 AWG CU 1KV XZ1.CARACTERÍSTICAS CABLE AC: XLPE-PVC-CT 90°C 1KV 500</v>
      </c>
      <c r="C19" s="1198"/>
      <c r="D19" s="516" t="str">
        <f>VLOOKUP(A19,'INSUMOS &amp; EQUIPOS'!$B$10:$E$419,3,FALSE)</f>
        <v>ML</v>
      </c>
      <c r="E19" s="517">
        <v>1</v>
      </c>
      <c r="F19" s="518">
        <v>0.05</v>
      </c>
      <c r="G19" s="519">
        <f>VLOOKUP(A19,'INSUMOS &amp; EQUIPOS'!$B$10:$E$419,4,FALSE)</f>
        <v>23500</v>
      </c>
      <c r="H19" s="520">
        <f t="shared" si="0"/>
        <v>24675</v>
      </c>
      <c r="J19"/>
      <c r="K19"/>
      <c r="L19"/>
    </row>
    <row r="20" spans="1:12" ht="40" customHeight="1">
      <c r="A20" s="515" t="str">
        <f>'INSUMOS &amp; EQUIPOS'!B293</f>
        <v>MAT2411284</v>
      </c>
      <c r="B20" s="1198" t="str">
        <f>'INSUMOS &amp; EQUIPOS'!C293</f>
        <v>TERMINAL BIMETÁLICA # 500 BARRIL ALUMINIO - PALA ANGOSTA COBRE PERFORACIÓN 1/2"</v>
      </c>
      <c r="C20" s="1198"/>
      <c r="D20" s="516" t="str">
        <f>VLOOKUP(A20,'INSUMOS &amp; EQUIPOS'!$B$10:$E$419,3,FALSE)</f>
        <v>UND</v>
      </c>
      <c r="E20" s="517">
        <v>1</v>
      </c>
      <c r="F20" s="518"/>
      <c r="G20" s="519">
        <f>VLOOKUP(A20,'INSUMOS &amp; EQUIPOS'!$B$10:$E$419,4,FALSE)</f>
        <v>44987.553333333337</v>
      </c>
      <c r="H20" s="520">
        <f t="shared" ref="H20:H25" si="1">E20*G20*(1+F20)</f>
        <v>44987.553333333337</v>
      </c>
      <c r="J20"/>
      <c r="K20"/>
      <c r="L20"/>
    </row>
    <row r="21" spans="1:12" ht="40" customHeight="1">
      <c r="A21" s="515" t="str">
        <f>'INSUMOS &amp; EQUIPOS'!B294</f>
        <v>MAT2411285</v>
      </c>
      <c r="B21" s="1198" t="str">
        <f>'INSUMOS &amp; EQUIPOS'!C294</f>
        <v>TERMINAL COBRE ESTANADA #2 PERFORACIÓN DE 5/16"</v>
      </c>
      <c r="C21" s="1198"/>
      <c r="D21" s="516" t="str">
        <f>VLOOKUP(A21,'INSUMOS &amp; EQUIPOS'!$B$10:$E$419,3,FALSE)</f>
        <v>UND</v>
      </c>
      <c r="E21" s="517">
        <v>1</v>
      </c>
      <c r="F21" s="518"/>
      <c r="G21" s="519">
        <f>VLOOKUP(A21,'INSUMOS &amp; EQUIPOS'!$B$10:$E$419,4,FALSE)</f>
        <v>4001.5733333333333</v>
      </c>
      <c r="H21" s="520">
        <f t="shared" si="1"/>
        <v>4001.5733333333333</v>
      </c>
      <c r="J21"/>
      <c r="K21"/>
      <c r="L21"/>
    </row>
    <row r="22" spans="1:12" ht="20" customHeight="1">
      <c r="A22" s="515" t="str">
        <f>'INSUMOS &amp; EQUIPOS'!B295</f>
        <v>MAT2411286</v>
      </c>
      <c r="B22" s="1198" t="str">
        <f>'INSUMOS &amp; EQUIPOS'!C295</f>
        <v>CINTA AISLANTE NEGRA 3M</v>
      </c>
      <c r="C22" s="1198"/>
      <c r="D22" s="516" t="str">
        <f>VLOOKUP(A22,'INSUMOS &amp; EQUIPOS'!$B$10:$E$419,3,FALSE)</f>
        <v>UND</v>
      </c>
      <c r="E22" s="517">
        <v>1</v>
      </c>
      <c r="F22" s="518"/>
      <c r="G22" s="519">
        <f>VLOOKUP(A22,'INSUMOS &amp; EQUIPOS'!$B$10:$E$419,4,FALSE)</f>
        <v>3000</v>
      </c>
      <c r="H22" s="520">
        <f t="shared" si="1"/>
        <v>3000</v>
      </c>
      <c r="J22"/>
      <c r="K22"/>
      <c r="L22"/>
    </row>
    <row r="23" spans="1:12" ht="20" customHeight="1">
      <c r="A23" s="515" t="str">
        <f>'INSUMOS &amp; EQUIPOS'!B296</f>
        <v>MAT2411287</v>
      </c>
      <c r="B23" s="1198" t="str">
        <f>'INSUMOS &amp; EQUIPOS'!C296</f>
        <v>CINTA AISLANTE VERDE 3M</v>
      </c>
      <c r="C23" s="1198"/>
      <c r="D23" s="516" t="str">
        <f>VLOOKUP(A23,'INSUMOS &amp; EQUIPOS'!$B$10:$E$419,3,FALSE)</f>
        <v>UND</v>
      </c>
      <c r="E23" s="517">
        <v>1</v>
      </c>
      <c r="F23" s="518"/>
      <c r="G23" s="519">
        <f>VLOOKUP(A23,'INSUMOS &amp; EQUIPOS'!$B$10:$E$419,4,FALSE)</f>
        <v>2999.99</v>
      </c>
      <c r="H23" s="520">
        <f t="shared" si="1"/>
        <v>2999.99</v>
      </c>
      <c r="J23"/>
      <c r="K23"/>
      <c r="L23"/>
    </row>
    <row r="24" spans="1:12" ht="20" customHeight="1">
      <c r="A24" s="515" t="str">
        <f>'INSUMOS &amp; EQUIPOS'!B297</f>
        <v>MAT2411288</v>
      </c>
      <c r="B24" s="1198" t="str">
        <f>'INSUMOS &amp; EQUIPOS'!C297</f>
        <v>CINTA AISLANTE AMARILLA 3M</v>
      </c>
      <c r="C24" s="1198"/>
      <c r="D24" s="516" t="str">
        <f>VLOOKUP(A24,'INSUMOS &amp; EQUIPOS'!$B$10:$E$419,3,FALSE)</f>
        <v>UND</v>
      </c>
      <c r="E24" s="517">
        <v>1</v>
      </c>
      <c r="F24" s="518"/>
      <c r="G24" s="519">
        <f>VLOOKUP(A24,'INSUMOS &amp; EQUIPOS'!$B$10:$E$419,4,FALSE)</f>
        <v>2999.99</v>
      </c>
      <c r="H24" s="520">
        <f t="shared" si="1"/>
        <v>2999.99</v>
      </c>
      <c r="J24"/>
      <c r="K24"/>
      <c r="L24"/>
    </row>
    <row r="25" spans="1:12" ht="20" customHeight="1">
      <c r="A25" s="515" t="str">
        <f>'INSUMOS &amp; EQUIPOS'!B298</f>
        <v>MAT2411289</v>
      </c>
      <c r="B25" s="1198" t="str">
        <f>'INSUMOS &amp; EQUIPOS'!C298</f>
        <v>CINTA AISLANTE ROJA 3M</v>
      </c>
      <c r="C25" s="1198"/>
      <c r="D25" s="516" t="str">
        <f>VLOOKUP(A25,'INSUMOS &amp; EQUIPOS'!$B$10:$E$419,3,FALSE)</f>
        <v>UND</v>
      </c>
      <c r="E25" s="517">
        <v>1</v>
      </c>
      <c r="F25" s="518"/>
      <c r="G25" s="519">
        <f>VLOOKUP(A25,'INSUMOS &amp; EQUIPOS'!$B$10:$E$419,4,FALSE)</f>
        <v>3066.6299999999997</v>
      </c>
      <c r="H25" s="520">
        <f t="shared" si="1"/>
        <v>3066.6299999999997</v>
      </c>
    </row>
    <row r="26" spans="1:12" ht="15" customHeight="1">
      <c r="A26" s="510"/>
      <c r="B26" s="521"/>
      <c r="C26" s="522"/>
      <c r="D26" s="522"/>
      <c r="E26" s="522"/>
      <c r="F26" s="522"/>
      <c r="G26" s="523" t="s">
        <v>1539</v>
      </c>
      <c r="H26" s="524">
        <f>SUM(H18:H25)</f>
        <v>186812.78766666664</v>
      </c>
    </row>
    <row r="27" spans="1:12" ht="10" customHeight="1">
      <c r="A27" s="501"/>
      <c r="B27" s="502"/>
      <c r="C27" s="502"/>
      <c r="D27" s="502"/>
      <c r="E27" s="502"/>
      <c r="F27" s="502"/>
      <c r="G27" s="502"/>
      <c r="H27" s="503"/>
    </row>
    <row r="28" spans="1:12" ht="15" customHeight="1">
      <c r="A28" s="513" t="s">
        <v>360</v>
      </c>
      <c r="B28" s="1199" t="s">
        <v>1540</v>
      </c>
      <c r="C28" s="1200"/>
      <c r="D28" s="1200"/>
      <c r="E28" s="1200"/>
      <c r="F28" s="1200"/>
      <c r="G28" s="1200"/>
      <c r="H28" s="1201"/>
    </row>
    <row r="29" spans="1:12" ht="15" customHeight="1">
      <c r="A29" s="512"/>
      <c r="B29" s="1202" t="s">
        <v>933</v>
      </c>
      <c r="C29" s="1202"/>
      <c r="D29" s="1202"/>
      <c r="E29" s="514" t="s">
        <v>301</v>
      </c>
      <c r="F29" s="514" t="s">
        <v>0</v>
      </c>
      <c r="G29" s="514" t="s">
        <v>1538</v>
      </c>
      <c r="H29" s="514" t="s">
        <v>365</v>
      </c>
    </row>
    <row r="30" spans="1:12" ht="15" customHeight="1">
      <c r="A30" s="525" t="str">
        <f>'INSUMOS &amp; EQUIPOS'!B369</f>
        <v>HERM261101</v>
      </c>
      <c r="B30" s="1198" t="s">
        <v>1541</v>
      </c>
      <c r="C30" s="1198"/>
      <c r="D30" s="1198"/>
      <c r="E30" s="516" t="s">
        <v>291</v>
      </c>
      <c r="F30" s="526">
        <v>0.05</v>
      </c>
      <c r="G30" s="519">
        <f>H47</f>
        <v>60333.688789836851</v>
      </c>
      <c r="H30" s="520">
        <f>F30*G30</f>
        <v>3016.6844394918426</v>
      </c>
    </row>
    <row r="31" spans="1:12" ht="15" customHeight="1">
      <c r="A31" s="525"/>
      <c r="B31" s="1203"/>
      <c r="C31" s="1204"/>
      <c r="D31" s="1205"/>
      <c r="E31" s="516"/>
      <c r="F31" s="527"/>
      <c r="G31" s="519"/>
      <c r="H31" s="520"/>
    </row>
    <row r="32" spans="1:12" ht="15" customHeight="1">
      <c r="A32" s="525"/>
      <c r="B32" s="1203"/>
      <c r="C32" s="1204"/>
      <c r="D32" s="1205"/>
      <c r="E32" s="516"/>
      <c r="F32" s="527"/>
      <c r="G32" s="519"/>
      <c r="H32" s="520"/>
    </row>
    <row r="33" spans="1:13" ht="15" customHeight="1">
      <c r="A33" s="531"/>
      <c r="B33" s="1210"/>
      <c r="C33" s="1211"/>
      <c r="D33" s="1211"/>
      <c r="E33" s="532"/>
      <c r="F33" s="532"/>
      <c r="G33" s="533" t="s">
        <v>1542</v>
      </c>
      <c r="H33" s="534">
        <f>SUM(H30:H32)</f>
        <v>3016.6844394918426</v>
      </c>
    </row>
    <row r="34" spans="1:13" ht="10" customHeight="1">
      <c r="A34" s="501"/>
      <c r="B34" s="502"/>
      <c r="C34" s="502"/>
      <c r="D34" s="502"/>
      <c r="E34" s="502"/>
      <c r="F34" s="502"/>
      <c r="G34" s="502"/>
      <c r="H34" s="503"/>
    </row>
    <row r="35" spans="1:13" ht="15" customHeight="1">
      <c r="A35" s="535"/>
      <c r="B35" s="1199" t="s">
        <v>1543</v>
      </c>
      <c r="C35" s="1201"/>
      <c r="D35" s="536"/>
      <c r="E35" s="537"/>
      <c r="F35" s="537"/>
      <c r="G35" s="537"/>
      <c r="H35" s="537"/>
    </row>
    <row r="36" spans="1:13" ht="15" customHeight="1">
      <c r="A36" s="513" t="s">
        <v>1544</v>
      </c>
      <c r="B36" s="1202" t="s">
        <v>933</v>
      </c>
      <c r="C36" s="1202"/>
      <c r="D36" s="514" t="s">
        <v>301</v>
      </c>
      <c r="E36" s="514" t="s">
        <v>1545</v>
      </c>
      <c r="F36" s="514" t="s">
        <v>1546</v>
      </c>
      <c r="G36" s="514" t="s">
        <v>936</v>
      </c>
      <c r="H36" s="514" t="s">
        <v>365</v>
      </c>
    </row>
    <row r="37" spans="1:13" ht="15" customHeight="1">
      <c r="A37" s="525" t="str">
        <f>'INSUMOS &amp; EQUIPOS'!B413</f>
        <v>TRANS241106</v>
      </c>
      <c r="B37" s="1198" t="str">
        <f>'INSUMOS &amp; EQUIPOS'!C411</f>
        <v>TRANSPORTE DE MATERIALES</v>
      </c>
      <c r="C37" s="1198"/>
      <c r="D37" s="516" t="str">
        <f>VLOOKUP(B37,'INSUMOS &amp; EQUIPOS'!$C$10:$E$419,2,FALSE)</f>
        <v>%</v>
      </c>
      <c r="E37" s="538"/>
      <c r="F37" s="562">
        <v>0.01</v>
      </c>
      <c r="G37" s="519">
        <f>H26</f>
        <v>186812.78766666664</v>
      </c>
      <c r="H37" s="540">
        <f>F37*G37</f>
        <v>1868.1278766666665</v>
      </c>
    </row>
    <row r="38" spans="1:13" ht="15" customHeight="1">
      <c r="A38" s="525"/>
      <c r="B38" s="1198"/>
      <c r="C38" s="1198"/>
      <c r="D38" s="516"/>
      <c r="E38" s="538"/>
      <c r="F38" s="562"/>
      <c r="G38" s="519"/>
      <c r="H38" s="540"/>
    </row>
    <row r="39" spans="1:13" ht="15" customHeight="1">
      <c r="A39" s="525"/>
      <c r="B39" s="1198"/>
      <c r="C39" s="1198"/>
      <c r="D39" s="516"/>
      <c r="E39" s="538"/>
      <c r="F39" s="538"/>
      <c r="G39" s="519"/>
      <c r="H39" s="540"/>
    </row>
    <row r="40" spans="1:13" ht="15" customHeight="1">
      <c r="A40" s="541"/>
      <c r="B40" s="1208"/>
      <c r="C40" s="1209"/>
      <c r="D40" s="542"/>
      <c r="E40" s="543"/>
      <c r="F40" s="543"/>
      <c r="G40" s="523" t="s">
        <v>1548</v>
      </c>
      <c r="H40" s="534">
        <f>SUM(H37:H39)</f>
        <v>1868.1278766666665</v>
      </c>
    </row>
    <row r="41" spans="1:13" ht="10" customHeight="1">
      <c r="A41" s="501"/>
      <c r="B41" s="502"/>
      <c r="C41" s="502"/>
      <c r="D41" s="502"/>
      <c r="E41" s="502"/>
      <c r="F41" s="502"/>
      <c r="G41" s="502"/>
      <c r="H41" s="503"/>
    </row>
    <row r="42" spans="1:13" ht="14">
      <c r="A42" s="512"/>
      <c r="B42" s="1200" t="s">
        <v>937</v>
      </c>
      <c r="C42" s="1200"/>
      <c r="D42" s="1200"/>
      <c r="E42" s="1200"/>
      <c r="F42" s="1200"/>
      <c r="G42" s="1200"/>
      <c r="H42" s="1201"/>
    </row>
    <row r="43" spans="1:13" ht="14.25" customHeight="1">
      <c r="A43" s="513" t="s">
        <v>1544</v>
      </c>
      <c r="B43" s="1202" t="s">
        <v>1549</v>
      </c>
      <c r="C43" s="1202"/>
      <c r="D43" s="1202"/>
      <c r="E43" s="514" t="s">
        <v>301</v>
      </c>
      <c r="F43" s="514" t="s">
        <v>0</v>
      </c>
      <c r="G43" s="514" t="s">
        <v>1538</v>
      </c>
      <c r="H43" s="514" t="s">
        <v>365</v>
      </c>
    </row>
    <row r="44" spans="1:13" ht="14.25" customHeight="1">
      <c r="A44" s="525" t="str">
        <f>'INSUMOS &amp; EQUIPOS'!B387</f>
        <v>MO241106</v>
      </c>
      <c r="B44" s="1210" t="str">
        <f>'INSUMOS &amp; EQUIPOS'!C387</f>
        <v>AYUDANTE ELECTRICISTA</v>
      </c>
      <c r="C44" s="1211"/>
      <c r="D44" s="1212"/>
      <c r="E44" s="516" t="str">
        <f>VLOOKUP(B44,'INSUMOS &amp; EQUIPOS'!$C$10:$E$419,2,FALSE)</f>
        <v>HC</v>
      </c>
      <c r="F44" s="559">
        <v>1.1000000000000001</v>
      </c>
      <c r="G44" s="519">
        <f>VLOOKUP(B44,'INSUMOS &amp; EQUIPOS'!$C$10:$E$419,3,FALSE)</f>
        <v>20977.170756437663</v>
      </c>
      <c r="H44" s="520">
        <f>F44*G44</f>
        <v>23074.887832081433</v>
      </c>
    </row>
    <row r="45" spans="1:13" ht="14">
      <c r="A45" s="525" t="str">
        <f>'INSUMOS &amp; EQUIPOS'!B388</f>
        <v>MO241107</v>
      </c>
      <c r="B45" s="1210" t="str">
        <f>'INSUMOS &amp; EQUIPOS'!C388</f>
        <v>MAESTRO ELECTRICISTA</v>
      </c>
      <c r="C45" s="1211"/>
      <c r="D45" s="1212"/>
      <c r="E45" s="516" t="str">
        <f>VLOOKUP(B45,'INSUMOS &amp; EQUIPOS'!$C$10:$E$419,2,FALSE)</f>
        <v>HC</v>
      </c>
      <c r="F45" s="559">
        <f>F44</f>
        <v>1.1000000000000001</v>
      </c>
      <c r="G45" s="519">
        <f>VLOOKUP(B45,'INSUMOS &amp; EQUIPOS'!$C$10:$E$419,3,FALSE)</f>
        <v>33871.637234323105</v>
      </c>
      <c r="H45" s="520">
        <f>F45*G45</f>
        <v>37258.800957755418</v>
      </c>
    </row>
    <row r="46" spans="1:13" ht="14">
      <c r="A46" s="525"/>
      <c r="B46" s="1210"/>
      <c r="C46" s="1211"/>
      <c r="D46" s="1212"/>
      <c r="E46" s="516"/>
      <c r="F46" s="527"/>
      <c r="G46" s="519"/>
      <c r="H46" s="520"/>
    </row>
    <row r="47" spans="1:13" ht="14">
      <c r="A47" s="531"/>
      <c r="B47" s="1203"/>
      <c r="C47" s="1204"/>
      <c r="D47" s="1204"/>
      <c r="E47" s="543"/>
      <c r="F47" s="543"/>
      <c r="G47" s="523" t="s">
        <v>1550</v>
      </c>
      <c r="H47" s="534">
        <f>SUM(H44:H46)</f>
        <v>60333.688789836851</v>
      </c>
      <c r="J47" s="557"/>
      <c r="K47" s="557"/>
      <c r="L47" s="557"/>
      <c r="M47" s="557"/>
    </row>
    <row r="48" spans="1:13" ht="10" customHeight="1">
      <c r="A48" s="501"/>
      <c r="B48" s="502"/>
      <c r="C48" s="502"/>
      <c r="D48" s="502"/>
      <c r="E48" s="502"/>
      <c r="F48" s="502"/>
      <c r="G48" s="502"/>
      <c r="H48" s="503"/>
      <c r="J48" s="557" t="s">
        <v>1585</v>
      </c>
      <c r="K48" s="557" t="s">
        <v>1584</v>
      </c>
      <c r="L48" s="557"/>
      <c r="M48" s="557"/>
    </row>
    <row r="49" spans="1:14" ht="20" customHeight="1">
      <c r="A49" s="1213" t="s">
        <v>938</v>
      </c>
      <c r="B49" s="1214"/>
      <c r="C49" s="1214"/>
      <c r="D49" s="1214"/>
      <c r="E49" s="1214"/>
      <c r="F49" s="1214"/>
      <c r="G49" s="1215"/>
      <c r="H49" s="545">
        <f>H47+H40+H33+H26</f>
        <v>252031.288772662</v>
      </c>
      <c r="J49" s="558">
        <f>'PPTO RESUMEN'!G78</f>
        <v>252031.288772662</v>
      </c>
      <c r="K49" s="558">
        <v>0</v>
      </c>
      <c r="L49" s="558"/>
      <c r="M49" s="558">
        <f>H49-J49</f>
        <v>0</v>
      </c>
      <c r="N49" s="556"/>
    </row>
    <row r="50" spans="1:14" ht="10" customHeight="1">
      <c r="A50" s="501"/>
      <c r="B50" s="502"/>
      <c r="C50" s="502"/>
      <c r="D50" s="502"/>
      <c r="E50" s="502"/>
      <c r="F50" s="502"/>
      <c r="G50" s="502"/>
      <c r="H50" s="503"/>
      <c r="J50" s="557"/>
      <c r="K50" s="557"/>
      <c r="L50" s="557"/>
      <c r="M50" s="557"/>
    </row>
    <row r="51" spans="1:14" ht="14.25" customHeight="1">
      <c r="A51" s="1216" t="s">
        <v>1551</v>
      </c>
      <c r="B51" s="1217"/>
      <c r="C51" s="1217"/>
      <c r="D51" s="1217"/>
      <c r="E51" s="1217"/>
      <c r="F51" s="1217"/>
      <c r="G51" s="1217"/>
      <c r="H51" s="1218"/>
      <c r="J51" s="557"/>
      <c r="K51" s="557"/>
      <c r="L51" s="557"/>
      <c r="M51" s="557"/>
    </row>
    <row r="52" spans="1:14" ht="12.75" customHeight="1">
      <c r="A52" s="1219"/>
      <c r="B52" s="1220"/>
      <c r="C52" s="1220"/>
      <c r="D52" s="1220"/>
      <c r="E52" s="1220"/>
      <c r="F52" s="1220"/>
      <c r="G52" s="1220"/>
      <c r="H52" s="1221"/>
    </row>
    <row r="53" spans="1:14" ht="12.75" customHeight="1">
      <c r="A53" s="1222"/>
      <c r="B53" s="1223"/>
      <c r="C53" s="1223"/>
      <c r="D53" s="1223"/>
      <c r="E53" s="1223"/>
      <c r="F53" s="1223"/>
      <c r="G53" s="1223"/>
      <c r="H53" s="1224"/>
    </row>
    <row r="54" spans="1:14" ht="14.5">
      <c r="A54" s="502"/>
      <c r="B54" s="502"/>
      <c r="C54" s="502"/>
      <c r="D54" s="502"/>
      <c r="E54" s="502"/>
      <c r="F54" s="502"/>
      <c r="G54" s="502"/>
      <c r="H54" s="502"/>
    </row>
  </sheetData>
  <mergeCells count="42">
    <mergeCell ref="A5:H5"/>
    <mergeCell ref="A1:B3"/>
    <mergeCell ref="C1:F1"/>
    <mergeCell ref="G1:H3"/>
    <mergeCell ref="C2:F2"/>
    <mergeCell ref="C3:F3"/>
    <mergeCell ref="B25:C25"/>
    <mergeCell ref="B6:D6"/>
    <mergeCell ref="B7:H7"/>
    <mergeCell ref="A9:H9"/>
    <mergeCell ref="A11:H11"/>
    <mergeCell ref="B13:G13"/>
    <mergeCell ref="B14:G14"/>
    <mergeCell ref="B16:H16"/>
    <mergeCell ref="B17:C17"/>
    <mergeCell ref="B18:C18"/>
    <mergeCell ref="B19:C19"/>
    <mergeCell ref="B24:C24"/>
    <mergeCell ref="B36:C36"/>
    <mergeCell ref="B37:C37"/>
    <mergeCell ref="B38:C38"/>
    <mergeCell ref="B28:H28"/>
    <mergeCell ref="B29:D29"/>
    <mergeCell ref="B30:D30"/>
    <mergeCell ref="B31:D31"/>
    <mergeCell ref="B32:D32"/>
    <mergeCell ref="B46:D46"/>
    <mergeCell ref="B47:D47"/>
    <mergeCell ref="A49:G49"/>
    <mergeCell ref="A51:H53"/>
    <mergeCell ref="B20:C20"/>
    <mergeCell ref="B21:C21"/>
    <mergeCell ref="B22:C22"/>
    <mergeCell ref="B23:C23"/>
    <mergeCell ref="B39:C39"/>
    <mergeCell ref="B40:C40"/>
    <mergeCell ref="B42:H42"/>
    <mergeCell ref="B43:D43"/>
    <mergeCell ref="B44:D44"/>
    <mergeCell ref="B45:D45"/>
    <mergeCell ref="B33:D33"/>
    <mergeCell ref="B35:C35"/>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91A276-B848-4F9B-896B-F3FB0924DB9C}">
  <sheetPr>
    <tabColor rgb="FF92D050"/>
    <pageSetUpPr fitToPage="1"/>
  </sheetPr>
  <dimension ref="A1:N54"/>
  <sheetViews>
    <sheetView view="pageBreakPreview" topLeftCell="A16" zoomScale="79" zoomScaleNormal="47" workbookViewId="0">
      <selection activeCell="A24" sqref="A24:C25"/>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f>'PPTO RESUMEN'!C79</f>
        <v>9.1199999999999992</v>
      </c>
      <c r="B14" s="1182" t="str">
        <f>VLOOKUP(A14,'PPTO RESUMEN'!$C$17:$E$83,2,FALSE)</f>
        <v>Suministro e instalación de Bandeja portacable pesada Tapa bandeja tipo ducto cerrado 10x8 cm galvanizada en caliente</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EQUIPOS'!B299</f>
        <v>MAT2411290</v>
      </c>
      <c r="B18" s="1198" t="str">
        <f>'INSUMOS &amp; EQUIPOS'!C299</f>
        <v>TAPA BANDEJA TIPO DUCTO CERRADO 10X8 CM GALVANIZADA EN CALIENTE</v>
      </c>
      <c r="C18" s="1198"/>
      <c r="D18" s="516" t="str">
        <f>VLOOKUP(A18,'INSUMOS &amp; EQUIPOS'!$B$10:$E$419,3,FALSE)</f>
        <v>UND</v>
      </c>
      <c r="E18" s="517">
        <v>1</v>
      </c>
      <c r="F18" s="518"/>
      <c r="G18" s="519">
        <f>VLOOKUP(A18,'INSUMOS &amp; EQUIPOS'!$B$10:$E$419,4,FALSE)</f>
        <v>85680</v>
      </c>
      <c r="H18" s="520">
        <f t="shared" ref="H18:H24" si="0">E18*G18*(1+F18)</f>
        <v>85680</v>
      </c>
      <c r="J18"/>
      <c r="K18"/>
      <c r="L18"/>
    </row>
    <row r="19" spans="1:12" ht="40" customHeight="1">
      <c r="A19" s="515" t="str">
        <f>'INSUMOS &amp; EQUIPOS'!B300</f>
        <v>MAT2411291</v>
      </c>
      <c r="B19" s="1198" t="str">
        <f>'INSUMOS &amp; EQUIPOS'!C300</f>
        <v>CURVA V INTERIOR 90° BANDEJA TIPO ESCALERA 10CM</v>
      </c>
      <c r="C19" s="1198"/>
      <c r="D19" s="516" t="str">
        <f>VLOOKUP(A19,'INSUMOS &amp; EQUIPOS'!$B$10:$E$419,3,FALSE)</f>
        <v>UND</v>
      </c>
      <c r="E19" s="517">
        <v>0.1</v>
      </c>
      <c r="F19" s="518"/>
      <c r="G19" s="519">
        <f>VLOOKUP(A19,'INSUMOS &amp; EQUIPOS'!$B$10:$E$419,4,FALSE)</f>
        <v>120190</v>
      </c>
      <c r="H19" s="520">
        <f t="shared" si="0"/>
        <v>12019</v>
      </c>
      <c r="J19"/>
      <c r="K19"/>
      <c r="L19"/>
    </row>
    <row r="20" spans="1:12" ht="40" customHeight="1">
      <c r="A20" s="515" t="str">
        <f>'INSUMOS &amp; EQUIPOS'!B301</f>
        <v>MAT2411292</v>
      </c>
      <c r="B20" s="1198" t="str">
        <f>'INSUMOS &amp; EQUIPOS'!C301</f>
        <v>PRENSA ESTOPA PLÁSTICA PG13</v>
      </c>
      <c r="C20" s="1198"/>
      <c r="D20" s="516" t="str">
        <f>VLOOKUP(A20,'INSUMOS &amp; EQUIPOS'!$B$10:$E$419,3,FALSE)</f>
        <v>UND</v>
      </c>
      <c r="E20" s="517">
        <v>2</v>
      </c>
      <c r="F20" s="518"/>
      <c r="G20" s="519">
        <f>VLOOKUP(A20,'INSUMOS &amp; EQUIPOS'!$B$10:$E$419,4,FALSE)</f>
        <v>2530.7333333333331</v>
      </c>
      <c r="H20" s="520">
        <f t="shared" si="0"/>
        <v>5061.4666666666662</v>
      </c>
      <c r="J20"/>
      <c r="K20"/>
      <c r="L20"/>
    </row>
    <row r="21" spans="1:12" ht="40" customHeight="1">
      <c r="A21" s="515" t="str">
        <f>'INSUMOS &amp; EQUIPOS'!B302</f>
        <v>MAT2411293</v>
      </c>
      <c r="B21" s="1198" t="str">
        <f>'INSUMOS &amp; EQUIPOS'!C302</f>
        <v>CHAPETA PUESTA TIERRA CABLE N° 6 T/ESCALERA COBRE-COBRE</v>
      </c>
      <c r="C21" s="1198"/>
      <c r="D21" s="516" t="str">
        <f>VLOOKUP(A21,'INSUMOS &amp; EQUIPOS'!$B$10:$E$419,3,FALSE)</f>
        <v>UND</v>
      </c>
      <c r="E21" s="517">
        <v>1</v>
      </c>
      <c r="F21" s="518"/>
      <c r="G21" s="519">
        <f>VLOOKUP(A21,'INSUMOS &amp; EQUIPOS'!$B$10:$E$419,4,FALSE)</f>
        <v>4019.8199999999997</v>
      </c>
      <c r="H21" s="520">
        <f t="shared" si="0"/>
        <v>4019.8199999999997</v>
      </c>
      <c r="J21"/>
      <c r="K21"/>
      <c r="L21"/>
    </row>
    <row r="22" spans="1:12" ht="20" customHeight="1">
      <c r="A22" s="515" t="str">
        <f>'INSUMOS &amp; EQUIPOS'!B303</f>
        <v>MAT2411294</v>
      </c>
      <c r="B22" s="1198" t="str">
        <f>'INSUMOS &amp; EQUIPOS'!C303</f>
        <v>ARANDELA PISADOR PARA PERFIL GALV TIPO E</v>
      </c>
      <c r="C22" s="1198"/>
      <c r="D22" s="516" t="str">
        <f>VLOOKUP(A22,'INSUMOS &amp; EQUIPOS'!$B$10:$E$419,3,FALSE)</f>
        <v>UND</v>
      </c>
      <c r="E22" s="517">
        <v>1</v>
      </c>
      <c r="F22" s="518"/>
      <c r="G22" s="519">
        <f>VLOOKUP(A22,'INSUMOS &amp; EQUIPOS'!$B$10:$E$419,4,FALSE)</f>
        <v>1461.32</v>
      </c>
      <c r="H22" s="520">
        <f t="shared" si="0"/>
        <v>1461.32</v>
      </c>
      <c r="J22"/>
      <c r="K22"/>
      <c r="L22"/>
    </row>
    <row r="23" spans="1:12" ht="20" customHeight="1">
      <c r="A23" s="515" t="str">
        <f>'INSUMOS &amp; EQUIPOS'!B304</f>
        <v>MAT2411295</v>
      </c>
      <c r="B23" s="1198" t="str">
        <f>'INSUMOS &amp; EQUIPOS'!C304</f>
        <v>TUERA MORDAZA 3/8 RESORTE TOR 1 1/2 GALV</v>
      </c>
      <c r="C23" s="1198"/>
      <c r="D23" s="516" t="str">
        <f>VLOOKUP(A23,'INSUMOS &amp; EQUIPOS'!$B$10:$E$419,3,FALSE)</f>
        <v>UND</v>
      </c>
      <c r="E23" s="517">
        <v>1</v>
      </c>
      <c r="F23" s="518"/>
      <c r="G23" s="519">
        <f>VLOOKUP(A23,'INSUMOS &amp; EQUIPOS'!$B$10:$E$419,4,FALSE)</f>
        <v>2902.0133333333338</v>
      </c>
      <c r="H23" s="520">
        <f t="shared" si="0"/>
        <v>2902.0133333333338</v>
      </c>
      <c r="J23"/>
      <c r="K23"/>
      <c r="L23"/>
    </row>
    <row r="24" spans="1:12" ht="20" customHeight="1">
      <c r="A24" s="515" t="str">
        <f>'INSUMOS &amp; EQUIPOS'!B305</f>
        <v>MAT2411296</v>
      </c>
      <c r="B24" s="1198" t="str">
        <f>'INSUMOS &amp; EQUIPOS'!C305</f>
        <v>PERFIL MECANO RANURADO MEDIO X 2.40 MTS 4X4</v>
      </c>
      <c r="C24" s="1198"/>
      <c r="D24" s="516" t="str">
        <f>VLOOKUP(A24,'INSUMOS &amp; EQUIPOS'!$B$10:$E$419,3,FALSE)</f>
        <v>UND</v>
      </c>
      <c r="E24" s="517">
        <v>1</v>
      </c>
      <c r="F24" s="518"/>
      <c r="G24" s="519">
        <f>VLOOKUP(A24,'INSUMOS &amp; EQUIPOS'!$B$10:$E$419,4,FALSE)</f>
        <v>64436.119999999995</v>
      </c>
      <c r="H24" s="520">
        <f t="shared" si="0"/>
        <v>64436.119999999995</v>
      </c>
      <c r="J24"/>
      <c r="K24"/>
      <c r="L24"/>
    </row>
    <row r="25" spans="1:12" ht="20" customHeight="1">
      <c r="A25" s="515"/>
      <c r="B25" s="1198"/>
      <c r="C25" s="1198"/>
      <c r="D25" s="516"/>
      <c r="E25" s="517"/>
      <c r="F25" s="518"/>
      <c r="G25" s="519"/>
      <c r="H25" s="520"/>
    </row>
    <row r="26" spans="1:12" ht="15" customHeight="1">
      <c r="A26" s="510"/>
      <c r="B26" s="521"/>
      <c r="C26" s="522"/>
      <c r="D26" s="522"/>
      <c r="E26" s="522"/>
      <c r="F26" s="522"/>
      <c r="G26" s="523" t="s">
        <v>1539</v>
      </c>
      <c r="H26" s="524">
        <f>SUM(H18:H25)</f>
        <v>175579.74</v>
      </c>
    </row>
    <row r="27" spans="1:12" ht="10" customHeight="1">
      <c r="A27" s="501"/>
      <c r="B27" s="502"/>
      <c r="C27" s="502"/>
      <c r="D27" s="502"/>
      <c r="E27" s="502"/>
      <c r="F27" s="502"/>
      <c r="G27" s="502"/>
      <c r="H27" s="503"/>
    </row>
    <row r="28" spans="1:12" ht="15" customHeight="1">
      <c r="A28" s="513" t="s">
        <v>360</v>
      </c>
      <c r="B28" s="1199" t="s">
        <v>1540</v>
      </c>
      <c r="C28" s="1200"/>
      <c r="D28" s="1200"/>
      <c r="E28" s="1200"/>
      <c r="F28" s="1200"/>
      <c r="G28" s="1200"/>
      <c r="H28" s="1201"/>
    </row>
    <row r="29" spans="1:12" ht="15" customHeight="1">
      <c r="A29" s="512"/>
      <c r="B29" s="1202" t="s">
        <v>933</v>
      </c>
      <c r="C29" s="1202"/>
      <c r="D29" s="1202"/>
      <c r="E29" s="514" t="s">
        <v>301</v>
      </c>
      <c r="F29" s="514" t="s">
        <v>0</v>
      </c>
      <c r="G29" s="514" t="s">
        <v>1538</v>
      </c>
      <c r="H29" s="514" t="s">
        <v>365</v>
      </c>
    </row>
    <row r="30" spans="1:12" ht="15" customHeight="1">
      <c r="A30" s="525" t="str">
        <f>'INSUMOS &amp; EQUIPOS'!B369</f>
        <v>HERM261101</v>
      </c>
      <c r="B30" s="1198" t="s">
        <v>1541</v>
      </c>
      <c r="C30" s="1198"/>
      <c r="D30" s="1198"/>
      <c r="E30" s="516" t="s">
        <v>291</v>
      </c>
      <c r="F30" s="526">
        <v>0.05</v>
      </c>
      <c r="G30" s="519">
        <f>H47</f>
        <v>164546.4239722823</v>
      </c>
      <c r="H30" s="520">
        <f>F30*G30</f>
        <v>8227.3211986141159</v>
      </c>
    </row>
    <row r="31" spans="1:12" ht="15" customHeight="1">
      <c r="A31" s="525"/>
      <c r="B31" s="1203"/>
      <c r="C31" s="1204"/>
      <c r="D31" s="1205"/>
      <c r="E31" s="516"/>
      <c r="F31" s="527"/>
      <c r="G31" s="519"/>
      <c r="H31" s="520"/>
    </row>
    <row r="32" spans="1:12" ht="15" customHeight="1">
      <c r="A32" s="525"/>
      <c r="B32" s="1203"/>
      <c r="C32" s="1204"/>
      <c r="D32" s="1205"/>
      <c r="E32" s="516"/>
      <c r="F32" s="527"/>
      <c r="G32" s="519"/>
      <c r="H32" s="520"/>
    </row>
    <row r="33" spans="1:13" ht="15" customHeight="1">
      <c r="A33" s="531"/>
      <c r="B33" s="1210"/>
      <c r="C33" s="1211"/>
      <c r="D33" s="1211"/>
      <c r="E33" s="532"/>
      <c r="F33" s="532"/>
      <c r="G33" s="533" t="s">
        <v>1542</v>
      </c>
      <c r="H33" s="534">
        <f>SUM(H30:H32)</f>
        <v>8227.3211986141159</v>
      </c>
    </row>
    <row r="34" spans="1:13" ht="10" customHeight="1">
      <c r="A34" s="501"/>
      <c r="B34" s="502"/>
      <c r="C34" s="502"/>
      <c r="D34" s="502"/>
      <c r="E34" s="502"/>
      <c r="F34" s="502"/>
      <c r="G34" s="502"/>
      <c r="H34" s="503"/>
    </row>
    <row r="35" spans="1:13" ht="15" customHeight="1">
      <c r="A35" s="535"/>
      <c r="B35" s="1199" t="s">
        <v>1543</v>
      </c>
      <c r="C35" s="1201"/>
      <c r="D35" s="536"/>
      <c r="E35" s="537"/>
      <c r="F35" s="537"/>
      <c r="G35" s="537"/>
      <c r="H35" s="537"/>
    </row>
    <row r="36" spans="1:13" ht="15" customHeight="1">
      <c r="A36" s="513" t="s">
        <v>1544</v>
      </c>
      <c r="B36" s="1202" t="s">
        <v>933</v>
      </c>
      <c r="C36" s="1202"/>
      <c r="D36" s="514" t="s">
        <v>301</v>
      </c>
      <c r="E36" s="514" t="s">
        <v>1545</v>
      </c>
      <c r="F36" s="514" t="s">
        <v>1546</v>
      </c>
      <c r="G36" s="514" t="s">
        <v>936</v>
      </c>
      <c r="H36" s="514" t="s">
        <v>365</v>
      </c>
    </row>
    <row r="37" spans="1:13" ht="15" customHeight="1">
      <c r="A37" s="525" t="str">
        <f>'INSUMOS &amp; EQUIPOS'!B413</f>
        <v>TRANS241106</v>
      </c>
      <c r="B37" s="1198" t="str">
        <f>'INSUMOS &amp; EQUIPOS'!C411</f>
        <v>TRANSPORTE DE MATERIALES</v>
      </c>
      <c r="C37" s="1198"/>
      <c r="D37" s="516" t="str">
        <f>VLOOKUP(B37,'INSUMOS &amp; EQUIPOS'!$C$10:$E$419,2,FALSE)</f>
        <v>%</v>
      </c>
      <c r="E37" s="538"/>
      <c r="F37" s="562">
        <v>0.01</v>
      </c>
      <c r="G37" s="519">
        <f>H26</f>
        <v>175579.74</v>
      </c>
      <c r="H37" s="540">
        <f>F37*G37</f>
        <v>1755.7973999999999</v>
      </c>
    </row>
    <row r="38" spans="1:13" ht="15" customHeight="1">
      <c r="A38" s="525"/>
      <c r="B38" s="1198"/>
      <c r="C38" s="1198"/>
      <c r="D38" s="516"/>
      <c r="E38" s="538"/>
      <c r="F38" s="562"/>
      <c r="G38" s="519"/>
      <c r="H38" s="540"/>
    </row>
    <row r="39" spans="1:13" ht="15" customHeight="1">
      <c r="A39" s="525"/>
      <c r="B39" s="1198"/>
      <c r="C39" s="1198"/>
      <c r="D39" s="516"/>
      <c r="E39" s="538"/>
      <c r="F39" s="538"/>
      <c r="G39" s="519"/>
      <c r="H39" s="540"/>
    </row>
    <row r="40" spans="1:13" ht="15" customHeight="1">
      <c r="A40" s="541"/>
      <c r="B40" s="1208"/>
      <c r="C40" s="1209"/>
      <c r="D40" s="542"/>
      <c r="E40" s="543"/>
      <c r="F40" s="543"/>
      <c r="G40" s="523" t="s">
        <v>1548</v>
      </c>
      <c r="H40" s="534">
        <f>SUM(H37:H39)</f>
        <v>1755.7973999999999</v>
      </c>
    </row>
    <row r="41" spans="1:13" ht="10" customHeight="1">
      <c r="A41" s="501"/>
      <c r="B41" s="502"/>
      <c r="C41" s="502"/>
      <c r="D41" s="502"/>
      <c r="E41" s="502"/>
      <c r="F41" s="502"/>
      <c r="G41" s="502"/>
      <c r="H41" s="503"/>
    </row>
    <row r="42" spans="1:13" ht="14">
      <c r="A42" s="512"/>
      <c r="B42" s="1200" t="s">
        <v>937</v>
      </c>
      <c r="C42" s="1200"/>
      <c r="D42" s="1200"/>
      <c r="E42" s="1200"/>
      <c r="F42" s="1200"/>
      <c r="G42" s="1200"/>
      <c r="H42" s="1201"/>
    </row>
    <row r="43" spans="1:13" ht="14.25" customHeight="1">
      <c r="A43" s="513" t="s">
        <v>1544</v>
      </c>
      <c r="B43" s="1202" t="s">
        <v>1549</v>
      </c>
      <c r="C43" s="1202"/>
      <c r="D43" s="1202"/>
      <c r="E43" s="514" t="s">
        <v>301</v>
      </c>
      <c r="F43" s="514" t="s">
        <v>0</v>
      </c>
      <c r="G43" s="514" t="s">
        <v>1538</v>
      </c>
      <c r="H43" s="514" t="s">
        <v>365</v>
      </c>
    </row>
    <row r="44" spans="1:13" ht="14.25" customHeight="1">
      <c r="A44" s="525" t="str">
        <f>'INSUMOS &amp; EQUIPOS'!B387</f>
        <v>MO241106</v>
      </c>
      <c r="B44" s="1210" t="str">
        <f>'INSUMOS &amp; EQUIPOS'!C387</f>
        <v>AYUDANTE ELECTRICISTA</v>
      </c>
      <c r="C44" s="1211"/>
      <c r="D44" s="1212"/>
      <c r="E44" s="516" t="str">
        <f>VLOOKUP(B44,'INSUMOS &amp; EQUIPOS'!$C$10:$E$419,2,FALSE)</f>
        <v>HC</v>
      </c>
      <c r="F44" s="559">
        <v>3</v>
      </c>
      <c r="G44" s="519">
        <f>VLOOKUP(B44,'INSUMOS &amp; EQUIPOS'!$C$10:$E$419,3,FALSE)</f>
        <v>20977.170756437663</v>
      </c>
      <c r="H44" s="520">
        <f>F44*G44</f>
        <v>62931.512269312989</v>
      </c>
    </row>
    <row r="45" spans="1:13" ht="14">
      <c r="A45" s="525" t="str">
        <f>'INSUMOS &amp; EQUIPOS'!B388</f>
        <v>MO241107</v>
      </c>
      <c r="B45" s="1210" t="str">
        <f>'INSUMOS &amp; EQUIPOS'!C388</f>
        <v>MAESTRO ELECTRICISTA</v>
      </c>
      <c r="C45" s="1211"/>
      <c r="D45" s="1212"/>
      <c r="E45" s="516" t="str">
        <f>VLOOKUP(B45,'INSUMOS &amp; EQUIPOS'!$C$10:$E$419,2,FALSE)</f>
        <v>HC</v>
      </c>
      <c r="F45" s="559">
        <f>F44</f>
        <v>3</v>
      </c>
      <c r="G45" s="519">
        <f>VLOOKUP(B45,'INSUMOS &amp; EQUIPOS'!$C$10:$E$419,3,FALSE)</f>
        <v>33871.637234323105</v>
      </c>
      <c r="H45" s="520">
        <f>F45*G45</f>
        <v>101614.91170296932</v>
      </c>
    </row>
    <row r="46" spans="1:13" ht="14">
      <c r="A46" s="525"/>
      <c r="B46" s="1210"/>
      <c r="C46" s="1211"/>
      <c r="D46" s="1212"/>
      <c r="E46" s="516"/>
      <c r="F46" s="527"/>
      <c r="G46" s="519"/>
      <c r="H46" s="520"/>
    </row>
    <row r="47" spans="1:13" ht="14">
      <c r="A47" s="531"/>
      <c r="B47" s="1203"/>
      <c r="C47" s="1204"/>
      <c r="D47" s="1204"/>
      <c r="E47" s="543"/>
      <c r="F47" s="543"/>
      <c r="G47" s="523" t="s">
        <v>1550</v>
      </c>
      <c r="H47" s="534">
        <f>SUM(H44:H46)</f>
        <v>164546.4239722823</v>
      </c>
      <c r="J47" s="557"/>
      <c r="K47" s="557"/>
      <c r="L47" s="557"/>
      <c r="M47" s="557"/>
    </row>
    <row r="48" spans="1:13" ht="10" customHeight="1">
      <c r="A48" s="501"/>
      <c r="B48" s="502"/>
      <c r="C48" s="502"/>
      <c r="D48" s="502"/>
      <c r="E48" s="502"/>
      <c r="F48" s="502"/>
      <c r="G48" s="502"/>
      <c r="H48" s="503"/>
      <c r="J48" s="557" t="s">
        <v>1585</v>
      </c>
      <c r="K48" s="557" t="s">
        <v>1584</v>
      </c>
      <c r="L48" s="557"/>
      <c r="M48" s="557"/>
    </row>
    <row r="49" spans="1:14" ht="20" customHeight="1">
      <c r="A49" s="1213" t="s">
        <v>938</v>
      </c>
      <c r="B49" s="1214"/>
      <c r="C49" s="1214"/>
      <c r="D49" s="1214"/>
      <c r="E49" s="1214"/>
      <c r="F49" s="1214"/>
      <c r="G49" s="1215"/>
      <c r="H49" s="545">
        <f>H47+H40+H33+H26</f>
        <v>350109.28257089644</v>
      </c>
      <c r="J49" s="558">
        <f>'PPTO RESUMEN'!G79</f>
        <v>350109.28257089644</v>
      </c>
      <c r="K49" s="558">
        <v>0</v>
      </c>
      <c r="L49" s="558"/>
      <c r="M49" s="558">
        <f>H49-J49</f>
        <v>0</v>
      </c>
      <c r="N49" s="556"/>
    </row>
    <row r="50" spans="1:14" ht="10" customHeight="1">
      <c r="A50" s="501"/>
      <c r="B50" s="502"/>
      <c r="C50" s="502"/>
      <c r="D50" s="502"/>
      <c r="E50" s="502"/>
      <c r="F50" s="502"/>
      <c r="G50" s="502"/>
      <c r="H50" s="503"/>
      <c r="J50" s="557"/>
      <c r="K50" s="557"/>
      <c r="L50" s="557"/>
      <c r="M50" s="557"/>
    </row>
    <row r="51" spans="1:14" ht="14.25" customHeight="1">
      <c r="A51" s="1216" t="s">
        <v>1551</v>
      </c>
      <c r="B51" s="1217"/>
      <c r="C51" s="1217"/>
      <c r="D51" s="1217"/>
      <c r="E51" s="1217"/>
      <c r="F51" s="1217"/>
      <c r="G51" s="1217"/>
      <c r="H51" s="1218"/>
      <c r="J51" s="557"/>
      <c r="K51" s="557"/>
      <c r="L51" s="557"/>
      <c r="M51" s="557"/>
    </row>
    <row r="52" spans="1:14" ht="12.75" customHeight="1">
      <c r="A52" s="1219"/>
      <c r="B52" s="1220"/>
      <c r="C52" s="1220"/>
      <c r="D52" s="1220"/>
      <c r="E52" s="1220"/>
      <c r="F52" s="1220"/>
      <c r="G52" s="1220"/>
      <c r="H52" s="1221"/>
    </row>
    <row r="53" spans="1:14" ht="12.75" customHeight="1">
      <c r="A53" s="1222"/>
      <c r="B53" s="1223"/>
      <c r="C53" s="1223"/>
      <c r="D53" s="1223"/>
      <c r="E53" s="1223"/>
      <c r="F53" s="1223"/>
      <c r="G53" s="1223"/>
      <c r="H53" s="1224"/>
    </row>
    <row r="54" spans="1:14" ht="14.5">
      <c r="A54" s="502"/>
      <c r="B54" s="502"/>
      <c r="C54" s="502"/>
      <c r="D54" s="502"/>
      <c r="E54" s="502"/>
      <c r="F54" s="502"/>
      <c r="G54" s="502"/>
      <c r="H54" s="502"/>
    </row>
  </sheetData>
  <mergeCells count="42">
    <mergeCell ref="A5:H5"/>
    <mergeCell ref="A1:B3"/>
    <mergeCell ref="C1:F1"/>
    <mergeCell ref="G1:H3"/>
    <mergeCell ref="C2:F2"/>
    <mergeCell ref="C3:F3"/>
    <mergeCell ref="B21:C21"/>
    <mergeCell ref="B6:D6"/>
    <mergeCell ref="B7:H7"/>
    <mergeCell ref="A9:H9"/>
    <mergeCell ref="A11:H11"/>
    <mergeCell ref="B13:G13"/>
    <mergeCell ref="B14:G14"/>
    <mergeCell ref="B16:H16"/>
    <mergeCell ref="B17:C17"/>
    <mergeCell ref="B18:C18"/>
    <mergeCell ref="B19:C19"/>
    <mergeCell ref="B20:C20"/>
    <mergeCell ref="B36:C36"/>
    <mergeCell ref="B22:C22"/>
    <mergeCell ref="B23:C23"/>
    <mergeCell ref="B24:C24"/>
    <mergeCell ref="B25:C25"/>
    <mergeCell ref="B28:H28"/>
    <mergeCell ref="B29:D29"/>
    <mergeCell ref="B30:D30"/>
    <mergeCell ref="B31:D31"/>
    <mergeCell ref="B32:D32"/>
    <mergeCell ref="B33:D33"/>
    <mergeCell ref="B35:C35"/>
    <mergeCell ref="A51:H53"/>
    <mergeCell ref="B37:C37"/>
    <mergeCell ref="B38:C38"/>
    <mergeCell ref="B39:C39"/>
    <mergeCell ref="B40:C40"/>
    <mergeCell ref="B42:H42"/>
    <mergeCell ref="B43:D43"/>
    <mergeCell ref="B44:D44"/>
    <mergeCell ref="B45:D45"/>
    <mergeCell ref="B46:D46"/>
    <mergeCell ref="B47:D47"/>
    <mergeCell ref="A49:G49"/>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EA62C-DE94-4ACC-BC52-175A7ABDBC36}">
  <sheetPr>
    <tabColor rgb="FF92D050"/>
    <pageSetUpPr fitToPage="1"/>
  </sheetPr>
  <dimension ref="A1:N50"/>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RESUMEN'!$D$67</f>
        <v>EQUIPOS PRINCIPALES INSTALACION SOLAR</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f>'PPTO RESUMEN'!C80</f>
        <v>9.1300000000000008</v>
      </c>
      <c r="B14" s="1182" t="str">
        <f>VLOOKUP(A14,'PPTO RESUMEN'!$C$17:$E$83,2,FALSE)</f>
        <v>Suministro e instalación de Cable UTP CAT 6A o cable multiconductor blindado 3x22 awg</v>
      </c>
      <c r="C14" s="1183"/>
      <c r="D14" s="1183"/>
      <c r="E14" s="1183"/>
      <c r="F14" s="1183"/>
      <c r="G14" s="1184"/>
      <c r="H14" s="511" t="str">
        <f>VLOOKUP(A14,'PPTO RESUMEN'!$C$17:$E$83,3,FALSE)</f>
        <v>m</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EQUIPOS'!B306</f>
        <v>MAT2411297</v>
      </c>
      <c r="B18" s="1198" t="str">
        <f>'INSUMOS &amp; EQUIPOS'!C306</f>
        <v>CABLE UTP CAT 6A O CABLE MULTICONDUCTOR BLINDADO 3X22 AWG</v>
      </c>
      <c r="C18" s="1198"/>
      <c r="D18" s="516" t="str">
        <f>VLOOKUP(A18,'INSUMOS &amp; EQUIPOS'!$B$10:$E$419,3,FALSE)</f>
        <v>ML</v>
      </c>
      <c r="E18" s="517">
        <v>1</v>
      </c>
      <c r="F18" s="518"/>
      <c r="G18" s="519">
        <f>VLOOKUP(A18,'INSUMOS &amp; EQUIPOS'!$B$10:$E$419,4,FALSE)</f>
        <v>3714.1896555555554</v>
      </c>
      <c r="H18" s="520">
        <f t="shared" ref="H18:H19" si="0">E18*G18*(1+F18)</f>
        <v>3714.1896555555554</v>
      </c>
      <c r="J18"/>
      <c r="K18"/>
      <c r="L18"/>
    </row>
    <row r="19" spans="1:12" ht="20" customHeight="1">
      <c r="A19" s="515" t="str">
        <f>'INSUMOS &amp; EQUIPOS'!B307</f>
        <v>MAT2411298</v>
      </c>
      <c r="B19" s="1198" t="str">
        <f>'INSUMOS &amp; EQUIPOS'!C307</f>
        <v>PRENSA ESTOPA PG13</v>
      </c>
      <c r="C19" s="1198"/>
      <c r="D19" s="516" t="str">
        <f>VLOOKUP(A19,'INSUMOS &amp; EQUIPOS'!$B$10:$E$419,3,FALSE)</f>
        <v>UND</v>
      </c>
      <c r="E19" s="517">
        <v>0.1</v>
      </c>
      <c r="F19" s="518"/>
      <c r="G19" s="519">
        <f>VLOOKUP(A19,'INSUMOS &amp; EQUIPOS'!$B$10:$E$419,4,FALSE)</f>
        <v>2530.7333333333331</v>
      </c>
      <c r="H19" s="520">
        <f t="shared" si="0"/>
        <v>253.07333333333332</v>
      </c>
      <c r="J19"/>
      <c r="K19"/>
      <c r="L19"/>
    </row>
    <row r="20" spans="1:12" ht="20" customHeight="1">
      <c r="A20" s="515"/>
      <c r="B20" s="1198"/>
      <c r="C20" s="1198"/>
      <c r="D20" s="516"/>
      <c r="E20" s="517"/>
      <c r="F20" s="518"/>
      <c r="G20" s="519"/>
      <c r="H20" s="520"/>
      <c r="J20"/>
      <c r="K20"/>
      <c r="L20"/>
    </row>
    <row r="21" spans="1:12" ht="20" customHeight="1">
      <c r="A21" s="515"/>
      <c r="B21" s="1198"/>
      <c r="C21" s="1198"/>
      <c r="D21" s="516"/>
      <c r="E21" s="517"/>
      <c r="F21" s="518"/>
      <c r="G21" s="519"/>
      <c r="H21" s="520"/>
    </row>
    <row r="22" spans="1:12" ht="15" customHeight="1">
      <c r="A22" s="510"/>
      <c r="B22" s="521"/>
      <c r="C22" s="522"/>
      <c r="D22" s="522"/>
      <c r="E22" s="522"/>
      <c r="F22" s="522"/>
      <c r="G22" s="523" t="s">
        <v>1539</v>
      </c>
      <c r="H22" s="524">
        <f>SUM(H18:H21)</f>
        <v>3967.2629888888887</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0.2</v>
      </c>
      <c r="G26" s="519">
        <f>H43</f>
        <v>3290.9284794456462</v>
      </c>
      <c r="H26" s="520">
        <f>F26*G26</f>
        <v>658.18569588912931</v>
      </c>
    </row>
    <row r="27" spans="1:12" ht="15" customHeight="1">
      <c r="A27" s="525"/>
      <c r="B27" s="1203"/>
      <c r="C27" s="1204"/>
      <c r="D27" s="1205"/>
      <c r="E27" s="516"/>
      <c r="F27" s="527"/>
      <c r="G27" s="519"/>
      <c r="H27" s="520"/>
    </row>
    <row r="28" spans="1:12" ht="15" customHeight="1">
      <c r="A28" s="525"/>
      <c r="B28" s="1203"/>
      <c r="C28" s="1204"/>
      <c r="D28" s="1205"/>
      <c r="E28" s="516"/>
      <c r="F28" s="527"/>
      <c r="G28" s="519"/>
      <c r="H28" s="520"/>
    </row>
    <row r="29" spans="1:12" ht="15" customHeight="1">
      <c r="A29" s="531"/>
      <c r="B29" s="1210"/>
      <c r="C29" s="1211"/>
      <c r="D29" s="1211"/>
      <c r="E29" s="532"/>
      <c r="F29" s="532"/>
      <c r="G29" s="533" t="s">
        <v>1542</v>
      </c>
      <c r="H29" s="534">
        <f>SUM(H26:H28)</f>
        <v>658.18569588912931</v>
      </c>
    </row>
    <row r="30" spans="1:12" ht="10" customHeight="1">
      <c r="A30" s="501"/>
      <c r="B30" s="502"/>
      <c r="C30" s="502"/>
      <c r="D30" s="502"/>
      <c r="E30" s="502"/>
      <c r="F30" s="502"/>
      <c r="G30" s="502"/>
      <c r="H30" s="503"/>
    </row>
    <row r="31" spans="1:12" ht="15" customHeight="1">
      <c r="A31" s="535"/>
      <c r="B31" s="1199" t="s">
        <v>1543</v>
      </c>
      <c r="C31" s="1201"/>
      <c r="D31" s="536"/>
      <c r="E31" s="537"/>
      <c r="F31" s="537"/>
      <c r="G31" s="537"/>
      <c r="H31" s="537"/>
    </row>
    <row r="32" spans="1:12" ht="15" customHeight="1">
      <c r="A32" s="513" t="s">
        <v>1544</v>
      </c>
      <c r="B32" s="1202" t="s">
        <v>933</v>
      </c>
      <c r="C32" s="1202"/>
      <c r="D32" s="514" t="s">
        <v>301</v>
      </c>
      <c r="E32" s="514" t="s">
        <v>1545</v>
      </c>
      <c r="F32" s="514" t="s">
        <v>1546</v>
      </c>
      <c r="G32" s="514" t="s">
        <v>936</v>
      </c>
      <c r="H32" s="514" t="s">
        <v>365</v>
      </c>
    </row>
    <row r="33" spans="1:14" ht="15" customHeight="1">
      <c r="A33" s="525" t="str">
        <f>'INSUMOS &amp; EQUIPOS'!B413</f>
        <v>TRANS241106</v>
      </c>
      <c r="B33" s="1198" t="str">
        <f>'INSUMOS &amp; EQUIPOS'!C411</f>
        <v>TRANSPORTE DE MATERIALES</v>
      </c>
      <c r="C33" s="1198"/>
      <c r="D33" s="516" t="str">
        <f>VLOOKUP(B33,'INSUMOS &amp; EQUIPOS'!$C$10:$E$419,2,FALSE)</f>
        <v>%</v>
      </c>
      <c r="E33" s="538"/>
      <c r="F33" s="562">
        <v>0.01</v>
      </c>
      <c r="G33" s="519">
        <f>H22</f>
        <v>3967.2629888888887</v>
      </c>
      <c r="H33" s="540">
        <f>F33*G33</f>
        <v>39.672629888888885</v>
      </c>
    </row>
    <row r="34" spans="1:14" ht="15" customHeight="1">
      <c r="A34" s="525"/>
      <c r="B34" s="1198"/>
      <c r="C34" s="1198"/>
      <c r="D34" s="516"/>
      <c r="E34" s="538"/>
      <c r="F34" s="562"/>
      <c r="G34" s="519"/>
      <c r="H34" s="540"/>
    </row>
    <row r="35" spans="1:14" ht="15" customHeight="1">
      <c r="A35" s="525"/>
      <c r="B35" s="1198"/>
      <c r="C35" s="1198"/>
      <c r="D35" s="516"/>
      <c r="E35" s="538"/>
      <c r="F35" s="538"/>
      <c r="G35" s="519"/>
      <c r="H35" s="540"/>
    </row>
    <row r="36" spans="1:14" ht="15" customHeight="1">
      <c r="A36" s="541"/>
      <c r="B36" s="1208"/>
      <c r="C36" s="1209"/>
      <c r="D36" s="542"/>
      <c r="E36" s="543"/>
      <c r="F36" s="543"/>
      <c r="G36" s="523" t="s">
        <v>1548</v>
      </c>
      <c r="H36" s="534">
        <f>SUM(H33:H35)</f>
        <v>39.672629888888885</v>
      </c>
    </row>
    <row r="37" spans="1:14" ht="10" customHeight="1">
      <c r="A37" s="501"/>
      <c r="B37" s="502"/>
      <c r="C37" s="502"/>
      <c r="D37" s="502"/>
      <c r="E37" s="502"/>
      <c r="F37" s="502"/>
      <c r="G37" s="502"/>
      <c r="H37" s="503"/>
    </row>
    <row r="38" spans="1:14" ht="14">
      <c r="A38" s="512"/>
      <c r="B38" s="1200" t="s">
        <v>937</v>
      </c>
      <c r="C38" s="1200"/>
      <c r="D38" s="1200"/>
      <c r="E38" s="1200"/>
      <c r="F38" s="1200"/>
      <c r="G38" s="1200"/>
      <c r="H38" s="1201"/>
    </row>
    <row r="39" spans="1:14" ht="14.25" customHeight="1">
      <c r="A39" s="513" t="s">
        <v>1544</v>
      </c>
      <c r="B39" s="1202" t="s">
        <v>1549</v>
      </c>
      <c r="C39" s="1202"/>
      <c r="D39" s="1202"/>
      <c r="E39" s="514" t="s">
        <v>301</v>
      </c>
      <c r="F39" s="514" t="s">
        <v>0</v>
      </c>
      <c r="G39" s="514" t="s">
        <v>1538</v>
      </c>
      <c r="H39" s="514" t="s">
        <v>365</v>
      </c>
    </row>
    <row r="40" spans="1:14" ht="14.25" customHeight="1">
      <c r="A40" s="525" t="str">
        <f>'INSUMOS &amp; EQUIPOS'!B387</f>
        <v>MO241106</v>
      </c>
      <c r="B40" s="1210" t="str">
        <f>'INSUMOS &amp; EQUIPOS'!C387</f>
        <v>AYUDANTE ELECTRICISTA</v>
      </c>
      <c r="C40" s="1211"/>
      <c r="D40" s="1212"/>
      <c r="E40" s="516" t="str">
        <f>VLOOKUP(B40,'INSUMOS &amp; EQUIPOS'!$C$10:$E$419,2,FALSE)</f>
        <v>HC</v>
      </c>
      <c r="F40" s="559">
        <v>0.06</v>
      </c>
      <c r="G40" s="519">
        <f>VLOOKUP(B40,'INSUMOS &amp; EQUIPOS'!$C$10:$E$419,3,FALSE)</f>
        <v>20977.170756437663</v>
      </c>
      <c r="H40" s="520">
        <f>F40*G40</f>
        <v>1258.6302453862597</v>
      </c>
    </row>
    <row r="41" spans="1:14" ht="14">
      <c r="A41" s="525" t="str">
        <f>'INSUMOS &amp; EQUIPOS'!B388</f>
        <v>MO241107</v>
      </c>
      <c r="B41" s="1210" t="str">
        <f>'INSUMOS &amp; EQUIPOS'!C388</f>
        <v>MAESTRO ELECTRICISTA</v>
      </c>
      <c r="C41" s="1211"/>
      <c r="D41" s="1212"/>
      <c r="E41" s="516" t="str">
        <f>VLOOKUP(B41,'INSUMOS &amp; EQUIPOS'!$C$10:$E$419,2,FALSE)</f>
        <v>HC</v>
      </c>
      <c r="F41" s="559">
        <f>F40</f>
        <v>0.06</v>
      </c>
      <c r="G41" s="519">
        <f>VLOOKUP(B41,'INSUMOS &amp; EQUIPOS'!$C$10:$E$419,3,FALSE)</f>
        <v>33871.637234323105</v>
      </c>
      <c r="H41" s="520">
        <f>F41*G41</f>
        <v>2032.2982340593862</v>
      </c>
    </row>
    <row r="42" spans="1:14" ht="14">
      <c r="A42" s="525"/>
      <c r="B42" s="1210"/>
      <c r="C42" s="1211"/>
      <c r="D42" s="1212"/>
      <c r="E42" s="516"/>
      <c r="F42" s="527"/>
      <c r="G42" s="519"/>
      <c r="H42" s="520"/>
    </row>
    <row r="43" spans="1:14" ht="14">
      <c r="A43" s="531"/>
      <c r="B43" s="1203"/>
      <c r="C43" s="1204"/>
      <c r="D43" s="1204"/>
      <c r="E43" s="543"/>
      <c r="F43" s="543"/>
      <c r="G43" s="523" t="s">
        <v>1550</v>
      </c>
      <c r="H43" s="534">
        <f>SUM(H40:H42)</f>
        <v>3290.9284794456462</v>
      </c>
      <c r="J43" s="557"/>
      <c r="K43" s="557"/>
      <c r="L43" s="557"/>
      <c r="M43" s="557"/>
    </row>
    <row r="44" spans="1:14" ht="10" customHeight="1">
      <c r="A44" s="501"/>
      <c r="B44" s="502"/>
      <c r="C44" s="502"/>
      <c r="D44" s="502"/>
      <c r="E44" s="502"/>
      <c r="F44" s="502"/>
      <c r="G44" s="502"/>
      <c r="H44" s="503"/>
      <c r="J44" s="557" t="s">
        <v>1585</v>
      </c>
      <c r="K44" s="557" t="s">
        <v>1584</v>
      </c>
      <c r="L44" s="557"/>
      <c r="M44" s="557"/>
    </row>
    <row r="45" spans="1:14" ht="20" customHeight="1">
      <c r="A45" s="1213" t="s">
        <v>938</v>
      </c>
      <c r="B45" s="1214"/>
      <c r="C45" s="1214"/>
      <c r="D45" s="1214"/>
      <c r="E45" s="1214"/>
      <c r="F45" s="1214"/>
      <c r="G45" s="1215"/>
      <c r="H45" s="545">
        <f>H43+H36+H29+H22</f>
        <v>7956.0497941125532</v>
      </c>
      <c r="J45" s="558">
        <f>'PPTO RESUMEN'!G80</f>
        <v>7956.0497941125532</v>
      </c>
      <c r="K45" s="558">
        <v>0</v>
      </c>
      <c r="L45" s="558"/>
      <c r="M45" s="558">
        <f>H45-J45</f>
        <v>0</v>
      </c>
      <c r="N45" s="556"/>
    </row>
    <row r="46" spans="1:14" ht="10" customHeight="1">
      <c r="A46" s="501"/>
      <c r="B46" s="502"/>
      <c r="C46" s="502"/>
      <c r="D46" s="502"/>
      <c r="E46" s="502"/>
      <c r="F46" s="502"/>
      <c r="G46" s="502"/>
      <c r="H46" s="503"/>
      <c r="J46" s="557"/>
      <c r="K46" s="557"/>
      <c r="L46" s="557"/>
      <c r="M46" s="557"/>
    </row>
    <row r="47" spans="1:14" ht="14.25" customHeight="1">
      <c r="A47" s="1216" t="s">
        <v>1551</v>
      </c>
      <c r="B47" s="1217"/>
      <c r="C47" s="1217"/>
      <c r="D47" s="1217"/>
      <c r="E47" s="1217"/>
      <c r="F47" s="1217"/>
      <c r="G47" s="1217"/>
      <c r="H47" s="1218"/>
      <c r="J47" s="557"/>
      <c r="K47" s="557"/>
      <c r="L47" s="557"/>
      <c r="M47" s="557"/>
    </row>
    <row r="48" spans="1:14" ht="12.75" customHeight="1">
      <c r="A48" s="1219"/>
      <c r="B48" s="1220"/>
      <c r="C48" s="1220"/>
      <c r="D48" s="1220"/>
      <c r="E48" s="1220"/>
      <c r="F48" s="1220"/>
      <c r="G48" s="1220"/>
      <c r="H48" s="1221"/>
    </row>
    <row r="49" spans="1:8" ht="12.75" customHeight="1">
      <c r="A49" s="1222"/>
      <c r="B49" s="1223"/>
      <c r="C49" s="1223"/>
      <c r="D49" s="1223"/>
      <c r="E49" s="1223"/>
      <c r="F49" s="1223"/>
      <c r="G49" s="1223"/>
      <c r="H49" s="1224"/>
    </row>
    <row r="50" spans="1:8" ht="14.5">
      <c r="A50" s="502"/>
      <c r="B50" s="502"/>
      <c r="C50" s="502"/>
      <c r="D50" s="502"/>
      <c r="E50" s="502"/>
      <c r="F50" s="502"/>
      <c r="G50" s="502"/>
      <c r="H50" s="502"/>
    </row>
  </sheetData>
  <mergeCells count="38">
    <mergeCell ref="A5:H5"/>
    <mergeCell ref="A1:B3"/>
    <mergeCell ref="C1:F1"/>
    <mergeCell ref="G1:H3"/>
    <mergeCell ref="C2:F2"/>
    <mergeCell ref="C3:F3"/>
    <mergeCell ref="B16:H16"/>
    <mergeCell ref="B17:C17"/>
    <mergeCell ref="B18:C18"/>
    <mergeCell ref="B19:C19"/>
    <mergeCell ref="B6:D6"/>
    <mergeCell ref="B7:H7"/>
    <mergeCell ref="A9:H9"/>
    <mergeCell ref="A11:H11"/>
    <mergeCell ref="B13:G13"/>
    <mergeCell ref="B14:G14"/>
    <mergeCell ref="B32:C32"/>
    <mergeCell ref="B20:C20"/>
    <mergeCell ref="B21:C21"/>
    <mergeCell ref="B24:H24"/>
    <mergeCell ref="B25:D25"/>
    <mergeCell ref="B26:D26"/>
    <mergeCell ref="B27:D27"/>
    <mergeCell ref="B28:D28"/>
    <mergeCell ref="B29:D29"/>
    <mergeCell ref="B31:C31"/>
    <mergeCell ref="A47:H49"/>
    <mergeCell ref="B33:C33"/>
    <mergeCell ref="B34:C34"/>
    <mergeCell ref="B35:C35"/>
    <mergeCell ref="B36:C36"/>
    <mergeCell ref="B38:H38"/>
    <mergeCell ref="B39:D39"/>
    <mergeCell ref="B40:D40"/>
    <mergeCell ref="B41:D41"/>
    <mergeCell ref="B42:D42"/>
    <mergeCell ref="B43:D43"/>
    <mergeCell ref="A45:G45"/>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67679-2FFD-4662-92BD-107A67455C03}">
  <sheetPr>
    <tabColor rgb="FF92D050"/>
    <pageSetUpPr fitToPage="1"/>
  </sheetPr>
  <dimension ref="A1:N50"/>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RESUMEN'!$D$81</f>
        <v>CERTIFICACIÓN RETIE</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t="str">
        <f>'PPTO RESUMEN'!C82</f>
        <v>10.1</v>
      </c>
      <c r="B14" s="1182" t="str">
        <f>VLOOKUP(A14,'PPTO RESUMEN'!$C$17:$E$83,2,FALSE)</f>
        <v>Servicio de Certificación de la instalación eléctrica del proyecto</v>
      </c>
      <c r="C14" s="1183"/>
      <c r="D14" s="1183"/>
      <c r="E14" s="1183"/>
      <c r="F14" s="1183"/>
      <c r="G14" s="1184"/>
      <c r="H14" s="511" t="str">
        <f>VLOOKUP(A14,'PPTO RESUMEN'!$C$17:$E$83,3,FALSE)</f>
        <v>gl</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0" customHeight="1">
      <c r="A18" s="515" t="str">
        <f>'INSUMOS &amp; EQUIPOS'!B308</f>
        <v>MAT2411299</v>
      </c>
      <c r="B18" s="1198" t="str">
        <f>'INSUMOS &amp; EQUIPOS'!C308</f>
        <v>DICTAMEN DE INSPECCIÓN RETIE PARA USO FINAL ESPECIAL SISTEMAS SOLARES FOTOVOLTAICOS</v>
      </c>
      <c r="C18" s="1198"/>
      <c r="D18" s="516" t="str">
        <f>VLOOKUP(A18,'INSUMOS &amp; EQUIPOS'!$B$10:$E$419,3,FALSE)</f>
        <v>UND</v>
      </c>
      <c r="E18" s="517">
        <v>1</v>
      </c>
      <c r="F18" s="518"/>
      <c r="G18" s="519">
        <f>VLOOKUP(A18,'INSUMOS &amp; EQUIPOS'!$B$10:$E$419,4,FALSE)</f>
        <v>8330000</v>
      </c>
      <c r="H18" s="520">
        <f t="shared" ref="H18" si="0">E18*G18*(1+F18)</f>
        <v>8330000</v>
      </c>
      <c r="J18"/>
      <c r="K18"/>
      <c r="L18"/>
    </row>
    <row r="19" spans="1:12" ht="20" customHeight="1">
      <c r="A19" s="515"/>
      <c r="B19" s="1198"/>
      <c r="C19" s="1198"/>
      <c r="D19" s="516"/>
      <c r="E19" s="517"/>
      <c r="F19" s="518"/>
      <c r="G19" s="519"/>
      <c r="H19" s="520"/>
      <c r="J19"/>
      <c r="K19"/>
      <c r="L19"/>
    </row>
    <row r="20" spans="1:12" ht="20" customHeight="1">
      <c r="A20" s="515"/>
      <c r="B20" s="1198"/>
      <c r="C20" s="1198"/>
      <c r="D20" s="516"/>
      <c r="E20" s="517"/>
      <c r="F20" s="518"/>
      <c r="G20" s="519"/>
      <c r="H20" s="520"/>
      <c r="J20"/>
      <c r="K20"/>
      <c r="L20"/>
    </row>
    <row r="21" spans="1:12" ht="20" customHeight="1">
      <c r="A21" s="515"/>
      <c r="B21" s="1198"/>
      <c r="C21" s="1198"/>
      <c r="D21" s="516"/>
      <c r="E21" s="517"/>
      <c r="F21" s="518"/>
      <c r="G21" s="519"/>
      <c r="H21" s="520"/>
    </row>
    <row r="22" spans="1:12" ht="15" customHeight="1">
      <c r="A22" s="510"/>
      <c r="B22" s="521"/>
      <c r="C22" s="522"/>
      <c r="D22" s="522"/>
      <c r="E22" s="522"/>
      <c r="F22" s="522"/>
      <c r="G22" s="523" t="s">
        <v>1539</v>
      </c>
      <c r="H22" s="524">
        <f>SUM(H18:H21)</f>
        <v>8330000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v>
      </c>
      <c r="G26" s="519">
        <f>H43</f>
        <v>717817.36605150136</v>
      </c>
      <c r="H26" s="520">
        <f>F26*G26</f>
        <v>0</v>
      </c>
    </row>
    <row r="27" spans="1:12" ht="15" customHeight="1">
      <c r="A27" s="525" t="str">
        <f>'INSUMOS &amp; EQUIPOS'!B338</f>
        <v>EQUI2412008</v>
      </c>
      <c r="B27" s="1203" t="str">
        <f>'INSUMOS &amp; EQUIPOS'!C338</f>
        <v>VEHÍCULO DE TRANSPORTE DOBLE CABINA - 4X4</v>
      </c>
      <c r="C27" s="1204"/>
      <c r="D27" s="1205"/>
      <c r="E27" s="516" t="str">
        <f>VLOOKUP(B27,'INSUMOS &amp; EQUIPOS'!$C$10:$E$419,2,FALSE)</f>
        <v>DÍA</v>
      </c>
      <c r="F27" s="527">
        <v>6</v>
      </c>
      <c r="G27" s="519">
        <f>VLOOKUP(B27,'INSUMOS &amp; EQUIPOS'!$C$10:$E$419,3,FALSE)</f>
        <v>368550</v>
      </c>
      <c r="H27" s="520">
        <f>F27*G27</f>
        <v>2211300</v>
      </c>
    </row>
    <row r="28" spans="1:12" ht="15" customHeight="1">
      <c r="A28" s="525"/>
      <c r="B28" s="1203"/>
      <c r="C28" s="1204"/>
      <c r="D28" s="1205"/>
      <c r="E28" s="516"/>
      <c r="F28" s="527"/>
      <c r="G28" s="519"/>
      <c r="H28" s="520"/>
    </row>
    <row r="29" spans="1:12" ht="15" customHeight="1">
      <c r="A29" s="531"/>
      <c r="B29" s="1210"/>
      <c r="C29" s="1211"/>
      <c r="D29" s="1211"/>
      <c r="E29" s="532"/>
      <c r="F29" s="532"/>
      <c r="G29" s="533" t="s">
        <v>1542</v>
      </c>
      <c r="H29" s="534">
        <f>SUM(H26:H28)</f>
        <v>2211300</v>
      </c>
    </row>
    <row r="30" spans="1:12" ht="10" customHeight="1">
      <c r="A30" s="501"/>
      <c r="B30" s="502"/>
      <c r="C30" s="502"/>
      <c r="D30" s="502"/>
      <c r="E30" s="502"/>
      <c r="F30" s="502"/>
      <c r="G30" s="502"/>
      <c r="H30" s="503"/>
    </row>
    <row r="31" spans="1:12" ht="15" customHeight="1">
      <c r="A31" s="535"/>
      <c r="B31" s="1199" t="s">
        <v>1543</v>
      </c>
      <c r="C31" s="1201"/>
      <c r="D31" s="536"/>
      <c r="E31" s="537"/>
      <c r="F31" s="537"/>
      <c r="G31" s="537"/>
      <c r="H31" s="537"/>
    </row>
    <row r="32" spans="1:12" ht="15" customHeight="1">
      <c r="A32" s="513" t="s">
        <v>1544</v>
      </c>
      <c r="B32" s="1202" t="s">
        <v>933</v>
      </c>
      <c r="C32" s="1202"/>
      <c r="D32" s="514" t="s">
        <v>301</v>
      </c>
      <c r="E32" s="514" t="s">
        <v>1545</v>
      </c>
      <c r="F32" s="514" t="s">
        <v>1546</v>
      </c>
      <c r="G32" s="514" t="s">
        <v>936</v>
      </c>
      <c r="H32" s="514" t="s">
        <v>365</v>
      </c>
    </row>
    <row r="33" spans="1:14" ht="15" customHeight="1">
      <c r="A33" s="525"/>
      <c r="B33" s="1198"/>
      <c r="C33" s="1198"/>
      <c r="D33" s="516"/>
      <c r="E33" s="538"/>
      <c r="F33" s="562"/>
      <c r="G33" s="519"/>
      <c r="H33" s="540"/>
    </row>
    <row r="34" spans="1:14" ht="15" customHeight="1">
      <c r="A34" s="525"/>
      <c r="B34" s="1198"/>
      <c r="C34" s="1198"/>
      <c r="D34" s="516"/>
      <c r="E34" s="538"/>
      <c r="F34" s="562"/>
      <c r="G34" s="519"/>
      <c r="H34" s="540"/>
    </row>
    <row r="35" spans="1:14" ht="15" customHeight="1">
      <c r="A35" s="525"/>
      <c r="B35" s="1198"/>
      <c r="C35" s="1198"/>
      <c r="D35" s="516"/>
      <c r="E35" s="538"/>
      <c r="F35" s="538"/>
      <c r="G35" s="519"/>
      <c r="H35" s="540"/>
    </row>
    <row r="36" spans="1:14" ht="15" customHeight="1">
      <c r="A36" s="541"/>
      <c r="B36" s="1208"/>
      <c r="C36" s="1209"/>
      <c r="D36" s="542"/>
      <c r="E36" s="543"/>
      <c r="F36" s="543"/>
      <c r="G36" s="523" t="s">
        <v>1548</v>
      </c>
      <c r="H36" s="534">
        <f>SUM(H33:H35)</f>
        <v>0</v>
      </c>
    </row>
    <row r="37" spans="1:14" ht="10" customHeight="1">
      <c r="A37" s="501"/>
      <c r="B37" s="502"/>
      <c r="C37" s="502"/>
      <c r="D37" s="502"/>
      <c r="E37" s="502"/>
      <c r="F37" s="502"/>
      <c r="G37" s="502"/>
      <c r="H37" s="503"/>
    </row>
    <row r="38" spans="1:14" ht="14">
      <c r="A38" s="512"/>
      <c r="B38" s="1200" t="s">
        <v>937</v>
      </c>
      <c r="C38" s="1200"/>
      <c r="D38" s="1200"/>
      <c r="E38" s="1200"/>
      <c r="F38" s="1200"/>
      <c r="G38" s="1200"/>
      <c r="H38" s="1201"/>
    </row>
    <row r="39" spans="1:14" ht="14.25" customHeight="1">
      <c r="A39" s="513" t="s">
        <v>1544</v>
      </c>
      <c r="B39" s="1202" t="s">
        <v>1549</v>
      </c>
      <c r="C39" s="1202"/>
      <c r="D39" s="1202"/>
      <c r="E39" s="514" t="s">
        <v>301</v>
      </c>
      <c r="F39" s="514" t="s">
        <v>0</v>
      </c>
      <c r="G39" s="514" t="s">
        <v>1538</v>
      </c>
      <c r="H39" s="514" t="s">
        <v>365</v>
      </c>
    </row>
    <row r="40" spans="1:14" ht="14.25" customHeight="1">
      <c r="A40" s="525" t="str">
        <f>'INSUMOS &amp; EQUIPOS'!B387</f>
        <v>MO241106</v>
      </c>
      <c r="B40" s="1210" t="str">
        <f>'INSUMOS &amp; EQUIPOS'!C387</f>
        <v>AYUDANTE ELECTRICISTA</v>
      </c>
      <c r="C40" s="1211"/>
      <c r="D40" s="1212"/>
      <c r="E40" s="516" t="str">
        <f>VLOOKUP(B40,'INSUMOS &amp; EQUIPOS'!$C$10:$E$419,2,FALSE)</f>
        <v>HC</v>
      </c>
      <c r="F40" s="559">
        <v>8</v>
      </c>
      <c r="G40" s="519">
        <f>VLOOKUP(B40,'INSUMOS &amp; EQUIPOS'!$C$10:$E$419,3,FALSE)</f>
        <v>20977.170756437663</v>
      </c>
      <c r="H40" s="520">
        <f>F40*G40</f>
        <v>167817.3660515013</v>
      </c>
    </row>
    <row r="41" spans="1:14" ht="14">
      <c r="A41" s="525" t="str">
        <f>'INSUMOS &amp; EQUIPOS'!B402</f>
        <v>MO241121</v>
      </c>
      <c r="B41" s="1210" t="str">
        <f>'INSUMOS &amp; EQUIPOS'!C402</f>
        <v>INGENIERO ELÉCTRICO SUPERVISOR</v>
      </c>
      <c r="C41" s="1211"/>
      <c r="D41" s="1212"/>
      <c r="E41" s="516" t="str">
        <f>VLOOKUP(B41,'INSUMOS &amp; EQUIPOS'!$C$10:$E$419,2,FALSE)</f>
        <v>MES</v>
      </c>
      <c r="F41" s="559">
        <f>1/10</f>
        <v>0.1</v>
      </c>
      <c r="G41" s="519">
        <f>VLOOKUP(B41,'INSUMOS &amp; EQUIPOS'!$C$10:$E$419,3,FALSE)</f>
        <v>5500000</v>
      </c>
      <c r="H41" s="520">
        <f>F41*G41</f>
        <v>550000</v>
      </c>
    </row>
    <row r="42" spans="1:14" ht="14">
      <c r="A42" s="525"/>
      <c r="B42" s="1210"/>
      <c r="C42" s="1211"/>
      <c r="D42" s="1212"/>
      <c r="E42" s="516"/>
      <c r="F42" s="527"/>
      <c r="G42" s="519"/>
      <c r="H42" s="520"/>
    </row>
    <row r="43" spans="1:14" ht="14">
      <c r="A43" s="531"/>
      <c r="B43" s="1203"/>
      <c r="C43" s="1204"/>
      <c r="D43" s="1204"/>
      <c r="E43" s="543"/>
      <c r="F43" s="543"/>
      <c r="G43" s="523" t="s">
        <v>1550</v>
      </c>
      <c r="H43" s="534">
        <f>SUM(H40:H42)</f>
        <v>717817.36605150136</v>
      </c>
      <c r="J43" s="557"/>
      <c r="K43" s="557"/>
      <c r="L43" s="557"/>
      <c r="M43" s="557"/>
    </row>
    <row r="44" spans="1:14" ht="10" customHeight="1">
      <c r="A44" s="501"/>
      <c r="B44" s="502"/>
      <c r="C44" s="502"/>
      <c r="D44" s="502"/>
      <c r="E44" s="502"/>
      <c r="F44" s="502"/>
      <c r="G44" s="502"/>
      <c r="H44" s="503"/>
      <c r="J44" s="557" t="s">
        <v>1585</v>
      </c>
      <c r="K44" s="557" t="s">
        <v>1584</v>
      </c>
      <c r="L44" s="557"/>
      <c r="M44" s="557"/>
    </row>
    <row r="45" spans="1:14" ht="20" customHeight="1">
      <c r="A45" s="1213" t="s">
        <v>938</v>
      </c>
      <c r="B45" s="1214"/>
      <c r="C45" s="1214"/>
      <c r="D45" s="1214"/>
      <c r="E45" s="1214"/>
      <c r="F45" s="1214"/>
      <c r="G45" s="1215"/>
      <c r="H45" s="545">
        <f>H43+H36+H29+H22</f>
        <v>11259117.366051503</v>
      </c>
      <c r="J45" s="558">
        <f>'PPTO RESUMEN'!G82</f>
        <v>11259117.366051503</v>
      </c>
      <c r="K45" s="558">
        <v>0</v>
      </c>
      <c r="L45" s="558"/>
      <c r="M45" s="558">
        <f>H45-J45</f>
        <v>0</v>
      </c>
      <c r="N45" s="556"/>
    </row>
    <row r="46" spans="1:14" ht="10" customHeight="1">
      <c r="A46" s="501"/>
      <c r="B46" s="502"/>
      <c r="C46" s="502"/>
      <c r="D46" s="502"/>
      <c r="E46" s="502"/>
      <c r="F46" s="502"/>
      <c r="G46" s="502"/>
      <c r="H46" s="503"/>
      <c r="J46" s="557"/>
      <c r="K46" s="557"/>
      <c r="L46" s="557"/>
      <c r="M46" s="557"/>
    </row>
    <row r="47" spans="1:14" ht="14.25" customHeight="1">
      <c r="A47" s="1216" t="s">
        <v>1551</v>
      </c>
      <c r="B47" s="1217"/>
      <c r="C47" s="1217"/>
      <c r="D47" s="1217"/>
      <c r="E47" s="1217"/>
      <c r="F47" s="1217"/>
      <c r="G47" s="1217"/>
      <c r="H47" s="1218"/>
      <c r="J47" s="557"/>
      <c r="K47" s="557"/>
      <c r="L47" s="557"/>
      <c r="M47" s="557"/>
    </row>
    <row r="48" spans="1:14" ht="12.75" customHeight="1">
      <c r="A48" s="1219"/>
      <c r="B48" s="1220"/>
      <c r="C48" s="1220"/>
      <c r="D48" s="1220"/>
      <c r="E48" s="1220"/>
      <c r="F48" s="1220"/>
      <c r="G48" s="1220"/>
      <c r="H48" s="1221"/>
    </row>
    <row r="49" spans="1:8" ht="12.75" customHeight="1">
      <c r="A49" s="1222"/>
      <c r="B49" s="1223"/>
      <c r="C49" s="1223"/>
      <c r="D49" s="1223"/>
      <c r="E49" s="1223"/>
      <c r="F49" s="1223"/>
      <c r="G49" s="1223"/>
      <c r="H49" s="1224"/>
    </row>
    <row r="50" spans="1:8" ht="14.5">
      <c r="A50" s="502"/>
      <c r="B50" s="502"/>
      <c r="C50" s="502"/>
      <c r="D50" s="502"/>
      <c r="E50" s="502"/>
      <c r="F50" s="502"/>
      <c r="G50" s="502"/>
      <c r="H50" s="502"/>
    </row>
  </sheetData>
  <mergeCells count="38">
    <mergeCell ref="A5:H5"/>
    <mergeCell ref="A1:B3"/>
    <mergeCell ref="C1:F1"/>
    <mergeCell ref="G1:H3"/>
    <mergeCell ref="C2:F2"/>
    <mergeCell ref="C3:F3"/>
    <mergeCell ref="B21:C21"/>
    <mergeCell ref="B6:D6"/>
    <mergeCell ref="B7:H7"/>
    <mergeCell ref="A9:H9"/>
    <mergeCell ref="A11:H11"/>
    <mergeCell ref="B13:G13"/>
    <mergeCell ref="B14:G14"/>
    <mergeCell ref="B16:H16"/>
    <mergeCell ref="B17:C17"/>
    <mergeCell ref="B18:C18"/>
    <mergeCell ref="B19:C19"/>
    <mergeCell ref="B20:C20"/>
    <mergeCell ref="B36:C36"/>
    <mergeCell ref="B24:H24"/>
    <mergeCell ref="B25:D25"/>
    <mergeCell ref="B26:D26"/>
    <mergeCell ref="B27:D27"/>
    <mergeCell ref="B28:D28"/>
    <mergeCell ref="B29:D29"/>
    <mergeCell ref="B31:C31"/>
    <mergeCell ref="B32:C32"/>
    <mergeCell ref="B33:C33"/>
    <mergeCell ref="B34:C34"/>
    <mergeCell ref="B35:C35"/>
    <mergeCell ref="A45:G45"/>
    <mergeCell ref="A47:H49"/>
    <mergeCell ref="B38:H38"/>
    <mergeCell ref="B39:D39"/>
    <mergeCell ref="B40:D40"/>
    <mergeCell ref="B41:D41"/>
    <mergeCell ref="B42:D42"/>
    <mergeCell ref="B43:D4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E78AB-88C6-48EB-9E20-6944D0C2995C}">
  <sheetPr>
    <tabColor rgb="FF92D050"/>
    <pageSetUpPr fitToPage="1"/>
  </sheetPr>
  <dimension ref="A1:N50"/>
  <sheetViews>
    <sheetView view="pageBreakPreview" zoomScale="79" zoomScaleNormal="47" workbookViewId="0">
      <selection activeCell="B21" sqref="B21:C21"/>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RESUMEN'!$D$81</f>
        <v>CERTIFICACIÓN RETIE</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33" customHeight="1">
      <c r="A14" s="510" t="str">
        <f>'PPTO RESUMEN'!C83</f>
        <v>10.2</v>
      </c>
      <c r="B14" s="1182" t="str">
        <f>VLOOKUP(A14,'PPTO RESUMEN'!$C$17:$E$83,2,FALSE)</f>
        <v>Pruebas cadena FV al 100%, Pruebas SAT a transformador de potencia 1.1 MVA, 13.8 kV / 0.8 kV, conexión Dy5, Pruebas a cableado AC en baja tensión (acometidas de inversores), Verificación de cableado DC (circuitos de strings), Pruebas a cables de media tensión.</v>
      </c>
      <c r="C14" s="1183"/>
      <c r="D14" s="1183"/>
      <c r="E14" s="1183"/>
      <c r="F14" s="1183"/>
      <c r="G14" s="1184"/>
      <c r="H14" s="511" t="str">
        <f>VLOOKUP(A14,'PPTO RESUMEN'!$C$17:$E$83,3,FALSE)</f>
        <v>gl</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85.9" customHeight="1">
      <c r="A18" s="515" t="str">
        <f>'INSUMOS &amp; EQUIPOS'!B309</f>
        <v>MAT2411300</v>
      </c>
      <c r="B18" s="1198" t="str">
        <f>'INSUMOS &amp; EQUIPOS'!C309</f>
        <v>CERTIFICACIÓN DE INSTALACIONES ELÉCTRICAS DE ACUERDO CON EL REGLAMENTO TÉCNICO DE INSTALACIONES ELÉCTRICAS – RETIE (RESOLUCIÓN 40117 DE 2024) PROYECTO GD BARRANCAS EN BARRANCAS, LA GUAJIRA.</v>
      </c>
      <c r="C18" s="1198"/>
      <c r="D18" s="516" t="str">
        <f>VLOOKUP(A18,'INSUMOS &amp; EQUIPOS'!$B$10:$E$419,3,FALSE)</f>
        <v>UND</v>
      </c>
      <c r="E18" s="517">
        <v>4</v>
      </c>
      <c r="F18" s="518"/>
      <c r="G18" s="519">
        <f>VLOOKUP(A18,'INSUMOS &amp; EQUIPOS'!$B$10:$E$419,4,FALSE)</f>
        <v>5712000</v>
      </c>
      <c r="H18" s="520">
        <f t="shared" ref="H18" si="0">E18*G18*(1+F18)</f>
        <v>22848000</v>
      </c>
      <c r="J18"/>
      <c r="K18"/>
      <c r="L18"/>
    </row>
    <row r="19" spans="1:12" ht="20" customHeight="1">
      <c r="A19" s="515"/>
      <c r="B19" s="1198"/>
      <c r="C19" s="1198"/>
      <c r="D19" s="516"/>
      <c r="E19" s="517"/>
      <c r="F19" s="518"/>
      <c r="G19" s="519"/>
      <c r="H19" s="520"/>
      <c r="J19"/>
      <c r="K19"/>
      <c r="L19"/>
    </row>
    <row r="20" spans="1:12" ht="20" customHeight="1">
      <c r="A20" s="515"/>
      <c r="B20" s="1198"/>
      <c r="C20" s="1198"/>
      <c r="D20" s="516"/>
      <c r="E20" s="517"/>
      <c r="F20" s="518"/>
      <c r="G20" s="519"/>
      <c r="H20" s="520"/>
      <c r="J20"/>
      <c r="K20"/>
      <c r="L20"/>
    </row>
    <row r="21" spans="1:12" ht="20" customHeight="1">
      <c r="A21" s="515"/>
      <c r="B21" s="1198"/>
      <c r="C21" s="1198"/>
      <c r="D21" s="516"/>
      <c r="E21" s="517"/>
      <c r="F21" s="518"/>
      <c r="G21" s="519"/>
      <c r="H21" s="520"/>
    </row>
    <row r="22" spans="1:12" ht="15" customHeight="1">
      <c r="A22" s="510"/>
      <c r="B22" s="521"/>
      <c r="C22" s="522"/>
      <c r="D22" s="522"/>
      <c r="E22" s="522"/>
      <c r="F22" s="522"/>
      <c r="G22" s="523" t="s">
        <v>1539</v>
      </c>
      <c r="H22" s="524">
        <f>SUM(H18:H21)</f>
        <v>22848000</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v>
      </c>
      <c r="G26" s="519">
        <f>H43</f>
        <v>6106347.3210300263</v>
      </c>
      <c r="H26" s="520">
        <f>F26*G26</f>
        <v>0</v>
      </c>
    </row>
    <row r="27" spans="1:12" ht="15" customHeight="1">
      <c r="A27" s="525" t="str">
        <f>'INSUMOS &amp; EQUIPOS'!B338</f>
        <v>EQUI2412008</v>
      </c>
      <c r="B27" s="1203" t="str">
        <f>'INSUMOS &amp; EQUIPOS'!C338</f>
        <v>VEHÍCULO DE TRANSPORTE DOBLE CABINA - 4X4</v>
      </c>
      <c r="C27" s="1204"/>
      <c r="D27" s="1205"/>
      <c r="E27" s="516" t="str">
        <f>VLOOKUP(B27,'INSUMOS &amp; EQUIPOS'!$C$10:$E$419,2,FALSE)</f>
        <v>DÍA</v>
      </c>
      <c r="F27" s="527">
        <v>20</v>
      </c>
      <c r="G27" s="519">
        <f>VLOOKUP(B27,'INSUMOS &amp; EQUIPOS'!$C$10:$E$419,3,FALSE)</f>
        <v>368550</v>
      </c>
      <c r="H27" s="520">
        <f>F27*G27</f>
        <v>7371000</v>
      </c>
    </row>
    <row r="28" spans="1:12" ht="15" customHeight="1">
      <c r="A28" s="525"/>
      <c r="B28" s="1203"/>
      <c r="C28" s="1204"/>
      <c r="D28" s="1205"/>
      <c r="E28" s="516"/>
      <c r="F28" s="527"/>
      <c r="G28" s="519"/>
      <c r="H28" s="520"/>
    </row>
    <row r="29" spans="1:12" ht="15" customHeight="1">
      <c r="A29" s="531"/>
      <c r="B29" s="1210"/>
      <c r="C29" s="1211"/>
      <c r="D29" s="1211"/>
      <c r="E29" s="532"/>
      <c r="F29" s="532"/>
      <c r="G29" s="533" t="s">
        <v>1542</v>
      </c>
      <c r="H29" s="534">
        <f>SUM(H26:H28)</f>
        <v>7371000</v>
      </c>
    </row>
    <row r="30" spans="1:12" ht="10" customHeight="1">
      <c r="A30" s="501"/>
      <c r="B30" s="502"/>
      <c r="C30" s="502"/>
      <c r="D30" s="502"/>
      <c r="E30" s="502"/>
      <c r="F30" s="502"/>
      <c r="G30" s="502"/>
      <c r="H30" s="503"/>
    </row>
    <row r="31" spans="1:12" ht="15" customHeight="1">
      <c r="A31" s="535"/>
      <c r="B31" s="1199" t="s">
        <v>1543</v>
      </c>
      <c r="C31" s="1201"/>
      <c r="D31" s="536"/>
      <c r="E31" s="537"/>
      <c r="F31" s="537"/>
      <c r="G31" s="537"/>
      <c r="H31" s="537"/>
    </row>
    <row r="32" spans="1:12" ht="15" customHeight="1">
      <c r="A32" s="513" t="s">
        <v>1544</v>
      </c>
      <c r="B32" s="1202" t="s">
        <v>933</v>
      </c>
      <c r="C32" s="1202"/>
      <c r="D32" s="514" t="s">
        <v>301</v>
      </c>
      <c r="E32" s="514" t="s">
        <v>1545</v>
      </c>
      <c r="F32" s="514" t="s">
        <v>1546</v>
      </c>
      <c r="G32" s="514" t="s">
        <v>936</v>
      </c>
      <c r="H32" s="514" t="s">
        <v>365</v>
      </c>
    </row>
    <row r="33" spans="1:14" ht="15" customHeight="1">
      <c r="A33" s="525"/>
      <c r="B33" s="1198"/>
      <c r="C33" s="1198"/>
      <c r="D33" s="516"/>
      <c r="E33" s="538"/>
      <c r="F33" s="562"/>
      <c r="G33" s="519"/>
      <c r="H33" s="540"/>
    </row>
    <row r="34" spans="1:14" ht="15" customHeight="1">
      <c r="A34" s="525"/>
      <c r="B34" s="1198"/>
      <c r="C34" s="1198"/>
      <c r="D34" s="516"/>
      <c r="E34" s="538"/>
      <c r="F34" s="562"/>
      <c r="G34" s="519"/>
      <c r="H34" s="540"/>
    </row>
    <row r="35" spans="1:14" ht="15" customHeight="1">
      <c r="A35" s="525"/>
      <c r="B35" s="1198"/>
      <c r="C35" s="1198"/>
      <c r="D35" s="516"/>
      <c r="E35" s="538"/>
      <c r="F35" s="538"/>
      <c r="G35" s="519"/>
      <c r="H35" s="540"/>
    </row>
    <row r="36" spans="1:14" ht="15" customHeight="1">
      <c r="A36" s="541"/>
      <c r="B36" s="1208"/>
      <c r="C36" s="1209"/>
      <c r="D36" s="542"/>
      <c r="E36" s="543"/>
      <c r="F36" s="543"/>
      <c r="G36" s="523" t="s">
        <v>1548</v>
      </c>
      <c r="H36" s="534">
        <f>SUM(H33:H35)</f>
        <v>0</v>
      </c>
    </row>
    <row r="37" spans="1:14" ht="10" customHeight="1">
      <c r="A37" s="501"/>
      <c r="B37" s="502"/>
      <c r="C37" s="502"/>
      <c r="D37" s="502"/>
      <c r="E37" s="502"/>
      <c r="F37" s="502"/>
      <c r="G37" s="502"/>
      <c r="H37" s="503"/>
    </row>
    <row r="38" spans="1:14" ht="14">
      <c r="A38" s="512"/>
      <c r="B38" s="1200" t="s">
        <v>937</v>
      </c>
      <c r="C38" s="1200"/>
      <c r="D38" s="1200"/>
      <c r="E38" s="1200"/>
      <c r="F38" s="1200"/>
      <c r="G38" s="1200"/>
      <c r="H38" s="1201"/>
    </row>
    <row r="39" spans="1:14" ht="14.25" customHeight="1">
      <c r="A39" s="513" t="s">
        <v>1544</v>
      </c>
      <c r="B39" s="1202" t="s">
        <v>1549</v>
      </c>
      <c r="C39" s="1202"/>
      <c r="D39" s="1202"/>
      <c r="E39" s="514" t="s">
        <v>301</v>
      </c>
      <c r="F39" s="514" t="s">
        <v>0</v>
      </c>
      <c r="G39" s="514" t="s">
        <v>1538</v>
      </c>
      <c r="H39" s="514" t="s">
        <v>365</v>
      </c>
    </row>
    <row r="40" spans="1:14" ht="14.25" customHeight="1">
      <c r="A40" s="525" t="str">
        <f>'INSUMOS &amp; EQUIPOS'!B387</f>
        <v>MO241106</v>
      </c>
      <c r="B40" s="1210" t="str">
        <f>'INSUMOS &amp; EQUIPOS'!C387</f>
        <v>AYUDANTE ELECTRICISTA</v>
      </c>
      <c r="C40" s="1211"/>
      <c r="D40" s="1212"/>
      <c r="E40" s="516" t="str">
        <f>VLOOKUP(B40,'INSUMOS &amp; EQUIPOS'!$C$10:$E$419,2,FALSE)</f>
        <v>HC</v>
      </c>
      <c r="F40" s="559">
        <f>8*20</f>
        <v>160</v>
      </c>
      <c r="G40" s="519">
        <f>VLOOKUP(B40,'INSUMOS &amp; EQUIPOS'!$C$10:$E$419,3,FALSE)</f>
        <v>20977.170756437663</v>
      </c>
      <c r="H40" s="520">
        <f>F40*G40</f>
        <v>3356347.3210300263</v>
      </c>
    </row>
    <row r="41" spans="1:14" ht="14">
      <c r="A41" s="525" t="str">
        <f>'INSUMOS &amp; EQUIPOS'!B402</f>
        <v>MO241121</v>
      </c>
      <c r="B41" s="1210" t="str">
        <f>'INSUMOS &amp; EQUIPOS'!C402</f>
        <v>INGENIERO ELÉCTRICO SUPERVISOR</v>
      </c>
      <c r="C41" s="1211"/>
      <c r="D41" s="1212"/>
      <c r="E41" s="516" t="str">
        <f>VLOOKUP(B41,'INSUMOS &amp; EQUIPOS'!$C$10:$E$419,2,FALSE)</f>
        <v>MES</v>
      </c>
      <c r="F41" s="559">
        <f>1/2</f>
        <v>0.5</v>
      </c>
      <c r="G41" s="519">
        <f>VLOOKUP(B41,'INSUMOS &amp; EQUIPOS'!$C$10:$E$419,3,FALSE)</f>
        <v>5500000</v>
      </c>
      <c r="H41" s="520">
        <f>F41*G41</f>
        <v>2750000</v>
      </c>
    </row>
    <row r="42" spans="1:14" ht="14">
      <c r="A42" s="525"/>
      <c r="B42" s="1210"/>
      <c r="C42" s="1211"/>
      <c r="D42" s="1212"/>
      <c r="E42" s="516"/>
      <c r="F42" s="527"/>
      <c r="G42" s="519"/>
      <c r="H42" s="520"/>
    </row>
    <row r="43" spans="1:14" ht="14">
      <c r="A43" s="531"/>
      <c r="B43" s="1203"/>
      <c r="C43" s="1204"/>
      <c r="D43" s="1204"/>
      <c r="E43" s="543"/>
      <c r="F43" s="543"/>
      <c r="G43" s="523" t="s">
        <v>1550</v>
      </c>
      <c r="H43" s="534">
        <f>SUM(H40:H42)</f>
        <v>6106347.3210300263</v>
      </c>
      <c r="J43" s="557"/>
      <c r="K43" s="557"/>
      <c r="L43" s="557"/>
      <c r="M43" s="557"/>
    </row>
    <row r="44" spans="1:14" ht="10" customHeight="1">
      <c r="A44" s="501"/>
      <c r="B44" s="502"/>
      <c r="C44" s="502"/>
      <c r="D44" s="502"/>
      <c r="E44" s="502"/>
      <c r="F44" s="502"/>
      <c r="G44" s="502"/>
      <c r="H44" s="503"/>
      <c r="J44" s="557" t="s">
        <v>1585</v>
      </c>
      <c r="K44" s="557" t="s">
        <v>1584</v>
      </c>
      <c r="L44" s="557"/>
      <c r="M44" s="557"/>
    </row>
    <row r="45" spans="1:14" ht="20" customHeight="1">
      <c r="A45" s="1213" t="s">
        <v>938</v>
      </c>
      <c r="B45" s="1214"/>
      <c r="C45" s="1214"/>
      <c r="D45" s="1214"/>
      <c r="E45" s="1214"/>
      <c r="F45" s="1214"/>
      <c r="G45" s="1215"/>
      <c r="H45" s="545">
        <f>H43+H36+H29+H22</f>
        <v>36325347.321030028</v>
      </c>
      <c r="J45" s="558">
        <f>'PPTO RESUMEN'!G83</f>
        <v>36325347.321030028</v>
      </c>
      <c r="K45" s="558">
        <v>0</v>
      </c>
      <c r="L45" s="558"/>
      <c r="M45" s="558">
        <f>H45-J45</f>
        <v>0</v>
      </c>
      <c r="N45" s="556"/>
    </row>
    <row r="46" spans="1:14" ht="10" customHeight="1">
      <c r="A46" s="501"/>
      <c r="B46" s="502"/>
      <c r="C46" s="502"/>
      <c r="D46" s="502"/>
      <c r="E46" s="502"/>
      <c r="F46" s="502"/>
      <c r="G46" s="502"/>
      <c r="H46" s="503"/>
      <c r="J46" s="557"/>
      <c r="K46" s="557"/>
      <c r="L46" s="557"/>
      <c r="M46" s="557"/>
    </row>
    <row r="47" spans="1:14" ht="14.25" customHeight="1">
      <c r="A47" s="1216" t="s">
        <v>1551</v>
      </c>
      <c r="B47" s="1217"/>
      <c r="C47" s="1217"/>
      <c r="D47" s="1217"/>
      <c r="E47" s="1217"/>
      <c r="F47" s="1217"/>
      <c r="G47" s="1217"/>
      <c r="H47" s="1218"/>
      <c r="J47" s="557"/>
      <c r="K47" s="557"/>
      <c r="L47" s="557"/>
      <c r="M47" s="557"/>
    </row>
    <row r="48" spans="1:14" ht="12.75" customHeight="1">
      <c r="A48" s="1219"/>
      <c r="B48" s="1220"/>
      <c r="C48" s="1220"/>
      <c r="D48" s="1220"/>
      <c r="E48" s="1220"/>
      <c r="F48" s="1220"/>
      <c r="G48" s="1220"/>
      <c r="H48" s="1221"/>
    </row>
    <row r="49" spans="1:8" ht="12.75" customHeight="1">
      <c r="A49" s="1222"/>
      <c r="B49" s="1223"/>
      <c r="C49" s="1223"/>
      <c r="D49" s="1223"/>
      <c r="E49" s="1223"/>
      <c r="F49" s="1223"/>
      <c r="G49" s="1223"/>
      <c r="H49" s="1224"/>
    </row>
    <row r="50" spans="1:8" ht="14.5">
      <c r="A50" s="502"/>
      <c r="B50" s="502"/>
      <c r="C50" s="502"/>
      <c r="D50" s="502"/>
      <c r="E50" s="502"/>
      <c r="F50" s="502"/>
      <c r="G50" s="502"/>
      <c r="H50" s="502"/>
    </row>
  </sheetData>
  <mergeCells count="38">
    <mergeCell ref="A5:H5"/>
    <mergeCell ref="A1:B3"/>
    <mergeCell ref="C1:F1"/>
    <mergeCell ref="G1:H3"/>
    <mergeCell ref="C2:F2"/>
    <mergeCell ref="C3:F3"/>
    <mergeCell ref="B21:C21"/>
    <mergeCell ref="B6:D6"/>
    <mergeCell ref="B7:H7"/>
    <mergeCell ref="A9:H9"/>
    <mergeCell ref="A11:H11"/>
    <mergeCell ref="B13:G13"/>
    <mergeCell ref="B14:G14"/>
    <mergeCell ref="B16:H16"/>
    <mergeCell ref="B17:C17"/>
    <mergeCell ref="B18:C18"/>
    <mergeCell ref="B19:C19"/>
    <mergeCell ref="B20:C20"/>
    <mergeCell ref="B36:C36"/>
    <mergeCell ref="B24:H24"/>
    <mergeCell ref="B25:D25"/>
    <mergeCell ref="B26:D26"/>
    <mergeCell ref="B27:D27"/>
    <mergeCell ref="B28:D28"/>
    <mergeCell ref="B29:D29"/>
    <mergeCell ref="B31:C31"/>
    <mergeCell ref="B32:C32"/>
    <mergeCell ref="B33:C33"/>
    <mergeCell ref="B34:C34"/>
    <mergeCell ref="B35:C35"/>
    <mergeCell ref="A45:G45"/>
    <mergeCell ref="A47:H49"/>
    <mergeCell ref="B38:H38"/>
    <mergeCell ref="B39:D39"/>
    <mergeCell ref="B40:D40"/>
    <mergeCell ref="B41:D41"/>
    <mergeCell ref="B42:D42"/>
    <mergeCell ref="B43:D4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B2E9BB-6E16-4314-8B7B-8462CA5D0BC6}">
  <sheetPr>
    <tabColor theme="6" tint="0.59999389629810485"/>
    <pageSetUpPr fitToPage="1"/>
  </sheetPr>
  <dimension ref="A1:K55"/>
  <sheetViews>
    <sheetView view="pageBreakPreview" topLeftCell="A31" zoomScale="58" zoomScaleNormal="47" workbookViewId="0">
      <selection sqref="A1:F3"/>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10" width="11.3984375" style="465"/>
    <col min="11" max="11" width="12.3984375" style="465" bestFit="1" customWidth="1"/>
    <col min="12" max="16384" width="11.3984375" style="465"/>
  </cols>
  <sheetData>
    <row r="1" spans="1:8" ht="25" customHeight="1">
      <c r="A1" s="1185"/>
      <c r="B1" s="1186"/>
      <c r="C1" s="1191" t="s">
        <v>999</v>
      </c>
      <c r="D1" s="1191"/>
      <c r="E1" s="1191"/>
      <c r="F1" s="1191"/>
      <c r="G1" s="1186"/>
      <c r="H1" s="1192"/>
    </row>
    <row r="2" spans="1:8" ht="25" customHeight="1">
      <c r="A2" s="1187"/>
      <c r="B2" s="1188"/>
      <c r="C2" s="1195" t="s">
        <v>843</v>
      </c>
      <c r="D2" s="1195"/>
      <c r="E2" s="1195"/>
      <c r="F2" s="1195"/>
      <c r="G2" s="1188"/>
      <c r="H2" s="1193"/>
    </row>
    <row r="3" spans="1:8" ht="24.75" customHeight="1">
      <c r="A3" s="1189"/>
      <c r="B3" s="1190"/>
      <c r="C3" s="1196" t="s">
        <v>844</v>
      </c>
      <c r="D3" s="1196"/>
      <c r="E3" s="1196"/>
      <c r="F3" s="1196"/>
      <c r="G3" s="1190"/>
      <c r="H3" s="1194"/>
    </row>
    <row r="4" spans="1:8" ht="10" customHeight="1">
      <c r="A4" s="501"/>
      <c r="B4" s="502"/>
      <c r="C4" s="502"/>
      <c r="D4" s="502"/>
      <c r="E4" s="502"/>
      <c r="F4" s="502"/>
      <c r="G4" s="502"/>
      <c r="H4" s="503"/>
    </row>
    <row r="5" spans="1:8" ht="20" customHeight="1">
      <c r="A5" s="1197" t="s">
        <v>1529</v>
      </c>
      <c r="B5" s="1197"/>
      <c r="C5" s="1197"/>
      <c r="D5" s="1197"/>
      <c r="E5" s="1197"/>
      <c r="F5" s="1197"/>
      <c r="G5" s="1197"/>
      <c r="H5" s="1197"/>
    </row>
    <row r="6" spans="1:8" ht="20" customHeight="1">
      <c r="A6" s="504" t="s">
        <v>1530</v>
      </c>
      <c r="B6" s="1171" t="s">
        <v>1000</v>
      </c>
      <c r="C6" s="1171"/>
      <c r="D6" s="1171"/>
      <c r="E6" s="505" t="s">
        <v>1531</v>
      </c>
      <c r="F6" s="506" t="s">
        <v>1532</v>
      </c>
      <c r="G6" s="505" t="s">
        <v>954</v>
      </c>
      <c r="H6" s="506" t="s">
        <v>1533</v>
      </c>
    </row>
    <row r="7" spans="1:8"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8" ht="10" customHeight="1">
      <c r="A8" s="501"/>
      <c r="B8" s="502"/>
      <c r="C8" s="502"/>
      <c r="D8" s="502"/>
      <c r="E8" s="502"/>
      <c r="F8" s="502"/>
      <c r="G8" s="502"/>
      <c r="H8" s="503"/>
    </row>
    <row r="9" spans="1:8" ht="20" customHeight="1">
      <c r="A9" s="1175" t="s">
        <v>1534</v>
      </c>
      <c r="B9" s="1176"/>
      <c r="C9" s="1176"/>
      <c r="D9" s="1176"/>
      <c r="E9" s="1176"/>
      <c r="F9" s="1176"/>
      <c r="G9" s="1176"/>
      <c r="H9" s="1177"/>
    </row>
    <row r="10" spans="1:8" ht="10" customHeight="1">
      <c r="A10" s="501"/>
      <c r="B10" s="502"/>
      <c r="C10" s="502"/>
      <c r="D10" s="502"/>
      <c r="E10" s="502"/>
      <c r="F10" s="502"/>
      <c r="G10" s="502"/>
      <c r="H10" s="503"/>
    </row>
    <row r="11" spans="1:8" ht="20" customHeight="1">
      <c r="A11" s="1178" t="s">
        <v>1567</v>
      </c>
      <c r="B11" s="1179"/>
      <c r="C11" s="1179"/>
      <c r="D11" s="1179"/>
      <c r="E11" s="1179"/>
      <c r="F11" s="1179"/>
      <c r="G11" s="1179"/>
      <c r="H11" s="1180"/>
    </row>
    <row r="12" spans="1:8" ht="10" customHeight="1">
      <c r="A12" s="501"/>
      <c r="B12" s="502"/>
      <c r="C12" s="502"/>
      <c r="D12" s="502"/>
      <c r="E12" s="502"/>
      <c r="F12" s="502"/>
      <c r="G12" s="502"/>
      <c r="H12" s="503"/>
    </row>
    <row r="13" spans="1:8" ht="20" customHeight="1">
      <c r="A13" s="508" t="s">
        <v>360</v>
      </c>
      <c r="B13" s="1181" t="s">
        <v>933</v>
      </c>
      <c r="C13" s="1181"/>
      <c r="D13" s="1181"/>
      <c r="E13" s="1181"/>
      <c r="F13" s="1181"/>
      <c r="G13" s="1181"/>
      <c r="H13" s="509" t="s">
        <v>301</v>
      </c>
    </row>
    <row r="14" spans="1:8" ht="30" customHeight="1">
      <c r="A14" s="510" t="s">
        <v>1568</v>
      </c>
      <c r="B14" s="1182" t="s">
        <v>1569</v>
      </c>
      <c r="C14" s="1183"/>
      <c r="D14" s="1183"/>
      <c r="E14" s="1183"/>
      <c r="F14" s="1183"/>
      <c r="G14" s="1184"/>
      <c r="H14" s="511" t="s">
        <v>327</v>
      </c>
    </row>
    <row r="15" spans="1:8" ht="10" customHeight="1">
      <c r="A15" s="501"/>
      <c r="B15" s="502"/>
      <c r="C15" s="502"/>
      <c r="D15" s="502"/>
      <c r="E15" s="502"/>
      <c r="F15" s="502"/>
      <c r="G15" s="502"/>
      <c r="H15" s="503"/>
    </row>
    <row r="16" spans="1:8" ht="15" customHeight="1">
      <c r="A16" s="512"/>
      <c r="B16" s="1206" t="s">
        <v>1536</v>
      </c>
      <c r="C16" s="1206"/>
      <c r="D16" s="1206"/>
      <c r="E16" s="1206"/>
      <c r="F16" s="1206"/>
      <c r="G16" s="1206"/>
      <c r="H16" s="1206"/>
    </row>
    <row r="17" spans="1:8" ht="15" customHeight="1">
      <c r="A17" s="513" t="s">
        <v>360</v>
      </c>
      <c r="B17" s="1202" t="s">
        <v>933</v>
      </c>
      <c r="C17" s="1202"/>
      <c r="D17" s="514" t="s">
        <v>301</v>
      </c>
      <c r="E17" s="514" t="s">
        <v>0</v>
      </c>
      <c r="F17" s="514" t="s">
        <v>1537</v>
      </c>
      <c r="G17" s="514" t="s">
        <v>1538</v>
      </c>
      <c r="H17" s="514" t="s">
        <v>365</v>
      </c>
    </row>
    <row r="18" spans="1:8" ht="15" customHeight="1">
      <c r="A18" s="515" t="str">
        <f>'INSUMOS &amp; EQUIPOS'!B10</f>
        <v>MAT2411001</v>
      </c>
      <c r="B18" s="1198" t="str">
        <f>'INSUMOS &amp; EQUIPOS'!C10</f>
        <v>ACERO DE REFUERZO PDR-60; Fy: 4200 kg/cm2 (6.000 PSI).</v>
      </c>
      <c r="C18" s="1198"/>
      <c r="D18" s="516" t="str">
        <f>VLOOKUP(B18,'INSUMOS &amp; EQUIPOS'!$C$10:$E$419,2,FALSE)</f>
        <v>KG</v>
      </c>
      <c r="E18" s="517">
        <v>1</v>
      </c>
      <c r="F18" s="518">
        <v>0.05</v>
      </c>
      <c r="G18" s="519">
        <f>VLOOKUP(B18,'INSUMOS &amp; EQUIPOS'!$C$10:$E$419,3,FALSE)</f>
        <v>6913.6128783333324</v>
      </c>
      <c r="H18" s="520">
        <f t="shared" ref="H18:H20" si="0">E18*G18*(1+F18)</f>
        <v>7259.2935222499991</v>
      </c>
    </row>
    <row r="19" spans="1:8" ht="15" customHeight="1">
      <c r="A19" s="515" t="str">
        <f>'INSUMOS &amp; EQUIPOS'!B14</f>
        <v>MAT2411005</v>
      </c>
      <c r="B19" s="1198" t="str">
        <f>'INSUMOS &amp; EQUIPOS'!C14</f>
        <v>ALAMBRE NEGRO No.18</v>
      </c>
      <c r="C19" s="1198"/>
      <c r="D19" s="516" t="str">
        <f>VLOOKUP(B19,'INSUMOS &amp; EQUIPOS'!$C$10:$E$419,2,FALSE)</f>
        <v>KG</v>
      </c>
      <c r="E19" s="517">
        <f>1/25</f>
        <v>0.04</v>
      </c>
      <c r="F19" s="518">
        <v>0.05</v>
      </c>
      <c r="G19" s="519">
        <f>VLOOKUP(B19,'INSUMOS &amp; EQUIPOS'!$C$10:$E$419,3,FALSE)</f>
        <v>8639.8680000000004</v>
      </c>
      <c r="H19" s="520">
        <f t="shared" si="0"/>
        <v>362.87445600000001</v>
      </c>
    </row>
    <row r="20" spans="1:8" ht="15" customHeight="1">
      <c r="A20" s="515" t="str">
        <f>'INSUMOS &amp; EQUIPOS'!B50</f>
        <v>MAT2411041</v>
      </c>
      <c r="B20" s="1198" t="str">
        <f>'INSUMOS &amp; EQUIPOS'!C50</f>
        <v>SEGUETA NICHOLSON</v>
      </c>
      <c r="C20" s="1198"/>
      <c r="D20" s="516" t="str">
        <f>VLOOKUP(B20,'INSUMOS &amp; EQUIPOS'!$C$10:$E$419,2,FALSE)</f>
        <v>UND</v>
      </c>
      <c r="E20" s="517">
        <f>F27</f>
        <v>0.02</v>
      </c>
      <c r="F20" s="518">
        <v>0.05</v>
      </c>
      <c r="G20" s="519">
        <f>VLOOKUP(B20,'INSUMOS &amp; EQUIPOS'!$C$10:$E$419,3,FALSE)</f>
        <v>4211.5682699999998</v>
      </c>
      <c r="H20" s="520">
        <f t="shared" si="0"/>
        <v>88.442933670000002</v>
      </c>
    </row>
    <row r="21" spans="1:8" ht="15" customHeight="1">
      <c r="A21" s="515"/>
      <c r="B21" s="1226"/>
      <c r="C21" s="1226"/>
      <c r="D21" s="516"/>
      <c r="E21" s="547"/>
      <c r="F21" s="518"/>
      <c r="G21" s="519"/>
      <c r="H21" s="520"/>
    </row>
    <row r="22" spans="1:8" ht="15" customHeight="1">
      <c r="A22" s="510"/>
      <c r="B22" s="521"/>
      <c r="C22" s="522"/>
      <c r="D22" s="522"/>
      <c r="E22" s="522"/>
      <c r="F22" s="522"/>
      <c r="G22" s="523" t="s">
        <v>1539</v>
      </c>
      <c r="H22" s="524">
        <f>SUM(H18:H21)</f>
        <v>7710.6109119199991</v>
      </c>
    </row>
    <row r="23" spans="1:8" ht="10" customHeight="1">
      <c r="A23" s="501"/>
      <c r="B23" s="502"/>
      <c r="C23" s="502"/>
      <c r="D23" s="502"/>
      <c r="E23" s="502"/>
      <c r="F23" s="502"/>
      <c r="G23" s="502"/>
      <c r="H23" s="503"/>
    </row>
    <row r="24" spans="1:8" ht="15" customHeight="1">
      <c r="A24" s="513" t="s">
        <v>360</v>
      </c>
      <c r="B24" s="1199" t="s">
        <v>1540</v>
      </c>
      <c r="C24" s="1200"/>
      <c r="D24" s="1200"/>
      <c r="E24" s="1200"/>
      <c r="F24" s="1200"/>
      <c r="G24" s="1200"/>
      <c r="H24" s="1201"/>
    </row>
    <row r="25" spans="1:8" ht="15" customHeight="1">
      <c r="A25" s="512"/>
      <c r="B25" s="1202" t="s">
        <v>933</v>
      </c>
      <c r="C25" s="1202"/>
      <c r="D25" s="1202"/>
      <c r="E25" s="514" t="s">
        <v>301</v>
      </c>
      <c r="F25" s="514" t="s">
        <v>0</v>
      </c>
      <c r="G25" s="514" t="s">
        <v>1538</v>
      </c>
      <c r="H25" s="514" t="s">
        <v>365</v>
      </c>
    </row>
    <row r="26" spans="1:8" ht="15" customHeight="1">
      <c r="A26" s="525"/>
      <c r="B26" s="1198" t="s">
        <v>1541</v>
      </c>
      <c r="C26" s="1198"/>
      <c r="D26" s="1198"/>
      <c r="E26" s="516" t="s">
        <v>291</v>
      </c>
      <c r="F26" s="526">
        <v>0.05</v>
      </c>
      <c r="G26" s="519">
        <f>H46</f>
        <v>3333.6376365472092</v>
      </c>
      <c r="H26" s="520">
        <f>F26*G26</f>
        <v>166.68188182736048</v>
      </c>
    </row>
    <row r="27" spans="1:8" ht="15" customHeight="1">
      <c r="A27" s="525" t="str">
        <f>'INSUMOS &amp; EQUIPOS'!B345</f>
        <v>C0010170</v>
      </c>
      <c r="B27" s="1203" t="str">
        <f>'INSUMOS &amp; EQUIPOS'!C345</f>
        <v>CIZALLA MANUAL DE 90 CM</v>
      </c>
      <c r="C27" s="1204"/>
      <c r="D27" s="1205"/>
      <c r="E27" s="516" t="str">
        <f>VLOOKUP(B27,'INSUMOS &amp; EQUIPOS'!$C$10:$E$419,2,FALSE)</f>
        <v>HR</v>
      </c>
      <c r="F27" s="527">
        <f>1/50</f>
        <v>0.02</v>
      </c>
      <c r="G27" s="519">
        <f>VLOOKUP(B27,'INSUMOS &amp; EQUIPOS'!$C$10:$E$419,3,FALSE)</f>
        <v>3081.0351834564362</v>
      </c>
      <c r="H27" s="520">
        <f>F27*G27</f>
        <v>61.620703669128723</v>
      </c>
    </row>
    <row r="28" spans="1:8" ht="15" customHeight="1">
      <c r="A28" s="525"/>
      <c r="B28" s="1203"/>
      <c r="C28" s="1204"/>
      <c r="D28" s="1205"/>
      <c r="E28" s="516"/>
      <c r="F28" s="527"/>
      <c r="G28" s="519"/>
      <c r="H28" s="520"/>
    </row>
    <row r="29" spans="1:8" ht="15" customHeight="1">
      <c r="A29" s="525"/>
      <c r="B29" s="1203"/>
      <c r="C29" s="1204"/>
      <c r="D29" s="1205"/>
      <c r="E29" s="516"/>
      <c r="F29" s="527"/>
      <c r="G29" s="519"/>
      <c r="H29" s="520"/>
    </row>
    <row r="30" spans="1:8" ht="28">
      <c r="A30" s="531"/>
      <c r="B30" s="1210"/>
      <c r="C30" s="1211"/>
      <c r="D30" s="1211"/>
      <c r="E30" s="532"/>
      <c r="F30" s="532"/>
      <c r="G30" s="533" t="s">
        <v>1542</v>
      </c>
      <c r="H30" s="534">
        <f>SUM(H26:H28)</f>
        <v>228.3025854964892</v>
      </c>
    </row>
    <row r="31" spans="1:8" ht="10" customHeight="1">
      <c r="A31" s="501"/>
      <c r="B31" s="502"/>
      <c r="C31" s="502"/>
      <c r="D31" s="502"/>
      <c r="E31" s="502"/>
      <c r="F31" s="502"/>
      <c r="G31" s="502"/>
      <c r="H31" s="503"/>
    </row>
    <row r="32" spans="1:8" ht="15" customHeight="1">
      <c r="A32" s="535"/>
      <c r="B32" s="1199" t="s">
        <v>1543</v>
      </c>
      <c r="C32" s="1201"/>
      <c r="D32" s="536"/>
      <c r="E32" s="537"/>
      <c r="F32" s="537"/>
      <c r="G32" s="537"/>
      <c r="H32" s="537"/>
    </row>
    <row r="33" spans="1:11" ht="15" customHeight="1">
      <c r="A33" s="513" t="s">
        <v>1544</v>
      </c>
      <c r="B33" s="1202" t="s">
        <v>933</v>
      </c>
      <c r="C33" s="1202"/>
      <c r="D33" s="514" t="s">
        <v>301</v>
      </c>
      <c r="E33" s="514" t="s">
        <v>1545</v>
      </c>
      <c r="F33" s="514" t="s">
        <v>1546</v>
      </c>
      <c r="G33" s="514" t="s">
        <v>936</v>
      </c>
      <c r="H33" s="514" t="s">
        <v>365</v>
      </c>
    </row>
    <row r="34" spans="1:11" ht="15" customHeight="1">
      <c r="A34" s="525" t="str">
        <f>'INSUMOS &amp; EQUIPOS'!B403</f>
        <v>MO241122</v>
      </c>
      <c r="B34" s="1198" t="str">
        <f>'INSUMOS &amp; EQUIPOS'!$C$411</f>
        <v>TRANSPORTE DE MATERIALES</v>
      </c>
      <c r="C34" s="1198"/>
      <c r="D34" s="516" t="str">
        <f>VLOOKUP(B34,'INSUMOS &amp; EQUIPOS'!$C$10:$E$419,2,FALSE)</f>
        <v>%</v>
      </c>
      <c r="E34" s="538"/>
      <c r="F34" s="538">
        <v>0.05</v>
      </c>
      <c r="G34" s="519">
        <f>H22</f>
        <v>7710.6109119199991</v>
      </c>
      <c r="H34" s="540">
        <f>F34*G34</f>
        <v>385.53054559599997</v>
      </c>
    </row>
    <row r="35" spans="1:11" ht="15" customHeight="1">
      <c r="A35" s="525"/>
      <c r="B35" s="1285" t="s">
        <v>1547</v>
      </c>
      <c r="C35" s="1285"/>
      <c r="D35" s="516"/>
      <c r="E35" s="538"/>
      <c r="F35" s="538"/>
      <c r="G35" s="519"/>
      <c r="H35" s="540"/>
    </row>
    <row r="36" spans="1:11" ht="15" customHeight="1">
      <c r="A36" s="510"/>
      <c r="B36" s="1207" t="s">
        <v>1547</v>
      </c>
      <c r="C36" s="1207"/>
      <c r="D36" s="528"/>
      <c r="E36" s="528" t="s">
        <v>1547</v>
      </c>
      <c r="F36" s="528" t="s">
        <v>745</v>
      </c>
      <c r="G36" s="528" t="s">
        <v>745</v>
      </c>
      <c r="H36" s="540"/>
    </row>
    <row r="37" spans="1:11" ht="15" customHeight="1">
      <c r="A37" s="541"/>
      <c r="B37" s="1208"/>
      <c r="C37" s="1209"/>
      <c r="D37" s="542"/>
      <c r="E37" s="543"/>
      <c r="F37" s="543"/>
      <c r="G37" s="523" t="s">
        <v>1548</v>
      </c>
      <c r="H37" s="534">
        <f>SUM(H34:H36)</f>
        <v>385.53054559599997</v>
      </c>
    </row>
    <row r="38" spans="1:11" ht="10" customHeight="1">
      <c r="A38" s="501"/>
      <c r="B38" s="502"/>
      <c r="C38" s="502"/>
      <c r="D38" s="502"/>
      <c r="E38" s="502"/>
      <c r="F38" s="502"/>
      <c r="G38" s="502"/>
      <c r="H38" s="503"/>
    </row>
    <row r="39" spans="1:11" ht="14">
      <c r="A39" s="512"/>
      <c r="B39" s="1200" t="s">
        <v>937</v>
      </c>
      <c r="C39" s="1200"/>
      <c r="D39" s="1200"/>
      <c r="E39" s="1200"/>
      <c r="F39" s="1200"/>
      <c r="G39" s="1200"/>
      <c r="H39" s="1201"/>
    </row>
    <row r="40" spans="1:11" ht="14">
      <c r="A40" s="513" t="s">
        <v>1544</v>
      </c>
      <c r="B40" s="1202" t="s">
        <v>1549</v>
      </c>
      <c r="C40" s="1202"/>
      <c r="D40" s="1202"/>
      <c r="E40" s="514" t="s">
        <v>301</v>
      </c>
      <c r="F40" s="514" t="s">
        <v>0</v>
      </c>
      <c r="G40" s="514" t="s">
        <v>1538</v>
      </c>
      <c r="H40" s="514" t="s">
        <v>365</v>
      </c>
    </row>
    <row r="41" spans="1:11" ht="14">
      <c r="A41" s="525" t="str">
        <f>'INSUMOS &amp; EQUIPOS'!B382</f>
        <v>MO241101</v>
      </c>
      <c r="B41" s="1210" t="str">
        <f>'INSUMOS &amp; EQUIPOS'!C382</f>
        <v xml:space="preserve">CUADRILLA "AA" (Albañileria) </v>
      </c>
      <c r="C41" s="1211"/>
      <c r="D41" s="1212"/>
      <c r="E41" s="516" t="str">
        <f>VLOOKUP(B41,'INSUMOS &amp; EQUIPOS'!$C$10:$E$419,2,FALSE)</f>
        <v>HC</v>
      </c>
      <c r="F41" s="527">
        <f>1/15</f>
        <v>6.6666666666666666E-2</v>
      </c>
      <c r="G41" s="519">
        <f>VLOOKUP(B41,'INSUMOS &amp; EQUIPOS'!$C$10:$E$419,3,FALSE)</f>
        <v>50004.564548208138</v>
      </c>
      <c r="H41" s="520">
        <f>F41*G41</f>
        <v>3333.6376365472092</v>
      </c>
    </row>
    <row r="42" spans="1:11" ht="14">
      <c r="A42" s="525"/>
      <c r="B42" s="1210"/>
      <c r="C42" s="1211"/>
      <c r="D42" s="1212"/>
      <c r="E42" s="516"/>
      <c r="F42" s="527"/>
      <c r="G42" s="519"/>
      <c r="H42" s="520"/>
    </row>
    <row r="43" spans="1:11" ht="14">
      <c r="A43" s="525"/>
      <c r="B43" s="1210"/>
      <c r="C43" s="1211"/>
      <c r="D43" s="1212"/>
      <c r="E43" s="516"/>
      <c r="F43" s="527"/>
      <c r="G43" s="519"/>
      <c r="H43" s="520"/>
    </row>
    <row r="44" spans="1:11" ht="14">
      <c r="A44" s="525"/>
      <c r="B44" s="1210"/>
      <c r="C44" s="1211"/>
      <c r="D44" s="1212"/>
      <c r="E44" s="516"/>
      <c r="F44" s="527"/>
      <c r="G44" s="519"/>
      <c r="H44" s="520"/>
    </row>
    <row r="45" spans="1:11" ht="14">
      <c r="A45" s="525"/>
      <c r="B45" s="1225"/>
      <c r="C45" s="1225"/>
      <c r="D45" s="1225"/>
      <c r="E45" s="528"/>
      <c r="F45" s="544"/>
      <c r="G45" s="530"/>
      <c r="H45" s="520"/>
    </row>
    <row r="46" spans="1:11" ht="14">
      <c r="A46" s="531"/>
      <c r="B46" s="1203"/>
      <c r="C46" s="1204"/>
      <c r="D46" s="1204"/>
      <c r="E46" s="543"/>
      <c r="F46" s="543"/>
      <c r="G46" s="523" t="s">
        <v>1550</v>
      </c>
      <c r="H46" s="534">
        <f>SUM(H41:H45)</f>
        <v>3333.6376365472092</v>
      </c>
    </row>
    <row r="47" spans="1:11" ht="10" customHeight="1">
      <c r="A47" s="501"/>
      <c r="B47" s="502"/>
      <c r="C47" s="502"/>
      <c r="D47" s="502"/>
      <c r="E47" s="502"/>
      <c r="F47" s="502"/>
      <c r="G47" s="502"/>
      <c r="H47" s="503"/>
    </row>
    <row r="48" spans="1:11" ht="20" customHeight="1">
      <c r="A48" s="1213" t="s">
        <v>938</v>
      </c>
      <c r="B48" s="1214"/>
      <c r="C48" s="1214"/>
      <c r="D48" s="1214"/>
      <c r="E48" s="1214"/>
      <c r="F48" s="1214"/>
      <c r="G48" s="1215"/>
      <c r="H48" s="545">
        <f>H46+H37+H30+H22</f>
        <v>11658.081679559698</v>
      </c>
      <c r="J48" s="546"/>
      <c r="K48" s="479"/>
    </row>
    <row r="49" spans="1:8" ht="10" customHeight="1">
      <c r="A49" s="501"/>
      <c r="B49" s="502"/>
      <c r="C49" s="502"/>
      <c r="D49" s="502"/>
      <c r="E49" s="502"/>
      <c r="F49" s="502"/>
      <c r="G49" s="502"/>
      <c r="H49" s="503"/>
    </row>
    <row r="50" spans="1:8" ht="12.75" customHeight="1">
      <c r="A50" s="1216" t="s">
        <v>1551</v>
      </c>
      <c r="B50" s="1217"/>
      <c r="C50" s="1217"/>
      <c r="D50" s="1217"/>
      <c r="E50" s="1217"/>
      <c r="F50" s="1217"/>
      <c r="G50" s="1217"/>
      <c r="H50" s="1218"/>
    </row>
    <row r="51" spans="1:8" ht="12.75" customHeight="1">
      <c r="A51" s="1219"/>
      <c r="B51" s="1220"/>
      <c r="C51" s="1220"/>
      <c r="D51" s="1220"/>
      <c r="E51" s="1220"/>
      <c r="F51" s="1220"/>
      <c r="G51" s="1220"/>
      <c r="H51" s="1221"/>
    </row>
    <row r="52" spans="1:8" ht="12.75" customHeight="1">
      <c r="A52" s="1222"/>
      <c r="B52" s="1223"/>
      <c r="C52" s="1223"/>
      <c r="D52" s="1223"/>
      <c r="E52" s="1223"/>
      <c r="F52" s="1223"/>
      <c r="G52" s="1223"/>
      <c r="H52" s="1224"/>
    </row>
    <row r="53" spans="1:8" ht="14.5">
      <c r="A53" s="502"/>
      <c r="B53" s="502"/>
      <c r="C53" s="502"/>
      <c r="D53" s="502"/>
      <c r="E53" s="502"/>
      <c r="F53" s="502"/>
      <c r="G53" s="502"/>
      <c r="H53" s="502"/>
    </row>
    <row r="54" spans="1:8" ht="14.5">
      <c r="A54" s="502"/>
      <c r="B54" s="502"/>
      <c r="C54" s="502"/>
      <c r="D54" s="502"/>
      <c r="E54" s="502"/>
      <c r="F54" s="502"/>
      <c r="G54" s="502"/>
      <c r="H54" s="502"/>
    </row>
    <row r="55" spans="1:8" ht="14.5">
      <c r="A55" s="502"/>
      <c r="B55" s="502"/>
      <c r="C55" s="502"/>
      <c r="D55" s="502"/>
      <c r="E55" s="502"/>
      <c r="F55" s="502"/>
      <c r="G55" s="502"/>
      <c r="H55" s="502"/>
    </row>
  </sheetData>
  <mergeCells count="41">
    <mergeCell ref="B44:D44"/>
    <mergeCell ref="B45:D45"/>
    <mergeCell ref="B46:D46"/>
    <mergeCell ref="A48:G48"/>
    <mergeCell ref="A50:H52"/>
    <mergeCell ref="B43:D43"/>
    <mergeCell ref="B30:D30"/>
    <mergeCell ref="B32:C32"/>
    <mergeCell ref="B33:C33"/>
    <mergeCell ref="B34:C34"/>
    <mergeCell ref="B35:C35"/>
    <mergeCell ref="B36:C36"/>
    <mergeCell ref="B37:C37"/>
    <mergeCell ref="B39:H39"/>
    <mergeCell ref="B40:D40"/>
    <mergeCell ref="B41:D41"/>
    <mergeCell ref="B42:D42"/>
    <mergeCell ref="B29:D29"/>
    <mergeCell ref="B16:H16"/>
    <mergeCell ref="B17:C17"/>
    <mergeCell ref="B18:C18"/>
    <mergeCell ref="B19:C19"/>
    <mergeCell ref="B20:C20"/>
    <mergeCell ref="B21:C21"/>
    <mergeCell ref="B24:H24"/>
    <mergeCell ref="B25:D25"/>
    <mergeCell ref="B26:D26"/>
    <mergeCell ref="B27:D27"/>
    <mergeCell ref="B28:D28"/>
    <mergeCell ref="B14:G14"/>
    <mergeCell ref="A1:B3"/>
    <mergeCell ref="C1:F1"/>
    <mergeCell ref="G1:H3"/>
    <mergeCell ref="C2:F2"/>
    <mergeCell ref="C3:F3"/>
    <mergeCell ref="A5:H5"/>
    <mergeCell ref="B6:D6"/>
    <mergeCell ref="B7:H7"/>
    <mergeCell ref="A9:H9"/>
    <mergeCell ref="A11:H11"/>
    <mergeCell ref="B13:G13"/>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41B7E-82CD-4576-8E3B-55A507924BD3}">
  <sheetPr>
    <tabColor theme="6" tint="0.59999389629810485"/>
    <pageSetUpPr fitToPage="1"/>
  </sheetPr>
  <dimension ref="A1:S367"/>
  <sheetViews>
    <sheetView view="pageBreakPreview" topLeftCell="A124" zoomScale="64" zoomScaleNormal="70" zoomScaleSheetLayoutView="64" workbookViewId="0">
      <selection sqref="A1:I3"/>
    </sheetView>
  </sheetViews>
  <sheetFormatPr baseColWidth="10" defaultRowHeight="18"/>
  <cols>
    <col min="1" max="1" width="3.796875" style="410" customWidth="1"/>
    <col min="2" max="2" width="16.59765625" style="462" customWidth="1"/>
    <col min="3" max="3" width="13.8984375" style="410" bestFit="1" customWidth="1"/>
    <col min="4" max="4" width="57.09765625" style="410" customWidth="1"/>
    <col min="5" max="5" width="10.8984375" style="462"/>
    <col min="6" max="6" width="23.8984375" style="410" customWidth="1"/>
    <col min="7" max="7" width="14.296875" style="462" bestFit="1" customWidth="1"/>
    <col min="8" max="8" width="5.8984375" style="410" customWidth="1"/>
    <col min="9" max="9" width="25.69921875" style="410" customWidth="1"/>
    <col min="10" max="10" width="3.796875" style="410" customWidth="1"/>
    <col min="11" max="11" width="14.296875" style="410" customWidth="1"/>
    <col min="12" max="12" width="22.5" style="410" customWidth="1"/>
    <col min="13" max="13" width="17.59765625" style="410" customWidth="1"/>
    <col min="14" max="14" width="16.3984375" style="410" customWidth="1"/>
    <col min="15" max="16" width="10.8984375" style="410"/>
    <col min="17" max="19" width="10.8984375" style="463"/>
    <col min="20" max="257" width="10.8984375" style="410"/>
    <col min="258" max="258" width="12.8984375" style="410" bestFit="1" customWidth="1"/>
    <col min="259" max="259" width="10.8984375" style="410"/>
    <col min="260" max="260" width="40.19921875" style="410" customWidth="1"/>
    <col min="261" max="261" width="10.8984375" style="410"/>
    <col min="262" max="262" width="23.8984375" style="410" customWidth="1"/>
    <col min="263" max="263" width="14.296875" style="410" bestFit="1" customWidth="1"/>
    <col min="264" max="264" width="10.8984375" style="410"/>
    <col min="265" max="265" width="25" style="410" customWidth="1"/>
    <col min="266" max="513" width="10.8984375" style="410"/>
    <col min="514" max="514" width="12.8984375" style="410" bestFit="1" customWidth="1"/>
    <col min="515" max="515" width="10.8984375" style="410"/>
    <col min="516" max="516" width="40.19921875" style="410" customWidth="1"/>
    <col min="517" max="517" width="10.8984375" style="410"/>
    <col min="518" max="518" width="23.8984375" style="410" customWidth="1"/>
    <col min="519" max="519" width="14.296875" style="410" bestFit="1" customWidth="1"/>
    <col min="520" max="520" width="10.8984375" style="410"/>
    <col min="521" max="521" width="25" style="410" customWidth="1"/>
    <col min="522" max="769" width="10.8984375" style="410"/>
    <col min="770" max="770" width="12.8984375" style="410" bestFit="1" customWidth="1"/>
    <col min="771" max="771" width="10.8984375" style="410"/>
    <col min="772" max="772" width="40.19921875" style="410" customWidth="1"/>
    <col min="773" max="773" width="10.8984375" style="410"/>
    <col min="774" max="774" width="23.8984375" style="410" customWidth="1"/>
    <col min="775" max="775" width="14.296875" style="410" bestFit="1" customWidth="1"/>
    <col min="776" max="776" width="10.8984375" style="410"/>
    <col min="777" max="777" width="25" style="410" customWidth="1"/>
    <col min="778" max="1025" width="10.8984375" style="410"/>
    <col min="1026" max="1026" width="12.8984375" style="410" bestFit="1" customWidth="1"/>
    <col min="1027" max="1027" width="10.8984375" style="410"/>
    <col min="1028" max="1028" width="40.19921875" style="410" customWidth="1"/>
    <col min="1029" max="1029" width="10.8984375" style="410"/>
    <col min="1030" max="1030" width="23.8984375" style="410" customWidth="1"/>
    <col min="1031" max="1031" width="14.296875" style="410" bestFit="1" customWidth="1"/>
    <col min="1032" max="1032" width="10.8984375" style="410"/>
    <col min="1033" max="1033" width="25" style="410" customWidth="1"/>
    <col min="1034" max="1281" width="10.8984375" style="410"/>
    <col min="1282" max="1282" width="12.8984375" style="410" bestFit="1" customWidth="1"/>
    <col min="1283" max="1283" width="10.8984375" style="410"/>
    <col min="1284" max="1284" width="40.19921875" style="410" customWidth="1"/>
    <col min="1285" max="1285" width="10.8984375" style="410"/>
    <col min="1286" max="1286" width="23.8984375" style="410" customWidth="1"/>
    <col min="1287" max="1287" width="14.296875" style="410" bestFit="1" customWidth="1"/>
    <col min="1288" max="1288" width="10.8984375" style="410"/>
    <col min="1289" max="1289" width="25" style="410" customWidth="1"/>
    <col min="1290" max="1537" width="10.8984375" style="410"/>
    <col min="1538" max="1538" width="12.8984375" style="410" bestFit="1" customWidth="1"/>
    <col min="1539" max="1539" width="10.8984375" style="410"/>
    <col min="1540" max="1540" width="40.19921875" style="410" customWidth="1"/>
    <col min="1541" max="1541" width="10.8984375" style="410"/>
    <col min="1542" max="1542" width="23.8984375" style="410" customWidth="1"/>
    <col min="1543" max="1543" width="14.296875" style="410" bestFit="1" customWidth="1"/>
    <col min="1544" max="1544" width="10.8984375" style="410"/>
    <col min="1545" max="1545" width="25" style="410" customWidth="1"/>
    <col min="1546" max="1793" width="10.8984375" style="410"/>
    <col min="1794" max="1794" width="12.8984375" style="410" bestFit="1" customWidth="1"/>
    <col min="1795" max="1795" width="10.8984375" style="410"/>
    <col min="1796" max="1796" width="40.19921875" style="410" customWidth="1"/>
    <col min="1797" max="1797" width="10.8984375" style="410"/>
    <col min="1798" max="1798" width="23.8984375" style="410" customWidth="1"/>
    <col min="1799" max="1799" width="14.296875" style="410" bestFit="1" customWidth="1"/>
    <col min="1800" max="1800" width="10.8984375" style="410"/>
    <col min="1801" max="1801" width="25" style="410" customWidth="1"/>
    <col min="1802" max="2049" width="10.8984375" style="410"/>
    <col min="2050" max="2050" width="12.8984375" style="410" bestFit="1" customWidth="1"/>
    <col min="2051" max="2051" width="10.8984375" style="410"/>
    <col min="2052" max="2052" width="40.19921875" style="410" customWidth="1"/>
    <col min="2053" max="2053" width="10.8984375" style="410"/>
    <col min="2054" max="2054" width="23.8984375" style="410" customWidth="1"/>
    <col min="2055" max="2055" width="14.296875" style="410" bestFit="1" customWidth="1"/>
    <col min="2056" max="2056" width="10.8984375" style="410"/>
    <col min="2057" max="2057" width="25" style="410" customWidth="1"/>
    <col min="2058" max="2305" width="10.8984375" style="410"/>
    <col min="2306" max="2306" width="12.8984375" style="410" bestFit="1" customWidth="1"/>
    <col min="2307" max="2307" width="10.8984375" style="410"/>
    <col min="2308" max="2308" width="40.19921875" style="410" customWidth="1"/>
    <col min="2309" max="2309" width="10.8984375" style="410"/>
    <col min="2310" max="2310" width="23.8984375" style="410" customWidth="1"/>
    <col min="2311" max="2311" width="14.296875" style="410" bestFit="1" customWidth="1"/>
    <col min="2312" max="2312" width="10.8984375" style="410"/>
    <col min="2313" max="2313" width="25" style="410" customWidth="1"/>
    <col min="2314" max="2561" width="10.8984375" style="410"/>
    <col min="2562" max="2562" width="12.8984375" style="410" bestFit="1" customWidth="1"/>
    <col min="2563" max="2563" width="10.8984375" style="410"/>
    <col min="2564" max="2564" width="40.19921875" style="410" customWidth="1"/>
    <col min="2565" max="2565" width="10.8984375" style="410"/>
    <col min="2566" max="2566" width="23.8984375" style="410" customWidth="1"/>
    <col min="2567" max="2567" width="14.296875" style="410" bestFit="1" customWidth="1"/>
    <col min="2568" max="2568" width="10.8984375" style="410"/>
    <col min="2569" max="2569" width="25" style="410" customWidth="1"/>
    <col min="2570" max="2817" width="10.8984375" style="410"/>
    <col min="2818" max="2818" width="12.8984375" style="410" bestFit="1" customWidth="1"/>
    <col min="2819" max="2819" width="10.8984375" style="410"/>
    <col min="2820" max="2820" width="40.19921875" style="410" customWidth="1"/>
    <col min="2821" max="2821" width="10.8984375" style="410"/>
    <col min="2822" max="2822" width="23.8984375" style="410" customWidth="1"/>
    <col min="2823" max="2823" width="14.296875" style="410" bestFit="1" customWidth="1"/>
    <col min="2824" max="2824" width="10.8984375" style="410"/>
    <col min="2825" max="2825" width="25" style="410" customWidth="1"/>
    <col min="2826" max="3073" width="10.8984375" style="410"/>
    <col min="3074" max="3074" width="12.8984375" style="410" bestFit="1" customWidth="1"/>
    <col min="3075" max="3075" width="10.8984375" style="410"/>
    <col min="3076" max="3076" width="40.19921875" style="410" customWidth="1"/>
    <col min="3077" max="3077" width="10.8984375" style="410"/>
    <col min="3078" max="3078" width="23.8984375" style="410" customWidth="1"/>
    <col min="3079" max="3079" width="14.296875" style="410" bestFit="1" customWidth="1"/>
    <col min="3080" max="3080" width="10.8984375" style="410"/>
    <col min="3081" max="3081" width="25" style="410" customWidth="1"/>
    <col min="3082" max="3329" width="10.8984375" style="410"/>
    <col min="3330" max="3330" width="12.8984375" style="410" bestFit="1" customWidth="1"/>
    <col min="3331" max="3331" width="10.8984375" style="410"/>
    <col min="3332" max="3332" width="40.19921875" style="410" customWidth="1"/>
    <col min="3333" max="3333" width="10.8984375" style="410"/>
    <col min="3334" max="3334" width="23.8984375" style="410" customWidth="1"/>
    <col min="3335" max="3335" width="14.296875" style="410" bestFit="1" customWidth="1"/>
    <col min="3336" max="3336" width="10.8984375" style="410"/>
    <col min="3337" max="3337" width="25" style="410" customWidth="1"/>
    <col min="3338" max="3585" width="10.8984375" style="410"/>
    <col min="3586" max="3586" width="12.8984375" style="410" bestFit="1" customWidth="1"/>
    <col min="3587" max="3587" width="10.8984375" style="410"/>
    <col min="3588" max="3588" width="40.19921875" style="410" customWidth="1"/>
    <col min="3589" max="3589" width="10.8984375" style="410"/>
    <col min="3590" max="3590" width="23.8984375" style="410" customWidth="1"/>
    <col min="3591" max="3591" width="14.296875" style="410" bestFit="1" customWidth="1"/>
    <col min="3592" max="3592" width="10.8984375" style="410"/>
    <col min="3593" max="3593" width="25" style="410" customWidth="1"/>
    <col min="3594" max="3841" width="10.8984375" style="410"/>
    <col min="3842" max="3842" width="12.8984375" style="410" bestFit="1" customWidth="1"/>
    <col min="3843" max="3843" width="10.8984375" style="410"/>
    <col min="3844" max="3844" width="40.19921875" style="410" customWidth="1"/>
    <col min="3845" max="3845" width="10.8984375" style="410"/>
    <col min="3846" max="3846" width="23.8984375" style="410" customWidth="1"/>
    <col min="3847" max="3847" width="14.296875" style="410" bestFit="1" customWidth="1"/>
    <col min="3848" max="3848" width="10.8984375" style="410"/>
    <col min="3849" max="3849" width="25" style="410" customWidth="1"/>
    <col min="3850" max="4097" width="10.8984375" style="410"/>
    <col min="4098" max="4098" width="12.8984375" style="410" bestFit="1" customWidth="1"/>
    <col min="4099" max="4099" width="10.8984375" style="410"/>
    <col min="4100" max="4100" width="40.19921875" style="410" customWidth="1"/>
    <col min="4101" max="4101" width="10.8984375" style="410"/>
    <col min="4102" max="4102" width="23.8984375" style="410" customWidth="1"/>
    <col min="4103" max="4103" width="14.296875" style="410" bestFit="1" customWidth="1"/>
    <col min="4104" max="4104" width="10.8984375" style="410"/>
    <col min="4105" max="4105" width="25" style="410" customWidth="1"/>
    <col min="4106" max="4353" width="10.8984375" style="410"/>
    <col min="4354" max="4354" width="12.8984375" style="410" bestFit="1" customWidth="1"/>
    <col min="4355" max="4355" width="10.8984375" style="410"/>
    <col min="4356" max="4356" width="40.19921875" style="410" customWidth="1"/>
    <col min="4357" max="4357" width="10.8984375" style="410"/>
    <col min="4358" max="4358" width="23.8984375" style="410" customWidth="1"/>
    <col min="4359" max="4359" width="14.296875" style="410" bestFit="1" customWidth="1"/>
    <col min="4360" max="4360" width="10.8984375" style="410"/>
    <col min="4361" max="4361" width="25" style="410" customWidth="1"/>
    <col min="4362" max="4609" width="10.8984375" style="410"/>
    <col min="4610" max="4610" width="12.8984375" style="410" bestFit="1" customWidth="1"/>
    <col min="4611" max="4611" width="10.8984375" style="410"/>
    <col min="4612" max="4612" width="40.19921875" style="410" customWidth="1"/>
    <col min="4613" max="4613" width="10.8984375" style="410"/>
    <col min="4614" max="4614" width="23.8984375" style="410" customWidth="1"/>
    <col min="4615" max="4615" width="14.296875" style="410" bestFit="1" customWidth="1"/>
    <col min="4616" max="4616" width="10.8984375" style="410"/>
    <col min="4617" max="4617" width="25" style="410" customWidth="1"/>
    <col min="4618" max="4865" width="10.8984375" style="410"/>
    <col min="4866" max="4866" width="12.8984375" style="410" bestFit="1" customWidth="1"/>
    <col min="4867" max="4867" width="10.8984375" style="410"/>
    <col min="4868" max="4868" width="40.19921875" style="410" customWidth="1"/>
    <col min="4869" max="4869" width="10.8984375" style="410"/>
    <col min="4870" max="4870" width="23.8984375" style="410" customWidth="1"/>
    <col min="4871" max="4871" width="14.296875" style="410" bestFit="1" customWidth="1"/>
    <col min="4872" max="4872" width="10.8984375" style="410"/>
    <col min="4873" max="4873" width="25" style="410" customWidth="1"/>
    <col min="4874" max="5121" width="10.8984375" style="410"/>
    <col min="5122" max="5122" width="12.8984375" style="410" bestFit="1" customWidth="1"/>
    <col min="5123" max="5123" width="10.8984375" style="410"/>
    <col min="5124" max="5124" width="40.19921875" style="410" customWidth="1"/>
    <col min="5125" max="5125" width="10.8984375" style="410"/>
    <col min="5126" max="5126" width="23.8984375" style="410" customWidth="1"/>
    <col min="5127" max="5127" width="14.296875" style="410" bestFit="1" customWidth="1"/>
    <col min="5128" max="5128" width="10.8984375" style="410"/>
    <col min="5129" max="5129" width="25" style="410" customWidth="1"/>
    <col min="5130" max="5377" width="10.8984375" style="410"/>
    <col min="5378" max="5378" width="12.8984375" style="410" bestFit="1" customWidth="1"/>
    <col min="5379" max="5379" width="10.8984375" style="410"/>
    <col min="5380" max="5380" width="40.19921875" style="410" customWidth="1"/>
    <col min="5381" max="5381" width="10.8984375" style="410"/>
    <col min="5382" max="5382" width="23.8984375" style="410" customWidth="1"/>
    <col min="5383" max="5383" width="14.296875" style="410" bestFit="1" customWidth="1"/>
    <col min="5384" max="5384" width="10.8984375" style="410"/>
    <col min="5385" max="5385" width="25" style="410" customWidth="1"/>
    <col min="5386" max="5633" width="10.8984375" style="410"/>
    <col min="5634" max="5634" width="12.8984375" style="410" bestFit="1" customWidth="1"/>
    <col min="5635" max="5635" width="10.8984375" style="410"/>
    <col min="5636" max="5636" width="40.19921875" style="410" customWidth="1"/>
    <col min="5637" max="5637" width="10.8984375" style="410"/>
    <col min="5638" max="5638" width="23.8984375" style="410" customWidth="1"/>
    <col min="5639" max="5639" width="14.296875" style="410" bestFit="1" customWidth="1"/>
    <col min="5640" max="5640" width="10.8984375" style="410"/>
    <col min="5641" max="5641" width="25" style="410" customWidth="1"/>
    <col min="5642" max="5889" width="10.8984375" style="410"/>
    <col min="5890" max="5890" width="12.8984375" style="410" bestFit="1" customWidth="1"/>
    <col min="5891" max="5891" width="10.8984375" style="410"/>
    <col min="5892" max="5892" width="40.19921875" style="410" customWidth="1"/>
    <col min="5893" max="5893" width="10.8984375" style="410"/>
    <col min="5894" max="5894" width="23.8984375" style="410" customWidth="1"/>
    <col min="5895" max="5895" width="14.296875" style="410" bestFit="1" customWidth="1"/>
    <col min="5896" max="5896" width="10.8984375" style="410"/>
    <col min="5897" max="5897" width="25" style="410" customWidth="1"/>
    <col min="5898" max="6145" width="10.8984375" style="410"/>
    <col min="6146" max="6146" width="12.8984375" style="410" bestFit="1" customWidth="1"/>
    <col min="6147" max="6147" width="10.8984375" style="410"/>
    <col min="6148" max="6148" width="40.19921875" style="410" customWidth="1"/>
    <col min="6149" max="6149" width="10.8984375" style="410"/>
    <col min="6150" max="6150" width="23.8984375" style="410" customWidth="1"/>
    <col min="6151" max="6151" width="14.296875" style="410" bestFit="1" customWidth="1"/>
    <col min="6152" max="6152" width="10.8984375" style="410"/>
    <col min="6153" max="6153" width="25" style="410" customWidth="1"/>
    <col min="6154" max="6401" width="10.8984375" style="410"/>
    <col min="6402" max="6402" width="12.8984375" style="410" bestFit="1" customWidth="1"/>
    <col min="6403" max="6403" width="10.8984375" style="410"/>
    <col min="6404" max="6404" width="40.19921875" style="410" customWidth="1"/>
    <col min="6405" max="6405" width="10.8984375" style="410"/>
    <col min="6406" max="6406" width="23.8984375" style="410" customWidth="1"/>
    <col min="6407" max="6407" width="14.296875" style="410" bestFit="1" customWidth="1"/>
    <col min="6408" max="6408" width="10.8984375" style="410"/>
    <col min="6409" max="6409" width="25" style="410" customWidth="1"/>
    <col min="6410" max="6657" width="10.8984375" style="410"/>
    <col min="6658" max="6658" width="12.8984375" style="410" bestFit="1" customWidth="1"/>
    <col min="6659" max="6659" width="10.8984375" style="410"/>
    <col min="6660" max="6660" width="40.19921875" style="410" customWidth="1"/>
    <col min="6661" max="6661" width="10.8984375" style="410"/>
    <col min="6662" max="6662" width="23.8984375" style="410" customWidth="1"/>
    <col min="6663" max="6663" width="14.296875" style="410" bestFit="1" customWidth="1"/>
    <col min="6664" max="6664" width="10.8984375" style="410"/>
    <col min="6665" max="6665" width="25" style="410" customWidth="1"/>
    <col min="6666" max="6913" width="10.8984375" style="410"/>
    <col min="6914" max="6914" width="12.8984375" style="410" bestFit="1" customWidth="1"/>
    <col min="6915" max="6915" width="10.8984375" style="410"/>
    <col min="6916" max="6916" width="40.19921875" style="410" customWidth="1"/>
    <col min="6917" max="6917" width="10.8984375" style="410"/>
    <col min="6918" max="6918" width="23.8984375" style="410" customWidth="1"/>
    <col min="6919" max="6919" width="14.296875" style="410" bestFit="1" customWidth="1"/>
    <col min="6920" max="6920" width="10.8984375" style="410"/>
    <col min="6921" max="6921" width="25" style="410" customWidth="1"/>
    <col min="6922" max="7169" width="10.8984375" style="410"/>
    <col min="7170" max="7170" width="12.8984375" style="410" bestFit="1" customWidth="1"/>
    <col min="7171" max="7171" width="10.8984375" style="410"/>
    <col min="7172" max="7172" width="40.19921875" style="410" customWidth="1"/>
    <col min="7173" max="7173" width="10.8984375" style="410"/>
    <col min="7174" max="7174" width="23.8984375" style="410" customWidth="1"/>
    <col min="7175" max="7175" width="14.296875" style="410" bestFit="1" customWidth="1"/>
    <col min="7176" max="7176" width="10.8984375" style="410"/>
    <col min="7177" max="7177" width="25" style="410" customWidth="1"/>
    <col min="7178" max="7425" width="10.8984375" style="410"/>
    <col min="7426" max="7426" width="12.8984375" style="410" bestFit="1" customWidth="1"/>
    <col min="7427" max="7427" width="10.8984375" style="410"/>
    <col min="7428" max="7428" width="40.19921875" style="410" customWidth="1"/>
    <col min="7429" max="7429" width="10.8984375" style="410"/>
    <col min="7430" max="7430" width="23.8984375" style="410" customWidth="1"/>
    <col min="7431" max="7431" width="14.296875" style="410" bestFit="1" customWidth="1"/>
    <col min="7432" max="7432" width="10.8984375" style="410"/>
    <col min="7433" max="7433" width="25" style="410" customWidth="1"/>
    <col min="7434" max="7681" width="10.8984375" style="410"/>
    <col min="7682" max="7682" width="12.8984375" style="410" bestFit="1" customWidth="1"/>
    <col min="7683" max="7683" width="10.8984375" style="410"/>
    <col min="7684" max="7684" width="40.19921875" style="410" customWidth="1"/>
    <col min="7685" max="7685" width="10.8984375" style="410"/>
    <col min="7686" max="7686" width="23.8984375" style="410" customWidth="1"/>
    <col min="7687" max="7687" width="14.296875" style="410" bestFit="1" customWidth="1"/>
    <col min="7688" max="7688" width="10.8984375" style="410"/>
    <col min="7689" max="7689" width="25" style="410" customWidth="1"/>
    <col min="7690" max="7937" width="10.8984375" style="410"/>
    <col min="7938" max="7938" width="12.8984375" style="410" bestFit="1" customWidth="1"/>
    <col min="7939" max="7939" width="10.8984375" style="410"/>
    <col min="7940" max="7940" width="40.19921875" style="410" customWidth="1"/>
    <col min="7941" max="7941" width="10.8984375" style="410"/>
    <col min="7942" max="7942" width="23.8984375" style="410" customWidth="1"/>
    <col min="7943" max="7943" width="14.296875" style="410" bestFit="1" customWidth="1"/>
    <col min="7944" max="7944" width="10.8984375" style="410"/>
    <col min="7945" max="7945" width="25" style="410" customWidth="1"/>
    <col min="7946" max="8193" width="10.8984375" style="410"/>
    <col min="8194" max="8194" width="12.8984375" style="410" bestFit="1" customWidth="1"/>
    <col min="8195" max="8195" width="10.8984375" style="410"/>
    <col min="8196" max="8196" width="40.19921875" style="410" customWidth="1"/>
    <col min="8197" max="8197" width="10.8984375" style="410"/>
    <col min="8198" max="8198" width="23.8984375" style="410" customWidth="1"/>
    <col min="8199" max="8199" width="14.296875" style="410" bestFit="1" customWidth="1"/>
    <col min="8200" max="8200" width="10.8984375" style="410"/>
    <col min="8201" max="8201" width="25" style="410" customWidth="1"/>
    <col min="8202" max="8449" width="10.8984375" style="410"/>
    <col min="8450" max="8450" width="12.8984375" style="410" bestFit="1" customWidth="1"/>
    <col min="8451" max="8451" width="10.8984375" style="410"/>
    <col min="8452" max="8452" width="40.19921875" style="410" customWidth="1"/>
    <col min="8453" max="8453" width="10.8984375" style="410"/>
    <col min="8454" max="8454" width="23.8984375" style="410" customWidth="1"/>
    <col min="8455" max="8455" width="14.296875" style="410" bestFit="1" customWidth="1"/>
    <col min="8456" max="8456" width="10.8984375" style="410"/>
    <col min="8457" max="8457" width="25" style="410" customWidth="1"/>
    <col min="8458" max="8705" width="10.8984375" style="410"/>
    <col min="8706" max="8706" width="12.8984375" style="410" bestFit="1" customWidth="1"/>
    <col min="8707" max="8707" width="10.8984375" style="410"/>
    <col min="8708" max="8708" width="40.19921875" style="410" customWidth="1"/>
    <col min="8709" max="8709" width="10.8984375" style="410"/>
    <col min="8710" max="8710" width="23.8984375" style="410" customWidth="1"/>
    <col min="8711" max="8711" width="14.296875" style="410" bestFit="1" customWidth="1"/>
    <col min="8712" max="8712" width="10.8984375" style="410"/>
    <col min="8713" max="8713" width="25" style="410" customWidth="1"/>
    <col min="8714" max="8961" width="10.8984375" style="410"/>
    <col min="8962" max="8962" width="12.8984375" style="410" bestFit="1" customWidth="1"/>
    <col min="8963" max="8963" width="10.8984375" style="410"/>
    <col min="8964" max="8964" width="40.19921875" style="410" customWidth="1"/>
    <col min="8965" max="8965" width="10.8984375" style="410"/>
    <col min="8966" max="8966" width="23.8984375" style="410" customWidth="1"/>
    <col min="8967" max="8967" width="14.296875" style="410" bestFit="1" customWidth="1"/>
    <col min="8968" max="8968" width="10.8984375" style="410"/>
    <col min="8969" max="8969" width="25" style="410" customWidth="1"/>
    <col min="8970" max="9217" width="10.8984375" style="410"/>
    <col min="9218" max="9218" width="12.8984375" style="410" bestFit="1" customWidth="1"/>
    <col min="9219" max="9219" width="10.8984375" style="410"/>
    <col min="9220" max="9220" width="40.19921875" style="410" customWidth="1"/>
    <col min="9221" max="9221" width="10.8984375" style="410"/>
    <col min="9222" max="9222" width="23.8984375" style="410" customWidth="1"/>
    <col min="9223" max="9223" width="14.296875" style="410" bestFit="1" customWidth="1"/>
    <col min="9224" max="9224" width="10.8984375" style="410"/>
    <col min="9225" max="9225" width="25" style="410" customWidth="1"/>
    <col min="9226" max="9473" width="10.8984375" style="410"/>
    <col min="9474" max="9474" width="12.8984375" style="410" bestFit="1" customWidth="1"/>
    <col min="9475" max="9475" width="10.8984375" style="410"/>
    <col min="9476" max="9476" width="40.19921875" style="410" customWidth="1"/>
    <col min="9477" max="9477" width="10.8984375" style="410"/>
    <col min="9478" max="9478" width="23.8984375" style="410" customWidth="1"/>
    <col min="9479" max="9479" width="14.296875" style="410" bestFit="1" customWidth="1"/>
    <col min="9480" max="9480" width="10.8984375" style="410"/>
    <col min="9481" max="9481" width="25" style="410" customWidth="1"/>
    <col min="9482" max="9729" width="10.8984375" style="410"/>
    <col min="9730" max="9730" width="12.8984375" style="410" bestFit="1" customWidth="1"/>
    <col min="9731" max="9731" width="10.8984375" style="410"/>
    <col min="9732" max="9732" width="40.19921875" style="410" customWidth="1"/>
    <col min="9733" max="9733" width="10.8984375" style="410"/>
    <col min="9734" max="9734" width="23.8984375" style="410" customWidth="1"/>
    <col min="9735" max="9735" width="14.296875" style="410" bestFit="1" customWidth="1"/>
    <col min="9736" max="9736" width="10.8984375" style="410"/>
    <col min="9737" max="9737" width="25" style="410" customWidth="1"/>
    <col min="9738" max="9985" width="10.8984375" style="410"/>
    <col min="9986" max="9986" width="12.8984375" style="410" bestFit="1" customWidth="1"/>
    <col min="9987" max="9987" width="10.8984375" style="410"/>
    <col min="9988" max="9988" width="40.19921875" style="410" customWidth="1"/>
    <col min="9989" max="9989" width="10.8984375" style="410"/>
    <col min="9990" max="9990" width="23.8984375" style="410" customWidth="1"/>
    <col min="9991" max="9991" width="14.296875" style="410" bestFit="1" customWidth="1"/>
    <col min="9992" max="9992" width="10.8984375" style="410"/>
    <col min="9993" max="9993" width="25" style="410" customWidth="1"/>
    <col min="9994" max="10241" width="10.8984375" style="410"/>
    <col min="10242" max="10242" width="12.8984375" style="410" bestFit="1" customWidth="1"/>
    <col min="10243" max="10243" width="10.8984375" style="410"/>
    <col min="10244" max="10244" width="40.19921875" style="410" customWidth="1"/>
    <col min="10245" max="10245" width="10.8984375" style="410"/>
    <col min="10246" max="10246" width="23.8984375" style="410" customWidth="1"/>
    <col min="10247" max="10247" width="14.296875" style="410" bestFit="1" customWidth="1"/>
    <col min="10248" max="10248" width="10.8984375" style="410"/>
    <col min="10249" max="10249" width="25" style="410" customWidth="1"/>
    <col min="10250" max="10497" width="10.8984375" style="410"/>
    <col min="10498" max="10498" width="12.8984375" style="410" bestFit="1" customWidth="1"/>
    <col min="10499" max="10499" width="10.8984375" style="410"/>
    <col min="10500" max="10500" width="40.19921875" style="410" customWidth="1"/>
    <col min="10501" max="10501" width="10.8984375" style="410"/>
    <col min="10502" max="10502" width="23.8984375" style="410" customWidth="1"/>
    <col min="10503" max="10503" width="14.296875" style="410" bestFit="1" customWidth="1"/>
    <col min="10504" max="10504" width="10.8984375" style="410"/>
    <col min="10505" max="10505" width="25" style="410" customWidth="1"/>
    <col min="10506" max="10753" width="10.8984375" style="410"/>
    <col min="10754" max="10754" width="12.8984375" style="410" bestFit="1" customWidth="1"/>
    <col min="10755" max="10755" width="10.8984375" style="410"/>
    <col min="10756" max="10756" width="40.19921875" style="410" customWidth="1"/>
    <col min="10757" max="10757" width="10.8984375" style="410"/>
    <col min="10758" max="10758" width="23.8984375" style="410" customWidth="1"/>
    <col min="10759" max="10759" width="14.296875" style="410" bestFit="1" customWidth="1"/>
    <col min="10760" max="10760" width="10.8984375" style="410"/>
    <col min="10761" max="10761" width="25" style="410" customWidth="1"/>
    <col min="10762" max="11009" width="10.8984375" style="410"/>
    <col min="11010" max="11010" width="12.8984375" style="410" bestFit="1" customWidth="1"/>
    <col min="11011" max="11011" width="10.8984375" style="410"/>
    <col min="11012" max="11012" width="40.19921875" style="410" customWidth="1"/>
    <col min="11013" max="11013" width="10.8984375" style="410"/>
    <col min="11014" max="11014" width="23.8984375" style="410" customWidth="1"/>
    <col min="11015" max="11015" width="14.296875" style="410" bestFit="1" customWidth="1"/>
    <col min="11016" max="11016" width="10.8984375" style="410"/>
    <col min="11017" max="11017" width="25" style="410" customWidth="1"/>
    <col min="11018" max="11265" width="10.8984375" style="410"/>
    <col min="11266" max="11266" width="12.8984375" style="410" bestFit="1" customWidth="1"/>
    <col min="11267" max="11267" width="10.8984375" style="410"/>
    <col min="11268" max="11268" width="40.19921875" style="410" customWidth="1"/>
    <col min="11269" max="11269" width="10.8984375" style="410"/>
    <col min="11270" max="11270" width="23.8984375" style="410" customWidth="1"/>
    <col min="11271" max="11271" width="14.296875" style="410" bestFit="1" customWidth="1"/>
    <col min="11272" max="11272" width="10.8984375" style="410"/>
    <col min="11273" max="11273" width="25" style="410" customWidth="1"/>
    <col min="11274" max="11521" width="10.8984375" style="410"/>
    <col min="11522" max="11522" width="12.8984375" style="410" bestFit="1" customWidth="1"/>
    <col min="11523" max="11523" width="10.8984375" style="410"/>
    <col min="11524" max="11524" width="40.19921875" style="410" customWidth="1"/>
    <col min="11525" max="11525" width="10.8984375" style="410"/>
    <col min="11526" max="11526" width="23.8984375" style="410" customWidth="1"/>
    <col min="11527" max="11527" width="14.296875" style="410" bestFit="1" customWidth="1"/>
    <col min="11528" max="11528" width="10.8984375" style="410"/>
    <col min="11529" max="11529" width="25" style="410" customWidth="1"/>
    <col min="11530" max="11777" width="10.8984375" style="410"/>
    <col min="11778" max="11778" width="12.8984375" style="410" bestFit="1" customWidth="1"/>
    <col min="11779" max="11779" width="10.8984375" style="410"/>
    <col min="11780" max="11780" width="40.19921875" style="410" customWidth="1"/>
    <col min="11781" max="11781" width="10.8984375" style="410"/>
    <col min="11782" max="11782" width="23.8984375" style="410" customWidth="1"/>
    <col min="11783" max="11783" width="14.296875" style="410" bestFit="1" customWidth="1"/>
    <col min="11784" max="11784" width="10.8984375" style="410"/>
    <col min="11785" max="11785" width="25" style="410" customWidth="1"/>
    <col min="11786" max="12033" width="10.8984375" style="410"/>
    <col min="12034" max="12034" width="12.8984375" style="410" bestFit="1" customWidth="1"/>
    <col min="12035" max="12035" width="10.8984375" style="410"/>
    <col min="12036" max="12036" width="40.19921875" style="410" customWidth="1"/>
    <col min="12037" max="12037" width="10.8984375" style="410"/>
    <col min="12038" max="12038" width="23.8984375" style="410" customWidth="1"/>
    <col min="12039" max="12039" width="14.296875" style="410" bestFit="1" customWidth="1"/>
    <col min="12040" max="12040" width="10.8984375" style="410"/>
    <col min="12041" max="12041" width="25" style="410" customWidth="1"/>
    <col min="12042" max="12289" width="10.8984375" style="410"/>
    <col min="12290" max="12290" width="12.8984375" style="410" bestFit="1" customWidth="1"/>
    <col min="12291" max="12291" width="10.8984375" style="410"/>
    <col min="12292" max="12292" width="40.19921875" style="410" customWidth="1"/>
    <col min="12293" max="12293" width="10.8984375" style="410"/>
    <col min="12294" max="12294" width="23.8984375" style="410" customWidth="1"/>
    <col min="12295" max="12295" width="14.296875" style="410" bestFit="1" customWidth="1"/>
    <col min="12296" max="12296" width="10.8984375" style="410"/>
    <col min="12297" max="12297" width="25" style="410" customWidth="1"/>
    <col min="12298" max="12545" width="10.8984375" style="410"/>
    <col min="12546" max="12546" width="12.8984375" style="410" bestFit="1" customWidth="1"/>
    <col min="12547" max="12547" width="10.8984375" style="410"/>
    <col min="12548" max="12548" width="40.19921875" style="410" customWidth="1"/>
    <col min="12549" max="12549" width="10.8984375" style="410"/>
    <col min="12550" max="12550" width="23.8984375" style="410" customWidth="1"/>
    <col min="12551" max="12551" width="14.296875" style="410" bestFit="1" customWidth="1"/>
    <col min="12552" max="12552" width="10.8984375" style="410"/>
    <col min="12553" max="12553" width="25" style="410" customWidth="1"/>
    <col min="12554" max="12801" width="10.8984375" style="410"/>
    <col min="12802" max="12802" width="12.8984375" style="410" bestFit="1" customWidth="1"/>
    <col min="12803" max="12803" width="10.8984375" style="410"/>
    <col min="12804" max="12804" width="40.19921875" style="410" customWidth="1"/>
    <col min="12805" max="12805" width="10.8984375" style="410"/>
    <col min="12806" max="12806" width="23.8984375" style="410" customWidth="1"/>
    <col min="12807" max="12807" width="14.296875" style="410" bestFit="1" customWidth="1"/>
    <col min="12808" max="12808" width="10.8984375" style="410"/>
    <col min="12809" max="12809" width="25" style="410" customWidth="1"/>
    <col min="12810" max="13057" width="10.8984375" style="410"/>
    <col min="13058" max="13058" width="12.8984375" style="410" bestFit="1" customWidth="1"/>
    <col min="13059" max="13059" width="10.8984375" style="410"/>
    <col min="13060" max="13060" width="40.19921875" style="410" customWidth="1"/>
    <col min="13061" max="13061" width="10.8984375" style="410"/>
    <col min="13062" max="13062" width="23.8984375" style="410" customWidth="1"/>
    <col min="13063" max="13063" width="14.296875" style="410" bestFit="1" customWidth="1"/>
    <col min="13064" max="13064" width="10.8984375" style="410"/>
    <col min="13065" max="13065" width="25" style="410" customWidth="1"/>
    <col min="13066" max="13313" width="10.8984375" style="410"/>
    <col min="13314" max="13314" width="12.8984375" style="410" bestFit="1" customWidth="1"/>
    <col min="13315" max="13315" width="10.8984375" style="410"/>
    <col min="13316" max="13316" width="40.19921875" style="410" customWidth="1"/>
    <col min="13317" max="13317" width="10.8984375" style="410"/>
    <col min="13318" max="13318" width="23.8984375" style="410" customWidth="1"/>
    <col min="13319" max="13319" width="14.296875" style="410" bestFit="1" customWidth="1"/>
    <col min="13320" max="13320" width="10.8984375" style="410"/>
    <col min="13321" max="13321" width="25" style="410" customWidth="1"/>
    <col min="13322" max="13569" width="10.8984375" style="410"/>
    <col min="13570" max="13570" width="12.8984375" style="410" bestFit="1" customWidth="1"/>
    <col min="13571" max="13571" width="10.8984375" style="410"/>
    <col min="13572" max="13572" width="40.19921875" style="410" customWidth="1"/>
    <col min="13573" max="13573" width="10.8984375" style="410"/>
    <col min="13574" max="13574" width="23.8984375" style="410" customWidth="1"/>
    <col min="13575" max="13575" width="14.296875" style="410" bestFit="1" customWidth="1"/>
    <col min="13576" max="13576" width="10.8984375" style="410"/>
    <col min="13577" max="13577" width="25" style="410" customWidth="1"/>
    <col min="13578" max="13825" width="10.8984375" style="410"/>
    <col min="13826" max="13826" width="12.8984375" style="410" bestFit="1" customWidth="1"/>
    <col min="13827" max="13827" width="10.8984375" style="410"/>
    <col min="13828" max="13828" width="40.19921875" style="410" customWidth="1"/>
    <col min="13829" max="13829" width="10.8984375" style="410"/>
    <col min="13830" max="13830" width="23.8984375" style="410" customWidth="1"/>
    <col min="13831" max="13831" width="14.296875" style="410" bestFit="1" customWidth="1"/>
    <col min="13832" max="13832" width="10.8984375" style="410"/>
    <col min="13833" max="13833" width="25" style="410" customWidth="1"/>
    <col min="13834" max="14081" width="10.8984375" style="410"/>
    <col min="14082" max="14082" width="12.8984375" style="410" bestFit="1" customWidth="1"/>
    <col min="14083" max="14083" width="10.8984375" style="410"/>
    <col min="14084" max="14084" width="40.19921875" style="410" customWidth="1"/>
    <col min="14085" max="14085" width="10.8984375" style="410"/>
    <col min="14086" max="14086" width="23.8984375" style="410" customWidth="1"/>
    <col min="14087" max="14087" width="14.296875" style="410" bestFit="1" customWidth="1"/>
    <col min="14088" max="14088" width="10.8984375" style="410"/>
    <col min="14089" max="14089" width="25" style="410" customWidth="1"/>
    <col min="14090" max="14337" width="10.8984375" style="410"/>
    <col min="14338" max="14338" width="12.8984375" style="410" bestFit="1" customWidth="1"/>
    <col min="14339" max="14339" width="10.8984375" style="410"/>
    <col min="14340" max="14340" width="40.19921875" style="410" customWidth="1"/>
    <col min="14341" max="14341" width="10.8984375" style="410"/>
    <col min="14342" max="14342" width="23.8984375" style="410" customWidth="1"/>
    <col min="14343" max="14343" width="14.296875" style="410" bestFit="1" customWidth="1"/>
    <col min="14344" max="14344" width="10.8984375" style="410"/>
    <col min="14345" max="14345" width="25" style="410" customWidth="1"/>
    <col min="14346" max="14593" width="10.8984375" style="410"/>
    <col min="14594" max="14594" width="12.8984375" style="410" bestFit="1" customWidth="1"/>
    <col min="14595" max="14595" width="10.8984375" style="410"/>
    <col min="14596" max="14596" width="40.19921875" style="410" customWidth="1"/>
    <col min="14597" max="14597" width="10.8984375" style="410"/>
    <col min="14598" max="14598" width="23.8984375" style="410" customWidth="1"/>
    <col min="14599" max="14599" width="14.296875" style="410" bestFit="1" customWidth="1"/>
    <col min="14600" max="14600" width="10.8984375" style="410"/>
    <col min="14601" max="14601" width="25" style="410" customWidth="1"/>
    <col min="14602" max="14849" width="10.8984375" style="410"/>
    <col min="14850" max="14850" width="12.8984375" style="410" bestFit="1" customWidth="1"/>
    <col min="14851" max="14851" width="10.8984375" style="410"/>
    <col min="14852" max="14852" width="40.19921875" style="410" customWidth="1"/>
    <col min="14853" max="14853" width="10.8984375" style="410"/>
    <col min="14854" max="14854" width="23.8984375" style="410" customWidth="1"/>
    <col min="14855" max="14855" width="14.296875" style="410" bestFit="1" customWidth="1"/>
    <col min="14856" max="14856" width="10.8984375" style="410"/>
    <col min="14857" max="14857" width="25" style="410" customWidth="1"/>
    <col min="14858" max="15105" width="10.8984375" style="410"/>
    <col min="15106" max="15106" width="12.8984375" style="410" bestFit="1" customWidth="1"/>
    <col min="15107" max="15107" width="10.8984375" style="410"/>
    <col min="15108" max="15108" width="40.19921875" style="410" customWidth="1"/>
    <col min="15109" max="15109" width="10.8984375" style="410"/>
    <col min="15110" max="15110" width="23.8984375" style="410" customWidth="1"/>
    <col min="15111" max="15111" width="14.296875" style="410" bestFit="1" customWidth="1"/>
    <col min="15112" max="15112" width="10.8984375" style="410"/>
    <col min="15113" max="15113" width="25" style="410" customWidth="1"/>
    <col min="15114" max="15361" width="10.8984375" style="410"/>
    <col min="15362" max="15362" width="12.8984375" style="410" bestFit="1" customWidth="1"/>
    <col min="15363" max="15363" width="10.8984375" style="410"/>
    <col min="15364" max="15364" width="40.19921875" style="410" customWidth="1"/>
    <col min="15365" max="15365" width="10.8984375" style="410"/>
    <col min="15366" max="15366" width="23.8984375" style="410" customWidth="1"/>
    <col min="15367" max="15367" width="14.296875" style="410" bestFit="1" customWidth="1"/>
    <col min="15368" max="15368" width="10.8984375" style="410"/>
    <col min="15369" max="15369" width="25" style="410" customWidth="1"/>
    <col min="15370" max="15617" width="10.8984375" style="410"/>
    <col min="15618" max="15618" width="12.8984375" style="410" bestFit="1" customWidth="1"/>
    <col min="15619" max="15619" width="10.8984375" style="410"/>
    <col min="15620" max="15620" width="40.19921875" style="410" customWidth="1"/>
    <col min="15621" max="15621" width="10.8984375" style="410"/>
    <col min="15622" max="15622" width="23.8984375" style="410" customWidth="1"/>
    <col min="15623" max="15623" width="14.296875" style="410" bestFit="1" customWidth="1"/>
    <col min="15624" max="15624" width="10.8984375" style="410"/>
    <col min="15625" max="15625" width="25" style="410" customWidth="1"/>
    <col min="15626" max="15873" width="10.8984375" style="410"/>
    <col min="15874" max="15874" width="12.8984375" style="410" bestFit="1" customWidth="1"/>
    <col min="15875" max="15875" width="10.8984375" style="410"/>
    <col min="15876" max="15876" width="40.19921875" style="410" customWidth="1"/>
    <col min="15877" max="15877" width="10.8984375" style="410"/>
    <col min="15878" max="15878" width="23.8984375" style="410" customWidth="1"/>
    <col min="15879" max="15879" width="14.296875" style="410" bestFit="1" customWidth="1"/>
    <col min="15880" max="15880" width="10.8984375" style="410"/>
    <col min="15881" max="15881" width="25" style="410" customWidth="1"/>
    <col min="15882" max="16129" width="10.8984375" style="410"/>
    <col min="16130" max="16130" width="12.8984375" style="410" bestFit="1" customWidth="1"/>
    <col min="16131" max="16131" width="10.8984375" style="410"/>
    <col min="16132" max="16132" width="40.19921875" style="410" customWidth="1"/>
    <col min="16133" max="16133" width="10.8984375" style="410"/>
    <col min="16134" max="16134" width="23.8984375" style="410" customWidth="1"/>
    <col min="16135" max="16135" width="14.296875" style="410" bestFit="1" customWidth="1"/>
    <col min="16136" max="16136" width="10.8984375" style="410"/>
    <col min="16137" max="16137" width="25" style="410" customWidth="1"/>
    <col min="16138" max="16384" width="10.8984375" style="410"/>
  </cols>
  <sheetData>
    <row r="1" spans="1:13" s="398" customFormat="1" ht="15.5">
      <c r="A1" s="397"/>
      <c r="B1" s="397"/>
      <c r="C1" s="397"/>
      <c r="D1" s="397"/>
      <c r="E1" s="397"/>
      <c r="F1" s="397"/>
      <c r="G1" s="397"/>
      <c r="H1" s="397"/>
      <c r="I1" s="397"/>
      <c r="K1" s="399"/>
    </row>
    <row r="2" spans="1:13" s="398" customFormat="1" ht="20" customHeight="1">
      <c r="A2" s="400"/>
      <c r="B2" s="401" t="s">
        <v>276</v>
      </c>
      <c r="C2" s="402"/>
      <c r="D2" s="403"/>
      <c r="E2" s="404"/>
      <c r="F2" s="405"/>
      <c r="G2" s="402"/>
      <c r="H2" s="402"/>
      <c r="I2" s="406"/>
      <c r="K2" s="399"/>
    </row>
    <row r="3" spans="1:13" s="398" customFormat="1" ht="47.5" customHeight="1">
      <c r="A3" s="400"/>
      <c r="B3" s="407" t="s">
        <v>953</v>
      </c>
      <c r="C3" s="1358" t="str">
        <f>'INSUMOS &amp; EQUIPOS'!B6</f>
        <v>CONSTRUCCIÓN DE UN SISTEMA SOLAR FOTOVOLTAICO DE GENERACIÓN DISTRIBUIDA DE 0.99 MWE ETAPA 3 PARA EL DESARROLLO SOCIOECONÓMICO DEL MUNICIPIO DE BARRANCAS, EN EL DEPARTAMENTO DE LA GUAJIRA - BARRANCAS III</v>
      </c>
      <c r="D3" s="1358"/>
      <c r="E3" s="1358"/>
      <c r="F3" s="1358"/>
      <c r="G3" s="1358"/>
      <c r="H3" s="1358"/>
      <c r="I3" s="1358"/>
      <c r="K3" s="399"/>
    </row>
    <row r="4" spans="1:13" s="398" customFormat="1" ht="20" customHeight="1">
      <c r="A4" s="400"/>
      <c r="B4" s="408" t="s">
        <v>954</v>
      </c>
      <c r="C4" s="1359" t="s">
        <v>1576</v>
      </c>
      <c r="D4" s="1359"/>
      <c r="E4" s="1359"/>
      <c r="F4" s="409" t="s">
        <v>955</v>
      </c>
      <c r="G4" s="1360" t="s">
        <v>956</v>
      </c>
      <c r="H4" s="1361"/>
      <c r="I4" s="1361"/>
      <c r="K4" s="399"/>
    </row>
    <row r="5" spans="1:13">
      <c r="B5" s="411"/>
      <c r="C5" s="412"/>
      <c r="D5" s="412"/>
      <c r="E5" s="412"/>
      <c r="F5" s="412"/>
      <c r="G5" s="412"/>
      <c r="H5" s="412"/>
      <c r="I5" s="412"/>
      <c r="L5" s="413" t="s">
        <v>957</v>
      </c>
      <c r="M5" s="414">
        <v>43.6</v>
      </c>
    </row>
    <row r="6" spans="1:13">
      <c r="B6" s="411"/>
      <c r="C6" s="415"/>
      <c r="D6" s="416" t="s">
        <v>958</v>
      </c>
      <c r="E6" s="417"/>
      <c r="F6" s="418"/>
      <c r="G6" s="419"/>
      <c r="H6" s="417"/>
      <c r="I6" s="420"/>
      <c r="L6" s="413" t="s">
        <v>959</v>
      </c>
      <c r="M6" s="414">
        <v>20</v>
      </c>
    </row>
    <row r="7" spans="1:13">
      <c r="B7" s="1362" t="s">
        <v>960</v>
      </c>
      <c r="C7" s="1362"/>
      <c r="D7" s="1362"/>
      <c r="E7" s="1362"/>
      <c r="F7" s="1362"/>
      <c r="G7" s="1363">
        <f>M5</f>
        <v>43.6</v>
      </c>
      <c r="H7" s="1364"/>
      <c r="I7" s="1365"/>
    </row>
    <row r="8" spans="1:13">
      <c r="B8" s="411"/>
      <c r="C8" s="415"/>
      <c r="D8" s="415"/>
      <c r="E8" s="417"/>
      <c r="F8" s="418"/>
      <c r="G8" s="419"/>
      <c r="H8" s="417"/>
      <c r="I8" s="420"/>
    </row>
    <row r="9" spans="1:13">
      <c r="B9" s="421">
        <v>1</v>
      </c>
      <c r="C9" s="422" t="s">
        <v>378</v>
      </c>
      <c r="D9" s="423" t="s">
        <v>961</v>
      </c>
      <c r="E9" s="422" t="s">
        <v>320</v>
      </c>
      <c r="F9" s="424">
        <f>SUM(I11:I20)</f>
        <v>720553.28328510921</v>
      </c>
      <c r="G9" s="417"/>
      <c r="H9" s="415"/>
      <c r="I9" s="425"/>
    </row>
    <row r="10" spans="1:13">
      <c r="B10" s="411"/>
      <c r="C10" s="426" t="s">
        <v>934</v>
      </c>
      <c r="D10" s="427" t="s">
        <v>287</v>
      </c>
      <c r="E10" s="426" t="s">
        <v>288</v>
      </c>
      <c r="F10" s="428" t="s">
        <v>784</v>
      </c>
      <c r="G10" s="426" t="s">
        <v>0</v>
      </c>
      <c r="H10" s="429" t="s">
        <v>962</v>
      </c>
      <c r="I10" s="426" t="s">
        <v>365</v>
      </c>
    </row>
    <row r="11" spans="1:13">
      <c r="B11" s="411"/>
      <c r="C11" s="430" t="s">
        <v>963</v>
      </c>
      <c r="D11" s="431" t="s">
        <v>964</v>
      </c>
      <c r="E11" s="430" t="s">
        <v>327</v>
      </c>
      <c r="F11" s="432">
        <f>'INSUMOS &amp; EQUIPOS'!E35</f>
        <v>938.48624999999993</v>
      </c>
      <c r="G11" s="433">
        <v>320</v>
      </c>
      <c r="H11" s="434">
        <v>0.05</v>
      </c>
      <c r="I11" s="432">
        <f t="shared" ref="I11:I20" si="0">F11*G11*(100%+H11)</f>
        <v>315331.38</v>
      </c>
    </row>
    <row r="12" spans="1:13">
      <c r="B12" s="411"/>
      <c r="C12" s="430" t="s">
        <v>963</v>
      </c>
      <c r="D12" s="431" t="s">
        <v>965</v>
      </c>
      <c r="E12" s="430" t="s">
        <v>320</v>
      </c>
      <c r="F12" s="432">
        <f>'INSUMOS &amp; EQUIPOS'!E22</f>
        <v>82791.022524043234</v>
      </c>
      <c r="G12" s="433">
        <v>0.52</v>
      </c>
      <c r="H12" s="434">
        <v>0.05</v>
      </c>
      <c r="I12" s="432">
        <f t="shared" si="0"/>
        <v>45203.898298127613</v>
      </c>
    </row>
    <row r="13" spans="1:13">
      <c r="B13" s="411"/>
      <c r="C13" s="430" t="s">
        <v>963</v>
      </c>
      <c r="D13" s="431" t="s">
        <v>966</v>
      </c>
      <c r="E13" s="430" t="s">
        <v>967</v>
      </c>
      <c r="F13" s="432">
        <f>'INSUMOS &amp; EQUIPOS'!E13</f>
        <v>105.3</v>
      </c>
      <c r="G13" s="433">
        <v>170</v>
      </c>
      <c r="H13" s="434">
        <v>0.05</v>
      </c>
      <c r="I13" s="432">
        <f t="shared" si="0"/>
        <v>18796.05</v>
      </c>
    </row>
    <row r="14" spans="1:13">
      <c r="B14" s="411"/>
      <c r="C14" s="430" t="s">
        <v>963</v>
      </c>
      <c r="D14" s="431" t="s">
        <v>968</v>
      </c>
      <c r="E14" s="430" t="s">
        <v>320</v>
      </c>
      <c r="F14" s="432">
        <f>'INSUMOS &amp; EQUIPOS'!E23</f>
        <v>142155</v>
      </c>
      <c r="G14" s="433">
        <v>0.9</v>
      </c>
      <c r="H14" s="434">
        <v>0.05</v>
      </c>
      <c r="I14" s="432">
        <f t="shared" si="0"/>
        <v>134336.47500000001</v>
      </c>
    </row>
    <row r="15" spans="1:13">
      <c r="B15" s="411"/>
      <c r="C15" s="430" t="s">
        <v>963</v>
      </c>
      <c r="D15" s="435" t="s">
        <v>969</v>
      </c>
      <c r="E15" s="430" t="s">
        <v>327</v>
      </c>
      <c r="F15" s="432">
        <f>'INSUMOS &amp; EQUIPOS'!E19</f>
        <v>24360.052421250002</v>
      </c>
      <c r="G15" s="433"/>
      <c r="H15" s="434">
        <v>0.05</v>
      </c>
      <c r="I15" s="432">
        <f t="shared" si="0"/>
        <v>0</v>
      </c>
    </row>
    <row r="16" spans="1:13">
      <c r="B16" s="411"/>
      <c r="C16" s="430" t="s">
        <v>970</v>
      </c>
      <c r="D16" s="435" t="str">
        <f>'INSUMOS &amp; EQUIPOS'!C382</f>
        <v xml:space="preserve">CUADRILLA "AA" (Albañileria) </v>
      </c>
      <c r="E16" s="436" t="s">
        <v>971</v>
      </c>
      <c r="F16" s="437">
        <f>'INSUMOS &amp; EQUIPOS'!E382</f>
        <v>50004.564548208138</v>
      </c>
      <c r="G16" s="433">
        <v>1.5</v>
      </c>
      <c r="H16" s="430"/>
      <c r="I16" s="432">
        <f>F16*G16*(100%+H16)</f>
        <v>75006.846822312204</v>
      </c>
    </row>
    <row r="17" spans="2:9">
      <c r="B17" s="411"/>
      <c r="C17" s="430" t="s">
        <v>972</v>
      </c>
      <c r="D17" s="438" t="s">
        <v>973</v>
      </c>
      <c r="E17" s="430" t="s">
        <v>974</v>
      </c>
      <c r="F17" s="432">
        <f>'INSUMOS &amp; EQUIPOS'!E364</f>
        <v>130571.99999999999</v>
      </c>
      <c r="G17" s="433">
        <v>0.12</v>
      </c>
      <c r="H17" s="417"/>
      <c r="I17" s="432">
        <f>F17*G17*(100%+H17)</f>
        <v>15668.639999999998</v>
      </c>
    </row>
    <row r="18" spans="2:9">
      <c r="B18" s="411"/>
      <c r="C18" s="430" t="s">
        <v>975</v>
      </c>
      <c r="D18" s="435" t="s">
        <v>976</v>
      </c>
      <c r="E18" s="436" t="s">
        <v>291</v>
      </c>
      <c r="F18" s="437">
        <f>+I16</f>
        <v>75006.846822312204</v>
      </c>
      <c r="G18" s="433">
        <v>0.03</v>
      </c>
      <c r="H18" s="430"/>
      <c r="I18" s="432">
        <f>F18*G18*(100%+H18)</f>
        <v>2250.2054046693661</v>
      </c>
    </row>
    <row r="19" spans="2:9">
      <c r="B19" s="411"/>
      <c r="C19" s="439" t="s">
        <v>977</v>
      </c>
      <c r="D19" s="440" t="s">
        <v>978</v>
      </c>
      <c r="E19" s="439" t="s">
        <v>320</v>
      </c>
      <c r="F19" s="441">
        <f>+'INSUMOS &amp; EQUIPOS'!E409*$G$7</f>
        <v>81399.848399999988</v>
      </c>
      <c r="G19" s="433">
        <v>0.56000000000000005</v>
      </c>
      <c r="H19" s="434"/>
      <c r="I19" s="432">
        <f t="shared" si="0"/>
        <v>45583.915104</v>
      </c>
    </row>
    <row r="20" spans="2:9" ht="31">
      <c r="B20" s="411"/>
      <c r="C20" s="439" t="s">
        <v>977</v>
      </c>
      <c r="D20" s="440" t="s">
        <v>979</v>
      </c>
      <c r="E20" s="439" t="s">
        <v>320</v>
      </c>
      <c r="F20" s="441">
        <f>'INSUMOS &amp; EQUIPOS'!$E$409*$G$7</f>
        <v>81399.848399999988</v>
      </c>
      <c r="G20" s="433">
        <v>0.84</v>
      </c>
      <c r="H20" s="434"/>
      <c r="I20" s="432">
        <f t="shared" si="0"/>
        <v>68375.872655999992</v>
      </c>
    </row>
    <row r="21" spans="2:9">
      <c r="B21" s="411"/>
      <c r="C21" s="415"/>
      <c r="D21" s="415"/>
      <c r="E21" s="417"/>
      <c r="F21" s="418"/>
      <c r="G21" s="419"/>
      <c r="H21" s="417"/>
      <c r="I21" s="420"/>
    </row>
    <row r="22" spans="2:9">
      <c r="B22" s="421">
        <v>2</v>
      </c>
      <c r="C22" s="422" t="s">
        <v>378</v>
      </c>
      <c r="D22" s="423" t="s">
        <v>980</v>
      </c>
      <c r="E22" s="422" t="s">
        <v>320</v>
      </c>
      <c r="F22" s="424">
        <f>SUM(I24:I30)</f>
        <v>737146.77902431041</v>
      </c>
      <c r="G22" s="417"/>
      <c r="H22" s="415"/>
      <c r="I22" s="425"/>
    </row>
    <row r="23" spans="2:9">
      <c r="B23" s="411"/>
      <c r="C23" s="426" t="s">
        <v>934</v>
      </c>
      <c r="D23" s="427" t="s">
        <v>287</v>
      </c>
      <c r="E23" s="426" t="s">
        <v>288</v>
      </c>
      <c r="F23" s="428" t="s">
        <v>784</v>
      </c>
      <c r="G23" s="426" t="s">
        <v>0</v>
      </c>
      <c r="H23" s="429" t="s">
        <v>962</v>
      </c>
      <c r="I23" s="426" t="s">
        <v>365</v>
      </c>
    </row>
    <row r="24" spans="2:9">
      <c r="B24" s="411"/>
      <c r="C24" s="430" t="s">
        <v>963</v>
      </c>
      <c r="D24" s="431" t="s">
        <v>964</v>
      </c>
      <c r="E24" s="430" t="s">
        <v>327</v>
      </c>
      <c r="F24" s="432">
        <f>F11</f>
        <v>938.48624999999993</v>
      </c>
      <c r="G24" s="433">
        <v>420</v>
      </c>
      <c r="H24" s="434">
        <v>0.05</v>
      </c>
      <c r="I24" s="432">
        <f>F24*G24*(100%+H24)</f>
        <v>413872.43624999997</v>
      </c>
    </row>
    <row r="25" spans="2:9">
      <c r="B25" s="411"/>
      <c r="C25" s="430" t="s">
        <v>963</v>
      </c>
      <c r="D25" s="431" t="s">
        <v>965</v>
      </c>
      <c r="E25" s="430" t="s">
        <v>320</v>
      </c>
      <c r="F25" s="432">
        <f>F12</f>
        <v>82791.022524043234</v>
      </c>
      <c r="G25" s="433">
        <v>1.34</v>
      </c>
      <c r="H25" s="434">
        <v>0.05</v>
      </c>
      <c r="I25" s="432">
        <f t="shared" ref="I25:I30" si="1">F25*G25*(100%+H25)</f>
        <v>116486.96869132883</v>
      </c>
    </row>
    <row r="26" spans="2:9">
      <c r="B26" s="411"/>
      <c r="C26" s="430" t="s">
        <v>963</v>
      </c>
      <c r="D26" s="431" t="s">
        <v>966</v>
      </c>
      <c r="E26" s="430" t="s">
        <v>967</v>
      </c>
      <c r="F26" s="432">
        <f>F13</f>
        <v>105.3</v>
      </c>
      <c r="G26" s="433">
        <v>185</v>
      </c>
      <c r="H26" s="434">
        <v>0.05</v>
      </c>
      <c r="I26" s="432">
        <f t="shared" si="1"/>
        <v>20454.525000000001</v>
      </c>
    </row>
    <row r="27" spans="2:9">
      <c r="B27" s="411"/>
      <c r="C27" s="430" t="s">
        <v>963</v>
      </c>
      <c r="D27" s="431" t="s">
        <v>981</v>
      </c>
      <c r="E27" s="430" t="s">
        <v>327</v>
      </c>
      <c r="F27" s="432">
        <f>'INSUMOS &amp; EQUIPOS'!E53</f>
        <v>15531.749999999998</v>
      </c>
      <c r="G27" s="433">
        <v>0</v>
      </c>
      <c r="H27" s="434">
        <v>0.05</v>
      </c>
      <c r="I27" s="432">
        <f t="shared" si="1"/>
        <v>0</v>
      </c>
    </row>
    <row r="28" spans="2:9">
      <c r="B28" s="411"/>
      <c r="C28" s="430" t="s">
        <v>970</v>
      </c>
      <c r="D28" s="435" t="str">
        <f>D16</f>
        <v xml:space="preserve">CUADRILLA "AA" (Albañileria) </v>
      </c>
      <c r="E28" s="436" t="s">
        <v>971</v>
      </c>
      <c r="F28" s="437">
        <f>F16</f>
        <v>50004.564548208138</v>
      </c>
      <c r="G28" s="433">
        <v>1.5</v>
      </c>
      <c r="H28" s="430"/>
      <c r="I28" s="432">
        <f t="shared" si="1"/>
        <v>75006.846822312204</v>
      </c>
    </row>
    <row r="29" spans="2:9">
      <c r="B29" s="411"/>
      <c r="C29" s="430" t="s">
        <v>975</v>
      </c>
      <c r="D29" s="435" t="s">
        <v>982</v>
      </c>
      <c r="E29" s="436" t="s">
        <v>291</v>
      </c>
      <c r="F29" s="437">
        <f>+I28</f>
        <v>75006.846822312204</v>
      </c>
      <c r="G29" s="433">
        <v>0.03</v>
      </c>
      <c r="H29" s="430"/>
      <c r="I29" s="432">
        <f t="shared" si="1"/>
        <v>2250.2054046693661</v>
      </c>
    </row>
    <row r="30" spans="2:9">
      <c r="B30" s="411"/>
      <c r="C30" s="439" t="s">
        <v>977</v>
      </c>
      <c r="D30" s="440" t="s">
        <v>978</v>
      </c>
      <c r="E30" s="439" t="s">
        <v>320</v>
      </c>
      <c r="F30" s="441">
        <f>'INSUMOS &amp; EQUIPOS'!$E$409*$G$7</f>
        <v>81399.848399999988</v>
      </c>
      <c r="G30" s="433">
        <f>+G25</f>
        <v>1.34</v>
      </c>
      <c r="H30" s="434"/>
      <c r="I30" s="432">
        <f t="shared" si="1"/>
        <v>109075.79685599999</v>
      </c>
    </row>
    <row r="31" spans="2:9">
      <c r="B31" s="411"/>
      <c r="C31" s="415"/>
      <c r="D31" s="415"/>
      <c r="E31" s="417"/>
      <c r="F31" s="418"/>
      <c r="G31" s="419"/>
      <c r="H31" s="417"/>
      <c r="I31" s="420"/>
    </row>
    <row r="32" spans="2:9">
      <c r="B32" s="421" t="s">
        <v>983</v>
      </c>
      <c r="C32" s="422" t="s">
        <v>378</v>
      </c>
      <c r="D32" s="423" t="s">
        <v>984</v>
      </c>
      <c r="E32" s="422" t="s">
        <v>320</v>
      </c>
      <c r="F32" s="424">
        <f>SUM(I34:I40)</f>
        <v>874136.81402431044</v>
      </c>
      <c r="G32" s="417"/>
      <c r="H32" s="415"/>
      <c r="I32" s="425"/>
    </row>
    <row r="33" spans="2:9">
      <c r="B33" s="411"/>
      <c r="C33" s="426" t="s">
        <v>934</v>
      </c>
      <c r="D33" s="427" t="s">
        <v>287</v>
      </c>
      <c r="E33" s="426" t="s">
        <v>288</v>
      </c>
      <c r="F33" s="428" t="s">
        <v>784</v>
      </c>
      <c r="G33" s="426" t="s">
        <v>0</v>
      </c>
      <c r="H33" s="429" t="s">
        <v>962</v>
      </c>
      <c r="I33" s="426" t="s">
        <v>365</v>
      </c>
    </row>
    <row r="34" spans="2:9">
      <c r="B34" s="411"/>
      <c r="C34" s="430" t="s">
        <v>963</v>
      </c>
      <c r="D34" s="431" t="s">
        <v>964</v>
      </c>
      <c r="E34" s="430" t="s">
        <v>327</v>
      </c>
      <c r="F34" s="432">
        <f>F24</f>
        <v>938.48624999999993</v>
      </c>
      <c r="G34" s="433">
        <v>420</v>
      </c>
      <c r="H34" s="434">
        <v>0.05</v>
      </c>
      <c r="I34" s="432">
        <f>F34*G34*(100%+H34)</f>
        <v>413872.43624999997</v>
      </c>
    </row>
    <row r="35" spans="2:9">
      <c r="B35" s="411"/>
      <c r="C35" s="430" t="s">
        <v>963</v>
      </c>
      <c r="D35" s="431" t="s">
        <v>965</v>
      </c>
      <c r="E35" s="430" t="s">
        <v>320</v>
      </c>
      <c r="F35" s="432">
        <f t="shared" ref="F35:F36" si="2">F25</f>
        <v>82791.022524043234</v>
      </c>
      <c r="G35" s="433">
        <v>1.34</v>
      </c>
      <c r="H35" s="434">
        <v>0.05</v>
      </c>
      <c r="I35" s="432">
        <f t="shared" ref="I35:I40" si="3">F35*G35*(100%+H35)</f>
        <v>116486.96869132883</v>
      </c>
    </row>
    <row r="36" spans="2:9">
      <c r="B36" s="411"/>
      <c r="C36" s="430" t="s">
        <v>963</v>
      </c>
      <c r="D36" s="431" t="s">
        <v>966</v>
      </c>
      <c r="E36" s="430" t="s">
        <v>967</v>
      </c>
      <c r="F36" s="432">
        <f t="shared" si="2"/>
        <v>105.3</v>
      </c>
      <c r="G36" s="433">
        <v>185</v>
      </c>
      <c r="H36" s="434">
        <v>0.05</v>
      </c>
      <c r="I36" s="432">
        <f t="shared" si="3"/>
        <v>20454.525000000001</v>
      </c>
    </row>
    <row r="37" spans="2:9">
      <c r="B37" s="411"/>
      <c r="C37" s="430" t="s">
        <v>963</v>
      </c>
      <c r="D37" s="431" t="s">
        <v>981</v>
      </c>
      <c r="E37" s="430" t="s">
        <v>327</v>
      </c>
      <c r="F37" s="432">
        <f>F27</f>
        <v>15531.749999999998</v>
      </c>
      <c r="G37" s="433">
        <f>G34*2%</f>
        <v>8.4</v>
      </c>
      <c r="H37" s="434">
        <v>0.05</v>
      </c>
      <c r="I37" s="432">
        <f t="shared" si="3"/>
        <v>136990.035</v>
      </c>
    </row>
    <row r="38" spans="2:9">
      <c r="B38" s="411"/>
      <c r="C38" s="430" t="s">
        <v>970</v>
      </c>
      <c r="D38" s="435" t="str">
        <f>D28</f>
        <v xml:space="preserve">CUADRILLA "AA" (Albañileria) </v>
      </c>
      <c r="E38" s="436" t="s">
        <v>971</v>
      </c>
      <c r="F38" s="437">
        <f>F28</f>
        <v>50004.564548208138</v>
      </c>
      <c r="G38" s="433">
        <v>1.5</v>
      </c>
      <c r="H38" s="430"/>
      <c r="I38" s="432">
        <f t="shared" si="3"/>
        <v>75006.846822312204</v>
      </c>
    </row>
    <row r="39" spans="2:9">
      <c r="B39" s="411"/>
      <c r="C39" s="430" t="s">
        <v>975</v>
      </c>
      <c r="D39" s="435" t="str">
        <f t="shared" ref="D39:D40" si="4">D29</f>
        <v>HERRAMIENTA MENOR</v>
      </c>
      <c r="E39" s="436" t="s">
        <v>291</v>
      </c>
      <c r="F39" s="437">
        <f>+I38</f>
        <v>75006.846822312204</v>
      </c>
      <c r="G39" s="433">
        <v>0.03</v>
      </c>
      <c r="H39" s="430"/>
      <c r="I39" s="432">
        <f t="shared" si="3"/>
        <v>2250.2054046693661</v>
      </c>
    </row>
    <row r="40" spans="2:9">
      <c r="B40" s="411"/>
      <c r="C40" s="439" t="s">
        <v>977</v>
      </c>
      <c r="D40" s="435" t="str">
        <f t="shared" si="4"/>
        <v>TRANSPORTE DE ARENA, Distancia Cantera</v>
      </c>
      <c r="E40" s="439" t="s">
        <v>320</v>
      </c>
      <c r="F40" s="441">
        <f>'INSUMOS &amp; EQUIPOS'!$E$409*$G$7</f>
        <v>81399.848399999988</v>
      </c>
      <c r="G40" s="433">
        <f>+G35</f>
        <v>1.34</v>
      </c>
      <c r="H40" s="434"/>
      <c r="I40" s="432">
        <f t="shared" si="3"/>
        <v>109075.79685599999</v>
      </c>
    </row>
    <row r="41" spans="2:9">
      <c r="B41" s="411"/>
      <c r="C41" s="415"/>
      <c r="D41" s="415"/>
      <c r="E41" s="417"/>
      <c r="F41" s="418"/>
      <c r="G41" s="419"/>
      <c r="H41" s="417"/>
      <c r="I41" s="420"/>
    </row>
    <row r="42" spans="2:9">
      <c r="B42" s="421">
        <v>3</v>
      </c>
      <c r="C42" s="422" t="s">
        <v>378</v>
      </c>
      <c r="D42" s="442" t="s">
        <v>985</v>
      </c>
      <c r="E42" s="422" t="s">
        <v>320</v>
      </c>
      <c r="F42" s="424">
        <f>SUM(I44:I52)</f>
        <v>704110.70568061667</v>
      </c>
      <c r="G42" s="417"/>
      <c r="H42" s="415"/>
      <c r="I42" s="425"/>
    </row>
    <row r="43" spans="2:9">
      <c r="B43" s="411"/>
      <c r="C43" s="426" t="s">
        <v>934</v>
      </c>
      <c r="D43" s="427" t="s">
        <v>287</v>
      </c>
      <c r="E43" s="426" t="s">
        <v>288</v>
      </c>
      <c r="F43" s="428" t="s">
        <v>784</v>
      </c>
      <c r="G43" s="426" t="s">
        <v>0</v>
      </c>
      <c r="H43" s="429" t="s">
        <v>962</v>
      </c>
      <c r="I43" s="426" t="s">
        <v>365</v>
      </c>
    </row>
    <row r="44" spans="2:9">
      <c r="B44" s="411"/>
      <c r="C44" s="430" t="s">
        <v>963</v>
      </c>
      <c r="D44" s="431" t="s">
        <v>964</v>
      </c>
      <c r="E44" s="430" t="s">
        <v>327</v>
      </c>
      <c r="F44" s="432">
        <f>F24</f>
        <v>938.48624999999993</v>
      </c>
      <c r="G44" s="433">
        <v>300</v>
      </c>
      <c r="H44" s="434">
        <v>0.05</v>
      </c>
      <c r="I44" s="432">
        <f t="shared" ref="I44:I52" si="5">F44*G44*(100%+H44)</f>
        <v>295623.16875000001</v>
      </c>
    </row>
    <row r="45" spans="2:9">
      <c r="B45" s="411"/>
      <c r="C45" s="430" t="s">
        <v>963</v>
      </c>
      <c r="D45" s="431" t="s">
        <v>965</v>
      </c>
      <c r="E45" s="430" t="s">
        <v>320</v>
      </c>
      <c r="F45" s="432">
        <f>F25</f>
        <v>82791.022524043234</v>
      </c>
      <c r="G45" s="433">
        <v>0.55000000000000004</v>
      </c>
      <c r="H45" s="434">
        <v>0.05</v>
      </c>
      <c r="I45" s="432">
        <f t="shared" si="5"/>
        <v>47811.815507634979</v>
      </c>
    </row>
    <row r="46" spans="2:9">
      <c r="B46" s="411"/>
      <c r="C46" s="430" t="s">
        <v>963</v>
      </c>
      <c r="D46" s="431" t="s">
        <v>966</v>
      </c>
      <c r="E46" s="430" t="s">
        <v>967</v>
      </c>
      <c r="F46" s="432">
        <f>F26</f>
        <v>105.3</v>
      </c>
      <c r="G46" s="433">
        <v>160</v>
      </c>
      <c r="H46" s="434">
        <v>0.05</v>
      </c>
      <c r="I46" s="432">
        <f t="shared" si="5"/>
        <v>17690.400000000001</v>
      </c>
    </row>
    <row r="47" spans="2:9">
      <c r="B47" s="411"/>
      <c r="C47" s="430" t="s">
        <v>963</v>
      </c>
      <c r="D47" s="431" t="s">
        <v>968</v>
      </c>
      <c r="E47" s="430" t="s">
        <v>320</v>
      </c>
      <c r="F47" s="432">
        <f>F14</f>
        <v>142155</v>
      </c>
      <c r="G47" s="433">
        <v>0.89</v>
      </c>
      <c r="H47" s="434">
        <v>0.05</v>
      </c>
      <c r="I47" s="432">
        <f t="shared" si="5"/>
        <v>132843.8475</v>
      </c>
    </row>
    <row r="48" spans="2:9">
      <c r="B48" s="411"/>
      <c r="C48" s="430" t="s">
        <v>970</v>
      </c>
      <c r="D48" s="435" t="s">
        <v>506</v>
      </c>
      <c r="E48" s="436" t="s">
        <v>971</v>
      </c>
      <c r="F48" s="437">
        <f>F28</f>
        <v>50004.564548208138</v>
      </c>
      <c r="G48" s="433">
        <v>1.5</v>
      </c>
      <c r="H48" s="430"/>
      <c r="I48" s="432">
        <f t="shared" si="5"/>
        <v>75006.846822312204</v>
      </c>
    </row>
    <row r="49" spans="2:9">
      <c r="B49" s="411"/>
      <c r="C49" s="430" t="s">
        <v>972</v>
      </c>
      <c r="D49" s="438" t="s">
        <v>973</v>
      </c>
      <c r="E49" s="430" t="s">
        <v>974</v>
      </c>
      <c r="F49" s="432">
        <f>F17</f>
        <v>130571.99999999999</v>
      </c>
      <c r="G49" s="433">
        <v>0.12</v>
      </c>
      <c r="H49" s="417"/>
      <c r="I49" s="432">
        <f t="shared" si="5"/>
        <v>15668.639999999998</v>
      </c>
    </row>
    <row r="50" spans="2:9">
      <c r="B50" s="411"/>
      <c r="C50" s="430" t="s">
        <v>975</v>
      </c>
      <c r="D50" s="435" t="s">
        <v>976</v>
      </c>
      <c r="E50" s="436" t="s">
        <v>291</v>
      </c>
      <c r="F50" s="437">
        <f>+I48</f>
        <v>75006.846822312204</v>
      </c>
      <c r="G50" s="433">
        <v>0.03</v>
      </c>
      <c r="H50" s="430"/>
      <c r="I50" s="432">
        <f t="shared" si="5"/>
        <v>2250.2054046693661</v>
      </c>
    </row>
    <row r="51" spans="2:9">
      <c r="B51" s="411"/>
      <c r="C51" s="439" t="s">
        <v>977</v>
      </c>
      <c r="D51" s="440" t="s">
        <v>978</v>
      </c>
      <c r="E51" s="439" t="s">
        <v>320</v>
      </c>
      <c r="F51" s="441">
        <f>'INSUMOS &amp; EQUIPOS'!$E$409*$G$7</f>
        <v>81399.848399999988</v>
      </c>
      <c r="G51" s="433">
        <f>+G45</f>
        <v>0.55000000000000004</v>
      </c>
      <c r="H51" s="434"/>
      <c r="I51" s="432">
        <f t="shared" si="5"/>
        <v>44769.916619999996</v>
      </c>
    </row>
    <row r="52" spans="2:9" ht="31">
      <c r="B52" s="411"/>
      <c r="C52" s="439" t="s">
        <v>977</v>
      </c>
      <c r="D52" s="440" t="s">
        <v>979</v>
      </c>
      <c r="E52" s="439" t="s">
        <v>320</v>
      </c>
      <c r="F52" s="441">
        <f>'INSUMOS &amp; EQUIPOS'!$E$409*$G$7</f>
        <v>81399.848399999988</v>
      </c>
      <c r="G52" s="433">
        <f>+G47</f>
        <v>0.89</v>
      </c>
      <c r="H52" s="434"/>
      <c r="I52" s="432">
        <f t="shared" si="5"/>
        <v>72445.865075999987</v>
      </c>
    </row>
    <row r="53" spans="2:9">
      <c r="B53" s="411"/>
      <c r="C53" s="415"/>
      <c r="D53" s="415"/>
      <c r="E53" s="417"/>
      <c r="F53" s="418"/>
      <c r="G53" s="419"/>
      <c r="H53" s="417"/>
      <c r="I53" s="420"/>
    </row>
    <row r="54" spans="2:9">
      <c r="B54" s="421" t="s">
        <v>986</v>
      </c>
      <c r="C54" s="422" t="s">
        <v>378</v>
      </c>
      <c r="D54" s="442" t="s">
        <v>987</v>
      </c>
      <c r="E54" s="422" t="s">
        <v>320</v>
      </c>
      <c r="F54" s="424">
        <f>SUM(I56:I64)</f>
        <v>640946.19425761653</v>
      </c>
      <c r="G54" s="417"/>
      <c r="H54" s="415"/>
      <c r="I54" s="425"/>
    </row>
    <row r="55" spans="2:9">
      <c r="B55" s="411"/>
      <c r="C55" s="426" t="s">
        <v>934</v>
      </c>
      <c r="D55" s="427" t="s">
        <v>287</v>
      </c>
      <c r="E55" s="426" t="s">
        <v>288</v>
      </c>
      <c r="F55" s="428" t="s">
        <v>784</v>
      </c>
      <c r="G55" s="426" t="s">
        <v>0</v>
      </c>
      <c r="H55" s="429" t="s">
        <v>962</v>
      </c>
      <c r="I55" s="426" t="s">
        <v>365</v>
      </c>
    </row>
    <row r="56" spans="2:9">
      <c r="B56" s="411"/>
      <c r="C56" s="430" t="s">
        <v>963</v>
      </c>
      <c r="D56" s="431" t="s">
        <v>964</v>
      </c>
      <c r="E56" s="430" t="s">
        <v>327</v>
      </c>
      <c r="F56" s="432">
        <f>F44</f>
        <v>938.48624999999993</v>
      </c>
      <c r="G56" s="433">
        <v>230</v>
      </c>
      <c r="H56" s="434">
        <v>0.05</v>
      </c>
      <c r="I56" s="432">
        <f t="shared" ref="I56:I64" si="6">F56*G56*(100%+H56)</f>
        <v>226644.42937500001</v>
      </c>
    </row>
    <row r="57" spans="2:9">
      <c r="B57" s="411"/>
      <c r="C57" s="430" t="s">
        <v>963</v>
      </c>
      <c r="D57" s="431" t="s">
        <v>965</v>
      </c>
      <c r="E57" s="430" t="s">
        <v>320</v>
      </c>
      <c r="F57" s="432">
        <f t="shared" ref="F57:F59" si="7">F45</f>
        <v>82791.022524043234</v>
      </c>
      <c r="G57" s="433">
        <v>0.55000000000000004</v>
      </c>
      <c r="H57" s="434">
        <v>0.05</v>
      </c>
      <c r="I57" s="432">
        <f t="shared" si="6"/>
        <v>47811.815507634979</v>
      </c>
    </row>
    <row r="58" spans="2:9">
      <c r="B58" s="411"/>
      <c r="C58" s="430" t="s">
        <v>963</v>
      </c>
      <c r="D58" s="431" t="s">
        <v>966</v>
      </c>
      <c r="E58" s="430" t="s">
        <v>967</v>
      </c>
      <c r="F58" s="432">
        <f t="shared" si="7"/>
        <v>105.3</v>
      </c>
      <c r="G58" s="433">
        <v>150</v>
      </c>
      <c r="H58" s="434">
        <v>0.05</v>
      </c>
      <c r="I58" s="432">
        <f t="shared" si="6"/>
        <v>16584.75</v>
      </c>
    </row>
    <row r="59" spans="2:9">
      <c r="B59" s="411"/>
      <c r="C59" s="430" t="s">
        <v>963</v>
      </c>
      <c r="D59" s="431" t="s">
        <v>968</v>
      </c>
      <c r="E59" s="430" t="s">
        <v>320</v>
      </c>
      <c r="F59" s="432">
        <f t="shared" si="7"/>
        <v>142155</v>
      </c>
      <c r="G59" s="433">
        <v>0.92</v>
      </c>
      <c r="H59" s="434">
        <v>0.05</v>
      </c>
      <c r="I59" s="432">
        <f t="shared" si="6"/>
        <v>137321.73000000001</v>
      </c>
    </row>
    <row r="60" spans="2:9">
      <c r="B60" s="411"/>
      <c r="C60" s="430" t="s">
        <v>970</v>
      </c>
      <c r="D60" s="435" t="s">
        <v>506</v>
      </c>
      <c r="E60" s="436" t="s">
        <v>971</v>
      </c>
      <c r="F60" s="437">
        <f>F48</f>
        <v>50004.564548208138</v>
      </c>
      <c r="G60" s="433">
        <v>1.5</v>
      </c>
      <c r="H60" s="430"/>
      <c r="I60" s="432">
        <f t="shared" si="6"/>
        <v>75006.846822312204</v>
      </c>
    </row>
    <row r="61" spans="2:9">
      <c r="B61" s="411"/>
      <c r="C61" s="430" t="s">
        <v>972</v>
      </c>
      <c r="D61" s="438" t="s">
        <v>973</v>
      </c>
      <c r="E61" s="430" t="s">
        <v>974</v>
      </c>
      <c r="F61" s="432">
        <f>F49</f>
        <v>130571.99999999999</v>
      </c>
      <c r="G61" s="433">
        <v>0.12</v>
      </c>
      <c r="H61" s="417"/>
      <c r="I61" s="432">
        <f t="shared" si="6"/>
        <v>15668.639999999998</v>
      </c>
    </row>
    <row r="62" spans="2:9">
      <c r="B62" s="411"/>
      <c r="C62" s="430" t="s">
        <v>975</v>
      </c>
      <c r="D62" s="435" t="s">
        <v>976</v>
      </c>
      <c r="E62" s="436" t="s">
        <v>291</v>
      </c>
      <c r="F62" s="437">
        <f>+I60</f>
        <v>75006.846822312204</v>
      </c>
      <c r="G62" s="433">
        <v>0.03</v>
      </c>
      <c r="H62" s="430"/>
      <c r="I62" s="432">
        <f t="shared" si="6"/>
        <v>2250.2054046693661</v>
      </c>
    </row>
    <row r="63" spans="2:9">
      <c r="B63" s="411"/>
      <c r="C63" s="439" t="s">
        <v>977</v>
      </c>
      <c r="D63" s="440" t="s">
        <v>978</v>
      </c>
      <c r="E63" s="439" t="s">
        <v>320</v>
      </c>
      <c r="F63" s="441">
        <f>'INSUMOS &amp; EQUIPOS'!$E$409*$G$7</f>
        <v>81399.848399999988</v>
      </c>
      <c r="G63" s="433">
        <f>+G57</f>
        <v>0.55000000000000004</v>
      </c>
      <c r="H63" s="434"/>
      <c r="I63" s="432">
        <f t="shared" si="6"/>
        <v>44769.916619999996</v>
      </c>
    </row>
    <row r="64" spans="2:9" ht="31">
      <c r="B64" s="411"/>
      <c r="C64" s="439" t="s">
        <v>977</v>
      </c>
      <c r="D64" s="440" t="s">
        <v>979</v>
      </c>
      <c r="E64" s="439" t="s">
        <v>320</v>
      </c>
      <c r="F64" s="441">
        <f>'INSUMOS &amp; EQUIPOS'!$E$409*$G$7</f>
        <v>81399.848399999988</v>
      </c>
      <c r="G64" s="433">
        <f>+G59</f>
        <v>0.92</v>
      </c>
      <c r="H64" s="434"/>
      <c r="I64" s="432">
        <f t="shared" si="6"/>
        <v>74887.86052799999</v>
      </c>
    </row>
    <row r="65" spans="2:12">
      <c r="B65" s="411"/>
      <c r="C65" s="443"/>
      <c r="D65" s="443"/>
      <c r="E65" s="411"/>
      <c r="F65" s="444"/>
      <c r="G65" s="445"/>
      <c r="H65" s="417"/>
      <c r="I65" s="446"/>
    </row>
    <row r="66" spans="2:12">
      <c r="B66" s="421">
        <v>4</v>
      </c>
      <c r="C66" s="422" t="s">
        <v>378</v>
      </c>
      <c r="D66" s="442" t="s">
        <v>988</v>
      </c>
      <c r="E66" s="422" t="s">
        <v>320</v>
      </c>
      <c r="F66" s="424">
        <f>SUM(I68:I76)</f>
        <v>722181.28025310917</v>
      </c>
      <c r="G66" s="417"/>
      <c r="H66" s="415"/>
      <c r="I66" s="425"/>
    </row>
    <row r="67" spans="2:12">
      <c r="B67" s="411"/>
      <c r="C67" s="426" t="s">
        <v>934</v>
      </c>
      <c r="D67" s="427" t="s">
        <v>287</v>
      </c>
      <c r="E67" s="426" t="s">
        <v>288</v>
      </c>
      <c r="F67" s="428" t="s">
        <v>784</v>
      </c>
      <c r="G67" s="426" t="s">
        <v>0</v>
      </c>
      <c r="H67" s="429" t="s">
        <v>962</v>
      </c>
      <c r="I67" s="426" t="s">
        <v>365</v>
      </c>
    </row>
    <row r="68" spans="2:12">
      <c r="B68" s="411"/>
      <c r="C68" s="430" t="s">
        <v>963</v>
      </c>
      <c r="D68" s="431" t="s">
        <v>964</v>
      </c>
      <c r="E68" s="430" t="s">
        <v>327</v>
      </c>
      <c r="F68" s="432">
        <f t="shared" ref="F68:F73" si="8">F44</f>
        <v>938.48624999999993</v>
      </c>
      <c r="G68" s="433">
        <v>320</v>
      </c>
      <c r="H68" s="434">
        <v>0.05</v>
      </c>
      <c r="I68" s="432">
        <f t="shared" ref="I68:I76" si="9">F68*G68*(100%+H68)</f>
        <v>315331.38</v>
      </c>
      <c r="K68" s="447"/>
    </row>
    <row r="69" spans="2:12">
      <c r="B69" s="411"/>
      <c r="C69" s="430" t="s">
        <v>963</v>
      </c>
      <c r="D69" s="431" t="s">
        <v>965</v>
      </c>
      <c r="E69" s="430" t="s">
        <v>320</v>
      </c>
      <c r="F69" s="432">
        <f t="shared" si="8"/>
        <v>82791.022524043234</v>
      </c>
      <c r="G69" s="433">
        <v>0.52</v>
      </c>
      <c r="H69" s="434">
        <v>0.05</v>
      </c>
      <c r="I69" s="432">
        <f t="shared" si="9"/>
        <v>45203.898298127613</v>
      </c>
      <c r="K69" s="447"/>
    </row>
    <row r="70" spans="2:12">
      <c r="B70" s="411"/>
      <c r="C70" s="430" t="s">
        <v>963</v>
      </c>
      <c r="D70" s="431" t="s">
        <v>966</v>
      </c>
      <c r="E70" s="430" t="s">
        <v>967</v>
      </c>
      <c r="F70" s="432">
        <f t="shared" si="8"/>
        <v>105.3</v>
      </c>
      <c r="G70" s="433">
        <v>170</v>
      </c>
      <c r="H70" s="434">
        <v>0.05</v>
      </c>
      <c r="I70" s="432">
        <f t="shared" si="9"/>
        <v>18796.05</v>
      </c>
      <c r="K70" s="447"/>
    </row>
    <row r="71" spans="2:12">
      <c r="B71" s="411"/>
      <c r="C71" s="430" t="s">
        <v>963</v>
      </c>
      <c r="D71" s="431" t="s">
        <v>968</v>
      </c>
      <c r="E71" s="430" t="s">
        <v>320</v>
      </c>
      <c r="F71" s="432">
        <f t="shared" si="8"/>
        <v>142155</v>
      </c>
      <c r="G71" s="433">
        <v>0.9</v>
      </c>
      <c r="H71" s="434">
        <v>0.05</v>
      </c>
      <c r="I71" s="432">
        <f t="shared" si="9"/>
        <v>134336.47500000001</v>
      </c>
      <c r="K71" s="447"/>
    </row>
    <row r="72" spans="2:12">
      <c r="B72" s="411"/>
      <c r="C72" s="430" t="s">
        <v>970</v>
      </c>
      <c r="D72" s="435" t="str">
        <f>D48</f>
        <v xml:space="preserve">CUADRILLA "AA" (Albañileria) </v>
      </c>
      <c r="E72" s="436" t="s">
        <v>971</v>
      </c>
      <c r="F72" s="437">
        <f t="shared" si="8"/>
        <v>50004.564548208138</v>
      </c>
      <c r="G72" s="433">
        <v>1.5</v>
      </c>
      <c r="H72" s="434"/>
      <c r="I72" s="432">
        <f t="shared" si="9"/>
        <v>75006.846822312204</v>
      </c>
      <c r="K72" s="447"/>
    </row>
    <row r="73" spans="2:12">
      <c r="B73" s="411"/>
      <c r="C73" s="430" t="s">
        <v>972</v>
      </c>
      <c r="D73" s="438" t="s">
        <v>973</v>
      </c>
      <c r="E73" s="430" t="s">
        <v>974</v>
      </c>
      <c r="F73" s="432">
        <f t="shared" si="8"/>
        <v>130571.99999999999</v>
      </c>
      <c r="G73" s="433">
        <v>0.12</v>
      </c>
      <c r="H73" s="417"/>
      <c r="I73" s="432">
        <f>F73*G73*(100%+H73)</f>
        <v>15668.639999999998</v>
      </c>
      <c r="K73" s="447"/>
    </row>
    <row r="74" spans="2:12">
      <c r="B74" s="411"/>
      <c r="C74" s="430" t="s">
        <v>975</v>
      </c>
      <c r="D74" s="435" t="s">
        <v>976</v>
      </c>
      <c r="E74" s="436" t="s">
        <v>291</v>
      </c>
      <c r="F74" s="437">
        <f>+I72</f>
        <v>75006.846822312204</v>
      </c>
      <c r="G74" s="433">
        <v>0.03</v>
      </c>
      <c r="H74" s="430"/>
      <c r="I74" s="432">
        <f>F74*G74*(100%+H74)</f>
        <v>2250.2054046693661</v>
      </c>
      <c r="K74" s="447"/>
      <c r="L74" s="448"/>
    </row>
    <row r="75" spans="2:12">
      <c r="B75" s="411"/>
      <c r="C75" s="439" t="s">
        <v>977</v>
      </c>
      <c r="D75" s="440" t="s">
        <v>978</v>
      </c>
      <c r="E75" s="439" t="s">
        <v>320</v>
      </c>
      <c r="F75" s="441">
        <f>'INSUMOS &amp; EQUIPOS'!$E$409*$G$7</f>
        <v>81399.848399999988</v>
      </c>
      <c r="G75" s="433">
        <f>+G69</f>
        <v>0.52</v>
      </c>
      <c r="H75" s="434"/>
      <c r="I75" s="432">
        <f t="shared" si="9"/>
        <v>42327.921167999993</v>
      </c>
      <c r="K75" s="447"/>
    </row>
    <row r="76" spans="2:12" ht="31">
      <c r="B76" s="411"/>
      <c r="C76" s="439" t="s">
        <v>977</v>
      </c>
      <c r="D76" s="440" t="s">
        <v>979</v>
      </c>
      <c r="E76" s="439" t="s">
        <v>320</v>
      </c>
      <c r="F76" s="441">
        <f>'INSUMOS &amp; EQUIPOS'!$E$409*$G$7</f>
        <v>81399.848399999988</v>
      </c>
      <c r="G76" s="433">
        <f>+G71</f>
        <v>0.9</v>
      </c>
      <c r="H76" s="434"/>
      <c r="I76" s="432">
        <f t="shared" si="9"/>
        <v>73259.863559999998</v>
      </c>
      <c r="K76" s="447"/>
    </row>
    <row r="77" spans="2:12">
      <c r="B77" s="411"/>
      <c r="C77" s="411"/>
      <c r="D77" s="449"/>
      <c r="E77" s="411"/>
      <c r="F77" s="450"/>
      <c r="G77" s="445"/>
      <c r="H77" s="451"/>
      <c r="I77" s="452"/>
      <c r="K77" s="447"/>
    </row>
    <row r="78" spans="2:12">
      <c r="B78" s="421">
        <v>5</v>
      </c>
      <c r="C78" s="422" t="s">
        <v>378</v>
      </c>
      <c r="D78" s="442" t="s">
        <v>989</v>
      </c>
      <c r="E78" s="422" t="s">
        <v>320</v>
      </c>
      <c r="F78" s="424">
        <f>SUM(I80:I81)</f>
        <v>844985.08239112888</v>
      </c>
      <c r="G78" s="417"/>
      <c r="H78" s="415"/>
      <c r="I78" s="425"/>
      <c r="K78" s="447"/>
    </row>
    <row r="79" spans="2:12">
      <c r="B79" s="411"/>
      <c r="C79" s="426" t="s">
        <v>934</v>
      </c>
      <c r="D79" s="427" t="s">
        <v>287</v>
      </c>
      <c r="E79" s="426" t="s">
        <v>288</v>
      </c>
      <c r="F79" s="428" t="s">
        <v>784</v>
      </c>
      <c r="G79" s="426" t="s">
        <v>0</v>
      </c>
      <c r="H79" s="429" t="s">
        <v>962</v>
      </c>
      <c r="I79" s="426" t="s">
        <v>365</v>
      </c>
      <c r="K79" s="447"/>
    </row>
    <row r="80" spans="2:12">
      <c r="B80" s="411"/>
      <c r="C80" s="430" t="s">
        <v>990</v>
      </c>
      <c r="D80" s="431" t="s">
        <v>991</v>
      </c>
      <c r="E80" s="430" t="s">
        <v>320</v>
      </c>
      <c r="F80" s="432">
        <f>F83</f>
        <v>763585.23399112886</v>
      </c>
      <c r="G80" s="433">
        <v>1</v>
      </c>
      <c r="H80" s="430"/>
      <c r="I80" s="432">
        <f>F80*G80*(100%+H80)</f>
        <v>763585.23399112886</v>
      </c>
      <c r="K80" s="447"/>
    </row>
    <row r="81" spans="2:12">
      <c r="B81" s="411"/>
      <c r="C81" s="430" t="s">
        <v>992</v>
      </c>
      <c r="D81" s="431" t="s">
        <v>993</v>
      </c>
      <c r="E81" s="430" t="s">
        <v>994</v>
      </c>
      <c r="F81" s="432">
        <f>G7*'INSUMOS &amp; EQUIPOS'!E409</f>
        <v>81399.848399999988</v>
      </c>
      <c r="G81" s="433">
        <f>+G80</f>
        <v>1</v>
      </c>
      <c r="H81" s="430"/>
      <c r="I81" s="432">
        <f>F81*G81*(100%+H81)</f>
        <v>81399.848399999988</v>
      </c>
      <c r="K81" s="447"/>
    </row>
    <row r="82" spans="2:12">
      <c r="B82" s="411"/>
      <c r="C82" s="443"/>
      <c r="D82" s="443"/>
      <c r="E82" s="411"/>
      <c r="F82" s="444"/>
      <c r="G82" s="445"/>
      <c r="H82" s="417"/>
      <c r="I82" s="446"/>
    </row>
    <row r="83" spans="2:12">
      <c r="B83" s="421">
        <v>6</v>
      </c>
      <c r="C83" s="422" t="s">
        <v>378</v>
      </c>
      <c r="D83" s="442" t="s">
        <v>995</v>
      </c>
      <c r="E83" s="422" t="s">
        <v>320</v>
      </c>
      <c r="F83" s="424">
        <f>SUM(I85:I93)</f>
        <v>763585.23399112886</v>
      </c>
      <c r="G83" s="417"/>
      <c r="H83" s="415"/>
      <c r="I83" s="425"/>
    </row>
    <row r="84" spans="2:12">
      <c r="B84" s="411"/>
      <c r="C84" s="426" t="s">
        <v>934</v>
      </c>
      <c r="D84" s="427" t="s">
        <v>287</v>
      </c>
      <c r="E84" s="426" t="s">
        <v>288</v>
      </c>
      <c r="F84" s="428" t="s">
        <v>784</v>
      </c>
      <c r="G84" s="426" t="s">
        <v>0</v>
      </c>
      <c r="H84" s="429" t="s">
        <v>962</v>
      </c>
      <c r="I84" s="426" t="s">
        <v>365</v>
      </c>
    </row>
    <row r="85" spans="2:12">
      <c r="B85" s="411"/>
      <c r="C85" s="430" t="s">
        <v>963</v>
      </c>
      <c r="D85" s="431" t="s">
        <v>964</v>
      </c>
      <c r="E85" s="430" t="s">
        <v>327</v>
      </c>
      <c r="F85" s="432">
        <f>F68</f>
        <v>938.48624999999993</v>
      </c>
      <c r="G85" s="433">
        <v>380</v>
      </c>
      <c r="H85" s="434">
        <v>0.05</v>
      </c>
      <c r="I85" s="432">
        <f t="shared" ref="I85:I93" si="10">F85*G85*(100%+H85)</f>
        <v>374456.01374999998</v>
      </c>
      <c r="K85" s="447"/>
    </row>
    <row r="86" spans="2:12">
      <c r="B86" s="411"/>
      <c r="C86" s="430" t="s">
        <v>963</v>
      </c>
      <c r="D86" s="431" t="s">
        <v>965</v>
      </c>
      <c r="E86" s="430" t="s">
        <v>320</v>
      </c>
      <c r="F86" s="432">
        <f t="shared" ref="F86:F88" si="11">F69</f>
        <v>82791.022524043234</v>
      </c>
      <c r="G86" s="433">
        <v>0.6</v>
      </c>
      <c r="H86" s="434">
        <v>0.05</v>
      </c>
      <c r="I86" s="432">
        <f t="shared" si="10"/>
        <v>52158.34419014724</v>
      </c>
      <c r="K86" s="447"/>
    </row>
    <row r="87" spans="2:12">
      <c r="B87" s="411"/>
      <c r="C87" s="430" t="s">
        <v>963</v>
      </c>
      <c r="D87" s="431" t="s">
        <v>966</v>
      </c>
      <c r="E87" s="430" t="s">
        <v>967</v>
      </c>
      <c r="F87" s="432">
        <f t="shared" si="11"/>
        <v>105.3</v>
      </c>
      <c r="G87" s="433">
        <v>180</v>
      </c>
      <c r="H87" s="434">
        <v>0.05</v>
      </c>
      <c r="I87" s="432">
        <f t="shared" si="10"/>
        <v>19901.7</v>
      </c>
      <c r="K87" s="447"/>
    </row>
    <row r="88" spans="2:12">
      <c r="B88" s="411"/>
      <c r="C88" s="430" t="s">
        <v>963</v>
      </c>
      <c r="D88" s="431" t="s">
        <v>968</v>
      </c>
      <c r="E88" s="430" t="s">
        <v>320</v>
      </c>
      <c r="F88" s="432">
        <f t="shared" si="11"/>
        <v>142155</v>
      </c>
      <c r="G88" s="433">
        <v>0.76</v>
      </c>
      <c r="H88" s="434">
        <v>0.05</v>
      </c>
      <c r="I88" s="432">
        <f t="shared" si="10"/>
        <v>113439.69</v>
      </c>
      <c r="K88" s="447"/>
    </row>
    <row r="89" spans="2:12">
      <c r="B89" s="411"/>
      <c r="C89" s="430" t="s">
        <v>970</v>
      </c>
      <c r="D89" s="435" t="str">
        <f>D72</f>
        <v xml:space="preserve">CUADRILLA "AA" (Albañileria) </v>
      </c>
      <c r="E89" s="436" t="s">
        <v>971</v>
      </c>
      <c r="F89" s="437">
        <f>F72</f>
        <v>50004.564548208138</v>
      </c>
      <c r="G89" s="433">
        <v>1.5</v>
      </c>
      <c r="H89" s="430"/>
      <c r="I89" s="432">
        <f t="shared" si="10"/>
        <v>75006.846822312204</v>
      </c>
      <c r="K89" s="447"/>
    </row>
    <row r="90" spans="2:12">
      <c r="B90" s="411"/>
      <c r="C90" s="430" t="s">
        <v>972</v>
      </c>
      <c r="D90" s="438" t="s">
        <v>973</v>
      </c>
      <c r="E90" s="430" t="s">
        <v>974</v>
      </c>
      <c r="F90" s="432">
        <f>F73</f>
        <v>130571.99999999999</v>
      </c>
      <c r="G90" s="433">
        <v>0.12</v>
      </c>
      <c r="H90" s="417"/>
      <c r="I90" s="432">
        <f t="shared" si="10"/>
        <v>15668.639999999998</v>
      </c>
      <c r="K90" s="447"/>
    </row>
    <row r="91" spans="2:12">
      <c r="B91" s="411"/>
      <c r="C91" s="430" t="s">
        <v>975</v>
      </c>
      <c r="D91" s="435" t="s">
        <v>976</v>
      </c>
      <c r="E91" s="436" t="s">
        <v>291</v>
      </c>
      <c r="F91" s="437">
        <f>+I89</f>
        <v>75006.846822312204</v>
      </c>
      <c r="G91" s="433">
        <v>0.03</v>
      </c>
      <c r="H91" s="430"/>
      <c r="I91" s="432">
        <f t="shared" si="10"/>
        <v>2250.2054046693661</v>
      </c>
      <c r="K91" s="447"/>
      <c r="L91" s="448"/>
    </row>
    <row r="92" spans="2:12">
      <c r="B92" s="411"/>
      <c r="C92" s="439" t="s">
        <v>977</v>
      </c>
      <c r="D92" s="440" t="s">
        <v>978</v>
      </c>
      <c r="E92" s="439" t="s">
        <v>320</v>
      </c>
      <c r="F92" s="441">
        <f>'INSUMOS &amp; EQUIPOS'!$E$409*$G$7</f>
        <v>81399.848399999988</v>
      </c>
      <c r="G92" s="433">
        <f>+G86</f>
        <v>0.6</v>
      </c>
      <c r="H92" s="434"/>
      <c r="I92" s="432">
        <f t="shared" si="10"/>
        <v>48839.909039999991</v>
      </c>
      <c r="K92" s="447"/>
    </row>
    <row r="93" spans="2:12" ht="31">
      <c r="B93" s="411"/>
      <c r="C93" s="439" t="s">
        <v>977</v>
      </c>
      <c r="D93" s="440" t="s">
        <v>979</v>
      </c>
      <c r="E93" s="439" t="s">
        <v>320</v>
      </c>
      <c r="F93" s="441">
        <f>'INSUMOS &amp; EQUIPOS'!$E$409*$G$7</f>
        <v>81399.848399999988</v>
      </c>
      <c r="G93" s="433">
        <f>+G88</f>
        <v>0.76</v>
      </c>
      <c r="H93" s="434"/>
      <c r="I93" s="432">
        <f t="shared" si="10"/>
        <v>61863.884783999994</v>
      </c>
      <c r="K93" s="447"/>
    </row>
    <row r="94" spans="2:12">
      <c r="B94" s="411"/>
      <c r="C94" s="443"/>
      <c r="D94" s="443"/>
      <c r="E94" s="411"/>
      <c r="F94" s="444"/>
      <c r="G94" s="445"/>
      <c r="H94" s="417"/>
      <c r="I94" s="446"/>
    </row>
    <row r="95" spans="2:12">
      <c r="B95" s="421">
        <v>7</v>
      </c>
      <c r="C95" s="422" t="s">
        <v>378</v>
      </c>
      <c r="D95" s="442" t="s">
        <v>996</v>
      </c>
      <c r="E95" s="422" t="s">
        <v>320</v>
      </c>
      <c r="F95" s="424">
        <f>SUM(I97:I105)</f>
        <v>795130.80217864609</v>
      </c>
      <c r="G95" s="417"/>
      <c r="H95" s="415"/>
      <c r="I95" s="425"/>
    </row>
    <row r="96" spans="2:12">
      <c r="B96" s="411"/>
      <c r="C96" s="426" t="s">
        <v>934</v>
      </c>
      <c r="D96" s="427" t="s">
        <v>287</v>
      </c>
      <c r="E96" s="426" t="s">
        <v>288</v>
      </c>
      <c r="F96" s="428" t="s">
        <v>784</v>
      </c>
      <c r="G96" s="426" t="s">
        <v>0</v>
      </c>
      <c r="H96" s="429" t="s">
        <v>962</v>
      </c>
      <c r="I96" s="426" t="s">
        <v>365</v>
      </c>
    </row>
    <row r="97" spans="2:12">
      <c r="B97" s="411"/>
      <c r="C97" s="430" t="s">
        <v>963</v>
      </c>
      <c r="D97" s="431" t="s">
        <v>964</v>
      </c>
      <c r="E97" s="430" t="s">
        <v>327</v>
      </c>
      <c r="F97" s="432">
        <f>F85</f>
        <v>938.48624999999993</v>
      </c>
      <c r="G97" s="433">
        <v>420</v>
      </c>
      <c r="H97" s="434">
        <v>0.05</v>
      </c>
      <c r="I97" s="432">
        <f t="shared" ref="I97:I105" si="12">F97*G97*(100%+H97)</f>
        <v>413872.43624999997</v>
      </c>
      <c r="K97" s="447"/>
    </row>
    <row r="98" spans="2:12">
      <c r="B98" s="411"/>
      <c r="C98" s="430" t="s">
        <v>963</v>
      </c>
      <c r="D98" s="431" t="s">
        <v>965</v>
      </c>
      <c r="E98" s="430" t="s">
        <v>320</v>
      </c>
      <c r="F98" s="432">
        <f t="shared" ref="F98:F102" si="13">F86</f>
        <v>82791.022524043234</v>
      </c>
      <c r="G98" s="433">
        <v>0.67</v>
      </c>
      <c r="H98" s="434">
        <v>0.05</v>
      </c>
      <c r="I98" s="432">
        <f t="shared" si="12"/>
        <v>58243.484345664416</v>
      </c>
      <c r="K98" s="447"/>
    </row>
    <row r="99" spans="2:12">
      <c r="B99" s="411"/>
      <c r="C99" s="430" t="s">
        <v>963</v>
      </c>
      <c r="D99" s="431" t="s">
        <v>966</v>
      </c>
      <c r="E99" s="430" t="s">
        <v>967</v>
      </c>
      <c r="F99" s="432">
        <f t="shared" si="13"/>
        <v>105.3</v>
      </c>
      <c r="G99" s="433">
        <v>190</v>
      </c>
      <c r="H99" s="434">
        <v>0.05</v>
      </c>
      <c r="I99" s="432">
        <f t="shared" si="12"/>
        <v>21007.350000000002</v>
      </c>
      <c r="K99" s="447"/>
    </row>
    <row r="100" spans="2:12">
      <c r="B100" s="411"/>
      <c r="C100" s="430" t="s">
        <v>963</v>
      </c>
      <c r="D100" s="431" t="s">
        <v>968</v>
      </c>
      <c r="E100" s="430" t="s">
        <v>320</v>
      </c>
      <c r="F100" s="432">
        <f t="shared" si="13"/>
        <v>142155</v>
      </c>
      <c r="G100" s="433">
        <v>0.67</v>
      </c>
      <c r="H100" s="434">
        <v>0.05</v>
      </c>
      <c r="I100" s="432">
        <f t="shared" si="12"/>
        <v>100006.04250000001</v>
      </c>
      <c r="K100" s="447"/>
    </row>
    <row r="101" spans="2:12">
      <c r="B101" s="411"/>
      <c r="C101" s="430" t="s">
        <v>970</v>
      </c>
      <c r="D101" s="435" t="str">
        <f>D89</f>
        <v xml:space="preserve">CUADRILLA "AA" (Albañileria) </v>
      </c>
      <c r="E101" s="436" t="s">
        <v>971</v>
      </c>
      <c r="F101" s="432">
        <f t="shared" si="13"/>
        <v>50004.564548208138</v>
      </c>
      <c r="G101" s="433">
        <v>1.5</v>
      </c>
      <c r="H101" s="430"/>
      <c r="I101" s="432">
        <f t="shared" si="12"/>
        <v>75006.846822312204</v>
      </c>
      <c r="K101" s="447"/>
    </row>
    <row r="102" spans="2:12">
      <c r="B102" s="411"/>
      <c r="C102" s="430" t="s">
        <v>972</v>
      </c>
      <c r="D102" s="438" t="s">
        <v>973</v>
      </c>
      <c r="E102" s="430" t="s">
        <v>974</v>
      </c>
      <c r="F102" s="432">
        <f t="shared" si="13"/>
        <v>130571.99999999999</v>
      </c>
      <c r="G102" s="433">
        <v>0.12</v>
      </c>
      <c r="H102" s="417"/>
      <c r="I102" s="432">
        <f t="shared" si="12"/>
        <v>15668.639999999998</v>
      </c>
      <c r="K102" s="447"/>
    </row>
    <row r="103" spans="2:12">
      <c r="B103" s="411"/>
      <c r="C103" s="430" t="s">
        <v>975</v>
      </c>
      <c r="D103" s="435" t="s">
        <v>976</v>
      </c>
      <c r="E103" s="436" t="s">
        <v>291</v>
      </c>
      <c r="F103" s="437">
        <f>+I101</f>
        <v>75006.846822312204</v>
      </c>
      <c r="G103" s="433">
        <v>0.03</v>
      </c>
      <c r="H103" s="430"/>
      <c r="I103" s="432">
        <f t="shared" si="12"/>
        <v>2250.2054046693661</v>
      </c>
      <c r="K103" s="447"/>
      <c r="L103" s="448"/>
    </row>
    <row r="104" spans="2:12">
      <c r="B104" s="411"/>
      <c r="C104" s="439" t="s">
        <v>977</v>
      </c>
      <c r="D104" s="440" t="s">
        <v>978</v>
      </c>
      <c r="E104" s="439" t="s">
        <v>320</v>
      </c>
      <c r="F104" s="441">
        <f>'INSUMOS &amp; EQUIPOS'!$E$409*$G$7</f>
        <v>81399.848399999988</v>
      </c>
      <c r="G104" s="433">
        <f>+G98</f>
        <v>0.67</v>
      </c>
      <c r="H104" s="434"/>
      <c r="I104" s="432">
        <f t="shared" si="12"/>
        <v>54537.898427999993</v>
      </c>
      <c r="K104" s="447"/>
    </row>
    <row r="105" spans="2:12" ht="31">
      <c r="B105" s="411"/>
      <c r="C105" s="439" t="s">
        <v>977</v>
      </c>
      <c r="D105" s="440" t="s">
        <v>979</v>
      </c>
      <c r="E105" s="439" t="s">
        <v>320</v>
      </c>
      <c r="F105" s="441">
        <f>'INSUMOS &amp; EQUIPOS'!$E$409*$G$7</f>
        <v>81399.848399999988</v>
      </c>
      <c r="G105" s="433">
        <f>+G100</f>
        <v>0.67</v>
      </c>
      <c r="H105" s="434"/>
      <c r="I105" s="432">
        <f t="shared" si="12"/>
        <v>54537.898427999993</v>
      </c>
      <c r="K105" s="447"/>
    </row>
    <row r="106" spans="2:12">
      <c r="B106" s="411"/>
      <c r="C106" s="453"/>
      <c r="D106" s="443"/>
      <c r="E106" s="411"/>
      <c r="F106" s="454"/>
      <c r="G106" s="445"/>
      <c r="H106" s="417"/>
      <c r="I106" s="446"/>
    </row>
    <row r="107" spans="2:12">
      <c r="B107" s="421">
        <v>8</v>
      </c>
      <c r="C107" s="422" t="s">
        <v>378</v>
      </c>
      <c r="D107" s="442" t="s">
        <v>997</v>
      </c>
      <c r="E107" s="422" t="s">
        <v>320</v>
      </c>
      <c r="F107" s="424">
        <f>SUM(I109:I117)</f>
        <v>796236.45217864611</v>
      </c>
      <c r="G107" s="417"/>
      <c r="H107" s="415"/>
      <c r="I107" s="425"/>
    </row>
    <row r="108" spans="2:12">
      <c r="B108" s="411"/>
      <c r="C108" s="426" t="s">
        <v>934</v>
      </c>
      <c r="D108" s="427" t="s">
        <v>287</v>
      </c>
      <c r="E108" s="426" t="s">
        <v>288</v>
      </c>
      <c r="F108" s="428" t="s">
        <v>784</v>
      </c>
      <c r="G108" s="426" t="s">
        <v>0</v>
      </c>
      <c r="H108" s="429" t="s">
        <v>962</v>
      </c>
      <c r="I108" s="426" t="s">
        <v>365</v>
      </c>
    </row>
    <row r="109" spans="2:12">
      <c r="B109" s="411"/>
      <c r="C109" s="430" t="s">
        <v>963</v>
      </c>
      <c r="D109" s="431" t="s">
        <v>964</v>
      </c>
      <c r="E109" s="430" t="s">
        <v>327</v>
      </c>
      <c r="F109" s="432">
        <f>F85</f>
        <v>938.48624999999993</v>
      </c>
      <c r="G109" s="433">
        <v>420</v>
      </c>
      <c r="H109" s="434">
        <v>0.05</v>
      </c>
      <c r="I109" s="432">
        <f t="shared" ref="I109:I117" si="14">F109*G109*(100%+H109)</f>
        <v>413872.43624999997</v>
      </c>
      <c r="K109" s="447"/>
    </row>
    <row r="110" spans="2:12">
      <c r="B110" s="411"/>
      <c r="C110" s="430" t="s">
        <v>963</v>
      </c>
      <c r="D110" s="431" t="s">
        <v>965</v>
      </c>
      <c r="E110" s="430" t="s">
        <v>320</v>
      </c>
      <c r="F110" s="432">
        <f t="shared" ref="F110:F112" si="15">F86</f>
        <v>82791.022524043234</v>
      </c>
      <c r="G110" s="433">
        <v>0.67</v>
      </c>
      <c r="H110" s="434">
        <v>0.05</v>
      </c>
      <c r="I110" s="432">
        <f t="shared" si="14"/>
        <v>58243.484345664416</v>
      </c>
      <c r="K110" s="447"/>
    </row>
    <row r="111" spans="2:12">
      <c r="B111" s="411"/>
      <c r="C111" s="430" t="s">
        <v>963</v>
      </c>
      <c r="D111" s="431" t="s">
        <v>966</v>
      </c>
      <c r="E111" s="430" t="s">
        <v>967</v>
      </c>
      <c r="F111" s="432">
        <f t="shared" si="15"/>
        <v>105.3</v>
      </c>
      <c r="G111" s="433">
        <v>200</v>
      </c>
      <c r="H111" s="434">
        <v>0.05</v>
      </c>
      <c r="I111" s="432">
        <f t="shared" si="14"/>
        <v>22113</v>
      </c>
      <c r="K111" s="447"/>
    </row>
    <row r="112" spans="2:12">
      <c r="B112" s="411"/>
      <c r="C112" s="430" t="s">
        <v>963</v>
      </c>
      <c r="D112" s="431" t="s">
        <v>968</v>
      </c>
      <c r="E112" s="430" t="s">
        <v>320</v>
      </c>
      <c r="F112" s="432">
        <f t="shared" si="15"/>
        <v>142155</v>
      </c>
      <c r="G112" s="433">
        <v>0.67</v>
      </c>
      <c r="H112" s="434">
        <v>0.05</v>
      </c>
      <c r="I112" s="432">
        <f t="shared" si="14"/>
        <v>100006.04250000001</v>
      </c>
      <c r="K112" s="447"/>
    </row>
    <row r="113" spans="2:12">
      <c r="B113" s="411"/>
      <c r="C113" s="430" t="s">
        <v>970</v>
      </c>
      <c r="D113" s="435" t="str">
        <f>D89</f>
        <v xml:space="preserve">CUADRILLA "AA" (Albañileria) </v>
      </c>
      <c r="E113" s="436" t="s">
        <v>971</v>
      </c>
      <c r="F113" s="437">
        <f>F89</f>
        <v>50004.564548208138</v>
      </c>
      <c r="G113" s="433">
        <v>1.5</v>
      </c>
      <c r="H113" s="430"/>
      <c r="I113" s="432">
        <f t="shared" si="14"/>
        <v>75006.846822312204</v>
      </c>
      <c r="K113" s="447"/>
    </row>
    <row r="114" spans="2:12">
      <c r="B114" s="411"/>
      <c r="C114" s="430" t="s">
        <v>972</v>
      </c>
      <c r="D114" s="438" t="s">
        <v>973</v>
      </c>
      <c r="E114" s="430" t="s">
        <v>974</v>
      </c>
      <c r="F114" s="437">
        <f>F90</f>
        <v>130571.99999999999</v>
      </c>
      <c r="G114" s="433">
        <v>0.12</v>
      </c>
      <c r="H114" s="417"/>
      <c r="I114" s="432">
        <f t="shared" si="14"/>
        <v>15668.639999999998</v>
      </c>
      <c r="K114" s="447"/>
    </row>
    <row r="115" spans="2:12">
      <c r="B115" s="411"/>
      <c r="C115" s="430" t="s">
        <v>975</v>
      </c>
      <c r="D115" s="435" t="s">
        <v>976</v>
      </c>
      <c r="E115" s="436" t="s">
        <v>291</v>
      </c>
      <c r="F115" s="437">
        <f>+I113</f>
        <v>75006.846822312204</v>
      </c>
      <c r="G115" s="433">
        <v>0.03</v>
      </c>
      <c r="H115" s="430"/>
      <c r="I115" s="432">
        <f t="shared" si="14"/>
        <v>2250.2054046693661</v>
      </c>
      <c r="K115" s="447"/>
      <c r="L115" s="448"/>
    </row>
    <row r="116" spans="2:12">
      <c r="B116" s="411"/>
      <c r="C116" s="439" t="s">
        <v>977</v>
      </c>
      <c r="D116" s="440" t="s">
        <v>978</v>
      </c>
      <c r="E116" s="439" t="s">
        <v>320</v>
      </c>
      <c r="F116" s="441">
        <f>'INSUMOS &amp; EQUIPOS'!$E$409*$G$7</f>
        <v>81399.848399999988</v>
      </c>
      <c r="G116" s="433">
        <f>+G110</f>
        <v>0.67</v>
      </c>
      <c r="H116" s="434"/>
      <c r="I116" s="432">
        <f t="shared" si="14"/>
        <v>54537.898427999993</v>
      </c>
      <c r="K116" s="447"/>
    </row>
    <row r="117" spans="2:12" ht="31">
      <c r="B117" s="411"/>
      <c r="C117" s="439" t="s">
        <v>977</v>
      </c>
      <c r="D117" s="440" t="s">
        <v>979</v>
      </c>
      <c r="E117" s="439" t="s">
        <v>320</v>
      </c>
      <c r="F117" s="441">
        <f>'INSUMOS &amp; EQUIPOS'!$E$409*$G$7</f>
        <v>81399.848399999988</v>
      </c>
      <c r="G117" s="433">
        <f>+G112</f>
        <v>0.67</v>
      </c>
      <c r="H117" s="434"/>
      <c r="I117" s="432">
        <f t="shared" si="14"/>
        <v>54537.898427999993</v>
      </c>
      <c r="K117" s="447"/>
    </row>
    <row r="118" spans="2:12">
      <c r="B118" s="411"/>
      <c r="C118" s="453"/>
      <c r="D118" s="443"/>
      <c r="E118" s="411"/>
      <c r="F118" s="454"/>
      <c r="G118" s="445"/>
      <c r="H118" s="417"/>
      <c r="I118" s="446"/>
    </row>
    <row r="119" spans="2:12">
      <c r="B119" s="455" t="s">
        <v>998</v>
      </c>
      <c r="C119" s="415"/>
      <c r="D119" s="415"/>
      <c r="E119" s="417"/>
      <c r="F119" s="456"/>
      <c r="G119" s="445"/>
      <c r="H119" s="445"/>
      <c r="I119" s="446"/>
    </row>
    <row r="120" spans="2:12">
      <c r="B120" s="411"/>
      <c r="C120" s="443"/>
      <c r="D120" s="443"/>
      <c r="E120" s="411"/>
      <c r="F120" s="443"/>
      <c r="G120" s="411"/>
      <c r="H120" s="443"/>
      <c r="I120" s="443"/>
    </row>
    <row r="121" spans="2:12">
      <c r="B121" s="411"/>
      <c r="C121" s="443"/>
      <c r="D121" s="443"/>
      <c r="E121" s="411"/>
      <c r="F121" s="443"/>
      <c r="G121" s="411"/>
      <c r="H121" s="443"/>
      <c r="I121" s="443"/>
    </row>
    <row r="122" spans="2:12">
      <c r="B122" s="411"/>
      <c r="C122" s="443"/>
      <c r="D122" s="443"/>
      <c r="E122" s="411"/>
      <c r="F122" s="443"/>
      <c r="G122" s="411"/>
      <c r="H122" s="443"/>
      <c r="I122" s="443"/>
    </row>
    <row r="123" spans="2:12">
      <c r="B123" s="411"/>
      <c r="C123" s="443"/>
      <c r="D123" s="443"/>
      <c r="E123" s="411"/>
      <c r="F123" s="443"/>
      <c r="G123" s="411"/>
      <c r="H123" s="443"/>
      <c r="I123" s="443"/>
    </row>
    <row r="124" spans="2:12">
      <c r="B124" s="411"/>
      <c r="C124" s="457"/>
      <c r="D124" s="443"/>
      <c r="E124" s="411"/>
      <c r="F124" s="443"/>
      <c r="G124" s="411"/>
      <c r="H124" s="443"/>
      <c r="I124" s="443"/>
    </row>
    <row r="125" spans="2:12">
      <c r="B125" s="411"/>
      <c r="C125" s="458"/>
      <c r="D125" s="443"/>
      <c r="E125" s="411"/>
      <c r="F125" s="443"/>
      <c r="G125" s="411"/>
      <c r="H125" s="443"/>
      <c r="I125" s="443"/>
    </row>
    <row r="126" spans="2:12">
      <c r="B126" s="411"/>
      <c r="C126" s="458"/>
      <c r="D126" s="443"/>
      <c r="E126" s="411"/>
      <c r="F126" s="443"/>
      <c r="G126" s="411"/>
      <c r="H126" s="443"/>
      <c r="I126" s="443"/>
    </row>
    <row r="127" spans="2:12">
      <c r="B127" s="411"/>
      <c r="C127" s="443"/>
      <c r="D127" s="443"/>
      <c r="E127" s="411"/>
      <c r="F127" s="443"/>
      <c r="G127" s="411"/>
      <c r="H127" s="443"/>
      <c r="I127" s="443"/>
    </row>
    <row r="128" spans="2:12">
      <c r="B128" s="459"/>
      <c r="C128" s="460"/>
      <c r="D128" s="460"/>
      <c r="E128" s="459"/>
      <c r="F128" s="460"/>
      <c r="G128" s="459"/>
      <c r="H128" s="460"/>
      <c r="I128" s="460"/>
    </row>
    <row r="129" spans="2:9">
      <c r="B129" s="459"/>
      <c r="C129" s="460"/>
      <c r="D129" s="460"/>
      <c r="E129" s="459"/>
      <c r="F129" s="460"/>
      <c r="G129" s="459"/>
      <c r="H129" s="460"/>
      <c r="I129" s="460"/>
    </row>
    <row r="130" spans="2:9">
      <c r="B130" s="459"/>
      <c r="C130" s="460"/>
      <c r="D130" s="460"/>
      <c r="E130" s="459"/>
      <c r="F130" s="460"/>
      <c r="G130" s="459"/>
      <c r="H130" s="460"/>
      <c r="I130" s="460"/>
    </row>
    <row r="131" spans="2:9">
      <c r="B131" s="459"/>
      <c r="C131" s="460"/>
      <c r="D131" s="460"/>
      <c r="E131" s="459"/>
      <c r="F131" s="460"/>
      <c r="G131" s="459"/>
      <c r="H131" s="460"/>
      <c r="I131" s="460"/>
    </row>
    <row r="132" spans="2:9">
      <c r="B132" s="459"/>
      <c r="C132" s="460"/>
      <c r="D132" s="460"/>
      <c r="E132" s="459"/>
      <c r="F132" s="460"/>
      <c r="G132" s="459"/>
      <c r="H132" s="460"/>
      <c r="I132" s="460"/>
    </row>
    <row r="133" spans="2:9">
      <c r="B133" s="459"/>
      <c r="C133" s="460"/>
      <c r="D133" s="460"/>
      <c r="E133" s="459"/>
      <c r="F133" s="460"/>
      <c r="G133" s="459"/>
      <c r="H133" s="460"/>
      <c r="I133" s="460"/>
    </row>
    <row r="134" spans="2:9">
      <c r="B134" s="459"/>
      <c r="C134" s="460"/>
      <c r="D134" s="460"/>
      <c r="E134" s="459"/>
      <c r="F134" s="460"/>
      <c r="G134" s="459"/>
      <c r="H134" s="460"/>
      <c r="I134" s="460"/>
    </row>
    <row r="135" spans="2:9">
      <c r="B135" s="459"/>
      <c r="C135" s="460"/>
      <c r="D135" s="460"/>
      <c r="E135" s="459"/>
      <c r="F135" s="460"/>
      <c r="G135" s="459"/>
      <c r="H135" s="460"/>
      <c r="I135" s="460"/>
    </row>
    <row r="136" spans="2:9">
      <c r="B136" s="459"/>
      <c r="C136" s="460"/>
      <c r="D136" s="460"/>
      <c r="E136" s="459"/>
      <c r="F136" s="460"/>
      <c r="G136" s="459"/>
      <c r="H136" s="460"/>
      <c r="I136" s="460"/>
    </row>
    <row r="137" spans="2:9">
      <c r="B137" s="459"/>
      <c r="C137" s="460"/>
      <c r="D137" s="460"/>
      <c r="E137" s="459"/>
      <c r="F137" s="460"/>
      <c r="G137" s="459"/>
      <c r="H137" s="460"/>
      <c r="I137" s="460"/>
    </row>
    <row r="138" spans="2:9">
      <c r="B138" s="459"/>
      <c r="C138" s="460"/>
      <c r="D138" s="460"/>
      <c r="E138" s="459"/>
      <c r="F138" s="460"/>
      <c r="G138" s="459"/>
      <c r="H138" s="460"/>
      <c r="I138" s="460"/>
    </row>
    <row r="139" spans="2:9">
      <c r="B139" s="459"/>
      <c r="C139" s="460"/>
      <c r="D139" s="460"/>
      <c r="E139" s="459"/>
      <c r="F139" s="460"/>
      <c r="G139" s="459"/>
      <c r="H139" s="460"/>
      <c r="I139" s="460"/>
    </row>
    <row r="140" spans="2:9">
      <c r="B140" s="459"/>
      <c r="C140" s="460"/>
      <c r="D140" s="460"/>
      <c r="E140" s="459"/>
      <c r="F140" s="460"/>
      <c r="G140" s="459"/>
      <c r="H140" s="460"/>
      <c r="I140" s="460"/>
    </row>
    <row r="141" spans="2:9">
      <c r="B141" s="459"/>
      <c r="C141" s="460"/>
      <c r="D141" s="460"/>
      <c r="E141" s="459"/>
      <c r="F141" s="460"/>
      <c r="G141" s="459"/>
      <c r="H141" s="460"/>
      <c r="I141" s="460"/>
    </row>
    <row r="142" spans="2:9">
      <c r="B142" s="459"/>
      <c r="C142" s="460"/>
      <c r="D142" s="460"/>
      <c r="E142" s="459"/>
      <c r="F142" s="460"/>
      <c r="G142" s="459"/>
      <c r="H142" s="460"/>
      <c r="I142" s="460"/>
    </row>
    <row r="143" spans="2:9">
      <c r="B143" s="459"/>
      <c r="C143" s="460"/>
      <c r="D143" s="460"/>
      <c r="E143" s="459"/>
      <c r="F143" s="460"/>
      <c r="G143" s="459"/>
      <c r="H143" s="460"/>
      <c r="I143" s="460"/>
    </row>
    <row r="144" spans="2:9">
      <c r="B144" s="459"/>
      <c r="C144" s="460"/>
      <c r="D144" s="460"/>
      <c r="E144" s="459"/>
      <c r="F144" s="460"/>
      <c r="G144" s="459"/>
      <c r="H144" s="460"/>
      <c r="I144" s="460"/>
    </row>
    <row r="145" spans="2:9">
      <c r="B145" s="459"/>
      <c r="C145" s="460"/>
      <c r="D145" s="460"/>
      <c r="E145" s="459"/>
      <c r="F145" s="460"/>
      <c r="G145" s="459"/>
      <c r="H145" s="460"/>
      <c r="I145" s="460"/>
    </row>
    <row r="146" spans="2:9">
      <c r="B146" s="459"/>
      <c r="C146" s="460"/>
      <c r="D146" s="460"/>
      <c r="E146" s="459"/>
      <c r="F146" s="460"/>
      <c r="G146" s="459"/>
      <c r="H146" s="460"/>
      <c r="I146" s="460"/>
    </row>
    <row r="147" spans="2:9">
      <c r="B147" s="459"/>
      <c r="C147" s="460"/>
      <c r="D147" s="460"/>
      <c r="E147" s="459"/>
      <c r="F147" s="460"/>
      <c r="G147" s="459"/>
      <c r="H147" s="460"/>
      <c r="I147" s="460"/>
    </row>
    <row r="148" spans="2:9">
      <c r="B148" s="459"/>
      <c r="C148" s="460"/>
      <c r="D148" s="460"/>
      <c r="E148" s="459"/>
      <c r="F148" s="460"/>
      <c r="G148" s="459"/>
      <c r="H148" s="460"/>
      <c r="I148" s="460"/>
    </row>
    <row r="149" spans="2:9">
      <c r="B149" s="459"/>
      <c r="C149" s="460"/>
      <c r="D149" s="460"/>
      <c r="E149" s="459"/>
      <c r="F149" s="460"/>
      <c r="G149" s="459"/>
      <c r="H149" s="460"/>
      <c r="I149" s="460"/>
    </row>
    <row r="150" spans="2:9">
      <c r="B150" s="459"/>
      <c r="C150" s="460"/>
      <c r="D150" s="460"/>
      <c r="E150" s="459"/>
      <c r="F150" s="460"/>
      <c r="G150" s="459"/>
      <c r="H150" s="460"/>
      <c r="I150" s="460"/>
    </row>
    <row r="151" spans="2:9">
      <c r="B151" s="459"/>
      <c r="C151" s="460"/>
      <c r="D151" s="460"/>
      <c r="E151" s="459"/>
      <c r="F151" s="460"/>
      <c r="G151" s="459"/>
      <c r="H151" s="460"/>
      <c r="I151" s="460"/>
    </row>
    <row r="152" spans="2:9">
      <c r="B152" s="459"/>
      <c r="C152" s="460"/>
      <c r="D152" s="460"/>
      <c r="E152" s="459"/>
      <c r="F152" s="460"/>
      <c r="G152" s="459"/>
      <c r="H152" s="460"/>
      <c r="I152" s="460"/>
    </row>
    <row r="153" spans="2:9">
      <c r="B153" s="459"/>
      <c r="C153" s="460"/>
      <c r="D153" s="460"/>
      <c r="E153" s="459"/>
      <c r="F153" s="460"/>
      <c r="G153" s="459"/>
      <c r="H153" s="460"/>
      <c r="I153" s="460"/>
    </row>
    <row r="154" spans="2:9">
      <c r="B154" s="459"/>
      <c r="C154" s="460"/>
      <c r="D154" s="460"/>
      <c r="E154" s="459"/>
      <c r="F154" s="460"/>
      <c r="G154" s="459"/>
      <c r="H154" s="460"/>
      <c r="I154" s="460"/>
    </row>
    <row r="155" spans="2:9">
      <c r="B155" s="459"/>
      <c r="C155" s="460"/>
      <c r="D155" s="460"/>
      <c r="E155" s="459"/>
      <c r="F155" s="460"/>
      <c r="G155" s="459"/>
      <c r="H155" s="460"/>
      <c r="I155" s="460"/>
    </row>
    <row r="156" spans="2:9">
      <c r="B156" s="459"/>
      <c r="C156" s="460"/>
      <c r="D156" s="460"/>
      <c r="E156" s="459"/>
      <c r="F156" s="460"/>
      <c r="G156" s="459"/>
      <c r="H156" s="460"/>
      <c r="I156" s="460"/>
    </row>
    <row r="157" spans="2:9">
      <c r="B157" s="459"/>
      <c r="C157" s="460"/>
      <c r="D157" s="460"/>
      <c r="E157" s="459"/>
      <c r="F157" s="460"/>
      <c r="G157" s="459"/>
      <c r="H157" s="460"/>
      <c r="I157" s="460"/>
    </row>
    <row r="158" spans="2:9">
      <c r="B158" s="459"/>
      <c r="C158" s="460"/>
      <c r="D158" s="460"/>
      <c r="E158" s="459"/>
      <c r="F158" s="460"/>
      <c r="G158" s="459"/>
      <c r="H158" s="460"/>
      <c r="I158" s="460"/>
    </row>
    <row r="159" spans="2:9">
      <c r="B159" s="459"/>
      <c r="C159" s="460"/>
      <c r="D159" s="460"/>
      <c r="E159" s="459"/>
      <c r="F159" s="460"/>
      <c r="G159" s="459"/>
      <c r="H159" s="460"/>
      <c r="I159" s="460"/>
    </row>
    <row r="160" spans="2:9">
      <c r="B160" s="459"/>
      <c r="C160" s="460"/>
      <c r="D160" s="460"/>
      <c r="E160" s="459"/>
      <c r="F160" s="460"/>
      <c r="G160" s="459"/>
      <c r="H160" s="460"/>
      <c r="I160" s="460"/>
    </row>
    <row r="161" spans="2:9">
      <c r="B161" s="459"/>
      <c r="C161" s="460"/>
      <c r="D161" s="460"/>
      <c r="E161" s="459"/>
      <c r="F161" s="460"/>
      <c r="G161" s="459"/>
      <c r="H161" s="460"/>
      <c r="I161" s="460"/>
    </row>
    <row r="162" spans="2:9">
      <c r="B162" s="459"/>
      <c r="C162" s="460"/>
      <c r="D162" s="460"/>
      <c r="E162" s="459"/>
      <c r="F162" s="460"/>
      <c r="G162" s="459"/>
      <c r="H162" s="460"/>
      <c r="I162" s="460"/>
    </row>
    <row r="163" spans="2:9">
      <c r="B163" s="459"/>
      <c r="C163" s="460"/>
      <c r="D163" s="460"/>
      <c r="E163" s="459"/>
      <c r="F163" s="460"/>
      <c r="G163" s="459"/>
      <c r="H163" s="460"/>
      <c r="I163" s="460"/>
    </row>
    <row r="164" spans="2:9">
      <c r="B164" s="459"/>
      <c r="C164" s="460"/>
      <c r="D164" s="460"/>
      <c r="E164" s="459"/>
      <c r="F164" s="460"/>
      <c r="G164" s="459"/>
      <c r="H164" s="460"/>
      <c r="I164" s="460"/>
    </row>
    <row r="165" spans="2:9">
      <c r="B165" s="459"/>
      <c r="C165" s="460"/>
      <c r="D165" s="460"/>
      <c r="E165" s="459"/>
      <c r="F165" s="460"/>
      <c r="G165" s="459"/>
      <c r="H165" s="460"/>
      <c r="I165" s="460"/>
    </row>
    <row r="166" spans="2:9">
      <c r="B166" s="459"/>
      <c r="C166" s="460"/>
      <c r="D166" s="460"/>
      <c r="E166" s="459"/>
      <c r="F166" s="460"/>
      <c r="G166" s="459"/>
      <c r="H166" s="460"/>
      <c r="I166" s="460"/>
    </row>
    <row r="167" spans="2:9">
      <c r="B167" s="459"/>
      <c r="C167" s="460"/>
      <c r="D167" s="460"/>
      <c r="E167" s="459"/>
      <c r="F167" s="460"/>
      <c r="G167" s="459"/>
      <c r="H167" s="460"/>
      <c r="I167" s="460"/>
    </row>
    <row r="168" spans="2:9">
      <c r="B168" s="459"/>
      <c r="C168" s="460"/>
      <c r="D168" s="460"/>
      <c r="E168" s="459"/>
      <c r="F168" s="460"/>
      <c r="G168" s="459"/>
      <c r="H168" s="460"/>
      <c r="I168" s="460"/>
    </row>
    <row r="169" spans="2:9">
      <c r="B169" s="459"/>
      <c r="C169" s="460"/>
      <c r="D169" s="460"/>
      <c r="E169" s="459"/>
      <c r="F169" s="460"/>
      <c r="G169" s="459"/>
      <c r="H169" s="460"/>
      <c r="I169" s="460"/>
    </row>
    <row r="170" spans="2:9">
      <c r="B170" s="459"/>
      <c r="C170" s="460"/>
      <c r="D170" s="460"/>
      <c r="E170" s="459"/>
      <c r="F170" s="460"/>
      <c r="G170" s="459"/>
      <c r="H170" s="460"/>
      <c r="I170" s="460"/>
    </row>
    <row r="171" spans="2:9">
      <c r="B171" s="459"/>
      <c r="C171" s="460"/>
      <c r="D171" s="460"/>
      <c r="E171" s="459"/>
      <c r="F171" s="460"/>
      <c r="G171" s="459"/>
      <c r="H171" s="460"/>
      <c r="I171" s="460"/>
    </row>
    <row r="172" spans="2:9">
      <c r="B172" s="459"/>
      <c r="C172" s="460"/>
      <c r="D172" s="460"/>
      <c r="E172" s="459"/>
      <c r="F172" s="460"/>
      <c r="G172" s="459"/>
      <c r="H172" s="460"/>
      <c r="I172" s="460"/>
    </row>
    <row r="173" spans="2:9">
      <c r="B173" s="459"/>
      <c r="C173" s="460"/>
      <c r="D173" s="460"/>
      <c r="E173" s="459"/>
      <c r="F173" s="460"/>
      <c r="G173" s="459"/>
      <c r="H173" s="460"/>
      <c r="I173" s="460"/>
    </row>
    <row r="174" spans="2:9">
      <c r="B174" s="459"/>
      <c r="C174" s="460"/>
      <c r="D174" s="460"/>
      <c r="E174" s="459"/>
      <c r="F174" s="460"/>
      <c r="G174" s="459"/>
      <c r="H174" s="460"/>
      <c r="I174" s="460"/>
    </row>
    <row r="175" spans="2:9">
      <c r="B175" s="459"/>
      <c r="C175" s="460"/>
      <c r="D175" s="460"/>
      <c r="E175" s="459"/>
      <c r="F175" s="460"/>
      <c r="G175" s="459"/>
      <c r="H175" s="460"/>
      <c r="I175" s="460"/>
    </row>
    <row r="176" spans="2:9">
      <c r="B176" s="459"/>
      <c r="C176" s="460"/>
      <c r="D176" s="460"/>
      <c r="E176" s="459"/>
      <c r="F176" s="460"/>
      <c r="G176" s="459"/>
      <c r="H176" s="460"/>
      <c r="I176" s="460"/>
    </row>
    <row r="177" spans="2:9">
      <c r="B177" s="459"/>
      <c r="C177" s="460"/>
      <c r="D177" s="460"/>
      <c r="E177" s="459"/>
      <c r="F177" s="460"/>
      <c r="G177" s="459"/>
      <c r="H177" s="460"/>
      <c r="I177" s="460"/>
    </row>
    <row r="178" spans="2:9">
      <c r="B178" s="459"/>
      <c r="C178" s="460"/>
      <c r="D178" s="460"/>
      <c r="E178" s="459"/>
      <c r="F178" s="460"/>
      <c r="G178" s="459"/>
      <c r="H178" s="460"/>
      <c r="I178" s="460"/>
    </row>
    <row r="179" spans="2:9">
      <c r="B179" s="459"/>
      <c r="C179" s="460"/>
      <c r="D179" s="460"/>
      <c r="E179" s="459"/>
      <c r="F179" s="460"/>
      <c r="G179" s="459"/>
      <c r="H179" s="460"/>
      <c r="I179" s="460"/>
    </row>
    <row r="180" spans="2:9">
      <c r="B180" s="459"/>
      <c r="C180" s="460"/>
      <c r="D180" s="460"/>
      <c r="E180" s="459"/>
      <c r="F180" s="460"/>
      <c r="G180" s="459"/>
      <c r="H180" s="460"/>
      <c r="I180" s="460"/>
    </row>
    <row r="181" spans="2:9">
      <c r="B181" s="459"/>
      <c r="C181" s="460"/>
      <c r="D181" s="460"/>
      <c r="E181" s="459"/>
      <c r="F181" s="460"/>
      <c r="G181" s="459"/>
      <c r="H181" s="460"/>
      <c r="I181" s="460"/>
    </row>
    <row r="182" spans="2:9">
      <c r="B182" s="459"/>
      <c r="C182" s="460"/>
      <c r="D182" s="460"/>
      <c r="E182" s="459"/>
      <c r="F182" s="460"/>
      <c r="G182" s="459"/>
      <c r="H182" s="460"/>
      <c r="I182" s="460"/>
    </row>
    <row r="183" spans="2:9">
      <c r="B183" s="459"/>
      <c r="C183" s="460"/>
      <c r="D183" s="460"/>
      <c r="E183" s="459"/>
      <c r="F183" s="460"/>
      <c r="G183" s="459"/>
      <c r="H183" s="460"/>
      <c r="I183" s="460"/>
    </row>
    <row r="184" spans="2:9">
      <c r="B184" s="459"/>
      <c r="C184" s="460"/>
      <c r="D184" s="460"/>
      <c r="E184" s="459"/>
      <c r="F184" s="460"/>
      <c r="G184" s="459"/>
      <c r="H184" s="460"/>
      <c r="I184" s="460"/>
    </row>
    <row r="185" spans="2:9">
      <c r="B185" s="459"/>
      <c r="C185" s="460"/>
      <c r="D185" s="460"/>
      <c r="E185" s="459"/>
      <c r="F185" s="460"/>
      <c r="G185" s="459"/>
      <c r="H185" s="460"/>
      <c r="I185" s="460"/>
    </row>
    <row r="186" spans="2:9">
      <c r="B186" s="459"/>
      <c r="C186" s="460"/>
      <c r="D186" s="460"/>
      <c r="E186" s="459"/>
      <c r="F186" s="460"/>
      <c r="G186" s="459"/>
      <c r="H186" s="460"/>
      <c r="I186" s="460"/>
    </row>
    <row r="187" spans="2:9">
      <c r="B187" s="459"/>
      <c r="C187" s="460"/>
      <c r="D187" s="460"/>
      <c r="E187" s="459"/>
      <c r="F187" s="460"/>
      <c r="G187" s="459"/>
      <c r="H187" s="460"/>
      <c r="I187" s="460"/>
    </row>
    <row r="188" spans="2:9">
      <c r="B188" s="459"/>
      <c r="C188" s="460"/>
      <c r="D188" s="460"/>
      <c r="E188" s="459"/>
      <c r="F188" s="460"/>
      <c r="G188" s="459"/>
      <c r="H188" s="460"/>
      <c r="I188" s="460"/>
    </row>
    <row r="189" spans="2:9">
      <c r="B189" s="459"/>
      <c r="C189" s="460"/>
      <c r="D189" s="460"/>
      <c r="E189" s="459"/>
      <c r="F189" s="460"/>
      <c r="G189" s="459"/>
      <c r="H189" s="460"/>
      <c r="I189" s="460"/>
    </row>
    <row r="190" spans="2:9">
      <c r="B190" s="459"/>
      <c r="C190" s="460"/>
      <c r="D190" s="460"/>
      <c r="E190" s="459"/>
      <c r="F190" s="460"/>
      <c r="G190" s="459"/>
      <c r="H190" s="460"/>
      <c r="I190" s="460"/>
    </row>
    <row r="191" spans="2:9">
      <c r="B191" s="459"/>
      <c r="C191" s="460"/>
      <c r="D191" s="460"/>
      <c r="E191" s="459"/>
      <c r="F191" s="460"/>
      <c r="G191" s="459"/>
      <c r="H191" s="460"/>
      <c r="I191" s="460"/>
    </row>
    <row r="192" spans="2:9">
      <c r="B192" s="459"/>
      <c r="C192" s="460"/>
      <c r="D192" s="460"/>
      <c r="E192" s="459"/>
      <c r="F192" s="460"/>
      <c r="G192" s="459"/>
      <c r="H192" s="460"/>
      <c r="I192" s="460"/>
    </row>
    <row r="193" spans="2:9">
      <c r="B193" s="459"/>
      <c r="C193" s="460"/>
      <c r="D193" s="460"/>
      <c r="E193" s="459"/>
      <c r="F193" s="460"/>
      <c r="G193" s="459"/>
      <c r="H193" s="460"/>
      <c r="I193" s="460"/>
    </row>
    <row r="194" spans="2:9">
      <c r="B194" s="459"/>
      <c r="C194" s="460"/>
      <c r="D194" s="460"/>
      <c r="E194" s="459"/>
      <c r="F194" s="460"/>
      <c r="G194" s="459"/>
      <c r="H194" s="460"/>
      <c r="I194" s="460"/>
    </row>
    <row r="195" spans="2:9">
      <c r="B195" s="459"/>
      <c r="C195" s="460"/>
      <c r="D195" s="460"/>
      <c r="E195" s="459"/>
      <c r="F195" s="460"/>
      <c r="G195" s="459"/>
      <c r="H195" s="460"/>
      <c r="I195" s="460"/>
    </row>
    <row r="196" spans="2:9">
      <c r="B196" s="459"/>
      <c r="C196" s="460"/>
      <c r="D196" s="460"/>
      <c r="E196" s="459"/>
      <c r="F196" s="460"/>
      <c r="G196" s="459"/>
      <c r="H196" s="460"/>
      <c r="I196" s="460"/>
    </row>
    <row r="197" spans="2:9">
      <c r="B197" s="459"/>
      <c r="C197" s="460"/>
      <c r="D197" s="460"/>
      <c r="E197" s="459"/>
      <c r="F197" s="460"/>
      <c r="G197" s="459"/>
      <c r="H197" s="460"/>
      <c r="I197" s="460"/>
    </row>
    <row r="198" spans="2:9">
      <c r="B198" s="459"/>
      <c r="C198" s="460"/>
      <c r="D198" s="460"/>
      <c r="E198" s="459"/>
      <c r="F198" s="460"/>
      <c r="G198" s="459"/>
      <c r="H198" s="460"/>
      <c r="I198" s="460"/>
    </row>
    <row r="199" spans="2:9">
      <c r="B199" s="459"/>
      <c r="C199" s="460"/>
      <c r="D199" s="460"/>
      <c r="E199" s="459"/>
      <c r="F199" s="460"/>
      <c r="G199" s="459"/>
      <c r="H199" s="460"/>
      <c r="I199" s="460"/>
    </row>
    <row r="200" spans="2:9">
      <c r="B200" s="459"/>
      <c r="C200" s="460"/>
      <c r="D200" s="460"/>
      <c r="E200" s="459"/>
      <c r="F200" s="460"/>
      <c r="G200" s="459"/>
      <c r="H200" s="460"/>
      <c r="I200" s="460"/>
    </row>
    <row r="201" spans="2:9">
      <c r="B201" s="459"/>
      <c r="C201" s="460"/>
      <c r="D201" s="460"/>
      <c r="E201" s="459"/>
      <c r="F201" s="460"/>
      <c r="G201" s="459"/>
      <c r="H201" s="460"/>
      <c r="I201" s="460"/>
    </row>
    <row r="202" spans="2:9">
      <c r="B202" s="459"/>
      <c r="C202" s="460"/>
      <c r="D202" s="460"/>
      <c r="E202" s="459"/>
      <c r="F202" s="460"/>
      <c r="G202" s="459"/>
      <c r="H202" s="460"/>
      <c r="I202" s="460"/>
    </row>
    <row r="203" spans="2:9">
      <c r="B203" s="459"/>
      <c r="C203" s="460"/>
      <c r="D203" s="460"/>
      <c r="E203" s="459"/>
      <c r="F203" s="460"/>
      <c r="G203" s="459"/>
      <c r="H203" s="460"/>
      <c r="I203" s="460"/>
    </row>
    <row r="204" spans="2:9">
      <c r="B204" s="459"/>
      <c r="C204" s="460"/>
      <c r="D204" s="460"/>
      <c r="E204" s="459"/>
      <c r="F204" s="460"/>
      <c r="G204" s="459"/>
      <c r="H204" s="460"/>
      <c r="I204" s="460"/>
    </row>
    <row r="205" spans="2:9">
      <c r="B205" s="459"/>
      <c r="C205" s="460"/>
      <c r="D205" s="460"/>
      <c r="E205" s="459"/>
      <c r="F205" s="460"/>
      <c r="G205" s="459"/>
      <c r="H205" s="460"/>
      <c r="I205" s="460"/>
    </row>
    <row r="206" spans="2:9">
      <c r="B206" s="459"/>
      <c r="C206" s="460"/>
      <c r="D206" s="460"/>
      <c r="E206" s="459"/>
      <c r="F206" s="460"/>
      <c r="G206" s="459"/>
      <c r="H206" s="460"/>
      <c r="I206" s="460"/>
    </row>
    <row r="207" spans="2:9">
      <c r="B207" s="459"/>
      <c r="C207" s="460"/>
      <c r="D207" s="460"/>
      <c r="E207" s="459"/>
      <c r="F207" s="460"/>
      <c r="G207" s="459"/>
      <c r="H207" s="460"/>
      <c r="I207" s="460"/>
    </row>
    <row r="208" spans="2:9">
      <c r="B208" s="459"/>
      <c r="C208" s="460"/>
      <c r="D208" s="460"/>
      <c r="E208" s="459"/>
      <c r="F208" s="460"/>
      <c r="G208" s="459"/>
      <c r="H208" s="460"/>
      <c r="I208" s="460"/>
    </row>
    <row r="209" spans="2:9">
      <c r="B209" s="459"/>
      <c r="C209" s="460"/>
      <c r="D209" s="460"/>
      <c r="E209" s="459"/>
      <c r="F209" s="460"/>
      <c r="G209" s="459"/>
      <c r="H209" s="460"/>
      <c r="I209" s="460"/>
    </row>
    <row r="210" spans="2:9">
      <c r="B210" s="459"/>
      <c r="C210" s="460"/>
      <c r="D210" s="460"/>
      <c r="E210" s="459"/>
      <c r="F210" s="460"/>
      <c r="G210" s="459"/>
      <c r="H210" s="460"/>
      <c r="I210" s="460"/>
    </row>
    <row r="211" spans="2:9">
      <c r="B211" s="459"/>
      <c r="C211" s="460"/>
      <c r="D211" s="460"/>
      <c r="E211" s="459"/>
      <c r="F211" s="460"/>
      <c r="G211" s="459"/>
      <c r="H211" s="460"/>
      <c r="I211" s="460"/>
    </row>
    <row r="212" spans="2:9">
      <c r="B212" s="459"/>
      <c r="C212" s="460"/>
      <c r="D212" s="460"/>
      <c r="E212" s="459"/>
      <c r="F212" s="460"/>
      <c r="G212" s="459"/>
      <c r="H212" s="460"/>
      <c r="I212" s="460"/>
    </row>
    <row r="213" spans="2:9">
      <c r="B213" s="459"/>
      <c r="C213" s="460"/>
      <c r="D213" s="460"/>
      <c r="E213" s="459"/>
      <c r="F213" s="460"/>
      <c r="G213" s="459"/>
      <c r="H213" s="460"/>
      <c r="I213" s="460"/>
    </row>
    <row r="214" spans="2:9">
      <c r="B214" s="459"/>
      <c r="C214" s="460"/>
      <c r="D214" s="460"/>
      <c r="E214" s="459"/>
      <c r="F214" s="460"/>
      <c r="G214" s="459"/>
      <c r="H214" s="460"/>
      <c r="I214" s="460"/>
    </row>
    <row r="215" spans="2:9">
      <c r="B215" s="459"/>
      <c r="C215" s="460"/>
      <c r="D215" s="460"/>
      <c r="E215" s="459"/>
      <c r="F215" s="460"/>
      <c r="G215" s="459"/>
      <c r="H215" s="460"/>
      <c r="I215" s="460"/>
    </row>
    <row r="216" spans="2:9">
      <c r="B216" s="459"/>
      <c r="C216" s="460"/>
      <c r="D216" s="460"/>
      <c r="E216" s="459"/>
      <c r="F216" s="460"/>
      <c r="G216" s="459"/>
      <c r="H216" s="460"/>
      <c r="I216" s="460"/>
    </row>
    <row r="217" spans="2:9">
      <c r="B217" s="459"/>
      <c r="C217" s="460"/>
      <c r="D217" s="460"/>
      <c r="E217" s="459"/>
      <c r="F217" s="460"/>
      <c r="G217" s="459"/>
      <c r="H217" s="460"/>
      <c r="I217" s="460"/>
    </row>
    <row r="218" spans="2:9">
      <c r="B218" s="459"/>
      <c r="C218" s="460"/>
      <c r="D218" s="460"/>
      <c r="E218" s="459"/>
      <c r="F218" s="460"/>
      <c r="G218" s="459"/>
      <c r="H218" s="460"/>
      <c r="I218" s="460"/>
    </row>
    <row r="219" spans="2:9">
      <c r="B219" s="459"/>
      <c r="C219" s="460"/>
      <c r="D219" s="460"/>
      <c r="E219" s="459"/>
      <c r="F219" s="460"/>
      <c r="G219" s="459"/>
      <c r="H219" s="460"/>
      <c r="I219" s="460"/>
    </row>
    <row r="220" spans="2:9">
      <c r="B220" s="459"/>
      <c r="C220" s="460"/>
      <c r="D220" s="460"/>
      <c r="E220" s="459"/>
      <c r="F220" s="460"/>
      <c r="G220" s="459"/>
      <c r="H220" s="460"/>
      <c r="I220" s="460"/>
    </row>
    <row r="221" spans="2:9">
      <c r="B221" s="459"/>
      <c r="C221" s="460"/>
      <c r="D221" s="460"/>
      <c r="E221" s="459"/>
      <c r="F221" s="460"/>
      <c r="G221" s="459"/>
      <c r="H221" s="460"/>
      <c r="I221" s="460"/>
    </row>
    <row r="222" spans="2:9">
      <c r="B222" s="459"/>
      <c r="C222" s="460"/>
      <c r="D222" s="460"/>
      <c r="E222" s="459"/>
      <c r="F222" s="460"/>
      <c r="G222" s="459"/>
      <c r="H222" s="460"/>
      <c r="I222" s="460"/>
    </row>
    <row r="223" spans="2:9">
      <c r="B223" s="459"/>
      <c r="C223" s="460"/>
      <c r="D223" s="460"/>
      <c r="E223" s="459"/>
      <c r="F223" s="460"/>
      <c r="G223" s="459"/>
      <c r="H223" s="460"/>
      <c r="I223" s="460"/>
    </row>
    <row r="224" spans="2:9">
      <c r="B224" s="459"/>
      <c r="C224" s="460"/>
      <c r="D224" s="460"/>
      <c r="E224" s="459"/>
      <c r="F224" s="460"/>
      <c r="G224" s="459"/>
      <c r="H224" s="460"/>
      <c r="I224" s="460"/>
    </row>
    <row r="225" spans="2:9">
      <c r="B225" s="459"/>
      <c r="C225" s="460"/>
      <c r="D225" s="460"/>
      <c r="E225" s="459"/>
      <c r="F225" s="460"/>
      <c r="G225" s="459"/>
      <c r="H225" s="460"/>
      <c r="I225" s="460"/>
    </row>
    <row r="226" spans="2:9">
      <c r="B226" s="459"/>
      <c r="C226" s="460"/>
      <c r="D226" s="460"/>
      <c r="E226" s="459"/>
      <c r="F226" s="460"/>
      <c r="G226" s="459"/>
      <c r="H226" s="460"/>
      <c r="I226" s="460"/>
    </row>
    <row r="227" spans="2:9">
      <c r="B227" s="459"/>
      <c r="C227" s="460"/>
      <c r="D227" s="460"/>
      <c r="E227" s="459"/>
      <c r="F227" s="460"/>
      <c r="G227" s="459"/>
      <c r="H227" s="460"/>
      <c r="I227" s="460"/>
    </row>
    <row r="228" spans="2:9">
      <c r="B228" s="459"/>
      <c r="C228" s="460"/>
      <c r="D228" s="460"/>
      <c r="E228" s="459"/>
      <c r="F228" s="460"/>
      <c r="G228" s="459"/>
      <c r="H228" s="460"/>
      <c r="I228" s="460"/>
    </row>
    <row r="229" spans="2:9">
      <c r="B229" s="459"/>
      <c r="C229" s="460"/>
      <c r="D229" s="460"/>
      <c r="E229" s="459"/>
      <c r="F229" s="460"/>
      <c r="G229" s="459"/>
      <c r="H229" s="460"/>
      <c r="I229" s="460"/>
    </row>
    <row r="230" spans="2:9">
      <c r="B230" s="459"/>
      <c r="C230" s="460"/>
      <c r="D230" s="460"/>
      <c r="E230" s="459"/>
      <c r="F230" s="460"/>
      <c r="G230" s="459"/>
      <c r="H230" s="460"/>
      <c r="I230" s="460"/>
    </row>
    <row r="231" spans="2:9">
      <c r="B231" s="459"/>
      <c r="C231" s="460"/>
      <c r="D231" s="460"/>
      <c r="E231" s="459"/>
      <c r="F231" s="460"/>
      <c r="G231" s="459"/>
      <c r="H231" s="460"/>
      <c r="I231" s="460"/>
    </row>
    <row r="232" spans="2:9">
      <c r="B232" s="459"/>
      <c r="C232" s="460"/>
      <c r="D232" s="460"/>
      <c r="E232" s="459"/>
      <c r="F232" s="460"/>
      <c r="G232" s="459"/>
      <c r="H232" s="460"/>
      <c r="I232" s="460"/>
    </row>
    <row r="233" spans="2:9">
      <c r="B233" s="459"/>
      <c r="C233" s="460"/>
      <c r="D233" s="460"/>
      <c r="E233" s="459"/>
      <c r="F233" s="460"/>
      <c r="G233" s="459"/>
      <c r="H233" s="460"/>
      <c r="I233" s="460"/>
    </row>
    <row r="234" spans="2:9">
      <c r="B234" s="459"/>
      <c r="C234" s="460"/>
      <c r="D234" s="460"/>
      <c r="E234" s="459"/>
      <c r="F234" s="460"/>
      <c r="G234" s="459"/>
      <c r="H234" s="460"/>
      <c r="I234" s="460"/>
    </row>
    <row r="235" spans="2:9">
      <c r="B235" s="459"/>
      <c r="C235" s="460"/>
      <c r="D235" s="460"/>
      <c r="E235" s="459"/>
      <c r="F235" s="460"/>
      <c r="G235" s="459"/>
      <c r="H235" s="460"/>
      <c r="I235" s="460"/>
    </row>
    <row r="236" spans="2:9">
      <c r="B236" s="459"/>
      <c r="C236" s="460"/>
      <c r="D236" s="460"/>
      <c r="E236" s="459"/>
      <c r="F236" s="460"/>
      <c r="G236" s="459"/>
      <c r="H236" s="460"/>
      <c r="I236" s="460"/>
    </row>
    <row r="237" spans="2:9">
      <c r="B237" s="459"/>
      <c r="C237" s="460"/>
      <c r="D237" s="460"/>
      <c r="E237" s="459"/>
      <c r="F237" s="460"/>
      <c r="G237" s="459"/>
      <c r="H237" s="460"/>
      <c r="I237" s="460"/>
    </row>
    <row r="238" spans="2:9">
      <c r="B238" s="459"/>
      <c r="C238" s="460"/>
      <c r="D238" s="460"/>
      <c r="E238" s="459"/>
      <c r="F238" s="460"/>
      <c r="G238" s="459"/>
      <c r="H238" s="460"/>
      <c r="I238" s="460"/>
    </row>
    <row r="239" spans="2:9">
      <c r="B239" s="459"/>
      <c r="C239" s="460"/>
      <c r="D239" s="460"/>
      <c r="E239" s="459"/>
      <c r="F239" s="460"/>
      <c r="G239" s="459"/>
      <c r="H239" s="460"/>
      <c r="I239" s="460"/>
    </row>
    <row r="240" spans="2:9">
      <c r="B240" s="459"/>
      <c r="C240" s="460"/>
      <c r="D240" s="460"/>
      <c r="E240" s="459"/>
      <c r="F240" s="460"/>
      <c r="G240" s="459"/>
      <c r="H240" s="460"/>
      <c r="I240" s="460"/>
    </row>
    <row r="241" spans="2:9">
      <c r="B241" s="459"/>
      <c r="C241" s="460"/>
      <c r="D241" s="460"/>
      <c r="E241" s="459"/>
      <c r="F241" s="460"/>
      <c r="G241" s="459"/>
      <c r="H241" s="460"/>
      <c r="I241" s="460"/>
    </row>
    <row r="242" spans="2:9">
      <c r="B242" s="459"/>
      <c r="C242" s="460"/>
      <c r="D242" s="460"/>
      <c r="E242" s="459"/>
      <c r="F242" s="460"/>
      <c r="G242" s="459"/>
      <c r="H242" s="460"/>
      <c r="I242" s="460"/>
    </row>
    <row r="243" spans="2:9">
      <c r="B243" s="459"/>
      <c r="C243" s="460"/>
      <c r="D243" s="460"/>
      <c r="E243" s="459"/>
      <c r="F243" s="460"/>
      <c r="G243" s="459"/>
      <c r="H243" s="460"/>
      <c r="I243" s="460"/>
    </row>
    <row r="244" spans="2:9">
      <c r="B244" s="459"/>
      <c r="C244" s="460"/>
      <c r="D244" s="460"/>
      <c r="E244" s="459"/>
      <c r="F244" s="460"/>
      <c r="G244" s="459"/>
      <c r="H244" s="460"/>
      <c r="I244" s="460"/>
    </row>
    <row r="245" spans="2:9">
      <c r="B245" s="459"/>
      <c r="C245" s="460"/>
      <c r="D245" s="460"/>
      <c r="E245" s="459"/>
      <c r="F245" s="460"/>
      <c r="G245" s="459"/>
      <c r="H245" s="460"/>
      <c r="I245" s="460"/>
    </row>
    <row r="246" spans="2:9">
      <c r="B246" s="459"/>
      <c r="C246" s="460"/>
      <c r="D246" s="460"/>
      <c r="E246" s="459"/>
      <c r="F246" s="460"/>
      <c r="G246" s="459"/>
      <c r="H246" s="460"/>
      <c r="I246" s="460"/>
    </row>
    <row r="247" spans="2:9">
      <c r="B247" s="459"/>
      <c r="C247" s="460"/>
      <c r="D247" s="460"/>
      <c r="E247" s="459"/>
      <c r="F247" s="460"/>
      <c r="G247" s="459"/>
      <c r="H247" s="460"/>
      <c r="I247" s="460"/>
    </row>
    <row r="248" spans="2:9">
      <c r="B248" s="459"/>
      <c r="C248" s="460"/>
      <c r="D248" s="460"/>
      <c r="E248" s="459"/>
      <c r="F248" s="460"/>
      <c r="G248" s="459"/>
      <c r="H248" s="460"/>
      <c r="I248" s="460"/>
    </row>
    <row r="249" spans="2:9">
      <c r="B249" s="459"/>
      <c r="C249" s="460"/>
      <c r="D249" s="460"/>
      <c r="E249" s="459"/>
      <c r="F249" s="460"/>
      <c r="G249" s="459"/>
      <c r="H249" s="460"/>
      <c r="I249" s="460"/>
    </row>
    <row r="250" spans="2:9">
      <c r="B250" s="459"/>
      <c r="C250" s="460"/>
      <c r="D250" s="460"/>
      <c r="E250" s="459"/>
      <c r="F250" s="460"/>
      <c r="G250" s="459"/>
      <c r="H250" s="460"/>
      <c r="I250" s="460"/>
    </row>
    <row r="251" spans="2:9">
      <c r="B251" s="459"/>
      <c r="C251" s="460"/>
      <c r="D251" s="460"/>
      <c r="E251" s="459"/>
      <c r="F251" s="460"/>
      <c r="G251" s="459"/>
      <c r="H251" s="460"/>
      <c r="I251" s="460"/>
    </row>
    <row r="252" spans="2:9">
      <c r="B252" s="459"/>
      <c r="C252" s="460"/>
      <c r="D252" s="460"/>
      <c r="E252" s="459"/>
      <c r="F252" s="460"/>
      <c r="G252" s="459"/>
      <c r="H252" s="460"/>
      <c r="I252" s="460"/>
    </row>
    <row r="253" spans="2:9">
      <c r="B253" s="459"/>
      <c r="C253" s="460"/>
      <c r="D253" s="460"/>
      <c r="E253" s="459"/>
      <c r="F253" s="460"/>
      <c r="G253" s="459"/>
      <c r="H253" s="460"/>
      <c r="I253" s="460"/>
    </row>
    <row r="254" spans="2:9">
      <c r="B254" s="459"/>
      <c r="C254" s="460"/>
      <c r="D254" s="460"/>
      <c r="E254" s="459"/>
      <c r="F254" s="460"/>
      <c r="G254" s="459"/>
      <c r="H254" s="460"/>
      <c r="I254" s="460"/>
    </row>
    <row r="255" spans="2:9">
      <c r="B255" s="459"/>
      <c r="C255" s="460"/>
      <c r="D255" s="460"/>
      <c r="E255" s="459"/>
      <c r="F255" s="460"/>
      <c r="G255" s="459"/>
      <c r="H255" s="460"/>
      <c r="I255" s="460"/>
    </row>
    <row r="256" spans="2:9">
      <c r="B256" s="459"/>
      <c r="C256" s="460"/>
      <c r="D256" s="460"/>
      <c r="E256" s="459"/>
      <c r="F256" s="460"/>
      <c r="G256" s="459"/>
      <c r="H256" s="460"/>
      <c r="I256" s="460"/>
    </row>
    <row r="257" spans="2:9">
      <c r="B257" s="459"/>
      <c r="C257" s="460"/>
      <c r="D257" s="460"/>
      <c r="E257" s="459"/>
      <c r="F257" s="460"/>
      <c r="G257" s="459"/>
      <c r="H257" s="460"/>
      <c r="I257" s="460"/>
    </row>
    <row r="258" spans="2:9">
      <c r="B258" s="459"/>
      <c r="C258" s="460"/>
      <c r="D258" s="460"/>
      <c r="E258" s="459"/>
      <c r="F258" s="460"/>
      <c r="G258" s="459"/>
      <c r="H258" s="460"/>
      <c r="I258" s="460"/>
    </row>
    <row r="259" spans="2:9">
      <c r="B259" s="459"/>
      <c r="C259" s="460"/>
      <c r="D259" s="460"/>
      <c r="E259" s="459"/>
      <c r="F259" s="460"/>
      <c r="G259" s="459"/>
      <c r="H259" s="460"/>
      <c r="I259" s="460"/>
    </row>
    <row r="260" spans="2:9">
      <c r="B260" s="459"/>
      <c r="C260" s="460"/>
      <c r="D260" s="460"/>
      <c r="E260" s="459"/>
      <c r="F260" s="460"/>
      <c r="G260" s="459"/>
      <c r="H260" s="460"/>
      <c r="I260" s="460"/>
    </row>
    <row r="261" spans="2:9">
      <c r="B261" s="459"/>
      <c r="C261" s="460"/>
      <c r="D261" s="460"/>
      <c r="E261" s="459"/>
      <c r="F261" s="460"/>
      <c r="G261" s="459"/>
      <c r="H261" s="460"/>
      <c r="I261" s="460"/>
    </row>
    <row r="262" spans="2:9">
      <c r="B262" s="459"/>
      <c r="C262" s="460"/>
      <c r="D262" s="460"/>
      <c r="E262" s="459"/>
      <c r="F262" s="460"/>
      <c r="G262" s="459"/>
      <c r="H262" s="460"/>
      <c r="I262" s="460"/>
    </row>
    <row r="263" spans="2:9">
      <c r="B263" s="459"/>
      <c r="C263" s="460"/>
      <c r="D263" s="460"/>
      <c r="E263" s="459"/>
      <c r="F263" s="460"/>
      <c r="G263" s="459"/>
      <c r="H263" s="460"/>
      <c r="I263" s="460"/>
    </row>
    <row r="264" spans="2:9">
      <c r="B264" s="459"/>
      <c r="C264" s="460"/>
      <c r="D264" s="460"/>
      <c r="E264" s="459"/>
      <c r="F264" s="460"/>
      <c r="G264" s="459"/>
      <c r="H264" s="460"/>
      <c r="I264" s="460"/>
    </row>
    <row r="265" spans="2:9">
      <c r="B265" s="459"/>
      <c r="C265" s="460"/>
      <c r="D265" s="460"/>
      <c r="E265" s="459"/>
      <c r="F265" s="460"/>
      <c r="G265" s="459"/>
      <c r="H265" s="460"/>
      <c r="I265" s="460"/>
    </row>
    <row r="266" spans="2:9">
      <c r="B266" s="459"/>
      <c r="C266" s="460"/>
      <c r="D266" s="460"/>
      <c r="E266" s="459"/>
      <c r="F266" s="460"/>
      <c r="G266" s="459"/>
      <c r="H266" s="460"/>
      <c r="I266" s="460"/>
    </row>
    <row r="267" spans="2:9">
      <c r="B267" s="459"/>
      <c r="C267" s="460"/>
      <c r="D267" s="460"/>
      <c r="E267" s="459"/>
      <c r="F267" s="460"/>
      <c r="G267" s="459"/>
      <c r="H267" s="460"/>
      <c r="I267" s="460"/>
    </row>
    <row r="268" spans="2:9">
      <c r="B268" s="459"/>
      <c r="C268" s="460"/>
      <c r="D268" s="460"/>
      <c r="E268" s="459"/>
      <c r="F268" s="460"/>
      <c r="G268" s="459"/>
      <c r="H268" s="460"/>
      <c r="I268" s="460"/>
    </row>
    <row r="269" spans="2:9">
      <c r="B269" s="459"/>
      <c r="C269" s="460"/>
      <c r="D269" s="460"/>
      <c r="E269" s="459"/>
      <c r="F269" s="460"/>
      <c r="G269" s="459"/>
      <c r="H269" s="460"/>
      <c r="I269" s="460"/>
    </row>
    <row r="270" spans="2:9">
      <c r="B270" s="459"/>
      <c r="C270" s="460"/>
      <c r="D270" s="460"/>
      <c r="E270" s="459"/>
      <c r="F270" s="460"/>
      <c r="G270" s="459"/>
      <c r="H270" s="460"/>
      <c r="I270" s="460"/>
    </row>
    <row r="271" spans="2:9">
      <c r="B271" s="459"/>
      <c r="C271" s="460"/>
      <c r="D271" s="460"/>
      <c r="E271" s="459"/>
      <c r="F271" s="460"/>
      <c r="G271" s="459"/>
      <c r="H271" s="460"/>
      <c r="I271" s="460"/>
    </row>
    <row r="272" spans="2:9">
      <c r="B272" s="459"/>
      <c r="C272" s="460"/>
      <c r="D272" s="460"/>
      <c r="E272" s="459"/>
      <c r="F272" s="460"/>
      <c r="G272" s="459"/>
      <c r="H272" s="460"/>
      <c r="I272" s="460"/>
    </row>
    <row r="273" spans="2:9">
      <c r="B273" s="459"/>
      <c r="C273" s="460"/>
      <c r="D273" s="460"/>
      <c r="E273" s="459"/>
      <c r="F273" s="460"/>
      <c r="G273" s="459"/>
      <c r="H273" s="460"/>
      <c r="I273" s="460"/>
    </row>
    <row r="274" spans="2:9">
      <c r="B274" s="459"/>
      <c r="C274" s="460"/>
      <c r="D274" s="460"/>
      <c r="E274" s="459"/>
      <c r="F274" s="460"/>
      <c r="G274" s="459"/>
      <c r="H274" s="460"/>
      <c r="I274" s="460"/>
    </row>
    <row r="275" spans="2:9">
      <c r="B275" s="459"/>
      <c r="C275" s="460"/>
      <c r="D275" s="460"/>
      <c r="E275" s="459"/>
      <c r="F275" s="460"/>
      <c r="G275" s="459"/>
      <c r="H275" s="460"/>
      <c r="I275" s="460"/>
    </row>
    <row r="276" spans="2:9">
      <c r="B276" s="459"/>
      <c r="C276" s="460"/>
      <c r="D276" s="460"/>
      <c r="E276" s="459"/>
      <c r="F276" s="460"/>
      <c r="G276" s="459"/>
      <c r="H276" s="460"/>
      <c r="I276" s="460"/>
    </row>
    <row r="277" spans="2:9">
      <c r="B277" s="459"/>
      <c r="C277" s="460"/>
      <c r="D277" s="460"/>
      <c r="E277" s="459"/>
      <c r="F277" s="460"/>
      <c r="G277" s="459"/>
      <c r="H277" s="460"/>
      <c r="I277" s="460"/>
    </row>
    <row r="278" spans="2:9">
      <c r="B278" s="459"/>
      <c r="C278" s="460"/>
      <c r="D278" s="460"/>
      <c r="E278" s="459"/>
      <c r="F278" s="460"/>
      <c r="G278" s="459"/>
      <c r="H278" s="460"/>
      <c r="I278" s="460"/>
    </row>
    <row r="279" spans="2:9">
      <c r="B279" s="459"/>
      <c r="C279" s="460"/>
      <c r="D279" s="460"/>
      <c r="E279" s="459"/>
      <c r="F279" s="460"/>
      <c r="G279" s="459"/>
      <c r="H279" s="460"/>
      <c r="I279" s="460"/>
    </row>
    <row r="280" spans="2:9">
      <c r="B280" s="459"/>
      <c r="C280" s="460"/>
      <c r="D280" s="460"/>
      <c r="E280" s="459"/>
      <c r="F280" s="460"/>
      <c r="G280" s="459"/>
      <c r="H280" s="460"/>
      <c r="I280" s="460"/>
    </row>
    <row r="281" spans="2:9">
      <c r="B281" s="459"/>
      <c r="C281" s="460"/>
      <c r="D281" s="460"/>
      <c r="E281" s="459"/>
      <c r="F281" s="460"/>
      <c r="G281" s="459"/>
      <c r="H281" s="460"/>
      <c r="I281" s="460"/>
    </row>
    <row r="282" spans="2:9">
      <c r="B282" s="459"/>
      <c r="C282" s="460"/>
      <c r="D282" s="460"/>
      <c r="E282" s="459"/>
      <c r="F282" s="460"/>
      <c r="G282" s="459"/>
      <c r="H282" s="460"/>
      <c r="I282" s="460"/>
    </row>
    <row r="283" spans="2:9">
      <c r="B283" s="459"/>
      <c r="C283" s="460"/>
      <c r="D283" s="460"/>
      <c r="E283" s="459"/>
      <c r="F283" s="460"/>
      <c r="G283" s="459"/>
      <c r="H283" s="460"/>
      <c r="I283" s="460"/>
    </row>
    <row r="284" spans="2:9">
      <c r="B284" s="459"/>
      <c r="C284" s="460"/>
      <c r="D284" s="460"/>
      <c r="E284" s="459"/>
      <c r="F284" s="460"/>
      <c r="G284" s="459"/>
      <c r="H284" s="460"/>
      <c r="I284" s="460"/>
    </row>
    <row r="285" spans="2:9">
      <c r="B285" s="459"/>
      <c r="C285" s="460"/>
      <c r="D285" s="460"/>
      <c r="E285" s="459"/>
      <c r="F285" s="460"/>
      <c r="G285" s="459"/>
      <c r="H285" s="460"/>
      <c r="I285" s="460"/>
    </row>
    <row r="286" spans="2:9">
      <c r="B286" s="459"/>
      <c r="C286" s="460"/>
      <c r="D286" s="460"/>
      <c r="E286" s="459"/>
      <c r="F286" s="460"/>
      <c r="G286" s="459"/>
      <c r="H286" s="460"/>
      <c r="I286" s="460"/>
    </row>
    <row r="287" spans="2:9">
      <c r="B287" s="459"/>
      <c r="C287" s="460"/>
      <c r="D287" s="460"/>
      <c r="E287" s="459"/>
      <c r="F287" s="460"/>
      <c r="G287" s="459"/>
      <c r="H287" s="460"/>
      <c r="I287" s="460"/>
    </row>
    <row r="288" spans="2:9">
      <c r="B288" s="459"/>
      <c r="C288" s="460"/>
      <c r="D288" s="460"/>
      <c r="E288" s="459"/>
      <c r="F288" s="460"/>
      <c r="G288" s="459"/>
      <c r="H288" s="460"/>
      <c r="I288" s="460"/>
    </row>
    <row r="289" spans="2:9">
      <c r="B289" s="459"/>
      <c r="C289" s="460"/>
      <c r="D289" s="460"/>
      <c r="E289" s="459"/>
      <c r="F289" s="460"/>
      <c r="G289" s="459"/>
      <c r="H289" s="460"/>
      <c r="I289" s="460"/>
    </row>
    <row r="290" spans="2:9">
      <c r="B290" s="459"/>
      <c r="C290" s="460"/>
      <c r="D290" s="460"/>
      <c r="E290" s="459"/>
      <c r="F290" s="460"/>
      <c r="G290" s="459"/>
      <c r="H290" s="460"/>
      <c r="I290" s="460"/>
    </row>
    <row r="291" spans="2:9">
      <c r="B291" s="459"/>
      <c r="C291" s="460"/>
      <c r="D291" s="460"/>
      <c r="E291" s="459"/>
      <c r="F291" s="460"/>
      <c r="G291" s="459"/>
      <c r="H291" s="460"/>
      <c r="I291" s="460"/>
    </row>
    <row r="292" spans="2:9">
      <c r="B292" s="459"/>
      <c r="C292" s="460"/>
      <c r="D292" s="460"/>
      <c r="E292" s="459"/>
      <c r="F292" s="460"/>
      <c r="G292" s="459"/>
      <c r="H292" s="460"/>
      <c r="I292" s="460"/>
    </row>
    <row r="293" spans="2:9">
      <c r="B293" s="459"/>
      <c r="C293" s="460"/>
      <c r="D293" s="460"/>
      <c r="E293" s="459"/>
      <c r="F293" s="460"/>
      <c r="G293" s="459"/>
      <c r="H293" s="460"/>
      <c r="I293" s="460"/>
    </row>
    <row r="294" spans="2:9">
      <c r="B294" s="459"/>
      <c r="C294" s="460"/>
      <c r="D294" s="460"/>
      <c r="E294" s="459"/>
      <c r="F294" s="460"/>
      <c r="G294" s="459"/>
      <c r="H294" s="460"/>
      <c r="I294" s="460"/>
    </row>
    <row r="295" spans="2:9">
      <c r="B295" s="459"/>
      <c r="C295" s="460"/>
      <c r="D295" s="460"/>
      <c r="E295" s="459"/>
      <c r="F295" s="460"/>
      <c r="G295" s="459"/>
      <c r="H295" s="460"/>
      <c r="I295" s="460"/>
    </row>
    <row r="296" spans="2:9">
      <c r="B296" s="459"/>
      <c r="C296" s="460"/>
      <c r="D296" s="460"/>
      <c r="E296" s="459"/>
      <c r="F296" s="460"/>
      <c r="G296" s="459"/>
      <c r="H296" s="460"/>
      <c r="I296" s="460"/>
    </row>
    <row r="297" spans="2:9">
      <c r="B297" s="459"/>
      <c r="C297" s="460"/>
      <c r="D297" s="460"/>
      <c r="E297" s="459"/>
      <c r="F297" s="460"/>
      <c r="G297" s="459"/>
      <c r="H297" s="460"/>
      <c r="I297" s="460"/>
    </row>
    <row r="298" spans="2:9">
      <c r="B298" s="459"/>
      <c r="C298" s="460"/>
      <c r="D298" s="460"/>
      <c r="E298" s="459"/>
      <c r="F298" s="460"/>
      <c r="G298" s="459"/>
      <c r="H298" s="460"/>
      <c r="I298" s="460"/>
    </row>
    <row r="299" spans="2:9">
      <c r="B299" s="459"/>
      <c r="C299" s="460"/>
      <c r="D299" s="460"/>
      <c r="E299" s="459"/>
      <c r="F299" s="460"/>
      <c r="G299" s="459"/>
      <c r="H299" s="460"/>
      <c r="I299" s="460"/>
    </row>
    <row r="300" spans="2:9">
      <c r="B300" s="459"/>
      <c r="C300" s="460"/>
      <c r="D300" s="460"/>
      <c r="E300" s="459"/>
      <c r="F300" s="460"/>
      <c r="G300" s="459"/>
      <c r="H300" s="460"/>
      <c r="I300" s="460"/>
    </row>
    <row r="301" spans="2:9">
      <c r="B301" s="459"/>
      <c r="C301" s="460"/>
      <c r="D301" s="460"/>
      <c r="E301" s="459"/>
      <c r="F301" s="460"/>
      <c r="G301" s="459"/>
      <c r="H301" s="460"/>
      <c r="I301" s="460"/>
    </row>
    <row r="302" spans="2:9">
      <c r="B302" s="459"/>
      <c r="C302" s="460"/>
      <c r="D302" s="460"/>
      <c r="E302" s="459"/>
      <c r="F302" s="460"/>
      <c r="G302" s="459"/>
      <c r="H302" s="460"/>
      <c r="I302" s="460"/>
    </row>
    <row r="303" spans="2:9">
      <c r="B303" s="459"/>
      <c r="C303" s="460"/>
      <c r="D303" s="460"/>
      <c r="E303" s="459"/>
      <c r="F303" s="460"/>
      <c r="G303" s="459"/>
      <c r="H303" s="460"/>
      <c r="I303" s="460"/>
    </row>
    <row r="304" spans="2:9">
      <c r="B304" s="459"/>
      <c r="C304" s="460"/>
      <c r="D304" s="460"/>
      <c r="E304" s="459"/>
      <c r="F304" s="460"/>
      <c r="G304" s="459"/>
      <c r="H304" s="460"/>
      <c r="I304" s="460"/>
    </row>
    <row r="305" spans="2:9">
      <c r="B305" s="459"/>
      <c r="C305" s="460"/>
      <c r="D305" s="460"/>
      <c r="E305" s="459"/>
      <c r="F305" s="460"/>
      <c r="G305" s="459"/>
      <c r="H305" s="460"/>
      <c r="I305" s="460"/>
    </row>
    <row r="306" spans="2:9">
      <c r="B306" s="459"/>
      <c r="C306" s="460"/>
      <c r="D306" s="460"/>
      <c r="E306" s="459"/>
      <c r="F306" s="460"/>
      <c r="G306" s="459"/>
      <c r="H306" s="460"/>
      <c r="I306" s="460"/>
    </row>
    <row r="367" spans="2:2">
      <c r="B367" s="461"/>
    </row>
  </sheetData>
  <autoFilter ref="D1:D4255" xr:uid="{00000000-0001-0000-0800-000000000000}"/>
  <mergeCells count="5">
    <mergeCell ref="C3:I3"/>
    <mergeCell ref="C4:E4"/>
    <mergeCell ref="G4:I4"/>
    <mergeCell ref="B7:F7"/>
    <mergeCell ref="G7:I7"/>
  </mergeCells>
  <dataValidations count="1">
    <dataValidation allowBlank="1" showInputMessage="1" showErrorMessage="1" promptTitle="Contrato No." prompt="Escriba en este espacio el número de contrato suscrito" sqref="B4" xr:uid="{5C75F370-E188-4F29-8D49-17B6E2D11C9F}"/>
  </dataValidations>
  <printOptions horizontalCentered="1"/>
  <pageMargins left="0.25" right="0.25" top="0.75" bottom="0.75" header="0.3" footer="0.3"/>
  <pageSetup paperSize="2" scale="56" fitToWidth="0" fitToHeight="3" orientation="landscape" r:id="rId1"/>
  <rowBreaks count="1" manualBreakCount="1">
    <brk id="76" max="9" man="1"/>
  </rowBreaks>
  <drawing r:id="rId2"/>
  <legacyDrawingHF r:id="rId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335F42-7C07-4081-802F-90FAA0F9E331}">
  <sheetPr>
    <tabColor theme="6" tint="0.59999389629810485"/>
    <pageSetUpPr fitToPage="1"/>
  </sheetPr>
  <dimension ref="A1:O425"/>
  <sheetViews>
    <sheetView view="pageBreakPreview" topLeftCell="A389" zoomScale="90" zoomScaleNormal="37" zoomScaleSheetLayoutView="90" workbookViewId="0">
      <selection activeCell="I407" sqref="I407"/>
    </sheetView>
  </sheetViews>
  <sheetFormatPr baseColWidth="10" defaultColWidth="12.09765625" defaultRowHeight="14"/>
  <cols>
    <col min="1" max="1" width="2.5" style="466" customWidth="1"/>
    <col min="2" max="2" width="16.59765625" style="466" customWidth="1"/>
    <col min="3" max="3" width="81.296875" style="466" customWidth="1"/>
    <col min="4" max="4" width="16.59765625" style="466" customWidth="1"/>
    <col min="5" max="5" width="22" style="466" customWidth="1"/>
    <col min="6" max="6" width="2.5" style="466" customWidth="1"/>
    <col min="7" max="7" width="15.09765625" style="466" bestFit="1" customWidth="1"/>
    <col min="8" max="8" width="17.09765625" style="466" bestFit="1" customWidth="1"/>
    <col min="9" max="9" width="18.296875" style="466" customWidth="1"/>
    <col min="10" max="10" width="13.3984375" style="466" bestFit="1" customWidth="1"/>
    <col min="11" max="11" width="20.8984375" style="466" customWidth="1"/>
    <col min="12" max="12" width="12.09765625" style="466"/>
    <col min="13" max="13" width="13.3984375" style="466" bestFit="1" customWidth="1"/>
    <col min="14" max="16384" width="12.09765625" style="466"/>
  </cols>
  <sheetData>
    <row r="1" spans="1:13" ht="20" customHeight="1">
      <c r="A1" s="464"/>
      <c r="B1" s="1369" t="s">
        <v>999</v>
      </c>
      <c r="C1" s="1370"/>
      <c r="D1" s="1370"/>
      <c r="E1" s="1371"/>
      <c r="F1" s="465"/>
    </row>
    <row r="2" spans="1:13" ht="20" customHeight="1">
      <c r="A2" s="464"/>
      <c r="B2" s="1372" t="s">
        <v>843</v>
      </c>
      <c r="C2" s="1373"/>
      <c r="D2" s="1373"/>
      <c r="E2" s="1374"/>
      <c r="F2" s="465"/>
    </row>
    <row r="3" spans="1:13" ht="20" customHeight="1">
      <c r="A3" s="464"/>
      <c r="B3" s="1372" t="s">
        <v>844</v>
      </c>
      <c r="C3" s="1373"/>
      <c r="D3" s="1373"/>
      <c r="E3" s="1374"/>
      <c r="F3" s="465"/>
    </row>
    <row r="4" spans="1:13" ht="20" customHeight="1" thickBot="1">
      <c r="A4" s="464"/>
      <c r="B4" s="1375" t="s">
        <v>1000</v>
      </c>
      <c r="C4" s="1376"/>
      <c r="D4" s="1376"/>
      <c r="E4" s="1377"/>
      <c r="F4" s="465"/>
    </row>
    <row r="5" spans="1:13" ht="15" customHeight="1" thickBot="1">
      <c r="A5" s="467"/>
      <c r="B5" s="468"/>
      <c r="C5" s="468"/>
      <c r="D5" s="468"/>
      <c r="E5" s="468"/>
      <c r="F5" s="465"/>
    </row>
    <row r="6" spans="1:13" ht="70.5" customHeight="1" thickBot="1">
      <c r="A6" s="469"/>
      <c r="B6" s="1378" t="str">
        <f>'PPTO RESUMEN'!C7</f>
        <v>CONSTRUCCIÓN DE UN SISTEMA SOLAR FOTOVOLTAICO DE GENERACIÓN DISTRIBUIDA DE 0.99 MWE ETAPA 3 PARA EL DESARROLLO SOCIOECONÓMICO DEL MUNICIPIO DE BARRANCAS, EN EL DEPARTAMENTO DE LA GUAJIRA - BARRANCAS III</v>
      </c>
      <c r="C6" s="1379"/>
      <c r="D6" s="1379"/>
      <c r="E6" s="1380"/>
      <c r="F6" s="470"/>
      <c r="G6" s="470"/>
    </row>
    <row r="7" spans="1:13" ht="15" customHeight="1">
      <c r="A7" s="469"/>
      <c r="B7" s="471"/>
      <c r="C7" s="472"/>
      <c r="D7" s="471"/>
      <c r="E7" s="473"/>
      <c r="F7" s="465"/>
    </row>
    <row r="8" spans="1:13" ht="20" customHeight="1">
      <c r="A8" s="474"/>
      <c r="B8" s="475" t="s">
        <v>1001</v>
      </c>
      <c r="C8" s="475" t="s">
        <v>1002</v>
      </c>
      <c r="D8" s="475" t="s">
        <v>301</v>
      </c>
      <c r="E8" s="476" t="s">
        <v>935</v>
      </c>
      <c r="F8" s="465"/>
    </row>
    <row r="9" spans="1:13" ht="20" customHeight="1">
      <c r="A9" s="469"/>
      <c r="B9" s="1381" t="s">
        <v>1003</v>
      </c>
      <c r="C9" s="1382"/>
      <c r="D9" s="1382"/>
      <c r="E9" s="1383"/>
      <c r="F9" s="465"/>
    </row>
    <row r="10" spans="1:13" ht="20" customHeight="1">
      <c r="A10" s="474"/>
      <c r="B10" s="903" t="s">
        <v>1004</v>
      </c>
      <c r="C10" s="904" t="s">
        <v>1005</v>
      </c>
      <c r="D10" s="903" t="s">
        <v>327</v>
      </c>
      <c r="E10" s="478">
        <v>6913.6128783333324</v>
      </c>
      <c r="F10" s="465"/>
      <c r="H10" s="479"/>
      <c r="I10" s="479"/>
      <c r="J10" s="465"/>
      <c r="K10" s="465"/>
      <c r="L10" s="465"/>
      <c r="M10" s="465"/>
    </row>
    <row r="11" spans="1:13" ht="20" customHeight="1">
      <c r="A11" s="474"/>
      <c r="B11" s="903" t="s">
        <v>1006</v>
      </c>
      <c r="C11" s="904" t="s">
        <v>1007</v>
      </c>
      <c r="D11" s="903" t="s">
        <v>327</v>
      </c>
      <c r="E11" s="478">
        <v>6913.6128783333324</v>
      </c>
      <c r="F11" s="465"/>
      <c r="H11" s="465"/>
      <c r="I11" s="465"/>
      <c r="J11" s="465"/>
      <c r="K11" s="465"/>
      <c r="L11" s="465"/>
      <c r="M11" s="465"/>
    </row>
    <row r="12" spans="1:13" ht="20" customHeight="1">
      <c r="A12" s="474"/>
      <c r="B12" s="903" t="s">
        <v>1008</v>
      </c>
      <c r="C12" s="904" t="s">
        <v>1009</v>
      </c>
      <c r="D12" s="903" t="s">
        <v>327</v>
      </c>
      <c r="E12" s="478">
        <v>8581.9499999999989</v>
      </c>
      <c r="F12" s="465"/>
      <c r="H12" s="465"/>
      <c r="I12" s="465"/>
      <c r="J12" s="465"/>
      <c r="K12" s="465"/>
      <c r="L12" s="465"/>
      <c r="M12" s="465"/>
    </row>
    <row r="13" spans="1:13" ht="20" customHeight="1">
      <c r="A13" s="474"/>
      <c r="B13" s="903" t="s">
        <v>1010</v>
      </c>
      <c r="C13" s="904" t="s">
        <v>966</v>
      </c>
      <c r="D13" s="903" t="s">
        <v>967</v>
      </c>
      <c r="E13" s="478">
        <v>105.3</v>
      </c>
      <c r="F13" s="465"/>
      <c r="H13" s="465"/>
      <c r="I13" s="465"/>
      <c r="J13" s="465"/>
      <c r="K13" s="465"/>
      <c r="L13" s="465"/>
      <c r="M13" s="465"/>
    </row>
    <row r="14" spans="1:13" ht="20" customHeight="1">
      <c r="A14" s="474"/>
      <c r="B14" s="903" t="s">
        <v>1011</v>
      </c>
      <c r="C14" s="904" t="s">
        <v>1012</v>
      </c>
      <c r="D14" s="903" t="s">
        <v>327</v>
      </c>
      <c r="E14" s="478">
        <v>8639.8680000000004</v>
      </c>
      <c r="F14" s="465"/>
      <c r="H14" s="465"/>
      <c r="I14" s="465"/>
      <c r="J14" s="465"/>
      <c r="K14" s="465"/>
      <c r="L14" s="465"/>
      <c r="M14" s="465"/>
    </row>
    <row r="15" spans="1:13" ht="20" customHeight="1">
      <c r="A15" s="474"/>
      <c r="B15" s="903" t="s">
        <v>1013</v>
      </c>
      <c r="C15" s="904" t="s">
        <v>1014</v>
      </c>
      <c r="D15" s="903" t="s">
        <v>327</v>
      </c>
      <c r="E15" s="478">
        <v>26951.535</v>
      </c>
      <c r="F15" s="465"/>
      <c r="H15" s="465"/>
      <c r="I15" s="465"/>
      <c r="J15" s="465"/>
      <c r="K15" s="465"/>
      <c r="L15" s="465"/>
      <c r="M15" s="465"/>
    </row>
    <row r="16" spans="1:13" ht="20" customHeight="1">
      <c r="A16" s="474"/>
      <c r="B16" s="903" t="s">
        <v>1015</v>
      </c>
      <c r="C16" s="904" t="s">
        <v>1016</v>
      </c>
      <c r="D16" s="903" t="s">
        <v>327</v>
      </c>
      <c r="E16" s="478">
        <v>58123.494000000006</v>
      </c>
      <c r="F16" s="465"/>
      <c r="H16" s="465"/>
      <c r="I16" s="465"/>
      <c r="J16" s="465"/>
      <c r="K16" s="465"/>
      <c r="L16" s="465"/>
      <c r="M16" s="465"/>
    </row>
    <row r="17" spans="1:13" ht="31.75" customHeight="1">
      <c r="A17" s="474"/>
      <c r="B17" s="903" t="s">
        <v>1017</v>
      </c>
      <c r="C17" s="904" t="s">
        <v>1018</v>
      </c>
      <c r="D17" s="903" t="s">
        <v>288</v>
      </c>
      <c r="E17" s="478">
        <v>6296.94</v>
      </c>
      <c r="F17" s="465"/>
      <c r="H17" s="465"/>
      <c r="I17" s="465"/>
      <c r="J17" s="465"/>
      <c r="K17" s="465"/>
      <c r="L17" s="465"/>
      <c r="M17" s="465"/>
    </row>
    <row r="18" spans="1:13" ht="35" customHeight="1">
      <c r="A18" s="474"/>
      <c r="B18" s="903" t="s">
        <v>1019</v>
      </c>
      <c r="C18" s="904" t="s">
        <v>1020</v>
      </c>
      <c r="D18" s="903" t="s">
        <v>327</v>
      </c>
      <c r="E18" s="478">
        <v>44681.448824999999</v>
      </c>
      <c r="F18" s="465"/>
      <c r="H18" s="465"/>
      <c r="I18" s="465"/>
      <c r="J18" s="465"/>
      <c r="K18" s="465"/>
      <c r="L18" s="465"/>
      <c r="M18" s="465"/>
    </row>
    <row r="19" spans="1:13" ht="20" customHeight="1">
      <c r="A19" s="474"/>
      <c r="B19" s="903" t="s">
        <v>1021</v>
      </c>
      <c r="C19" s="904" t="s">
        <v>1022</v>
      </c>
      <c r="D19" s="903" t="s">
        <v>327</v>
      </c>
      <c r="E19" s="478">
        <v>24360.052421250002</v>
      </c>
      <c r="F19" s="465"/>
      <c r="H19" s="465"/>
      <c r="I19" s="465"/>
      <c r="J19" s="465"/>
      <c r="K19" s="465"/>
      <c r="L19" s="465"/>
      <c r="M19" s="465"/>
    </row>
    <row r="20" spans="1:13" ht="20" customHeight="1">
      <c r="A20" s="474"/>
      <c r="B20" s="903" t="s">
        <v>1023</v>
      </c>
      <c r="C20" s="904" t="s">
        <v>1024</v>
      </c>
      <c r="D20" s="903" t="s">
        <v>327</v>
      </c>
      <c r="E20" s="478">
        <v>46675.143742499997</v>
      </c>
      <c r="F20" s="465"/>
      <c r="H20" s="465"/>
      <c r="I20" s="465"/>
      <c r="J20" s="465"/>
      <c r="K20" s="465"/>
      <c r="L20" s="465"/>
      <c r="M20" s="465"/>
    </row>
    <row r="21" spans="1:13" ht="20" customHeight="1">
      <c r="A21" s="474"/>
      <c r="B21" s="903" t="s">
        <v>1025</v>
      </c>
      <c r="C21" s="904" t="s">
        <v>1026</v>
      </c>
      <c r="D21" s="903" t="s">
        <v>327</v>
      </c>
      <c r="E21" s="478">
        <v>908.94960000000003</v>
      </c>
      <c r="F21" s="465"/>
      <c r="H21" s="465"/>
      <c r="I21" s="465"/>
      <c r="J21" s="465"/>
      <c r="K21" s="465"/>
      <c r="L21" s="465"/>
      <c r="M21" s="465"/>
    </row>
    <row r="22" spans="1:13" ht="20" customHeight="1">
      <c r="A22" s="474"/>
      <c r="B22" s="903" t="s">
        <v>1027</v>
      </c>
      <c r="C22" s="904" t="s">
        <v>965</v>
      </c>
      <c r="D22" s="903" t="s">
        <v>320</v>
      </c>
      <c r="E22" s="478">
        <v>82791.022524043234</v>
      </c>
      <c r="F22" s="465"/>
      <c r="H22" s="465"/>
      <c r="I22" s="465"/>
      <c r="J22" s="465"/>
      <c r="K22" s="465"/>
      <c r="L22" s="465"/>
      <c r="M22" s="465"/>
    </row>
    <row r="23" spans="1:13" ht="20" customHeight="1">
      <c r="A23" s="474"/>
      <c r="B23" s="903" t="s">
        <v>1028</v>
      </c>
      <c r="C23" s="904" t="s">
        <v>1029</v>
      </c>
      <c r="D23" s="903" t="s">
        <v>320</v>
      </c>
      <c r="E23" s="478">
        <v>142155</v>
      </c>
      <c r="F23" s="465"/>
      <c r="H23" s="465"/>
      <c r="I23" s="465"/>
      <c r="J23" s="465"/>
      <c r="K23" s="465"/>
      <c r="L23" s="465"/>
      <c r="M23" s="465"/>
    </row>
    <row r="24" spans="1:13" ht="20" customHeight="1">
      <c r="A24" s="474"/>
      <c r="B24" s="903" t="s">
        <v>1030</v>
      </c>
      <c r="C24" s="904" t="s">
        <v>1031</v>
      </c>
      <c r="D24" s="903" t="s">
        <v>320</v>
      </c>
      <c r="E24" s="478">
        <v>82134</v>
      </c>
      <c r="F24" s="465"/>
      <c r="H24" s="465"/>
      <c r="I24" s="465"/>
      <c r="J24" s="465"/>
      <c r="K24" s="465"/>
      <c r="L24" s="465"/>
      <c r="M24" s="465"/>
    </row>
    <row r="25" spans="1:13" ht="20" customHeight="1">
      <c r="A25" s="474"/>
      <c r="B25" s="903" t="s">
        <v>1032</v>
      </c>
      <c r="C25" s="904" t="s">
        <v>1033</v>
      </c>
      <c r="D25" s="903" t="s">
        <v>320</v>
      </c>
      <c r="E25" s="478">
        <v>67392</v>
      </c>
      <c r="F25" s="465"/>
      <c r="H25" s="465"/>
      <c r="I25" s="465"/>
      <c r="J25" s="465"/>
      <c r="K25" s="465"/>
      <c r="L25" s="465"/>
      <c r="M25" s="465"/>
    </row>
    <row r="26" spans="1:13" ht="20" customHeight="1">
      <c r="A26" s="474"/>
      <c r="B26" s="903" t="s">
        <v>1034</v>
      </c>
      <c r="C26" s="904" t="s">
        <v>1035</v>
      </c>
      <c r="D26" s="903" t="s">
        <v>320</v>
      </c>
      <c r="E26" s="478">
        <v>96615.802499999991</v>
      </c>
      <c r="F26" s="465"/>
      <c r="H26" s="465"/>
      <c r="I26" s="465"/>
      <c r="J26" s="465"/>
      <c r="K26" s="465"/>
      <c r="L26" s="465"/>
      <c r="M26" s="465"/>
    </row>
    <row r="27" spans="1:13" ht="20" customHeight="1">
      <c r="A27" s="474"/>
      <c r="B27" s="903" t="s">
        <v>1036</v>
      </c>
      <c r="C27" s="904" t="s">
        <v>1037</v>
      </c>
      <c r="D27" s="903" t="s">
        <v>320</v>
      </c>
      <c r="E27" s="478">
        <v>73275.997464</v>
      </c>
      <c r="F27" s="465"/>
      <c r="H27" s="465"/>
      <c r="I27" s="465"/>
      <c r="J27" s="465"/>
      <c r="K27" s="465"/>
      <c r="L27" s="465"/>
      <c r="M27" s="465"/>
    </row>
    <row r="28" spans="1:13" ht="20" customHeight="1">
      <c r="A28" s="474"/>
      <c r="B28" s="903" t="s">
        <v>1038</v>
      </c>
      <c r="C28" s="904" t="s">
        <v>1039</v>
      </c>
      <c r="D28" s="903" t="s">
        <v>1040</v>
      </c>
      <c r="E28" s="478">
        <v>1403042.1350400001</v>
      </c>
      <c r="F28" s="465"/>
      <c r="H28" s="465"/>
      <c r="I28" s="465"/>
      <c r="J28" s="465"/>
      <c r="K28" s="465"/>
      <c r="L28" s="465"/>
      <c r="M28" s="465"/>
    </row>
    <row r="29" spans="1:13" ht="20" customHeight="1">
      <c r="A29" s="474"/>
      <c r="B29" s="903" t="s">
        <v>1041</v>
      </c>
      <c r="C29" s="904" t="s">
        <v>1042</v>
      </c>
      <c r="D29" s="903" t="s">
        <v>288</v>
      </c>
      <c r="E29" s="478">
        <v>4054.05</v>
      </c>
      <c r="F29" s="465"/>
      <c r="H29" s="465"/>
      <c r="I29" s="465"/>
      <c r="J29" s="465"/>
      <c r="K29" s="465"/>
      <c r="L29" s="465"/>
      <c r="M29" s="465"/>
    </row>
    <row r="30" spans="1:13" ht="20" customHeight="1">
      <c r="A30" s="474"/>
      <c r="B30" s="903" t="s">
        <v>1043</v>
      </c>
      <c r="C30" s="904" t="s">
        <v>1578</v>
      </c>
      <c r="D30" s="903" t="s">
        <v>288</v>
      </c>
      <c r="E30" s="478">
        <v>21850.289999999997</v>
      </c>
      <c r="F30" s="465"/>
      <c r="H30" s="465"/>
      <c r="I30" s="465"/>
      <c r="J30" s="465"/>
      <c r="K30" s="465"/>
      <c r="L30" s="465"/>
      <c r="M30" s="465"/>
    </row>
    <row r="31" spans="1:13" ht="20" customHeight="1">
      <c r="A31" s="474"/>
      <c r="B31" s="903" t="s">
        <v>1045</v>
      </c>
      <c r="C31" s="904" t="s">
        <v>1579</v>
      </c>
      <c r="D31" s="903" t="s">
        <v>1063</v>
      </c>
      <c r="E31" s="478">
        <v>6260.281500000001</v>
      </c>
      <c r="F31" s="465"/>
      <c r="H31" s="465"/>
      <c r="I31" s="465"/>
      <c r="J31" s="465"/>
      <c r="K31" s="465"/>
      <c r="L31" s="465"/>
      <c r="M31" s="465"/>
    </row>
    <row r="32" spans="1:13" ht="20" customHeight="1">
      <c r="A32" s="474"/>
      <c r="B32" s="903" t="s">
        <v>1047</v>
      </c>
      <c r="C32" s="904" t="s">
        <v>1580</v>
      </c>
      <c r="D32" s="903" t="s">
        <v>288</v>
      </c>
      <c r="E32" s="478">
        <v>14990</v>
      </c>
      <c r="F32" s="465"/>
      <c r="H32" s="465"/>
      <c r="I32" s="465"/>
      <c r="J32" s="465"/>
      <c r="K32" s="465"/>
      <c r="L32" s="465"/>
      <c r="M32" s="465"/>
    </row>
    <row r="33" spans="1:13" ht="20" customHeight="1">
      <c r="A33" s="474"/>
      <c r="B33" s="903" t="s">
        <v>1048</v>
      </c>
      <c r="C33" s="904" t="s">
        <v>1044</v>
      </c>
      <c r="D33" s="903" t="s">
        <v>1040</v>
      </c>
      <c r="E33" s="478">
        <v>95282.259929999986</v>
      </c>
      <c r="F33" s="465"/>
      <c r="H33" s="465"/>
      <c r="I33" s="465"/>
      <c r="J33" s="465"/>
      <c r="K33" s="465"/>
      <c r="L33" s="465"/>
      <c r="M33" s="465"/>
    </row>
    <row r="34" spans="1:13" ht="20" customHeight="1">
      <c r="A34" s="474"/>
      <c r="B34" s="903" t="s">
        <v>1050</v>
      </c>
      <c r="C34" s="904" t="s">
        <v>1046</v>
      </c>
      <c r="D34" s="903" t="s">
        <v>320</v>
      </c>
      <c r="E34" s="478">
        <v>52628.939999999995</v>
      </c>
      <c r="F34" s="465"/>
      <c r="H34" s="465"/>
      <c r="I34" s="465"/>
      <c r="J34" s="465"/>
      <c r="K34" s="465"/>
      <c r="L34" s="465"/>
      <c r="M34" s="465"/>
    </row>
    <row r="35" spans="1:13" ht="20" customHeight="1">
      <c r="A35" s="474"/>
      <c r="B35" s="903" t="s">
        <v>1052</v>
      </c>
      <c r="C35" s="904" t="s">
        <v>964</v>
      </c>
      <c r="D35" s="903" t="s">
        <v>327</v>
      </c>
      <c r="E35" s="478">
        <v>938.48624999999993</v>
      </c>
      <c r="F35" s="465"/>
      <c r="H35" s="465"/>
      <c r="I35" s="465"/>
      <c r="J35" s="465"/>
      <c r="K35" s="465"/>
      <c r="L35" s="465"/>
      <c r="M35" s="465"/>
    </row>
    <row r="36" spans="1:13" ht="20" customHeight="1">
      <c r="A36" s="474"/>
      <c r="B36" s="903" t="s">
        <v>1054</v>
      </c>
      <c r="C36" s="904" t="s">
        <v>1836</v>
      </c>
      <c r="D36" s="903" t="s">
        <v>288</v>
      </c>
      <c r="E36" s="478">
        <v>52800</v>
      </c>
      <c r="F36" s="465"/>
      <c r="H36" s="465"/>
      <c r="I36" s="465"/>
      <c r="J36" s="465"/>
      <c r="K36" s="465"/>
      <c r="L36" s="465"/>
      <c r="M36" s="465"/>
    </row>
    <row r="37" spans="1:13" ht="20" customHeight="1">
      <c r="A37" s="474"/>
      <c r="B37" s="903" t="s">
        <v>1581</v>
      </c>
      <c r="C37" s="904" t="s">
        <v>1837</v>
      </c>
      <c r="D37" s="903" t="s">
        <v>288</v>
      </c>
      <c r="E37" s="478">
        <v>450</v>
      </c>
      <c r="F37" s="465"/>
      <c r="H37" s="465"/>
      <c r="I37" s="465"/>
      <c r="J37" s="465"/>
      <c r="K37" s="465"/>
      <c r="L37" s="465"/>
      <c r="M37" s="465"/>
    </row>
    <row r="38" spans="1:13" ht="20" customHeight="1">
      <c r="A38" s="474"/>
      <c r="B38" s="903" t="s">
        <v>1056</v>
      </c>
      <c r="C38" s="904" t="s">
        <v>1838</v>
      </c>
      <c r="D38" s="903" t="s">
        <v>288</v>
      </c>
      <c r="E38" s="478">
        <v>15000</v>
      </c>
      <c r="F38" s="465"/>
      <c r="H38" s="465"/>
      <c r="I38" s="465"/>
      <c r="J38" s="465"/>
      <c r="K38" s="465"/>
      <c r="L38" s="465"/>
      <c r="M38" s="465"/>
    </row>
    <row r="39" spans="1:13" ht="20" customHeight="1">
      <c r="A39" s="474"/>
      <c r="B39" s="903" t="s">
        <v>1059</v>
      </c>
      <c r="C39" s="904" t="s">
        <v>1839</v>
      </c>
      <c r="D39" s="903" t="s">
        <v>288</v>
      </c>
      <c r="E39" s="478">
        <v>20000</v>
      </c>
      <c r="F39" s="465"/>
      <c r="H39" s="465"/>
      <c r="I39" s="465"/>
      <c r="J39" s="465"/>
      <c r="K39" s="465"/>
      <c r="L39" s="465"/>
      <c r="M39" s="465"/>
    </row>
    <row r="40" spans="1:13" ht="35" customHeight="1">
      <c r="A40" s="474"/>
      <c r="B40" s="903" t="s">
        <v>1061</v>
      </c>
      <c r="C40" s="904" t="s">
        <v>1049</v>
      </c>
      <c r="D40" s="903" t="s">
        <v>288</v>
      </c>
      <c r="E40" s="478">
        <v>421200</v>
      </c>
      <c r="F40" s="465"/>
      <c r="H40" s="465"/>
      <c r="I40" s="465"/>
      <c r="J40" s="465"/>
      <c r="K40" s="465"/>
      <c r="L40" s="465"/>
      <c r="M40" s="465"/>
    </row>
    <row r="41" spans="1:13" ht="20" customHeight="1">
      <c r="A41" s="474"/>
      <c r="B41" s="903" t="s">
        <v>1064</v>
      </c>
      <c r="C41" s="904" t="s">
        <v>1051</v>
      </c>
      <c r="D41" s="903" t="s">
        <v>327</v>
      </c>
      <c r="E41" s="478">
        <v>11828.980799999999</v>
      </c>
      <c r="F41" s="465"/>
      <c r="H41" s="465"/>
      <c r="I41" s="465"/>
      <c r="J41" s="465"/>
      <c r="K41" s="465"/>
      <c r="L41" s="465"/>
      <c r="M41" s="465"/>
    </row>
    <row r="42" spans="1:13" ht="20" customHeight="1">
      <c r="A42" s="474"/>
      <c r="B42" s="903" t="s">
        <v>1066</v>
      </c>
      <c r="C42" s="904" t="s">
        <v>1053</v>
      </c>
      <c r="D42" s="903" t="s">
        <v>327</v>
      </c>
      <c r="E42" s="478">
        <v>14426.099999999999</v>
      </c>
      <c r="F42" s="465"/>
      <c r="H42" s="465"/>
      <c r="I42" s="465"/>
      <c r="J42" s="465"/>
      <c r="K42" s="465"/>
      <c r="L42" s="465"/>
      <c r="M42" s="465"/>
    </row>
    <row r="43" spans="1:13" ht="20" customHeight="1">
      <c r="A43" s="474"/>
      <c r="B43" s="903" t="s">
        <v>1068</v>
      </c>
      <c r="C43" s="904" t="s">
        <v>1055</v>
      </c>
      <c r="D43" s="903" t="s">
        <v>288</v>
      </c>
      <c r="E43" s="478">
        <v>17111.25</v>
      </c>
      <c r="F43" s="465"/>
      <c r="H43" s="465"/>
      <c r="I43" s="465"/>
      <c r="J43" s="465"/>
      <c r="K43" s="465"/>
      <c r="L43" s="465"/>
      <c r="M43" s="465"/>
    </row>
    <row r="44" spans="1:13" ht="20" customHeight="1">
      <c r="A44" s="474"/>
      <c r="B44" s="903" t="s">
        <v>1071</v>
      </c>
      <c r="C44" s="904" t="s">
        <v>1057</v>
      </c>
      <c r="D44" s="903" t="s">
        <v>1058</v>
      </c>
      <c r="E44" s="478">
        <v>24534.899999999998</v>
      </c>
      <c r="F44" s="465"/>
      <c r="H44" s="465"/>
      <c r="I44" s="465"/>
      <c r="J44" s="465"/>
      <c r="K44" s="465"/>
      <c r="L44" s="465"/>
      <c r="M44" s="465"/>
    </row>
    <row r="45" spans="1:13" ht="20" customHeight="1">
      <c r="A45" s="474"/>
      <c r="B45" s="903" t="s">
        <v>1073</v>
      </c>
      <c r="C45" s="904" t="s">
        <v>1060</v>
      </c>
      <c r="D45" s="903" t="s">
        <v>290</v>
      </c>
      <c r="E45" s="478">
        <v>12098.401379999998</v>
      </c>
      <c r="F45" s="465"/>
      <c r="H45" s="465"/>
      <c r="I45" s="465"/>
      <c r="J45" s="465"/>
      <c r="K45" s="465"/>
      <c r="L45" s="465"/>
      <c r="M45" s="465"/>
    </row>
    <row r="46" spans="1:13" ht="20" customHeight="1">
      <c r="A46" s="474"/>
      <c r="B46" s="903" t="s">
        <v>1075</v>
      </c>
      <c r="C46" s="904" t="s">
        <v>1062</v>
      </c>
      <c r="D46" s="903" t="s">
        <v>1063</v>
      </c>
      <c r="E46" s="478">
        <v>6272.1945000000005</v>
      </c>
      <c r="F46" s="465"/>
      <c r="H46" s="465"/>
      <c r="I46" s="465"/>
      <c r="J46" s="465"/>
      <c r="K46" s="465"/>
      <c r="L46" s="465"/>
      <c r="M46" s="465"/>
    </row>
    <row r="47" spans="1:13" ht="20" customHeight="1">
      <c r="A47" s="474"/>
      <c r="B47" s="903" t="s">
        <v>1077</v>
      </c>
      <c r="C47" s="904" t="s">
        <v>1065</v>
      </c>
      <c r="D47" s="903" t="s">
        <v>1040</v>
      </c>
      <c r="E47" s="478">
        <v>937170</v>
      </c>
      <c r="F47" s="465"/>
      <c r="H47" s="465"/>
      <c r="I47" s="465"/>
      <c r="J47" s="465"/>
      <c r="K47" s="465"/>
      <c r="L47" s="465"/>
      <c r="M47" s="465"/>
    </row>
    <row r="48" spans="1:13" ht="20" customHeight="1">
      <c r="A48" s="474"/>
      <c r="B48" s="903" t="s">
        <v>1079</v>
      </c>
      <c r="C48" s="904" t="s">
        <v>1067</v>
      </c>
      <c r="D48" s="903" t="s">
        <v>327</v>
      </c>
      <c r="E48" s="478">
        <v>25693.199999999997</v>
      </c>
      <c r="F48" s="465"/>
      <c r="H48" s="465"/>
      <c r="I48" s="465"/>
      <c r="J48" s="465"/>
      <c r="K48" s="465"/>
      <c r="L48" s="465"/>
      <c r="M48" s="465"/>
    </row>
    <row r="49" spans="1:13" ht="20" customHeight="1">
      <c r="A49" s="474"/>
      <c r="B49" s="903" t="s">
        <v>1081</v>
      </c>
      <c r="C49" s="904" t="s">
        <v>1069</v>
      </c>
      <c r="D49" s="903" t="s">
        <v>1070</v>
      </c>
      <c r="E49" s="478">
        <v>5738.8499999999995</v>
      </c>
      <c r="F49" s="465"/>
      <c r="H49" s="465"/>
      <c r="I49" s="465"/>
      <c r="J49" s="465"/>
      <c r="K49" s="465"/>
      <c r="L49" s="465"/>
      <c r="M49" s="465"/>
    </row>
    <row r="50" spans="1:13" ht="20" customHeight="1">
      <c r="A50" s="474"/>
      <c r="B50" s="903" t="s">
        <v>1083</v>
      </c>
      <c r="C50" s="904" t="s">
        <v>1072</v>
      </c>
      <c r="D50" s="903" t="s">
        <v>288</v>
      </c>
      <c r="E50" s="478">
        <v>4211.5682699999998</v>
      </c>
      <c r="F50" s="465"/>
      <c r="H50" s="465"/>
      <c r="I50" s="465"/>
      <c r="J50" s="465"/>
      <c r="K50" s="465"/>
      <c r="L50" s="465"/>
      <c r="M50" s="465"/>
    </row>
    <row r="51" spans="1:13" ht="50" customHeight="1">
      <c r="A51" s="474"/>
      <c r="B51" s="903" t="s">
        <v>1085</v>
      </c>
      <c r="C51" s="904" t="s">
        <v>1074</v>
      </c>
      <c r="D51" s="903" t="s">
        <v>288</v>
      </c>
      <c r="E51" s="478">
        <v>415935</v>
      </c>
      <c r="F51" s="465"/>
      <c r="H51" s="465"/>
      <c r="I51" s="465"/>
      <c r="J51" s="465"/>
      <c r="K51" s="465"/>
      <c r="L51" s="465"/>
      <c r="M51" s="465"/>
    </row>
    <row r="52" spans="1:13" ht="20" customHeight="1">
      <c r="A52" s="474"/>
      <c r="B52" s="903" t="s">
        <v>1087</v>
      </c>
      <c r="C52" s="904" t="s">
        <v>1076</v>
      </c>
      <c r="D52" s="903" t="s">
        <v>1058</v>
      </c>
      <c r="E52" s="478">
        <v>16848</v>
      </c>
      <c r="F52" s="465"/>
      <c r="H52" s="465"/>
      <c r="I52" s="465"/>
      <c r="J52" s="465"/>
      <c r="K52" s="465"/>
      <c r="L52" s="465"/>
      <c r="M52" s="465"/>
    </row>
    <row r="53" spans="1:13" ht="20" customHeight="1">
      <c r="A53" s="474"/>
      <c r="B53" s="903" t="s">
        <v>1089</v>
      </c>
      <c r="C53" s="904" t="s">
        <v>1078</v>
      </c>
      <c r="D53" s="903" t="s">
        <v>327</v>
      </c>
      <c r="E53" s="478">
        <v>15531.749999999998</v>
      </c>
      <c r="F53" s="465"/>
      <c r="H53" s="465"/>
      <c r="I53" s="465"/>
      <c r="J53" s="465"/>
      <c r="K53" s="465"/>
      <c r="L53" s="465"/>
      <c r="M53" s="465"/>
    </row>
    <row r="54" spans="1:13" ht="20" customHeight="1">
      <c r="A54" s="474"/>
      <c r="B54" s="903" t="s">
        <v>1091</v>
      </c>
      <c r="C54" s="904" t="s">
        <v>1080</v>
      </c>
      <c r="D54" s="903" t="s">
        <v>288</v>
      </c>
      <c r="E54" s="478">
        <v>33696</v>
      </c>
      <c r="F54" s="465"/>
      <c r="H54" s="465"/>
      <c r="I54" s="465"/>
      <c r="J54" s="465"/>
      <c r="K54" s="465"/>
      <c r="L54" s="465"/>
      <c r="M54" s="465"/>
    </row>
    <row r="55" spans="1:13" ht="20" customHeight="1">
      <c r="A55" s="474"/>
      <c r="B55" s="903" t="s">
        <v>1093</v>
      </c>
      <c r="C55" s="904" t="s">
        <v>1082</v>
      </c>
      <c r="D55" s="903" t="s">
        <v>288</v>
      </c>
      <c r="E55" s="478">
        <v>11326.204889999999</v>
      </c>
      <c r="F55" s="465"/>
      <c r="H55" s="465"/>
      <c r="I55" s="465"/>
      <c r="J55" s="465"/>
      <c r="K55" s="465"/>
      <c r="L55" s="465"/>
      <c r="M55" s="465"/>
    </row>
    <row r="56" spans="1:13" ht="35" customHeight="1">
      <c r="A56" s="474"/>
      <c r="B56" s="903" t="s">
        <v>1095</v>
      </c>
      <c r="C56" s="904" t="s">
        <v>1084</v>
      </c>
      <c r="D56" s="903" t="s">
        <v>327</v>
      </c>
      <c r="E56" s="478">
        <v>60361.118999999999</v>
      </c>
      <c r="F56" s="465"/>
      <c r="H56" s="465"/>
      <c r="I56" s="465"/>
      <c r="J56" s="465"/>
      <c r="K56" s="465"/>
      <c r="L56" s="465"/>
      <c r="M56" s="465"/>
    </row>
    <row r="57" spans="1:13" ht="20" customHeight="1">
      <c r="A57" s="474"/>
      <c r="B57" s="903" t="s">
        <v>1097</v>
      </c>
      <c r="C57" s="904" t="s">
        <v>1086</v>
      </c>
      <c r="D57" s="903" t="s">
        <v>1040</v>
      </c>
      <c r="E57" s="478">
        <v>2104.4204999999997</v>
      </c>
      <c r="F57" s="465"/>
      <c r="H57" s="465"/>
      <c r="I57" s="465"/>
      <c r="J57" s="465"/>
      <c r="K57" s="465"/>
      <c r="L57" s="465"/>
      <c r="M57" s="465"/>
    </row>
    <row r="58" spans="1:13" ht="50" customHeight="1">
      <c r="A58" s="474"/>
      <c r="B58" s="903" t="s">
        <v>1099</v>
      </c>
      <c r="C58" s="904" t="s">
        <v>1088</v>
      </c>
      <c r="D58" s="903" t="s">
        <v>288</v>
      </c>
      <c r="E58" s="478">
        <v>150565</v>
      </c>
      <c r="F58" s="465"/>
      <c r="H58" s="465"/>
      <c r="I58" s="465"/>
      <c r="J58" s="465"/>
      <c r="K58" s="465"/>
      <c r="L58" s="465"/>
      <c r="M58" s="465"/>
    </row>
    <row r="59" spans="1:13" ht="20" customHeight="1">
      <c r="A59" s="474"/>
      <c r="B59" s="903" t="s">
        <v>1101</v>
      </c>
      <c r="C59" s="904" t="s">
        <v>1090</v>
      </c>
      <c r="D59" s="903" t="s">
        <v>288</v>
      </c>
      <c r="E59" s="478">
        <v>52367.048369999997</v>
      </c>
      <c r="F59" s="465"/>
      <c r="H59" s="465"/>
      <c r="I59" s="465"/>
      <c r="J59" s="465"/>
      <c r="K59" s="465"/>
      <c r="L59" s="465"/>
      <c r="M59" s="465"/>
    </row>
    <row r="60" spans="1:13" ht="20" customHeight="1">
      <c r="A60" s="474"/>
      <c r="B60" s="903" t="s">
        <v>1103</v>
      </c>
      <c r="C60" s="904" t="s">
        <v>1092</v>
      </c>
      <c r="D60" s="903" t="s">
        <v>1040</v>
      </c>
      <c r="E60" s="478">
        <v>30950.828999999998</v>
      </c>
      <c r="F60" s="465"/>
      <c r="H60" s="465"/>
      <c r="I60" s="465"/>
      <c r="J60" s="465"/>
      <c r="K60" s="465"/>
      <c r="L60" s="465"/>
      <c r="M60" s="465"/>
    </row>
    <row r="61" spans="1:13" ht="20" customHeight="1">
      <c r="A61" s="474"/>
      <c r="B61" s="903" t="s">
        <v>1105</v>
      </c>
      <c r="C61" s="904" t="s">
        <v>1094</v>
      </c>
      <c r="D61" s="903" t="s">
        <v>288</v>
      </c>
      <c r="E61" s="478">
        <v>9900</v>
      </c>
      <c r="F61" s="465"/>
      <c r="H61" s="465"/>
      <c r="I61" s="465"/>
      <c r="J61" s="465"/>
      <c r="K61" s="465"/>
      <c r="L61" s="465"/>
      <c r="M61" s="465"/>
    </row>
    <row r="62" spans="1:13" ht="20" customHeight="1">
      <c r="A62" s="474"/>
      <c r="B62" s="903" t="s">
        <v>1107</v>
      </c>
      <c r="C62" s="904" t="s">
        <v>1096</v>
      </c>
      <c r="D62" s="903" t="s">
        <v>288</v>
      </c>
      <c r="E62" s="478">
        <v>5280</v>
      </c>
      <c r="F62" s="465"/>
      <c r="H62" s="465"/>
      <c r="I62" s="465"/>
      <c r="J62" s="465"/>
      <c r="K62" s="465"/>
      <c r="L62" s="465"/>
      <c r="M62" s="465"/>
    </row>
    <row r="63" spans="1:13" ht="20" customHeight="1">
      <c r="A63" s="474"/>
      <c r="B63" s="903" t="s">
        <v>1109</v>
      </c>
      <c r="C63" s="904" t="s">
        <v>1098</v>
      </c>
      <c r="D63" s="903" t="s">
        <v>288</v>
      </c>
      <c r="E63" s="478">
        <v>3080.0000000000005</v>
      </c>
      <c r="F63" s="465"/>
      <c r="H63" s="465"/>
      <c r="I63" s="465"/>
      <c r="J63" s="465"/>
      <c r="K63" s="465"/>
      <c r="L63" s="465"/>
      <c r="M63" s="465"/>
    </row>
    <row r="64" spans="1:13" ht="20" customHeight="1">
      <c r="A64" s="474"/>
      <c r="B64" s="903" t="s">
        <v>1111</v>
      </c>
      <c r="C64" s="904" t="s">
        <v>1100</v>
      </c>
      <c r="D64" s="903" t="s">
        <v>288</v>
      </c>
      <c r="E64" s="478">
        <v>295809.72875999997</v>
      </c>
      <c r="F64" s="465"/>
      <c r="H64" s="465"/>
      <c r="I64" s="465"/>
      <c r="J64" s="465"/>
      <c r="K64" s="465"/>
      <c r="L64" s="465"/>
      <c r="M64" s="465"/>
    </row>
    <row r="65" spans="1:13" ht="20" customHeight="1">
      <c r="A65" s="474"/>
      <c r="B65" s="903" t="s">
        <v>1113</v>
      </c>
      <c r="C65" s="904" t="s">
        <v>1102</v>
      </c>
      <c r="D65" s="903" t="s">
        <v>1040</v>
      </c>
      <c r="E65" s="478">
        <v>22950.829000000002</v>
      </c>
      <c r="F65" s="465"/>
      <c r="H65" s="465"/>
      <c r="I65" s="465"/>
      <c r="J65" s="465"/>
      <c r="K65" s="465"/>
      <c r="L65" s="465"/>
      <c r="M65" s="465"/>
    </row>
    <row r="66" spans="1:13" ht="20" customHeight="1">
      <c r="A66" s="474"/>
      <c r="B66" s="903" t="s">
        <v>1115</v>
      </c>
      <c r="C66" s="904" t="s">
        <v>1104</v>
      </c>
      <c r="D66" s="903" t="s">
        <v>1040</v>
      </c>
      <c r="E66" s="478">
        <v>54229.5</v>
      </c>
      <c r="F66" s="465"/>
      <c r="H66" s="465"/>
      <c r="I66" s="465"/>
      <c r="J66" s="465"/>
      <c r="K66" s="465"/>
      <c r="L66" s="465"/>
      <c r="M66" s="465"/>
    </row>
    <row r="67" spans="1:13" ht="20" customHeight="1">
      <c r="A67" s="474"/>
      <c r="B67" s="903" t="s">
        <v>1117</v>
      </c>
      <c r="C67" s="904" t="s">
        <v>1106</v>
      </c>
      <c r="D67" s="903" t="s">
        <v>288</v>
      </c>
      <c r="E67" s="478">
        <v>165215.69999999998</v>
      </c>
      <c r="F67" s="465"/>
      <c r="H67" s="465"/>
      <c r="I67" s="465"/>
      <c r="J67" s="465"/>
      <c r="K67" s="465"/>
      <c r="L67" s="465"/>
      <c r="M67" s="465"/>
    </row>
    <row r="68" spans="1:13" ht="20" customHeight="1">
      <c r="A68" s="474"/>
      <c r="B68" s="903" t="s">
        <v>1119</v>
      </c>
      <c r="C68" s="904" t="s">
        <v>1108</v>
      </c>
      <c r="D68" s="903" t="s">
        <v>288</v>
      </c>
      <c r="E68" s="478">
        <v>142049.69999999998</v>
      </c>
      <c r="F68" s="465"/>
      <c r="H68" s="465"/>
      <c r="I68" s="465"/>
      <c r="J68" s="465"/>
      <c r="K68" s="465"/>
      <c r="L68" s="465"/>
      <c r="M68" s="465"/>
    </row>
    <row r="69" spans="1:13" ht="20" customHeight="1">
      <c r="A69" s="474"/>
      <c r="B69" s="903" t="s">
        <v>1121</v>
      </c>
      <c r="C69" s="904" t="s">
        <v>1110</v>
      </c>
      <c r="D69" s="903" t="s">
        <v>288</v>
      </c>
      <c r="E69" s="478">
        <v>48180.000000000007</v>
      </c>
      <c r="F69" s="465"/>
      <c r="H69" s="480"/>
      <c r="I69" s="480"/>
      <c r="J69" s="465"/>
      <c r="K69" s="465"/>
      <c r="L69" s="465"/>
      <c r="M69" s="465"/>
    </row>
    <row r="70" spans="1:13" ht="20" customHeight="1">
      <c r="A70" s="474"/>
      <c r="B70" s="903" t="s">
        <v>1123</v>
      </c>
      <c r="C70" s="904" t="s">
        <v>1112</v>
      </c>
      <c r="D70" s="903" t="s">
        <v>288</v>
      </c>
      <c r="E70" s="478">
        <v>38160.720000000001</v>
      </c>
      <c r="F70" s="465"/>
      <c r="H70" s="465"/>
      <c r="I70" s="465"/>
      <c r="J70" s="465"/>
      <c r="K70" s="465"/>
      <c r="L70" s="465"/>
      <c r="M70" s="465"/>
    </row>
    <row r="71" spans="1:13" ht="20" customHeight="1">
      <c r="A71" s="474"/>
      <c r="B71" s="903" t="s">
        <v>1125</v>
      </c>
      <c r="C71" s="904" t="s">
        <v>1114</v>
      </c>
      <c r="D71" s="903" t="s">
        <v>1040</v>
      </c>
      <c r="E71" s="478">
        <v>65075.399999999994</v>
      </c>
      <c r="F71" s="465"/>
      <c r="H71" s="465"/>
      <c r="I71" s="465"/>
      <c r="J71" s="465"/>
      <c r="K71" s="465"/>
      <c r="L71" s="465"/>
      <c r="M71" s="465"/>
    </row>
    <row r="72" spans="1:13" ht="20" customHeight="1">
      <c r="A72" s="474"/>
      <c r="B72" s="903" t="s">
        <v>1127</v>
      </c>
      <c r="C72" s="904" t="s">
        <v>1116</v>
      </c>
      <c r="D72" s="903" t="s">
        <v>288</v>
      </c>
      <c r="E72" s="478">
        <v>605481.31799999997</v>
      </c>
      <c r="F72" s="465"/>
      <c r="H72" s="465"/>
      <c r="I72" s="465"/>
      <c r="J72" s="465"/>
      <c r="K72" s="465"/>
      <c r="L72" s="465"/>
      <c r="M72" s="465"/>
    </row>
    <row r="73" spans="1:13" ht="20" customHeight="1">
      <c r="A73" s="474"/>
      <c r="B73" s="903" t="s">
        <v>1129</v>
      </c>
      <c r="C73" s="904" t="s">
        <v>1118</v>
      </c>
      <c r="D73" s="903" t="s">
        <v>288</v>
      </c>
      <c r="E73" s="478">
        <v>245243.69999999998</v>
      </c>
      <c r="F73" s="465"/>
      <c r="H73" s="465"/>
      <c r="I73" s="465"/>
      <c r="J73" s="465"/>
      <c r="K73" s="465"/>
      <c r="L73" s="465"/>
      <c r="M73" s="465"/>
    </row>
    <row r="74" spans="1:13" ht="20" customHeight="1">
      <c r="A74" s="474"/>
      <c r="B74" s="903" t="s">
        <v>1131</v>
      </c>
      <c r="C74" s="904" t="s">
        <v>1120</v>
      </c>
      <c r="D74" s="903" t="s">
        <v>288</v>
      </c>
      <c r="E74" s="478">
        <v>100523.0655</v>
      </c>
      <c r="F74" s="465"/>
      <c r="H74" s="465"/>
      <c r="I74" s="465"/>
      <c r="J74" s="465"/>
      <c r="K74" s="465"/>
      <c r="L74" s="465"/>
      <c r="M74" s="465"/>
    </row>
    <row r="75" spans="1:13" ht="20" customHeight="1">
      <c r="A75" s="474"/>
      <c r="B75" s="903" t="s">
        <v>1133</v>
      </c>
      <c r="C75" s="904" t="s">
        <v>1122</v>
      </c>
      <c r="D75" s="903" t="s">
        <v>1040</v>
      </c>
      <c r="E75" s="478">
        <v>93627.693889999995</v>
      </c>
      <c r="F75" s="465"/>
      <c r="H75" s="480"/>
      <c r="I75" s="480"/>
      <c r="J75" s="465"/>
      <c r="K75" s="465"/>
      <c r="L75" s="465"/>
      <c r="M75" s="465"/>
    </row>
    <row r="76" spans="1:13" ht="20" customHeight="1">
      <c r="A76" s="474"/>
      <c r="B76" s="903" t="s">
        <v>1135</v>
      </c>
      <c r="C76" s="904" t="s">
        <v>1124</v>
      </c>
      <c r="D76" s="903" t="s">
        <v>288</v>
      </c>
      <c r="E76" s="478">
        <v>18236.951999999997</v>
      </c>
      <c r="F76" s="465"/>
      <c r="H76" s="480"/>
      <c r="I76" s="480"/>
      <c r="J76" s="465"/>
      <c r="K76" s="465"/>
      <c r="L76" s="465"/>
      <c r="M76" s="465"/>
    </row>
    <row r="77" spans="1:13" ht="20" customHeight="1">
      <c r="A77" s="474"/>
      <c r="B77" s="903" t="s">
        <v>1137</v>
      </c>
      <c r="C77" s="904" t="s">
        <v>1126</v>
      </c>
      <c r="D77" s="903" t="s">
        <v>1040</v>
      </c>
      <c r="E77" s="478">
        <v>134724.53699999998</v>
      </c>
      <c r="F77" s="465"/>
      <c r="H77" s="480"/>
      <c r="I77" s="480"/>
      <c r="J77" s="465"/>
      <c r="K77" s="465"/>
      <c r="L77" s="465"/>
      <c r="M77" s="465"/>
    </row>
    <row r="78" spans="1:13" ht="20" customHeight="1">
      <c r="A78" s="474"/>
      <c r="B78" s="903" t="s">
        <v>1139</v>
      </c>
      <c r="C78" s="904" t="s">
        <v>1128</v>
      </c>
      <c r="D78" s="903" t="s">
        <v>288</v>
      </c>
      <c r="E78" s="478">
        <v>36805.305319999999</v>
      </c>
      <c r="F78" s="465"/>
      <c r="H78" s="480"/>
      <c r="I78" s="480"/>
      <c r="J78" s="465"/>
      <c r="K78" s="465"/>
      <c r="L78" s="465"/>
      <c r="M78" s="465"/>
    </row>
    <row r="79" spans="1:13" ht="20" customHeight="1">
      <c r="A79" s="474"/>
      <c r="B79" s="903" t="s">
        <v>1141</v>
      </c>
      <c r="C79" s="904" t="s">
        <v>1130</v>
      </c>
      <c r="D79" s="903" t="s">
        <v>288</v>
      </c>
      <c r="E79" s="478">
        <v>239800.00000000003</v>
      </c>
      <c r="F79" s="465"/>
      <c r="H79" s="480"/>
      <c r="I79" s="480"/>
      <c r="J79" s="480"/>
      <c r="K79" s="465"/>
      <c r="L79" s="465"/>
      <c r="M79" s="465"/>
    </row>
    <row r="80" spans="1:13" ht="20" customHeight="1">
      <c r="A80" s="474"/>
      <c r="B80" s="903" t="s">
        <v>1143</v>
      </c>
      <c r="C80" s="904" t="s">
        <v>1132</v>
      </c>
      <c r="D80" s="903" t="s">
        <v>288</v>
      </c>
      <c r="E80" s="478">
        <v>271700</v>
      </c>
      <c r="F80" s="465"/>
      <c r="H80" s="480"/>
      <c r="I80" s="480"/>
      <c r="J80" s="480"/>
      <c r="K80" s="465"/>
      <c r="L80" s="465"/>
      <c r="M80" s="465"/>
    </row>
    <row r="81" spans="1:13" ht="20" customHeight="1">
      <c r="A81" s="474"/>
      <c r="B81" s="903" t="s">
        <v>1145</v>
      </c>
      <c r="C81" s="904" t="s">
        <v>1134</v>
      </c>
      <c r="D81" s="903" t="s">
        <v>288</v>
      </c>
      <c r="E81" s="478">
        <v>408100.00000000006</v>
      </c>
      <c r="F81" s="465"/>
      <c r="H81" s="480"/>
      <c r="I81" s="480"/>
      <c r="J81" s="480"/>
      <c r="K81" s="465"/>
      <c r="L81" s="465"/>
      <c r="M81" s="465"/>
    </row>
    <row r="82" spans="1:13" ht="20" customHeight="1">
      <c r="A82" s="474"/>
      <c r="B82" s="903" t="s">
        <v>1147</v>
      </c>
      <c r="C82" s="904" t="s">
        <v>1136</v>
      </c>
      <c r="D82" s="903" t="s">
        <v>288</v>
      </c>
      <c r="E82" s="478">
        <v>239800.00000000003</v>
      </c>
      <c r="F82" s="465"/>
      <c r="H82" s="480"/>
      <c r="I82" s="480"/>
      <c r="J82" s="480"/>
      <c r="K82" s="465"/>
      <c r="L82" s="465"/>
      <c r="M82" s="465"/>
    </row>
    <row r="83" spans="1:13" ht="20" customHeight="1">
      <c r="A83" s="474"/>
      <c r="B83" s="903" t="s">
        <v>1149</v>
      </c>
      <c r="C83" s="904" t="s">
        <v>1138</v>
      </c>
      <c r="D83" s="903" t="s">
        <v>288</v>
      </c>
      <c r="E83" s="478">
        <v>271150</v>
      </c>
      <c r="F83" s="465"/>
      <c r="H83" s="480"/>
      <c r="I83" s="480"/>
      <c r="J83" s="480"/>
      <c r="K83" s="465"/>
      <c r="L83" s="465"/>
      <c r="M83" s="465"/>
    </row>
    <row r="84" spans="1:13" ht="20" customHeight="1">
      <c r="A84" s="474"/>
      <c r="B84" s="903" t="s">
        <v>1151</v>
      </c>
      <c r="C84" s="904" t="s">
        <v>1140</v>
      </c>
      <c r="D84" s="903" t="s">
        <v>288</v>
      </c>
      <c r="E84" s="478">
        <v>408100.00000000006</v>
      </c>
      <c r="F84" s="465"/>
      <c r="H84" s="480"/>
      <c r="I84" s="480"/>
      <c r="J84" s="480"/>
      <c r="K84" s="465"/>
      <c r="L84" s="465"/>
      <c r="M84" s="465"/>
    </row>
    <row r="85" spans="1:13" ht="20" customHeight="1">
      <c r="A85" s="474"/>
      <c r="B85" s="903" t="s">
        <v>1153</v>
      </c>
      <c r="C85" s="904" t="s">
        <v>1142</v>
      </c>
      <c r="D85" s="903" t="s">
        <v>1040</v>
      </c>
      <c r="E85" s="478">
        <v>30905.55</v>
      </c>
      <c r="F85" s="465"/>
      <c r="H85" s="480"/>
      <c r="I85" s="465"/>
      <c r="J85" s="480"/>
      <c r="K85" s="465"/>
      <c r="L85" s="465"/>
      <c r="M85" s="465"/>
    </row>
    <row r="86" spans="1:13" ht="20" customHeight="1">
      <c r="A86" s="474"/>
      <c r="B86" s="903" t="s">
        <v>1155</v>
      </c>
      <c r="C86" s="904" t="s">
        <v>1144</v>
      </c>
      <c r="D86" s="903" t="s">
        <v>288</v>
      </c>
      <c r="E86" s="478">
        <v>51491.7</v>
      </c>
      <c r="F86" s="465"/>
      <c r="H86" s="480"/>
      <c r="I86" s="465"/>
      <c r="J86" s="480"/>
      <c r="K86" s="465"/>
      <c r="L86" s="465"/>
      <c r="M86" s="465"/>
    </row>
    <row r="87" spans="1:13" ht="20" customHeight="1">
      <c r="A87" s="474"/>
      <c r="B87" s="903" t="s">
        <v>1157</v>
      </c>
      <c r="C87" s="904" t="s">
        <v>1146</v>
      </c>
      <c r="D87" s="903" t="s">
        <v>133</v>
      </c>
      <c r="E87" s="478">
        <v>198016.65</v>
      </c>
      <c r="F87" s="465"/>
      <c r="H87" s="480"/>
      <c r="I87" s="465"/>
      <c r="J87" s="480"/>
      <c r="K87" s="465"/>
      <c r="L87" s="465"/>
      <c r="M87" s="465"/>
    </row>
    <row r="88" spans="1:13" ht="20" customHeight="1">
      <c r="A88" s="474"/>
      <c r="B88" s="903" t="s">
        <v>1159</v>
      </c>
      <c r="C88" s="904" t="s">
        <v>1148</v>
      </c>
      <c r="D88" s="903" t="s">
        <v>1040</v>
      </c>
      <c r="E88" s="478">
        <v>2869.4249999999997</v>
      </c>
      <c r="F88" s="465"/>
      <c r="H88" s="465"/>
      <c r="I88" s="465"/>
      <c r="J88" s="465"/>
      <c r="K88" s="465"/>
      <c r="L88" s="465"/>
      <c r="M88" s="465"/>
    </row>
    <row r="89" spans="1:13" ht="20" customHeight="1">
      <c r="A89" s="474"/>
      <c r="B89" s="903" t="s">
        <v>1161</v>
      </c>
      <c r="C89" s="904" t="s">
        <v>1150</v>
      </c>
      <c r="D89" s="903" t="s">
        <v>288</v>
      </c>
      <c r="E89" s="478">
        <v>1000.3499999999999</v>
      </c>
      <c r="F89" s="465"/>
      <c r="H89" s="465"/>
      <c r="I89" s="465"/>
      <c r="J89" s="465"/>
      <c r="K89" s="465"/>
      <c r="L89" s="465"/>
      <c r="M89" s="465"/>
    </row>
    <row r="90" spans="1:13" ht="20" customHeight="1">
      <c r="A90" s="474"/>
      <c r="B90" s="903" t="s">
        <v>1163</v>
      </c>
      <c r="C90" s="904" t="s">
        <v>1152</v>
      </c>
      <c r="D90" s="903" t="s">
        <v>288</v>
      </c>
      <c r="E90" s="478">
        <v>27904.5</v>
      </c>
      <c r="F90" s="465"/>
      <c r="H90" s="465"/>
      <c r="I90" s="465"/>
      <c r="J90" s="465"/>
      <c r="K90" s="465"/>
      <c r="L90" s="465"/>
      <c r="M90" s="465"/>
    </row>
    <row r="91" spans="1:13" ht="35" customHeight="1">
      <c r="A91" s="474"/>
      <c r="B91" s="903" t="s">
        <v>1165</v>
      </c>
      <c r="C91" s="904" t="s">
        <v>1154</v>
      </c>
      <c r="D91" s="903" t="s">
        <v>1040</v>
      </c>
      <c r="E91" s="478">
        <v>1570.1408502111644</v>
      </c>
      <c r="F91" s="465"/>
      <c r="H91" s="465"/>
      <c r="I91" s="465"/>
      <c r="J91" s="465"/>
      <c r="K91" s="465"/>
      <c r="L91" s="465"/>
      <c r="M91" s="465"/>
    </row>
    <row r="92" spans="1:13" ht="20" customHeight="1">
      <c r="A92" s="474"/>
      <c r="B92" s="903" t="s">
        <v>1167</v>
      </c>
      <c r="C92" s="904" t="s">
        <v>1156</v>
      </c>
      <c r="D92" s="903" t="s">
        <v>1040</v>
      </c>
      <c r="E92" s="478">
        <v>11311.01585543667</v>
      </c>
      <c r="F92" s="465"/>
      <c r="H92" s="465"/>
      <c r="I92" s="465"/>
      <c r="J92" s="465"/>
      <c r="K92" s="465"/>
      <c r="L92" s="465"/>
      <c r="M92" s="465"/>
    </row>
    <row r="93" spans="1:13" ht="20" customHeight="1">
      <c r="A93" s="474"/>
      <c r="B93" s="903" t="s">
        <v>1169</v>
      </c>
      <c r="C93" s="904" t="s">
        <v>1158</v>
      </c>
      <c r="D93" s="903" t="s">
        <v>1040</v>
      </c>
      <c r="E93" s="478">
        <v>2104.1046000000001</v>
      </c>
      <c r="F93" s="465"/>
      <c r="H93" s="465"/>
      <c r="I93" s="465"/>
      <c r="J93" s="465"/>
      <c r="K93" s="465"/>
      <c r="L93" s="465"/>
      <c r="M93" s="465"/>
    </row>
    <row r="94" spans="1:13" ht="20" customHeight="1">
      <c r="A94" s="474"/>
      <c r="B94" s="903" t="s">
        <v>1171</v>
      </c>
      <c r="C94" s="904" t="s">
        <v>1160</v>
      </c>
      <c r="D94" s="903" t="s">
        <v>288</v>
      </c>
      <c r="E94" s="478">
        <v>457949.69999999995</v>
      </c>
      <c r="F94" s="465"/>
      <c r="H94" s="465"/>
      <c r="I94" s="465"/>
      <c r="J94" s="465"/>
      <c r="K94" s="465"/>
      <c r="L94" s="465"/>
      <c r="M94" s="465"/>
    </row>
    <row r="95" spans="1:13" ht="35" customHeight="1">
      <c r="A95" s="474"/>
      <c r="B95" s="903" t="s">
        <v>1173</v>
      </c>
      <c r="C95" s="904" t="s">
        <v>1162</v>
      </c>
      <c r="D95" s="903" t="s">
        <v>1058</v>
      </c>
      <c r="E95" s="478">
        <v>70445.7</v>
      </c>
      <c r="F95" s="465"/>
      <c r="H95" s="465"/>
      <c r="I95" s="465"/>
      <c r="J95" s="465"/>
      <c r="K95" s="465"/>
      <c r="L95" s="465"/>
      <c r="M95" s="465"/>
    </row>
    <row r="96" spans="1:13" ht="20" customHeight="1">
      <c r="A96" s="474"/>
      <c r="B96" s="903" t="s">
        <v>1175</v>
      </c>
      <c r="C96" s="904" t="s">
        <v>1164</v>
      </c>
      <c r="D96" s="903" t="s">
        <v>288</v>
      </c>
      <c r="E96" s="478">
        <v>32685.119999999999</v>
      </c>
      <c r="F96" s="465"/>
      <c r="H96" s="465"/>
      <c r="I96" s="465"/>
      <c r="J96" s="465"/>
      <c r="K96" s="465"/>
      <c r="L96" s="465"/>
      <c r="M96" s="465"/>
    </row>
    <row r="97" spans="1:13" ht="35" customHeight="1">
      <c r="A97" s="474"/>
      <c r="B97" s="903" t="s">
        <v>1177</v>
      </c>
      <c r="C97" s="904" t="s">
        <v>1166</v>
      </c>
      <c r="D97" s="903" t="s">
        <v>288</v>
      </c>
      <c r="E97" s="478">
        <v>227658.59999999998</v>
      </c>
      <c r="F97" s="465"/>
      <c r="H97" s="465"/>
      <c r="I97" s="465"/>
      <c r="J97" s="465"/>
      <c r="K97" s="465"/>
      <c r="L97" s="465"/>
      <c r="M97" s="465"/>
    </row>
    <row r="98" spans="1:13" ht="20" customHeight="1">
      <c r="A98" s="474"/>
      <c r="B98" s="903" t="s">
        <v>1179</v>
      </c>
      <c r="C98" s="904" t="s">
        <v>1168</v>
      </c>
      <c r="D98" s="903" t="s">
        <v>288</v>
      </c>
      <c r="E98" s="478">
        <v>51581.204999999994</v>
      </c>
      <c r="F98" s="465"/>
      <c r="H98" s="465"/>
      <c r="I98" s="465"/>
      <c r="J98" s="465"/>
      <c r="K98" s="465"/>
      <c r="L98" s="465"/>
      <c r="M98" s="465"/>
    </row>
    <row r="99" spans="1:13" ht="20" customHeight="1">
      <c r="A99" s="474"/>
      <c r="B99" s="903" t="s">
        <v>1181</v>
      </c>
      <c r="C99" s="904" t="s">
        <v>1170</v>
      </c>
      <c r="D99" s="903" t="s">
        <v>290</v>
      </c>
      <c r="E99" s="478">
        <v>22586.85</v>
      </c>
      <c r="F99" s="465"/>
      <c r="H99" s="465"/>
      <c r="I99" s="465"/>
      <c r="J99" s="465"/>
      <c r="K99" s="465"/>
      <c r="L99" s="465"/>
      <c r="M99" s="465"/>
    </row>
    <row r="100" spans="1:13" ht="20" customHeight="1">
      <c r="A100" s="474"/>
      <c r="B100" s="903" t="s">
        <v>1183</v>
      </c>
      <c r="C100" s="904" t="s">
        <v>1172</v>
      </c>
      <c r="D100" s="903" t="s">
        <v>320</v>
      </c>
      <c r="E100" s="478">
        <v>32685.119999999999</v>
      </c>
      <c r="F100" s="465"/>
      <c r="H100" s="465"/>
      <c r="I100" s="465"/>
      <c r="J100" s="465"/>
      <c r="K100" s="465"/>
      <c r="L100" s="465"/>
      <c r="M100" s="465"/>
    </row>
    <row r="101" spans="1:13" ht="20" customHeight="1">
      <c r="A101" s="474"/>
      <c r="B101" s="903" t="s">
        <v>1185</v>
      </c>
      <c r="C101" s="904" t="s">
        <v>1174</v>
      </c>
      <c r="D101" s="903" t="s">
        <v>288</v>
      </c>
      <c r="E101" s="478">
        <v>18954</v>
      </c>
      <c r="F101" s="465"/>
      <c r="H101" s="465"/>
      <c r="I101" s="465"/>
      <c r="J101" s="465"/>
      <c r="K101" s="465"/>
      <c r="L101" s="465"/>
      <c r="M101" s="465"/>
    </row>
    <row r="102" spans="1:13" ht="35" customHeight="1">
      <c r="A102" s="474"/>
      <c r="B102" s="903" t="s">
        <v>1187</v>
      </c>
      <c r="C102" s="904" t="s">
        <v>1176</v>
      </c>
      <c r="D102" s="903" t="s">
        <v>288</v>
      </c>
      <c r="E102" s="478">
        <v>1000708.0199999999</v>
      </c>
      <c r="F102" s="465"/>
      <c r="H102" s="465"/>
      <c r="I102" s="465"/>
      <c r="J102" s="465"/>
      <c r="K102" s="465"/>
      <c r="L102" s="465"/>
      <c r="M102" s="465"/>
    </row>
    <row r="103" spans="1:13" ht="35" customHeight="1">
      <c r="A103" s="474"/>
      <c r="B103" s="903" t="s">
        <v>1189</v>
      </c>
      <c r="C103" s="904" t="s">
        <v>1178</v>
      </c>
      <c r="D103" s="903" t="s">
        <v>288</v>
      </c>
      <c r="E103" s="478">
        <v>128781.9</v>
      </c>
      <c r="F103" s="465"/>
      <c r="H103" s="465"/>
      <c r="I103" s="465"/>
      <c r="J103" s="465"/>
      <c r="K103" s="465"/>
      <c r="L103" s="465"/>
      <c r="M103" s="465"/>
    </row>
    <row r="104" spans="1:13" ht="20" customHeight="1">
      <c r="A104" s="474"/>
      <c r="B104" s="903" t="s">
        <v>1191</v>
      </c>
      <c r="C104" s="904" t="s">
        <v>1180</v>
      </c>
      <c r="D104" s="903" t="s">
        <v>288</v>
      </c>
      <c r="E104" s="478">
        <v>7113.1679999999997</v>
      </c>
      <c r="F104" s="465"/>
      <c r="H104" s="465"/>
      <c r="I104" s="465"/>
      <c r="J104" s="465"/>
      <c r="K104" s="465"/>
      <c r="L104" s="465"/>
      <c r="M104" s="465"/>
    </row>
    <row r="105" spans="1:13" ht="20" customHeight="1">
      <c r="A105" s="474"/>
      <c r="B105" s="903" t="s">
        <v>1193</v>
      </c>
      <c r="C105" s="904" t="s">
        <v>1182</v>
      </c>
      <c r="D105" s="903" t="s">
        <v>288</v>
      </c>
      <c r="E105" s="478">
        <v>6329.1219999999994</v>
      </c>
      <c r="F105" s="465"/>
      <c r="H105" s="465"/>
      <c r="I105" s="465"/>
      <c r="J105" s="465"/>
      <c r="K105" s="465"/>
      <c r="L105" s="465"/>
      <c r="M105" s="465"/>
    </row>
    <row r="106" spans="1:13" ht="20" customHeight="1">
      <c r="A106" s="474"/>
      <c r="B106" s="903" t="s">
        <v>1195</v>
      </c>
      <c r="C106" s="904" t="s">
        <v>1184</v>
      </c>
      <c r="D106" s="903" t="s">
        <v>288</v>
      </c>
      <c r="E106" s="478">
        <v>7543.4813999999988</v>
      </c>
      <c r="F106" s="465"/>
      <c r="H106" s="465"/>
      <c r="I106" s="465"/>
      <c r="J106" s="465"/>
      <c r="K106" s="465"/>
      <c r="L106" s="465"/>
      <c r="M106" s="465"/>
    </row>
    <row r="107" spans="1:13" ht="20" customHeight="1">
      <c r="A107" s="474"/>
      <c r="B107" s="903" t="s">
        <v>1197</v>
      </c>
      <c r="C107" s="904" t="s">
        <v>1186</v>
      </c>
      <c r="D107" s="903" t="s">
        <v>1040</v>
      </c>
      <c r="E107" s="478">
        <v>4738.5</v>
      </c>
      <c r="F107" s="465"/>
      <c r="H107" s="465"/>
      <c r="I107" s="465"/>
      <c r="J107" s="465"/>
      <c r="K107" s="465"/>
      <c r="L107" s="465"/>
      <c r="M107" s="465"/>
    </row>
    <row r="108" spans="1:13" ht="20" customHeight="1">
      <c r="A108" s="474"/>
      <c r="B108" s="903" t="s">
        <v>1199</v>
      </c>
      <c r="C108" s="904" t="s">
        <v>1188</v>
      </c>
      <c r="D108" s="903" t="s">
        <v>288</v>
      </c>
      <c r="E108" s="478">
        <v>137401.33679999999</v>
      </c>
      <c r="F108" s="465"/>
      <c r="H108" s="465"/>
      <c r="I108" s="465"/>
      <c r="J108" s="465"/>
      <c r="K108" s="465"/>
      <c r="L108" s="465"/>
      <c r="M108" s="465"/>
    </row>
    <row r="109" spans="1:13" ht="20" customHeight="1">
      <c r="A109" s="481"/>
      <c r="B109" s="903" t="s">
        <v>1201</v>
      </c>
      <c r="C109" s="904" t="s">
        <v>1190</v>
      </c>
      <c r="D109" s="903" t="s">
        <v>288</v>
      </c>
      <c r="E109" s="478">
        <v>69455.87999999999</v>
      </c>
      <c r="F109" s="465"/>
      <c r="H109" s="465"/>
      <c r="I109" s="465"/>
      <c r="J109" s="465"/>
      <c r="K109" s="465"/>
      <c r="L109" s="465"/>
      <c r="M109" s="465"/>
    </row>
    <row r="110" spans="1:13" ht="20" customHeight="1">
      <c r="A110" s="481"/>
      <c r="B110" s="903" t="s">
        <v>1203</v>
      </c>
      <c r="C110" s="904" t="s">
        <v>1192</v>
      </c>
      <c r="D110" s="903" t="s">
        <v>288</v>
      </c>
      <c r="E110" s="478">
        <v>82593.602910000001</v>
      </c>
      <c r="F110" s="465"/>
      <c r="H110" s="465"/>
      <c r="I110" s="465"/>
      <c r="J110" s="465"/>
      <c r="K110" s="465"/>
      <c r="L110" s="465"/>
      <c r="M110" s="465"/>
    </row>
    <row r="111" spans="1:13" ht="20" customHeight="1">
      <c r="A111" s="474"/>
      <c r="B111" s="903" t="s">
        <v>1205</v>
      </c>
      <c r="C111" s="904" t="s">
        <v>1194</v>
      </c>
      <c r="D111" s="903" t="s">
        <v>288</v>
      </c>
      <c r="E111" s="478">
        <v>16474.184999999998</v>
      </c>
      <c r="F111" s="465"/>
      <c r="H111" s="465"/>
      <c r="I111" s="465"/>
      <c r="J111" s="465"/>
      <c r="K111" s="465"/>
      <c r="L111" s="465"/>
      <c r="M111" s="465"/>
    </row>
    <row r="112" spans="1:13" ht="20" customHeight="1">
      <c r="A112" s="474"/>
      <c r="B112" s="903" t="s">
        <v>1207</v>
      </c>
      <c r="C112" s="904" t="s">
        <v>1196</v>
      </c>
      <c r="D112" s="903" t="s">
        <v>288</v>
      </c>
      <c r="E112" s="478">
        <v>57226.95</v>
      </c>
      <c r="F112" s="465"/>
      <c r="H112" s="465"/>
      <c r="I112" s="465"/>
      <c r="J112" s="465"/>
      <c r="K112" s="465"/>
      <c r="L112" s="465"/>
      <c r="M112" s="465"/>
    </row>
    <row r="113" spans="1:13" ht="20" customHeight="1">
      <c r="A113" s="474"/>
      <c r="B113" s="903" t="s">
        <v>1209</v>
      </c>
      <c r="C113" s="904" t="s">
        <v>1198</v>
      </c>
      <c r="D113" s="903" t="s">
        <v>288</v>
      </c>
      <c r="E113" s="478">
        <v>45270.500000000007</v>
      </c>
      <c r="F113" s="465"/>
      <c r="H113" s="465"/>
      <c r="I113" s="465"/>
      <c r="J113" s="465"/>
      <c r="K113" s="465"/>
      <c r="L113" s="465"/>
      <c r="M113" s="465"/>
    </row>
    <row r="114" spans="1:13" ht="20" customHeight="1">
      <c r="A114" s="474"/>
      <c r="B114" s="903" t="s">
        <v>1211</v>
      </c>
      <c r="C114" s="904" t="s">
        <v>1200</v>
      </c>
      <c r="D114" s="903" t="s">
        <v>288</v>
      </c>
      <c r="E114" s="478">
        <v>80190</v>
      </c>
      <c r="F114" s="465"/>
      <c r="H114" s="465"/>
      <c r="I114" s="465"/>
      <c r="J114" s="465"/>
      <c r="K114" s="465"/>
      <c r="L114" s="465"/>
      <c r="M114" s="465"/>
    </row>
    <row r="115" spans="1:13" ht="20" customHeight="1">
      <c r="A115" s="474"/>
      <c r="B115" s="903" t="s">
        <v>1213</v>
      </c>
      <c r="C115" s="904" t="s">
        <v>1202</v>
      </c>
      <c r="D115" s="903" t="s">
        <v>1040</v>
      </c>
      <c r="E115" s="478">
        <v>38715.299999999996</v>
      </c>
      <c r="F115" s="465"/>
      <c r="H115" s="465"/>
      <c r="I115" s="465"/>
      <c r="J115" s="465"/>
      <c r="K115" s="465"/>
      <c r="L115" s="465"/>
      <c r="M115" s="465"/>
    </row>
    <row r="116" spans="1:13" ht="20" customHeight="1">
      <c r="A116" s="474"/>
      <c r="B116" s="903" t="s">
        <v>1215</v>
      </c>
      <c r="C116" s="904" t="s">
        <v>1204</v>
      </c>
      <c r="D116" s="903" t="s">
        <v>288</v>
      </c>
      <c r="E116" s="478">
        <v>454896</v>
      </c>
      <c r="F116" s="465"/>
      <c r="H116" s="465"/>
      <c r="I116" s="465"/>
      <c r="J116" s="465"/>
      <c r="K116" s="465"/>
      <c r="L116" s="465"/>
      <c r="M116" s="465"/>
    </row>
    <row r="117" spans="1:13" ht="20" customHeight="1">
      <c r="A117" s="474"/>
      <c r="B117" s="903" t="s">
        <v>1217</v>
      </c>
      <c r="C117" s="904" t="s">
        <v>1206</v>
      </c>
      <c r="D117" s="903" t="s">
        <v>288</v>
      </c>
      <c r="E117" s="478">
        <v>208494</v>
      </c>
      <c r="F117" s="465"/>
      <c r="H117" s="465"/>
      <c r="I117" s="465"/>
      <c r="J117" s="465"/>
      <c r="K117" s="465"/>
      <c r="L117" s="465"/>
      <c r="M117" s="465"/>
    </row>
    <row r="118" spans="1:13" ht="20" customHeight="1">
      <c r="A118" s="474"/>
      <c r="B118" s="903" t="s">
        <v>1219</v>
      </c>
      <c r="C118" s="904" t="s">
        <v>1208</v>
      </c>
      <c r="D118" s="903" t="s">
        <v>288</v>
      </c>
      <c r="E118" s="478">
        <v>118146.59999999999</v>
      </c>
      <c r="F118" s="465"/>
      <c r="H118" s="465"/>
      <c r="I118" s="465"/>
      <c r="J118" s="465"/>
      <c r="K118" s="465"/>
      <c r="L118" s="465"/>
      <c r="M118" s="465"/>
    </row>
    <row r="119" spans="1:13" ht="20" customHeight="1">
      <c r="A119" s="474"/>
      <c r="B119" s="903" t="s">
        <v>1221</v>
      </c>
      <c r="C119" s="904" t="s">
        <v>1210</v>
      </c>
      <c r="D119" s="903" t="s">
        <v>288</v>
      </c>
      <c r="E119" s="478">
        <v>91611</v>
      </c>
      <c r="F119" s="465"/>
      <c r="H119" s="465"/>
      <c r="I119" s="465"/>
      <c r="J119" s="465"/>
      <c r="K119" s="465"/>
      <c r="L119" s="465"/>
      <c r="M119" s="465"/>
    </row>
    <row r="120" spans="1:13" ht="20" customHeight="1">
      <c r="A120" s="474"/>
      <c r="B120" s="903" t="s">
        <v>1223</v>
      </c>
      <c r="C120" s="904" t="s">
        <v>1212</v>
      </c>
      <c r="D120" s="903" t="s">
        <v>288</v>
      </c>
      <c r="E120" s="478">
        <v>442260</v>
      </c>
      <c r="F120" s="465"/>
      <c r="H120" s="465"/>
      <c r="I120" s="465"/>
      <c r="J120" s="465"/>
      <c r="K120" s="465"/>
      <c r="L120" s="465"/>
      <c r="M120" s="465"/>
    </row>
    <row r="121" spans="1:13" ht="20" customHeight="1">
      <c r="A121" s="474"/>
      <c r="B121" s="903" t="s">
        <v>1225</v>
      </c>
      <c r="C121" s="904" t="s">
        <v>1214</v>
      </c>
      <c r="D121" s="903" t="s">
        <v>1040</v>
      </c>
      <c r="E121" s="478">
        <v>41486.123</v>
      </c>
      <c r="F121" s="465"/>
      <c r="H121" s="479"/>
      <c r="I121" s="465"/>
      <c r="J121" s="465"/>
      <c r="K121" s="465"/>
      <c r="L121" s="465"/>
      <c r="M121" s="465"/>
    </row>
    <row r="122" spans="1:13" ht="20" customHeight="1">
      <c r="A122" s="474"/>
      <c r="B122" s="903" t="s">
        <v>1227</v>
      </c>
      <c r="C122" s="904" t="s">
        <v>1216</v>
      </c>
      <c r="D122" s="903" t="s">
        <v>288</v>
      </c>
      <c r="E122" s="478">
        <v>11500</v>
      </c>
      <c r="F122" s="465"/>
      <c r="H122" s="479"/>
      <c r="I122" s="465"/>
      <c r="J122" s="465"/>
      <c r="K122" s="465"/>
      <c r="L122" s="465"/>
      <c r="M122" s="465"/>
    </row>
    <row r="123" spans="1:13" ht="20" customHeight="1">
      <c r="A123" s="474"/>
      <c r="B123" s="903" t="s">
        <v>1229</v>
      </c>
      <c r="C123" s="904" t="s">
        <v>1218</v>
      </c>
      <c r="D123" s="903" t="s">
        <v>288</v>
      </c>
      <c r="E123" s="478">
        <f>10200*1.2</f>
        <v>12240</v>
      </c>
      <c r="F123" s="465"/>
      <c r="H123" s="479"/>
      <c r="I123" s="465"/>
      <c r="J123" s="465"/>
      <c r="K123" s="465"/>
      <c r="L123" s="465"/>
      <c r="M123" s="465"/>
    </row>
    <row r="124" spans="1:13" ht="20" customHeight="1">
      <c r="A124" s="474"/>
      <c r="B124" s="903" t="s">
        <v>1231</v>
      </c>
      <c r="C124" s="904" t="s">
        <v>1220</v>
      </c>
      <c r="D124" s="903" t="s">
        <v>288</v>
      </c>
      <c r="E124" s="478">
        <v>262800</v>
      </c>
      <c r="F124" s="465"/>
      <c r="H124" s="479"/>
      <c r="I124" s="465"/>
      <c r="J124" s="465"/>
      <c r="K124" s="465"/>
      <c r="L124" s="465"/>
      <c r="M124" s="465"/>
    </row>
    <row r="125" spans="1:13" ht="20" customHeight="1">
      <c r="A125" s="474"/>
      <c r="B125" s="903" t="s">
        <v>1233</v>
      </c>
      <c r="C125" s="904" t="s">
        <v>1222</v>
      </c>
      <c r="D125" s="903" t="s">
        <v>288</v>
      </c>
      <c r="E125" s="478">
        <v>251849.99999999997</v>
      </c>
      <c r="F125" s="465"/>
      <c r="H125" s="479"/>
      <c r="I125" s="465"/>
      <c r="J125" s="465"/>
      <c r="K125" s="465"/>
      <c r="L125" s="465"/>
      <c r="M125" s="465"/>
    </row>
    <row r="126" spans="1:13" ht="20" customHeight="1">
      <c r="A126" s="474"/>
      <c r="B126" s="903" t="s">
        <v>1235</v>
      </c>
      <c r="C126" s="904" t="s">
        <v>1224</v>
      </c>
      <c r="D126" s="903" t="s">
        <v>288</v>
      </c>
      <c r="E126" s="478">
        <v>145420.56399999998</v>
      </c>
      <c r="F126" s="465"/>
      <c r="H126" s="479"/>
      <c r="I126" s="479"/>
      <c r="J126" s="479"/>
      <c r="K126" s="465"/>
      <c r="L126" s="465"/>
      <c r="M126" s="465"/>
    </row>
    <row r="127" spans="1:13" ht="20" customHeight="1">
      <c r="A127" s="474"/>
      <c r="B127" s="903" t="s">
        <v>1237</v>
      </c>
      <c r="C127" s="904" t="s">
        <v>1226</v>
      </c>
      <c r="D127" s="903" t="s">
        <v>288</v>
      </c>
      <c r="E127" s="478">
        <v>93913.155999999988</v>
      </c>
      <c r="F127" s="465"/>
      <c r="H127" s="479"/>
      <c r="I127" s="465"/>
      <c r="J127" s="465"/>
      <c r="K127" s="465"/>
      <c r="L127" s="465"/>
      <c r="M127" s="465"/>
    </row>
    <row r="128" spans="1:13" ht="20" customHeight="1">
      <c r="A128" s="474"/>
      <c r="B128" s="903" t="s">
        <v>1239</v>
      </c>
      <c r="C128" s="904" t="s">
        <v>1228</v>
      </c>
      <c r="D128" s="903" t="s">
        <v>288</v>
      </c>
      <c r="E128" s="478">
        <v>80913.156000000003</v>
      </c>
      <c r="F128" s="465"/>
      <c r="H128" s="479"/>
      <c r="I128" s="465"/>
      <c r="J128" s="465"/>
      <c r="K128" s="465"/>
      <c r="L128" s="465"/>
      <c r="M128" s="465"/>
    </row>
    <row r="129" spans="1:13" ht="35" customHeight="1">
      <c r="A129" s="474"/>
      <c r="B129" s="903" t="s">
        <v>1241</v>
      </c>
      <c r="C129" s="904" t="s">
        <v>1230</v>
      </c>
      <c r="D129" s="903" t="s">
        <v>288</v>
      </c>
      <c r="E129" s="478">
        <v>117577.47199999999</v>
      </c>
      <c r="F129" s="465"/>
      <c r="H129" s="479"/>
      <c r="I129" s="465"/>
      <c r="J129" s="465"/>
      <c r="K129" s="465"/>
      <c r="L129" s="465"/>
      <c r="M129" s="465"/>
    </row>
    <row r="130" spans="1:13" ht="35" customHeight="1">
      <c r="A130" s="474"/>
      <c r="B130" s="903" t="s">
        <v>1243</v>
      </c>
      <c r="C130" s="904" t="s">
        <v>1232</v>
      </c>
      <c r="D130" s="903" t="s">
        <v>288</v>
      </c>
      <c r="E130" s="478">
        <v>97419.291999999987</v>
      </c>
      <c r="F130" s="465"/>
      <c r="H130" s="479"/>
      <c r="I130" s="479"/>
      <c r="J130" s="465"/>
      <c r="K130" s="465"/>
      <c r="L130" s="465"/>
      <c r="M130" s="465"/>
    </row>
    <row r="131" spans="1:13" ht="20" customHeight="1">
      <c r="A131" s="474"/>
      <c r="B131" s="903" t="s">
        <v>1245</v>
      </c>
      <c r="C131" s="904" t="s">
        <v>1234</v>
      </c>
      <c r="D131" s="903" t="s">
        <v>288</v>
      </c>
      <c r="E131" s="478">
        <v>76368.812999999995</v>
      </c>
      <c r="F131" s="465"/>
      <c r="H131" s="479"/>
      <c r="I131" s="479"/>
      <c r="J131" s="465"/>
      <c r="K131" s="465"/>
      <c r="L131" s="465"/>
      <c r="M131" s="465"/>
    </row>
    <row r="132" spans="1:13" ht="20" customHeight="1">
      <c r="A132" s="474"/>
      <c r="B132" s="903" t="s">
        <v>1247</v>
      </c>
      <c r="C132" s="904" t="s">
        <v>1236</v>
      </c>
      <c r="D132" s="903" t="s">
        <v>288</v>
      </c>
      <c r="E132" s="478">
        <v>65786.293999999994</v>
      </c>
      <c r="F132" s="465"/>
      <c r="H132" s="479"/>
      <c r="I132" s="479"/>
      <c r="J132" s="465"/>
      <c r="K132" s="465"/>
      <c r="L132" s="465"/>
      <c r="M132" s="465"/>
    </row>
    <row r="133" spans="1:13" ht="20" customHeight="1">
      <c r="A133" s="474"/>
      <c r="B133" s="903" t="s">
        <v>1249</v>
      </c>
      <c r="C133" s="904" t="s">
        <v>1238</v>
      </c>
      <c r="D133" s="903" t="s">
        <v>288</v>
      </c>
      <c r="E133" s="478">
        <v>42331.127</v>
      </c>
      <c r="F133" s="465"/>
      <c r="H133" s="479"/>
      <c r="I133" s="479"/>
      <c r="J133" s="465"/>
      <c r="K133" s="465"/>
      <c r="L133" s="465"/>
      <c r="M133" s="465"/>
    </row>
    <row r="134" spans="1:13" ht="20" customHeight="1">
      <c r="A134" s="474"/>
      <c r="B134" s="903" t="s">
        <v>1251</v>
      </c>
      <c r="C134" s="904" t="s">
        <v>1240</v>
      </c>
      <c r="D134" s="903" t="s">
        <v>288</v>
      </c>
      <c r="E134" s="478">
        <v>514569.6</v>
      </c>
      <c r="F134" s="465"/>
      <c r="H134" s="479"/>
      <c r="I134" s="479"/>
      <c r="J134" s="465"/>
      <c r="K134" s="465"/>
      <c r="L134" s="465"/>
      <c r="M134" s="465"/>
    </row>
    <row r="135" spans="1:13" ht="35" customHeight="1">
      <c r="A135" s="474"/>
      <c r="B135" s="903" t="s">
        <v>1253</v>
      </c>
      <c r="C135" s="904" t="s">
        <v>1242</v>
      </c>
      <c r="D135" s="903" t="s">
        <v>288</v>
      </c>
      <c r="E135" s="478">
        <v>1235520</v>
      </c>
      <c r="F135" s="465"/>
      <c r="H135" s="479"/>
      <c r="I135" s="479"/>
      <c r="J135" s="465"/>
      <c r="K135" s="465"/>
      <c r="L135" s="465"/>
      <c r="M135" s="465"/>
    </row>
    <row r="136" spans="1:13" ht="35" customHeight="1">
      <c r="A136" s="474"/>
      <c r="B136" s="903" t="s">
        <v>1256</v>
      </c>
      <c r="C136" s="904" t="s">
        <v>1244</v>
      </c>
      <c r="D136" s="903" t="s">
        <v>288</v>
      </c>
      <c r="E136" s="478">
        <v>2223936</v>
      </c>
      <c r="F136" s="465"/>
      <c r="H136" s="479"/>
      <c r="I136" s="479"/>
      <c r="J136" s="465"/>
      <c r="K136" s="465"/>
      <c r="L136" s="465"/>
      <c r="M136" s="465"/>
    </row>
    <row r="137" spans="1:13" ht="20" customHeight="1">
      <c r="A137" s="474"/>
      <c r="B137" s="903" t="s">
        <v>1258</v>
      </c>
      <c r="C137" s="904" t="s">
        <v>1246</v>
      </c>
      <c r="D137" s="903" t="s">
        <v>288</v>
      </c>
      <c r="E137" s="478">
        <v>1329483.47</v>
      </c>
      <c r="F137" s="465"/>
      <c r="H137" s="479"/>
      <c r="I137" s="479"/>
      <c r="J137" s="465"/>
      <c r="K137" s="465"/>
      <c r="L137" s="465"/>
      <c r="M137" s="465"/>
    </row>
    <row r="138" spans="1:13" ht="35" customHeight="1">
      <c r="A138" s="474"/>
      <c r="B138" s="903" t="s">
        <v>1260</v>
      </c>
      <c r="C138" s="904" t="s">
        <v>1248</v>
      </c>
      <c r="D138" s="903" t="s">
        <v>288</v>
      </c>
      <c r="E138" s="478">
        <v>4158628.3299999996</v>
      </c>
      <c r="F138" s="465"/>
      <c r="H138" s="479"/>
      <c r="I138" s="479"/>
      <c r="J138" s="465"/>
      <c r="K138" s="465"/>
      <c r="L138" s="465"/>
      <c r="M138" s="465"/>
    </row>
    <row r="139" spans="1:13" ht="31.75" customHeight="1">
      <c r="A139" s="474"/>
      <c r="B139" s="903" t="s">
        <v>1262</v>
      </c>
      <c r="C139" s="904" t="s">
        <v>1250</v>
      </c>
      <c r="D139" s="903" t="s">
        <v>288</v>
      </c>
      <c r="E139" s="478">
        <v>1006857.9999999999</v>
      </c>
      <c r="F139" s="465"/>
      <c r="H139" s="479"/>
      <c r="I139" s="479"/>
      <c r="J139" s="465"/>
      <c r="K139" s="465"/>
      <c r="L139" s="465"/>
      <c r="M139" s="465"/>
    </row>
    <row r="140" spans="1:13" ht="20" customHeight="1">
      <c r="A140" s="474"/>
      <c r="B140" s="903" t="s">
        <v>1264</v>
      </c>
      <c r="C140" s="904" t="s">
        <v>1252</v>
      </c>
      <c r="D140" s="903" t="s">
        <v>1040</v>
      </c>
      <c r="E140" s="478">
        <v>776060</v>
      </c>
      <c r="F140" s="465"/>
      <c r="H140" s="479"/>
      <c r="I140" s="482"/>
      <c r="J140" s="479"/>
      <c r="K140" s="479">
        <f>3880300*1.2</f>
        <v>4656360</v>
      </c>
      <c r="L140" s="465"/>
      <c r="M140" s="465"/>
    </row>
    <row r="141" spans="1:13" ht="20" customHeight="1">
      <c r="A141" s="474"/>
      <c r="B141" s="903" t="s">
        <v>1266</v>
      </c>
      <c r="C141" s="904" t="s">
        <v>1254</v>
      </c>
      <c r="D141" s="903" t="s">
        <v>1255</v>
      </c>
      <c r="E141" s="478">
        <v>143629.19999999998</v>
      </c>
      <c r="F141" s="465"/>
      <c r="H141" s="479"/>
      <c r="I141" s="482"/>
      <c r="J141" s="465"/>
      <c r="K141" s="479">
        <f>K140/6</f>
        <v>776060</v>
      </c>
      <c r="L141" s="465"/>
      <c r="M141" s="465"/>
    </row>
    <row r="142" spans="1:13" ht="35" customHeight="1">
      <c r="A142" s="474"/>
      <c r="B142" s="903" t="s">
        <v>1268</v>
      </c>
      <c r="C142" s="904" t="s">
        <v>1257</v>
      </c>
      <c r="D142" s="903" t="s">
        <v>1255</v>
      </c>
      <c r="E142" s="478">
        <v>165321</v>
      </c>
      <c r="F142" s="465"/>
      <c r="H142" s="479"/>
      <c r="I142" s="482"/>
      <c r="J142" s="465"/>
      <c r="K142" s="465"/>
      <c r="L142" s="465"/>
      <c r="M142" s="465"/>
    </row>
    <row r="143" spans="1:13" ht="20" customHeight="1">
      <c r="A143" s="474"/>
      <c r="B143" s="903" t="s">
        <v>1270</v>
      </c>
      <c r="C143" s="904" t="s">
        <v>1259</v>
      </c>
      <c r="D143" s="903" t="s">
        <v>1255</v>
      </c>
      <c r="E143" s="478">
        <v>66865.5</v>
      </c>
      <c r="F143" s="465"/>
      <c r="H143" s="479"/>
      <c r="I143" s="482"/>
      <c r="J143" s="465"/>
      <c r="K143" s="465"/>
      <c r="L143" s="465"/>
      <c r="M143" s="465"/>
    </row>
    <row r="144" spans="1:13" ht="20" customHeight="1">
      <c r="A144" s="474"/>
      <c r="B144" s="903" t="s">
        <v>1272</v>
      </c>
      <c r="C144" s="904" t="s">
        <v>1261</v>
      </c>
      <c r="D144" s="903" t="s">
        <v>327</v>
      </c>
      <c r="E144" s="478">
        <v>11372.4</v>
      </c>
      <c r="F144" s="465"/>
      <c r="H144" s="479"/>
      <c r="I144" s="482"/>
      <c r="J144" s="465"/>
      <c r="K144" s="465"/>
      <c r="L144" s="465"/>
      <c r="M144" s="465"/>
    </row>
    <row r="145" spans="1:13" ht="20" customHeight="1">
      <c r="A145" s="474"/>
      <c r="B145" s="903" t="s">
        <v>1274</v>
      </c>
      <c r="C145" s="904" t="s">
        <v>1263</v>
      </c>
      <c r="D145" s="903" t="s">
        <v>1255</v>
      </c>
      <c r="E145" s="478">
        <v>254246.85</v>
      </c>
      <c r="F145" s="465"/>
      <c r="H145" s="479"/>
      <c r="I145" s="482"/>
      <c r="J145" s="465"/>
      <c r="K145" s="465"/>
      <c r="L145" s="465"/>
      <c r="M145" s="465"/>
    </row>
    <row r="146" spans="1:13" ht="20" customHeight="1">
      <c r="A146" s="474"/>
      <c r="B146" s="903" t="s">
        <v>1276</v>
      </c>
      <c r="C146" s="904" t="s">
        <v>1265</v>
      </c>
      <c r="D146" s="903" t="s">
        <v>288</v>
      </c>
      <c r="E146" s="478">
        <v>4159.3499999999995</v>
      </c>
      <c r="F146" s="465"/>
      <c r="H146" s="479"/>
      <c r="I146" s="482"/>
      <c r="J146" s="465"/>
      <c r="K146" s="465"/>
      <c r="L146" s="465"/>
      <c r="M146" s="465"/>
    </row>
    <row r="147" spans="1:13" ht="20" customHeight="1">
      <c r="A147" s="474"/>
      <c r="B147" s="903" t="s">
        <v>1278</v>
      </c>
      <c r="C147" s="904" t="s">
        <v>1267</v>
      </c>
      <c r="D147" s="903" t="s">
        <v>1040</v>
      </c>
      <c r="E147" s="478">
        <v>20796.75</v>
      </c>
      <c r="F147" s="465"/>
      <c r="H147" s="479"/>
      <c r="I147" s="482"/>
      <c r="J147" s="465"/>
      <c r="K147" s="465"/>
      <c r="L147" s="465"/>
      <c r="M147" s="465"/>
    </row>
    <row r="148" spans="1:13" ht="35" customHeight="1">
      <c r="A148" s="474"/>
      <c r="B148" s="903" t="s">
        <v>1280</v>
      </c>
      <c r="C148" s="904" t="s">
        <v>1269</v>
      </c>
      <c r="D148" s="903" t="s">
        <v>1040</v>
      </c>
      <c r="E148" s="478">
        <v>22876.424999999999</v>
      </c>
      <c r="F148" s="465"/>
      <c r="H148" s="465"/>
      <c r="I148" s="482"/>
      <c r="J148" s="465"/>
      <c r="K148" s="465"/>
      <c r="L148" s="465"/>
      <c r="M148" s="465"/>
    </row>
    <row r="149" spans="1:13" ht="20" customHeight="1">
      <c r="A149" s="474"/>
      <c r="B149" s="903" t="s">
        <v>1282</v>
      </c>
      <c r="C149" s="904" t="s">
        <v>1271</v>
      </c>
      <c r="D149" s="903" t="s">
        <v>290</v>
      </c>
      <c r="E149" s="478">
        <v>103983.75</v>
      </c>
      <c r="F149" s="465"/>
      <c r="H149" s="465"/>
      <c r="I149" s="482"/>
      <c r="J149" s="465"/>
      <c r="K149" s="465"/>
      <c r="L149" s="465"/>
      <c r="M149" s="465"/>
    </row>
    <row r="150" spans="1:13" ht="20" customHeight="1">
      <c r="A150" s="474"/>
      <c r="B150" s="903" t="s">
        <v>1284</v>
      </c>
      <c r="C150" s="904" t="s">
        <v>1273</v>
      </c>
      <c r="D150" s="903" t="s">
        <v>1040</v>
      </c>
      <c r="E150" s="478">
        <v>3875.0369999999998</v>
      </c>
      <c r="F150" s="465"/>
      <c r="H150" s="480"/>
      <c r="I150" s="480"/>
      <c r="J150" s="465"/>
      <c r="K150" s="465"/>
      <c r="L150" s="465"/>
      <c r="M150" s="465"/>
    </row>
    <row r="151" spans="1:13" ht="20" customHeight="1">
      <c r="A151" s="474"/>
      <c r="B151" s="903" t="s">
        <v>1286</v>
      </c>
      <c r="C151" s="904" t="s">
        <v>1275</v>
      </c>
      <c r="D151" s="903" t="s">
        <v>1063</v>
      </c>
      <c r="E151" s="478">
        <v>5313.8559999999998</v>
      </c>
      <c r="F151" s="465"/>
      <c r="H151" s="480"/>
      <c r="I151" s="480"/>
      <c r="J151" s="465"/>
      <c r="K151" s="465"/>
      <c r="L151" s="465"/>
      <c r="M151" s="465"/>
    </row>
    <row r="152" spans="1:13" ht="30" customHeight="1">
      <c r="A152" s="474"/>
      <c r="B152" s="903" t="s">
        <v>1288</v>
      </c>
      <c r="C152" s="904" t="s">
        <v>1277</v>
      </c>
      <c r="D152" s="903" t="s">
        <v>288</v>
      </c>
      <c r="E152" s="478">
        <v>14669.857999999998</v>
      </c>
      <c r="F152" s="465"/>
      <c r="H152" s="480"/>
      <c r="I152" s="480"/>
      <c r="J152" s="465"/>
      <c r="K152" s="465"/>
      <c r="L152" s="465"/>
      <c r="M152" s="465"/>
    </row>
    <row r="153" spans="1:13" ht="36" customHeight="1">
      <c r="A153" s="474"/>
      <c r="B153" s="903" t="s">
        <v>1290</v>
      </c>
      <c r="C153" s="904" t="s">
        <v>1279</v>
      </c>
      <c r="D153" s="903" t="s">
        <v>290</v>
      </c>
      <c r="E153" s="478">
        <v>11613.04552</v>
      </c>
      <c r="F153" s="465"/>
      <c r="H153" s="480"/>
      <c r="I153" s="480"/>
      <c r="J153" s="465"/>
      <c r="K153" s="465"/>
      <c r="L153" s="465"/>
      <c r="M153" s="465"/>
    </row>
    <row r="154" spans="1:13" ht="20" customHeight="1">
      <c r="A154" s="474"/>
      <c r="B154" s="903" t="s">
        <v>1292</v>
      </c>
      <c r="C154" s="904" t="s">
        <v>1281</v>
      </c>
      <c r="D154" s="903" t="s">
        <v>288</v>
      </c>
      <c r="E154" s="478">
        <v>2200</v>
      </c>
      <c r="F154" s="465"/>
      <c r="H154" s="480"/>
      <c r="I154" s="480"/>
      <c r="J154" s="465"/>
      <c r="K154" s="465"/>
      <c r="L154" s="465"/>
      <c r="M154" s="465"/>
    </row>
    <row r="155" spans="1:13" ht="20" customHeight="1">
      <c r="A155" s="474"/>
      <c r="B155" s="903" t="s">
        <v>1294</v>
      </c>
      <c r="C155" s="904" t="s">
        <v>1283</v>
      </c>
      <c r="D155" s="903" t="s">
        <v>288</v>
      </c>
      <c r="E155" s="478">
        <v>670761</v>
      </c>
      <c r="F155" s="465"/>
      <c r="H155" s="465"/>
      <c r="I155" s="465"/>
      <c r="J155" s="465"/>
      <c r="K155" s="465"/>
      <c r="L155" s="465"/>
      <c r="M155" s="465"/>
    </row>
    <row r="156" spans="1:13" ht="20" customHeight="1">
      <c r="A156" s="474"/>
      <c r="B156" s="903" t="s">
        <v>1296</v>
      </c>
      <c r="C156" s="904" t="s">
        <v>1285</v>
      </c>
      <c r="D156" s="903" t="s">
        <v>288</v>
      </c>
      <c r="E156" s="478">
        <v>294313.5</v>
      </c>
      <c r="F156" s="465"/>
      <c r="H156" s="465"/>
      <c r="I156" s="465"/>
      <c r="J156" s="465"/>
      <c r="K156" s="465"/>
      <c r="L156" s="465"/>
      <c r="M156" s="465"/>
    </row>
    <row r="157" spans="1:13" ht="35" customHeight="1">
      <c r="A157" s="474"/>
      <c r="B157" s="903" t="s">
        <v>1298</v>
      </c>
      <c r="C157" s="904" t="s">
        <v>1287</v>
      </c>
      <c r="D157" s="903" t="s">
        <v>288</v>
      </c>
      <c r="E157" s="478">
        <v>1207369.7999999998</v>
      </c>
      <c r="F157" s="465"/>
      <c r="H157" s="465"/>
      <c r="I157" s="465"/>
      <c r="J157" s="465"/>
      <c r="K157" s="465"/>
      <c r="L157" s="465"/>
      <c r="M157" s="465"/>
    </row>
    <row r="158" spans="1:13" ht="35" customHeight="1">
      <c r="A158" s="474"/>
      <c r="B158" s="903" t="s">
        <v>1300</v>
      </c>
      <c r="C158" s="904" t="s">
        <v>1289</v>
      </c>
      <c r="D158" s="903" t="s">
        <v>288</v>
      </c>
      <c r="E158" s="478">
        <v>529764.29999999993</v>
      </c>
      <c r="F158" s="465"/>
      <c r="H158" s="465"/>
      <c r="I158" s="465"/>
      <c r="J158" s="465"/>
      <c r="K158" s="465"/>
      <c r="L158" s="465"/>
      <c r="M158" s="465"/>
    </row>
    <row r="159" spans="1:13" ht="51" customHeight="1">
      <c r="A159" s="474"/>
      <c r="B159" s="903" t="s">
        <v>1302</v>
      </c>
      <c r="C159" s="904" t="s">
        <v>1291</v>
      </c>
      <c r="D159" s="903" t="s">
        <v>288</v>
      </c>
      <c r="E159" s="478">
        <v>3243471.66</v>
      </c>
      <c r="F159" s="465"/>
      <c r="H159" s="465"/>
      <c r="I159" s="465"/>
      <c r="J159" s="465"/>
      <c r="K159" s="465"/>
      <c r="L159" s="465"/>
      <c r="M159" s="465"/>
    </row>
    <row r="160" spans="1:13" ht="45" customHeight="1">
      <c r="A160" s="474"/>
      <c r="B160" s="903" t="s">
        <v>1304</v>
      </c>
      <c r="C160" s="904" t="s">
        <v>1293</v>
      </c>
      <c r="D160" s="903" t="s">
        <v>288</v>
      </c>
      <c r="E160" s="478">
        <v>2699093.8259999999</v>
      </c>
      <c r="F160" s="465"/>
      <c r="H160" s="465"/>
      <c r="I160" s="465"/>
      <c r="J160" s="465"/>
      <c r="K160" s="465"/>
      <c r="L160" s="465"/>
      <c r="M160" s="465"/>
    </row>
    <row r="161" spans="1:15" ht="45" customHeight="1">
      <c r="A161" s="474"/>
      <c r="B161" s="903" t="s">
        <v>1306</v>
      </c>
      <c r="C161" s="904" t="s">
        <v>1295</v>
      </c>
      <c r="D161" s="903" t="s">
        <v>288</v>
      </c>
      <c r="E161" s="478">
        <v>335390</v>
      </c>
      <c r="F161" s="465"/>
      <c r="H161" s="465"/>
      <c r="I161" s="465"/>
      <c r="J161" s="465"/>
      <c r="K161" s="465"/>
      <c r="L161" s="465"/>
      <c r="M161" s="465"/>
    </row>
    <row r="162" spans="1:15" ht="45" customHeight="1">
      <c r="A162" s="474"/>
      <c r="B162" s="903" t="s">
        <v>1308</v>
      </c>
      <c r="C162" s="904" t="s">
        <v>1297</v>
      </c>
      <c r="D162" s="903" t="s">
        <v>288</v>
      </c>
      <c r="E162" s="478">
        <v>40590</v>
      </c>
      <c r="F162" s="465"/>
      <c r="H162" s="465"/>
      <c r="I162" s="465"/>
      <c r="J162" s="465"/>
      <c r="K162" s="465"/>
      <c r="L162" s="465"/>
      <c r="M162" s="465"/>
    </row>
    <row r="163" spans="1:15" ht="45" customHeight="1">
      <c r="A163" s="474"/>
      <c r="B163" s="903" t="s">
        <v>1310</v>
      </c>
      <c r="C163" s="904" t="s">
        <v>1299</v>
      </c>
      <c r="D163" s="903" t="s">
        <v>288</v>
      </c>
      <c r="E163" s="478">
        <v>12650.000000000002</v>
      </c>
      <c r="F163" s="465"/>
      <c r="H163" s="465"/>
      <c r="I163" s="465"/>
      <c r="J163" s="465"/>
      <c r="K163" s="465"/>
      <c r="L163" s="465"/>
      <c r="M163" s="465"/>
    </row>
    <row r="164" spans="1:15" ht="20" customHeight="1">
      <c r="A164" s="474"/>
      <c r="B164" s="903" t="s">
        <v>1312</v>
      </c>
      <c r="C164" s="904" t="s">
        <v>1301</v>
      </c>
      <c r="D164" s="903" t="s">
        <v>1040</v>
      </c>
      <c r="E164" s="478">
        <v>52418.236550400004</v>
      </c>
      <c r="F164" s="465"/>
      <c r="H164" s="465"/>
      <c r="I164" s="465"/>
      <c r="J164" s="465"/>
      <c r="K164" s="465"/>
      <c r="L164" s="465"/>
      <c r="M164" s="465"/>
    </row>
    <row r="165" spans="1:15" ht="35" customHeight="1">
      <c r="A165" s="474"/>
      <c r="B165" s="903" t="s">
        <v>1314</v>
      </c>
      <c r="C165" s="904" t="s">
        <v>1303</v>
      </c>
      <c r="D165" s="903" t="s">
        <v>288</v>
      </c>
      <c r="E165" s="478">
        <v>11561</v>
      </c>
      <c r="F165" s="465"/>
      <c r="H165" s="465"/>
      <c r="I165" s="480"/>
      <c r="J165" s="465"/>
      <c r="K165" s="465"/>
      <c r="L165" s="465"/>
      <c r="M165" s="465"/>
    </row>
    <row r="166" spans="1:15" ht="20" customHeight="1">
      <c r="A166" s="474"/>
      <c r="B166" s="903" t="s">
        <v>1316</v>
      </c>
      <c r="C166" s="904" t="s">
        <v>1305</v>
      </c>
      <c r="D166" s="903" t="s">
        <v>327</v>
      </c>
      <c r="E166" s="478">
        <v>45130.318359999997</v>
      </c>
      <c r="F166" s="465"/>
      <c r="H166" s="465"/>
      <c r="I166" s="480"/>
      <c r="J166" s="465"/>
      <c r="K166" s="465"/>
      <c r="L166" s="465"/>
      <c r="M166" s="465"/>
    </row>
    <row r="167" spans="1:15" ht="20" customHeight="1">
      <c r="A167" s="474"/>
      <c r="B167" s="903" t="s">
        <v>1318</v>
      </c>
      <c r="C167" s="904" t="s">
        <v>1307</v>
      </c>
      <c r="D167" s="903" t="s">
        <v>290</v>
      </c>
      <c r="E167" s="478">
        <v>39984</v>
      </c>
      <c r="F167" s="465"/>
      <c r="H167" s="479">
        <v>33320</v>
      </c>
      <c r="I167" s="479">
        <f>H167*1.2</f>
        <v>39984</v>
      </c>
      <c r="J167" s="465"/>
      <c r="K167" s="465"/>
      <c r="L167" s="465"/>
      <c r="M167" s="465"/>
    </row>
    <row r="168" spans="1:15" ht="20" customHeight="1">
      <c r="A168" s="474"/>
      <c r="B168" s="903" t="s">
        <v>1320</v>
      </c>
      <c r="C168" s="904" t="s">
        <v>1309</v>
      </c>
      <c r="D168" s="903" t="s">
        <v>1040</v>
      </c>
      <c r="E168" s="478">
        <v>941.67272727272723</v>
      </c>
      <c r="F168" s="465"/>
      <c r="H168" s="479">
        <v>215800</v>
      </c>
      <c r="I168" s="479">
        <f>H168*1.2</f>
        <v>258960</v>
      </c>
      <c r="J168" s="465"/>
      <c r="K168" s="465"/>
      <c r="L168" s="465"/>
      <c r="M168" s="465"/>
    </row>
    <row r="169" spans="1:15" ht="40" customHeight="1">
      <c r="A169" s="474"/>
      <c r="B169" s="903" t="s">
        <v>1322</v>
      </c>
      <c r="C169" s="904" t="s">
        <v>1311</v>
      </c>
      <c r="D169" s="903" t="s">
        <v>288</v>
      </c>
      <c r="E169" s="478">
        <v>160200</v>
      </c>
      <c r="F169" s="465"/>
      <c r="H169" s="479">
        <v>133500</v>
      </c>
      <c r="I169" s="479">
        <f>H169*1.2</f>
        <v>160200</v>
      </c>
      <c r="J169" s="465"/>
      <c r="K169" s="465"/>
      <c r="L169" s="465"/>
      <c r="M169" s="465"/>
    </row>
    <row r="170" spans="1:15" ht="20" customHeight="1">
      <c r="A170" s="474"/>
      <c r="B170" s="903" t="s">
        <v>1324</v>
      </c>
      <c r="C170" s="904" t="s">
        <v>1313</v>
      </c>
      <c r="D170" s="903" t="s">
        <v>288</v>
      </c>
      <c r="E170" s="478">
        <v>192000</v>
      </c>
      <c r="F170" s="465"/>
      <c r="H170" s="479">
        <v>160000</v>
      </c>
      <c r="I170" s="479">
        <f>H170*1.2</f>
        <v>192000</v>
      </c>
      <c r="J170" s="465"/>
      <c r="K170" s="465"/>
      <c r="L170" s="465"/>
      <c r="M170" s="465"/>
    </row>
    <row r="171" spans="1:15" ht="20" customHeight="1">
      <c r="A171" s="474"/>
      <c r="B171" s="903" t="s">
        <v>1326</v>
      </c>
      <c r="C171" s="904" t="s">
        <v>1315</v>
      </c>
      <c r="D171" s="903" t="s">
        <v>288</v>
      </c>
      <c r="E171" s="478">
        <v>2821.4285714285711</v>
      </c>
      <c r="F171" s="465"/>
      <c r="H171" s="479"/>
      <c r="I171" s="479"/>
      <c r="J171" s="465"/>
      <c r="K171" s="465"/>
      <c r="L171" s="465">
        <v>0.56000000000000005</v>
      </c>
      <c r="M171" s="465">
        <f>L171*6</f>
        <v>3.3600000000000003</v>
      </c>
      <c r="N171" s="466">
        <v>15800</v>
      </c>
    </row>
    <row r="172" spans="1:15" ht="20" customHeight="1">
      <c r="A172" s="474"/>
      <c r="B172" s="903" t="s">
        <v>1328</v>
      </c>
      <c r="C172" s="904" t="s">
        <v>1317</v>
      </c>
      <c r="D172" s="903" t="s">
        <v>290</v>
      </c>
      <c r="E172" s="478">
        <v>43132.799999999996</v>
      </c>
      <c r="F172" s="465"/>
      <c r="H172" s="479">
        <v>35944</v>
      </c>
      <c r="I172" s="479">
        <f>H172*1.2</f>
        <v>43132.799999999996</v>
      </c>
      <c r="J172" s="465"/>
      <c r="K172" s="465"/>
      <c r="L172" s="465"/>
      <c r="M172" s="465"/>
      <c r="N172" s="466">
        <f>N171/M171</f>
        <v>4702.3809523809523</v>
      </c>
      <c r="O172" s="466">
        <f>N172/2</f>
        <v>2351.1904761904761</v>
      </c>
    </row>
    <row r="173" spans="1:15" ht="20" customHeight="1">
      <c r="A173" s="474"/>
      <c r="B173" s="903" t="s">
        <v>1330</v>
      </c>
      <c r="C173" s="904" t="s">
        <v>1319</v>
      </c>
      <c r="D173" s="903" t="s">
        <v>290</v>
      </c>
      <c r="E173" s="478">
        <v>21000</v>
      </c>
      <c r="F173" s="465"/>
      <c r="H173" s="479">
        <v>17500</v>
      </c>
      <c r="I173" s="479">
        <f>H173*1.2</f>
        <v>21000</v>
      </c>
      <c r="J173" s="465"/>
      <c r="K173" s="465"/>
      <c r="L173" s="465"/>
      <c r="M173" s="465"/>
    </row>
    <row r="174" spans="1:15" ht="20" customHeight="1">
      <c r="A174" s="474"/>
      <c r="B174" s="903" t="s">
        <v>1332</v>
      </c>
      <c r="C174" s="904" t="s">
        <v>1321</v>
      </c>
      <c r="D174" s="903" t="s">
        <v>1040</v>
      </c>
      <c r="E174" s="478">
        <f>I174/6</f>
        <v>18180</v>
      </c>
      <c r="F174" s="465"/>
      <c r="H174" s="479">
        <v>90900</v>
      </c>
      <c r="I174" s="479">
        <f>H174*1.2</f>
        <v>109080</v>
      </c>
      <c r="J174" s="465"/>
      <c r="K174" s="465"/>
      <c r="L174" s="465"/>
      <c r="M174" s="465"/>
    </row>
    <row r="175" spans="1:15" ht="20" customHeight="1">
      <c r="A175" s="474"/>
      <c r="B175" s="903" t="s">
        <v>1334</v>
      </c>
      <c r="C175" s="904" t="s">
        <v>1323</v>
      </c>
      <c r="D175" s="903" t="s">
        <v>290</v>
      </c>
      <c r="E175" s="478">
        <f>I175/20</f>
        <v>26700</v>
      </c>
      <c r="F175" s="465"/>
      <c r="H175" s="479">
        <v>445000</v>
      </c>
      <c r="I175" s="479">
        <f>H175*1.2</f>
        <v>534000</v>
      </c>
      <c r="J175" s="465"/>
      <c r="K175" s="465"/>
      <c r="L175" s="465"/>
      <c r="M175" s="465"/>
    </row>
    <row r="176" spans="1:15" ht="20" customHeight="1">
      <c r="A176" s="474"/>
      <c r="B176" s="903" t="s">
        <v>1336</v>
      </c>
      <c r="C176" s="904" t="s">
        <v>1325</v>
      </c>
      <c r="D176" s="903" t="s">
        <v>1040</v>
      </c>
      <c r="E176" s="478">
        <v>1453.1399999999999</v>
      </c>
      <c r="F176" s="465"/>
      <c r="H176" s="479">
        <v>190000</v>
      </c>
      <c r="I176" s="479">
        <f t="shared" ref="I176:I185" si="0">H176*1.2</f>
        <v>228000</v>
      </c>
      <c r="J176" s="465"/>
      <c r="K176" s="465"/>
      <c r="L176" s="465"/>
      <c r="M176" s="465"/>
    </row>
    <row r="177" spans="1:13" ht="20" customHeight="1">
      <c r="A177" s="474"/>
      <c r="B177" s="903" t="s">
        <v>1338</v>
      </c>
      <c r="C177" s="904" t="s">
        <v>1327</v>
      </c>
      <c r="D177" s="903" t="s">
        <v>327</v>
      </c>
      <c r="E177" s="478">
        <v>14280</v>
      </c>
      <c r="F177" s="465"/>
      <c r="H177" s="479">
        <v>11900</v>
      </c>
      <c r="I177" s="479">
        <f t="shared" si="0"/>
        <v>14280</v>
      </c>
      <c r="J177" s="465"/>
      <c r="K177" s="465"/>
      <c r="L177" s="465"/>
      <c r="M177" s="465"/>
    </row>
    <row r="178" spans="1:13" ht="20" customHeight="1">
      <c r="A178" s="474"/>
      <c r="B178" s="903" t="s">
        <v>1340</v>
      </c>
      <c r="C178" s="904" t="s">
        <v>1329</v>
      </c>
      <c r="D178" s="903" t="s">
        <v>288</v>
      </c>
      <c r="E178" s="478">
        <v>4500</v>
      </c>
      <c r="F178" s="465"/>
      <c r="H178" s="479"/>
      <c r="I178" s="479">
        <f t="shared" si="0"/>
        <v>0</v>
      </c>
      <c r="J178" s="465"/>
      <c r="K178" s="465"/>
      <c r="L178" s="465"/>
      <c r="M178" s="465"/>
    </row>
    <row r="179" spans="1:13" ht="40" customHeight="1">
      <c r="A179" s="474"/>
      <c r="B179" s="903" t="s">
        <v>1342</v>
      </c>
      <c r="C179" s="904" t="s">
        <v>1331</v>
      </c>
      <c r="D179" s="903" t="s">
        <v>288</v>
      </c>
      <c r="E179" s="478">
        <v>77880</v>
      </c>
      <c r="F179" s="465"/>
      <c r="H179" s="479">
        <v>64900</v>
      </c>
      <c r="I179" s="479">
        <f t="shared" si="0"/>
        <v>77880</v>
      </c>
      <c r="J179" s="465"/>
      <c r="K179" s="465"/>
      <c r="L179" s="465"/>
      <c r="M179" s="465"/>
    </row>
    <row r="180" spans="1:13" ht="20" customHeight="1">
      <c r="A180" s="474"/>
      <c r="B180" s="903" t="s">
        <v>1344</v>
      </c>
      <c r="C180" s="904" t="s">
        <v>1333</v>
      </c>
      <c r="D180" s="903" t="s">
        <v>288</v>
      </c>
      <c r="E180" s="478">
        <v>96000</v>
      </c>
      <c r="F180" s="465"/>
      <c r="H180" s="479">
        <v>80000</v>
      </c>
      <c r="I180" s="479">
        <f t="shared" si="0"/>
        <v>96000</v>
      </c>
      <c r="J180" s="465"/>
      <c r="K180" s="465"/>
      <c r="L180" s="465"/>
      <c r="M180" s="465"/>
    </row>
    <row r="181" spans="1:13" ht="20" customHeight="1">
      <c r="A181" s="474"/>
      <c r="B181" s="903" t="s">
        <v>1346</v>
      </c>
      <c r="C181" s="904" t="s">
        <v>1335</v>
      </c>
      <c r="D181" s="903" t="s">
        <v>288</v>
      </c>
      <c r="E181" s="478">
        <v>10680</v>
      </c>
      <c r="F181" s="465"/>
      <c r="H181" s="479">
        <v>1</v>
      </c>
      <c r="I181" s="479">
        <f t="shared" si="0"/>
        <v>1.2</v>
      </c>
      <c r="J181" s="465"/>
      <c r="K181" s="465"/>
      <c r="L181" s="465"/>
      <c r="M181" s="465"/>
    </row>
    <row r="182" spans="1:13" ht="20" customHeight="1">
      <c r="A182" s="474"/>
      <c r="B182" s="903" t="s">
        <v>1348</v>
      </c>
      <c r="C182" s="904" t="s">
        <v>1337</v>
      </c>
      <c r="D182" s="903" t="s">
        <v>1040</v>
      </c>
      <c r="E182" s="478">
        <f>I182/6</f>
        <v>46000</v>
      </c>
      <c r="F182" s="465"/>
      <c r="H182" s="479">
        <v>230000</v>
      </c>
      <c r="I182" s="479">
        <f t="shared" si="0"/>
        <v>276000</v>
      </c>
      <c r="J182" s="465"/>
      <c r="K182" s="465"/>
      <c r="L182" s="465"/>
      <c r="M182" s="465"/>
    </row>
    <row r="183" spans="1:13" ht="20" customHeight="1">
      <c r="A183" s="474"/>
      <c r="B183" s="903" t="s">
        <v>1350</v>
      </c>
      <c r="C183" s="904" t="s">
        <v>1339</v>
      </c>
      <c r="D183" s="903" t="s">
        <v>288</v>
      </c>
      <c r="E183" s="478">
        <v>616000</v>
      </c>
      <c r="F183" s="465"/>
      <c r="H183" s="479">
        <v>180000</v>
      </c>
      <c r="I183" s="479">
        <f t="shared" si="0"/>
        <v>216000</v>
      </c>
      <c r="J183" s="465"/>
      <c r="K183" s="465"/>
      <c r="L183" s="465"/>
      <c r="M183" s="465"/>
    </row>
    <row r="184" spans="1:13" ht="20" customHeight="1">
      <c r="A184" s="474"/>
      <c r="B184" s="903" t="s">
        <v>1352</v>
      </c>
      <c r="C184" s="904" t="s">
        <v>1341</v>
      </c>
      <c r="D184" s="903" t="s">
        <v>288</v>
      </c>
      <c r="E184" s="478">
        <v>328000</v>
      </c>
      <c r="F184" s="465"/>
      <c r="H184" s="479">
        <v>1</v>
      </c>
      <c r="I184" s="479">
        <f t="shared" si="0"/>
        <v>1.2</v>
      </c>
      <c r="J184" s="465"/>
      <c r="K184" s="465"/>
      <c r="L184" s="465"/>
      <c r="M184" s="465"/>
    </row>
    <row r="185" spans="1:13" ht="40" customHeight="1">
      <c r="A185" s="474"/>
      <c r="B185" s="903" t="s">
        <v>1354</v>
      </c>
      <c r="C185" s="904" t="s">
        <v>1343</v>
      </c>
      <c r="D185" s="903" t="s">
        <v>1255</v>
      </c>
      <c r="E185" s="478">
        <v>164400</v>
      </c>
      <c r="F185" s="465"/>
      <c r="H185" s="479">
        <v>137000</v>
      </c>
      <c r="I185" s="479">
        <f t="shared" si="0"/>
        <v>164400</v>
      </c>
      <c r="J185" s="465"/>
      <c r="K185" s="465"/>
      <c r="L185" s="465"/>
      <c r="M185" s="465"/>
    </row>
    <row r="186" spans="1:13" ht="20" customHeight="1">
      <c r="A186" s="474"/>
      <c r="B186" s="903" t="s">
        <v>1356</v>
      </c>
      <c r="C186" s="904" t="s">
        <v>1345</v>
      </c>
      <c r="D186" s="903" t="s">
        <v>1040</v>
      </c>
      <c r="E186" s="478">
        <v>51479.166666666664</v>
      </c>
      <c r="F186" s="465"/>
      <c r="H186" s="479">
        <v>247100</v>
      </c>
      <c r="I186" s="479">
        <f>H186*1.25</f>
        <v>308875</v>
      </c>
      <c r="J186" s="465">
        <v>6</v>
      </c>
      <c r="K186" s="479">
        <f>I186/J186</f>
        <v>51479.166666666664</v>
      </c>
      <c r="L186" s="465"/>
      <c r="M186" s="465"/>
    </row>
    <row r="187" spans="1:13" ht="20" customHeight="1">
      <c r="A187" s="474"/>
      <c r="B187" s="903" t="s">
        <v>1358</v>
      </c>
      <c r="C187" s="904" t="s">
        <v>1347</v>
      </c>
      <c r="D187" s="903" t="s">
        <v>1040</v>
      </c>
      <c r="E187" s="478">
        <v>30520.833333333332</v>
      </c>
      <c r="F187" s="465"/>
      <c r="H187" s="479">
        <v>146500</v>
      </c>
      <c r="I187" s="479">
        <f t="shared" ref="I187:I188" si="1">H187*1.25</f>
        <v>183125</v>
      </c>
      <c r="J187" s="465">
        <v>6</v>
      </c>
      <c r="K187" s="479">
        <f t="shared" ref="K187:K188" si="2">I187/J187</f>
        <v>30520.833333333332</v>
      </c>
      <c r="L187" s="465"/>
      <c r="M187" s="465"/>
    </row>
    <row r="188" spans="1:13" ht="20" customHeight="1">
      <c r="A188" s="474"/>
      <c r="B188" s="903" t="s">
        <v>1360</v>
      </c>
      <c r="C188" s="904" t="s">
        <v>1349</v>
      </c>
      <c r="D188" s="903" t="s">
        <v>1040</v>
      </c>
      <c r="E188" s="478">
        <v>13770.833333333334</v>
      </c>
      <c r="F188" s="465"/>
      <c r="H188" s="479">
        <v>66100</v>
      </c>
      <c r="I188" s="479">
        <f t="shared" si="1"/>
        <v>82625</v>
      </c>
      <c r="J188" s="465">
        <v>6</v>
      </c>
      <c r="K188" s="479">
        <f t="shared" si="2"/>
        <v>13770.833333333334</v>
      </c>
      <c r="L188" s="465"/>
      <c r="M188" s="465"/>
    </row>
    <row r="189" spans="1:13" ht="40" customHeight="1">
      <c r="A189" s="474"/>
      <c r="B189" s="903" t="s">
        <v>1362</v>
      </c>
      <c r="C189" s="904" t="s">
        <v>1351</v>
      </c>
      <c r="D189" s="903" t="s">
        <v>288</v>
      </c>
      <c r="E189" s="478">
        <v>65890</v>
      </c>
      <c r="F189" s="465"/>
      <c r="H189" s="479">
        <v>59900</v>
      </c>
      <c r="I189" s="479">
        <f>H189*1.1</f>
        <v>65890</v>
      </c>
      <c r="J189" s="465"/>
      <c r="K189" s="465"/>
      <c r="L189" s="465"/>
      <c r="M189" s="465"/>
    </row>
    <row r="190" spans="1:13" ht="40" customHeight="1">
      <c r="A190" s="474"/>
      <c r="B190" s="903" t="s">
        <v>1364</v>
      </c>
      <c r="C190" s="904" t="s">
        <v>1353</v>
      </c>
      <c r="D190" s="903" t="s">
        <v>288</v>
      </c>
      <c r="E190" s="478">
        <v>111720</v>
      </c>
      <c r="F190" s="465"/>
      <c r="H190" s="479">
        <v>93100</v>
      </c>
      <c r="I190" s="479">
        <f t="shared" ref="I190:I200" si="3">H190*1.2</f>
        <v>111720</v>
      </c>
      <c r="J190" s="465"/>
      <c r="K190" s="465"/>
      <c r="L190" s="465"/>
      <c r="M190" s="465"/>
    </row>
    <row r="191" spans="1:13" ht="20" customHeight="1">
      <c r="A191" s="474"/>
      <c r="B191" s="903" t="s">
        <v>1366</v>
      </c>
      <c r="C191" s="904" t="s">
        <v>1355</v>
      </c>
      <c r="D191" s="903" t="s">
        <v>288</v>
      </c>
      <c r="E191" s="478">
        <v>24840</v>
      </c>
      <c r="F191" s="465"/>
      <c r="H191" s="479">
        <v>20700</v>
      </c>
      <c r="I191" s="479">
        <f t="shared" si="3"/>
        <v>24840</v>
      </c>
      <c r="J191" s="465"/>
      <c r="K191" s="465"/>
      <c r="L191" s="465"/>
      <c r="M191" s="465"/>
    </row>
    <row r="192" spans="1:13" ht="20" customHeight="1">
      <c r="A192" s="474"/>
      <c r="B192" s="903" t="s">
        <v>1368</v>
      </c>
      <c r="C192" s="905" t="s">
        <v>1357</v>
      </c>
      <c r="D192" s="903" t="s">
        <v>288</v>
      </c>
      <c r="E192" s="478">
        <v>10800</v>
      </c>
      <c r="F192" s="465"/>
      <c r="H192" s="479">
        <v>9000</v>
      </c>
      <c r="I192" s="479">
        <f t="shared" si="3"/>
        <v>10800</v>
      </c>
      <c r="J192" s="465"/>
      <c r="K192" s="465"/>
      <c r="L192" s="465"/>
      <c r="M192" s="465"/>
    </row>
    <row r="193" spans="1:13" ht="20" customHeight="1">
      <c r="A193" s="474"/>
      <c r="B193" s="903" t="s">
        <v>1571</v>
      </c>
      <c r="C193" s="904" t="s">
        <v>1359</v>
      </c>
      <c r="D193" s="903" t="s">
        <v>288</v>
      </c>
      <c r="E193" s="478">
        <v>17580</v>
      </c>
      <c r="F193" s="465"/>
      <c r="H193" s="479">
        <v>14650</v>
      </c>
      <c r="I193" s="479">
        <f t="shared" si="3"/>
        <v>17580</v>
      </c>
      <c r="J193" s="465"/>
      <c r="K193" s="465"/>
      <c r="L193" s="465"/>
      <c r="M193" s="465"/>
    </row>
    <row r="194" spans="1:13" ht="20" customHeight="1">
      <c r="A194" s="474"/>
      <c r="B194" s="903" t="s">
        <v>1572</v>
      </c>
      <c r="C194" s="904" t="s">
        <v>1361</v>
      </c>
      <c r="D194" s="903" t="s">
        <v>288</v>
      </c>
      <c r="E194" s="478">
        <v>13860</v>
      </c>
      <c r="F194" s="465"/>
      <c r="H194" s="479">
        <v>11550</v>
      </c>
      <c r="I194" s="479">
        <f t="shared" si="3"/>
        <v>13860</v>
      </c>
      <c r="J194" s="465"/>
      <c r="K194" s="465"/>
      <c r="L194" s="465"/>
      <c r="M194" s="465"/>
    </row>
    <row r="195" spans="1:13" ht="40" customHeight="1">
      <c r="A195" s="474"/>
      <c r="B195" s="903" t="s">
        <v>1582</v>
      </c>
      <c r="C195" s="904" t="s">
        <v>1363</v>
      </c>
      <c r="D195" s="903" t="s">
        <v>288</v>
      </c>
      <c r="E195" s="478">
        <v>107076</v>
      </c>
      <c r="F195" s="465"/>
      <c r="H195" s="479">
        <v>89230</v>
      </c>
      <c r="I195" s="479">
        <f t="shared" si="3"/>
        <v>107076</v>
      </c>
      <c r="J195" s="465"/>
      <c r="K195" s="465"/>
      <c r="L195" s="465"/>
      <c r="M195" s="465"/>
    </row>
    <row r="196" spans="1:13" ht="40" customHeight="1">
      <c r="A196" s="474"/>
      <c r="B196" s="903" t="s">
        <v>1583</v>
      </c>
      <c r="C196" s="904" t="s">
        <v>1365</v>
      </c>
      <c r="D196" s="903" t="s">
        <v>288</v>
      </c>
      <c r="E196" s="478">
        <v>90000</v>
      </c>
      <c r="F196" s="465"/>
      <c r="H196" s="479">
        <v>75000</v>
      </c>
      <c r="I196" s="479">
        <f t="shared" si="3"/>
        <v>90000</v>
      </c>
      <c r="J196" s="465"/>
      <c r="K196" s="465"/>
      <c r="L196" s="465"/>
      <c r="M196" s="465"/>
    </row>
    <row r="197" spans="1:13" ht="40" customHeight="1">
      <c r="A197" s="474"/>
      <c r="B197" s="903" t="s">
        <v>1586</v>
      </c>
      <c r="C197" s="904" t="s">
        <v>1367</v>
      </c>
      <c r="D197" s="903" t="s">
        <v>288</v>
      </c>
      <c r="E197" s="478">
        <v>167880</v>
      </c>
      <c r="F197" s="465"/>
      <c r="H197" s="479">
        <v>139900</v>
      </c>
      <c r="I197" s="479">
        <f t="shared" si="3"/>
        <v>167880</v>
      </c>
      <c r="J197" s="465"/>
      <c r="K197" s="465"/>
      <c r="L197" s="465"/>
      <c r="M197" s="465"/>
    </row>
    <row r="198" spans="1:13" ht="40" customHeight="1">
      <c r="A198" s="474"/>
      <c r="B198" s="903" t="s">
        <v>1587</v>
      </c>
      <c r="C198" s="904" t="s">
        <v>1369</v>
      </c>
      <c r="D198" s="903" t="s">
        <v>290</v>
      </c>
      <c r="E198" s="478">
        <v>210456</v>
      </c>
      <c r="F198" s="465"/>
      <c r="H198" s="479">
        <v>175380</v>
      </c>
      <c r="I198" s="479">
        <f t="shared" si="3"/>
        <v>210456</v>
      </c>
      <c r="J198" s="465"/>
      <c r="K198" s="465"/>
      <c r="L198" s="465"/>
      <c r="M198" s="465"/>
    </row>
    <row r="199" spans="1:13" ht="68.25" customHeight="1">
      <c r="A199" s="474"/>
      <c r="B199" s="903" t="s">
        <v>1588</v>
      </c>
      <c r="C199" s="904" t="s">
        <v>1573</v>
      </c>
      <c r="D199" s="903" t="s">
        <v>288</v>
      </c>
      <c r="E199" s="478">
        <v>1875890.4</v>
      </c>
      <c r="F199" s="465"/>
      <c r="H199" s="479">
        <v>1563242</v>
      </c>
      <c r="I199" s="479">
        <f t="shared" si="3"/>
        <v>1875890.4</v>
      </c>
      <c r="J199" s="465"/>
      <c r="K199" s="465"/>
      <c r="L199" s="465"/>
      <c r="M199" s="465"/>
    </row>
    <row r="200" spans="1:13" ht="40" customHeight="1">
      <c r="A200" s="474"/>
      <c r="B200" s="903" t="s">
        <v>1619</v>
      </c>
      <c r="C200" s="904" t="s">
        <v>1575</v>
      </c>
      <c r="D200" s="903" t="s">
        <v>288</v>
      </c>
      <c r="E200" s="478">
        <v>2736264</v>
      </c>
      <c r="F200" s="465"/>
      <c r="H200" s="479">
        <v>2280220</v>
      </c>
      <c r="I200" s="479">
        <f t="shared" si="3"/>
        <v>2736264</v>
      </c>
      <c r="J200" s="465"/>
      <c r="K200" s="465"/>
      <c r="L200" s="465"/>
      <c r="M200" s="465"/>
    </row>
    <row r="201" spans="1:13" ht="60" customHeight="1">
      <c r="A201" s="474"/>
      <c r="B201" s="903" t="s">
        <v>1620</v>
      </c>
      <c r="C201" s="904" t="s">
        <v>1589</v>
      </c>
      <c r="D201" s="903" t="s">
        <v>1040</v>
      </c>
      <c r="E201" s="478">
        <v>5083</v>
      </c>
      <c r="F201" s="465"/>
      <c r="H201" s="479"/>
      <c r="I201" s="479"/>
      <c r="J201" s="465"/>
      <c r="K201" s="465"/>
      <c r="L201" s="465"/>
      <c r="M201" s="465"/>
    </row>
    <row r="202" spans="1:13" ht="20" customHeight="1">
      <c r="A202" s="474"/>
      <c r="B202" s="903" t="s">
        <v>1623</v>
      </c>
      <c r="C202" s="904" t="s">
        <v>1590</v>
      </c>
      <c r="D202" s="903" t="s">
        <v>288</v>
      </c>
      <c r="E202" s="478">
        <v>5361</v>
      </c>
      <c r="F202" s="465"/>
      <c r="H202" s="479"/>
      <c r="I202" s="479"/>
      <c r="J202" s="465"/>
      <c r="K202" s="465"/>
      <c r="L202" s="465"/>
      <c r="M202" s="465"/>
    </row>
    <row r="203" spans="1:13" ht="20" customHeight="1">
      <c r="A203" s="474"/>
      <c r="B203" s="903" t="s">
        <v>1624</v>
      </c>
      <c r="C203" s="904" t="s">
        <v>1591</v>
      </c>
      <c r="D203" s="903" t="s">
        <v>288</v>
      </c>
      <c r="E203" s="478">
        <v>5200</v>
      </c>
      <c r="F203" s="465"/>
      <c r="H203" s="479"/>
      <c r="I203" s="479"/>
      <c r="J203" s="465"/>
      <c r="K203" s="465"/>
      <c r="L203" s="465"/>
      <c r="M203" s="465"/>
    </row>
    <row r="204" spans="1:13" ht="280" customHeight="1">
      <c r="A204" s="474"/>
      <c r="B204" s="903" t="s">
        <v>1626</v>
      </c>
      <c r="C204" s="904" t="s">
        <v>1621</v>
      </c>
      <c r="D204" s="903" t="s">
        <v>288</v>
      </c>
      <c r="E204" s="478">
        <v>569000</v>
      </c>
      <c r="F204" s="465"/>
      <c r="H204" s="479"/>
      <c r="I204" s="479"/>
      <c r="J204" s="465"/>
      <c r="K204" s="465"/>
      <c r="L204" s="465"/>
      <c r="M204" s="465"/>
    </row>
    <row r="205" spans="1:13" ht="170.65" customHeight="1">
      <c r="A205" s="474"/>
      <c r="B205" s="903" t="s">
        <v>1627</v>
      </c>
      <c r="C205" s="904" t="s">
        <v>1622</v>
      </c>
      <c r="D205" s="903" t="s">
        <v>288</v>
      </c>
      <c r="E205" s="478">
        <v>54628222</v>
      </c>
      <c r="F205" s="465"/>
      <c r="H205" s="479"/>
      <c r="I205" s="479"/>
      <c r="J205" s="465"/>
      <c r="K205" s="465"/>
      <c r="L205" s="465"/>
      <c r="M205" s="465"/>
    </row>
    <row r="206" spans="1:13" ht="60" customHeight="1">
      <c r="A206" s="474"/>
      <c r="B206" s="903" t="s">
        <v>1628</v>
      </c>
      <c r="C206" s="904" t="s">
        <v>1625</v>
      </c>
      <c r="D206" s="903" t="s">
        <v>288</v>
      </c>
      <c r="E206" s="478">
        <v>30506250</v>
      </c>
      <c r="F206" s="465"/>
      <c r="H206" s="479"/>
      <c r="I206" s="479"/>
      <c r="J206" s="465"/>
      <c r="K206" s="465"/>
      <c r="L206" s="465"/>
      <c r="M206" s="465"/>
    </row>
    <row r="207" spans="1:13" ht="165" customHeight="1">
      <c r="A207" s="474"/>
      <c r="B207" s="903" t="s">
        <v>1630</v>
      </c>
      <c r="C207" s="904" t="s">
        <v>1629</v>
      </c>
      <c r="D207" s="903" t="s">
        <v>288</v>
      </c>
      <c r="E207" s="478">
        <v>115909309</v>
      </c>
      <c r="F207" s="465"/>
      <c r="H207" s="479"/>
      <c r="I207" s="479"/>
      <c r="J207" s="465"/>
      <c r="K207" s="465"/>
      <c r="L207" s="465"/>
      <c r="M207" s="465"/>
    </row>
    <row r="208" spans="1:13" ht="100" customHeight="1">
      <c r="A208" s="474"/>
      <c r="B208" s="903" t="s">
        <v>1631</v>
      </c>
      <c r="C208" s="904" t="s">
        <v>1632</v>
      </c>
      <c r="D208" s="903" t="s">
        <v>288</v>
      </c>
      <c r="E208" s="478">
        <v>28893088</v>
      </c>
      <c r="F208" s="465"/>
      <c r="H208" s="479"/>
      <c r="I208" s="479"/>
      <c r="J208" s="465"/>
      <c r="K208" s="465"/>
      <c r="L208" s="465"/>
      <c r="M208" s="465"/>
    </row>
    <row r="209" spans="1:13" ht="100" customHeight="1">
      <c r="A209" s="474"/>
      <c r="B209" s="903" t="s">
        <v>1636</v>
      </c>
      <c r="C209" s="904" t="s">
        <v>1633</v>
      </c>
      <c r="D209" s="903" t="s">
        <v>288</v>
      </c>
      <c r="E209" s="478">
        <v>48893088</v>
      </c>
      <c r="F209" s="465"/>
      <c r="H209" s="479"/>
      <c r="I209" s="479"/>
      <c r="J209" s="465"/>
      <c r="K209" s="465"/>
      <c r="L209" s="465"/>
      <c r="M209" s="465"/>
    </row>
    <row r="210" spans="1:13" ht="100" customHeight="1">
      <c r="A210" s="474"/>
      <c r="B210" s="903" t="s">
        <v>1646</v>
      </c>
      <c r="C210" s="904" t="s">
        <v>1634</v>
      </c>
      <c r="D210" s="903" t="s">
        <v>288</v>
      </c>
      <c r="E210" s="478">
        <v>11557235.200000001</v>
      </c>
      <c r="F210" s="465"/>
      <c r="H210" s="479"/>
      <c r="I210" s="479"/>
      <c r="J210" s="465"/>
      <c r="K210" s="465"/>
      <c r="L210" s="465"/>
      <c r="M210" s="465"/>
    </row>
    <row r="211" spans="1:13" ht="20" customHeight="1">
      <c r="A211" s="474"/>
      <c r="B211" s="903" t="s">
        <v>1647</v>
      </c>
      <c r="C211" s="904" t="s">
        <v>1635</v>
      </c>
      <c r="D211" s="903" t="s">
        <v>288</v>
      </c>
      <c r="E211" s="478">
        <v>27154822</v>
      </c>
      <c r="F211" s="465"/>
      <c r="H211" s="479"/>
      <c r="I211" s="479"/>
      <c r="J211" s="465"/>
      <c r="K211" s="465"/>
      <c r="L211" s="465"/>
      <c r="M211" s="465"/>
    </row>
    <row r="212" spans="1:13" ht="20" customHeight="1">
      <c r="A212" s="474"/>
      <c r="B212" s="903" t="s">
        <v>1648</v>
      </c>
      <c r="C212" s="904" t="s">
        <v>1637</v>
      </c>
      <c r="D212" s="903" t="s">
        <v>288</v>
      </c>
      <c r="E212" s="478">
        <v>9254440</v>
      </c>
      <c r="F212" s="465"/>
      <c r="H212" s="479"/>
      <c r="I212" s="479"/>
      <c r="J212" s="465"/>
      <c r="K212" s="465"/>
      <c r="L212" s="465"/>
      <c r="M212" s="465"/>
    </row>
    <row r="213" spans="1:13" ht="60" customHeight="1">
      <c r="A213" s="474"/>
      <c r="B213" s="903" t="s">
        <v>1649</v>
      </c>
      <c r="C213" s="904" t="s">
        <v>1638</v>
      </c>
      <c r="D213" s="903" t="s">
        <v>288</v>
      </c>
      <c r="E213" s="478">
        <v>89918300</v>
      </c>
      <c r="F213" s="465"/>
      <c r="H213" s="479"/>
      <c r="I213" s="479"/>
      <c r="J213" s="465"/>
      <c r="K213" s="465"/>
      <c r="L213" s="465"/>
      <c r="M213" s="465"/>
    </row>
    <row r="214" spans="1:13" ht="40" customHeight="1">
      <c r="A214" s="474"/>
      <c r="B214" s="903" t="s">
        <v>1650</v>
      </c>
      <c r="C214" s="904" t="s">
        <v>1639</v>
      </c>
      <c r="D214" s="903" t="s">
        <v>1040</v>
      </c>
      <c r="E214" s="478">
        <v>103638</v>
      </c>
      <c r="F214" s="465"/>
      <c r="H214" s="479"/>
      <c r="I214" s="479"/>
      <c r="J214" s="465"/>
      <c r="K214" s="465"/>
      <c r="L214" s="465"/>
      <c r="M214" s="465"/>
    </row>
    <row r="215" spans="1:13" ht="20" customHeight="1">
      <c r="A215" s="474"/>
      <c r="B215" s="903" t="s">
        <v>1651</v>
      </c>
      <c r="C215" s="904" t="s">
        <v>1640</v>
      </c>
      <c r="D215" s="903" t="s">
        <v>288</v>
      </c>
      <c r="E215" s="478">
        <v>128363</v>
      </c>
      <c r="F215" s="465"/>
      <c r="H215" s="479"/>
      <c r="I215" s="479"/>
      <c r="J215" s="465"/>
      <c r="K215" s="465"/>
      <c r="L215" s="465"/>
      <c r="M215" s="465"/>
    </row>
    <row r="216" spans="1:13" ht="40" customHeight="1">
      <c r="A216" s="474"/>
      <c r="B216" s="903" t="s">
        <v>1652</v>
      </c>
      <c r="C216" s="904" t="s">
        <v>1641</v>
      </c>
      <c r="D216" s="903" t="s">
        <v>288</v>
      </c>
      <c r="E216" s="478">
        <v>222390</v>
      </c>
      <c r="F216" s="465"/>
      <c r="H216" s="479"/>
      <c r="I216" s="479"/>
      <c r="J216" s="465"/>
      <c r="K216" s="465"/>
      <c r="L216" s="465"/>
      <c r="M216" s="465"/>
    </row>
    <row r="217" spans="1:13" ht="20" customHeight="1">
      <c r="A217" s="474"/>
      <c r="B217" s="903" t="s">
        <v>1653</v>
      </c>
      <c r="C217" s="904" t="s">
        <v>1642</v>
      </c>
      <c r="D217" s="903" t="s">
        <v>288</v>
      </c>
      <c r="E217" s="478">
        <v>48191</v>
      </c>
      <c r="F217" s="465"/>
      <c r="H217" s="479"/>
      <c r="I217" s="479"/>
      <c r="J217" s="465"/>
      <c r="K217" s="465"/>
      <c r="L217" s="465"/>
      <c r="M217" s="465"/>
    </row>
    <row r="218" spans="1:13" ht="20" customHeight="1">
      <c r="A218" s="474"/>
      <c r="B218" s="903" t="s">
        <v>1654</v>
      </c>
      <c r="C218" s="904" t="s">
        <v>1643</v>
      </c>
      <c r="D218" s="903" t="s">
        <v>288</v>
      </c>
      <c r="E218" s="478">
        <v>212355</v>
      </c>
      <c r="F218" s="465"/>
      <c r="H218" s="479"/>
      <c r="I218" s="479"/>
      <c r="J218" s="465"/>
      <c r="K218" s="465"/>
      <c r="L218" s="465"/>
      <c r="M218" s="465"/>
    </row>
    <row r="219" spans="1:13" ht="20" customHeight="1">
      <c r="A219" s="474"/>
      <c r="B219" s="903" t="s">
        <v>1655</v>
      </c>
      <c r="C219" s="904" t="s">
        <v>1644</v>
      </c>
      <c r="D219" s="903" t="s">
        <v>288</v>
      </c>
      <c r="E219" s="478">
        <v>71926</v>
      </c>
      <c r="F219" s="465"/>
      <c r="H219" s="479"/>
      <c r="I219" s="479"/>
      <c r="J219" s="465"/>
      <c r="K219" s="465"/>
      <c r="L219" s="465"/>
      <c r="M219" s="465"/>
    </row>
    <row r="220" spans="1:13" ht="39.75" customHeight="1">
      <c r="A220" s="474"/>
      <c r="B220" s="903" t="s">
        <v>1656</v>
      </c>
      <c r="C220" s="904" t="s">
        <v>1645</v>
      </c>
      <c r="D220" s="903" t="s">
        <v>1040</v>
      </c>
      <c r="E220" s="478">
        <v>310817</v>
      </c>
      <c r="F220" s="465"/>
      <c r="H220" s="479"/>
      <c r="I220" s="479"/>
      <c r="J220" s="465"/>
      <c r="K220" s="465"/>
      <c r="L220" s="465"/>
      <c r="M220" s="465"/>
    </row>
    <row r="221" spans="1:13" ht="20" customHeight="1">
      <c r="A221" s="474"/>
      <c r="B221" s="903" t="s">
        <v>1657</v>
      </c>
      <c r="C221" s="904" t="s">
        <v>1665</v>
      </c>
      <c r="D221" s="903" t="s">
        <v>1040</v>
      </c>
      <c r="E221" s="478">
        <v>39058.886666666665</v>
      </c>
      <c r="F221" s="465"/>
      <c r="H221" s="479"/>
      <c r="I221" s="479"/>
      <c r="J221" s="465"/>
      <c r="K221" s="465"/>
      <c r="L221" s="465"/>
      <c r="M221" s="465"/>
    </row>
    <row r="222" spans="1:13" ht="39.75" customHeight="1">
      <c r="A222" s="474"/>
      <c r="B222" s="903" t="s">
        <v>1658</v>
      </c>
      <c r="C222" s="904" t="s">
        <v>1666</v>
      </c>
      <c r="D222" s="903" t="s">
        <v>288</v>
      </c>
      <c r="E222" s="478">
        <v>25136.166666666668</v>
      </c>
      <c r="F222" s="465"/>
      <c r="H222" s="479"/>
      <c r="I222" s="479"/>
      <c r="J222" s="465"/>
      <c r="K222" s="465"/>
      <c r="L222" s="465"/>
      <c r="M222" s="465"/>
    </row>
    <row r="223" spans="1:13" ht="39.75" customHeight="1">
      <c r="A223" s="474"/>
      <c r="B223" s="903" t="s">
        <v>1659</v>
      </c>
      <c r="C223" s="904" t="s">
        <v>1667</v>
      </c>
      <c r="D223" s="903" t="s">
        <v>288</v>
      </c>
      <c r="E223" s="478">
        <v>25136.166666666668</v>
      </c>
      <c r="F223" s="465"/>
      <c r="H223" s="479"/>
      <c r="I223" s="479"/>
      <c r="J223" s="465"/>
      <c r="K223" s="465"/>
      <c r="L223" s="465"/>
      <c r="M223" s="465"/>
    </row>
    <row r="224" spans="1:13" ht="39.75" customHeight="1">
      <c r="A224" s="474"/>
      <c r="B224" s="903" t="s">
        <v>1660</v>
      </c>
      <c r="C224" s="904" t="s">
        <v>1668</v>
      </c>
      <c r="D224" s="903" t="s">
        <v>288</v>
      </c>
      <c r="E224" s="478">
        <v>25136.166666666668</v>
      </c>
      <c r="F224" s="465"/>
      <c r="H224" s="479"/>
      <c r="I224" s="479"/>
      <c r="J224" s="465"/>
      <c r="K224" s="465"/>
      <c r="L224" s="465"/>
      <c r="M224" s="465"/>
    </row>
    <row r="225" spans="1:13" ht="39.75" customHeight="1">
      <c r="A225" s="474"/>
      <c r="B225" s="903" t="s">
        <v>1661</v>
      </c>
      <c r="C225" s="904" t="s">
        <v>1669</v>
      </c>
      <c r="D225" s="903" t="s">
        <v>288</v>
      </c>
      <c r="E225" s="478">
        <v>296823.59666666668</v>
      </c>
      <c r="F225" s="465"/>
      <c r="H225" s="479"/>
      <c r="I225" s="479"/>
      <c r="J225" s="465"/>
      <c r="K225" s="465"/>
      <c r="L225" s="465"/>
      <c r="M225" s="465"/>
    </row>
    <row r="226" spans="1:13" ht="39.75" customHeight="1">
      <c r="A226" s="474"/>
      <c r="B226" s="903" t="s">
        <v>1662</v>
      </c>
      <c r="C226" s="904" t="s">
        <v>1670</v>
      </c>
      <c r="D226" s="903" t="s">
        <v>288</v>
      </c>
      <c r="E226" s="478">
        <v>32821.913333333338</v>
      </c>
      <c r="F226" s="465"/>
      <c r="H226" s="479"/>
      <c r="I226" s="479"/>
      <c r="J226" s="465"/>
      <c r="K226" s="465"/>
      <c r="L226" s="465"/>
      <c r="M226" s="465"/>
    </row>
    <row r="227" spans="1:13" ht="20" customHeight="1">
      <c r="A227" s="474"/>
      <c r="B227" s="903" t="s">
        <v>1663</v>
      </c>
      <c r="C227" s="904" t="s">
        <v>1671</v>
      </c>
      <c r="D227" s="903" t="s">
        <v>288</v>
      </c>
      <c r="E227" s="478">
        <v>60300.076666666668</v>
      </c>
      <c r="F227" s="465"/>
      <c r="H227" s="479"/>
      <c r="I227" s="479"/>
      <c r="J227" s="465"/>
      <c r="K227" s="465"/>
      <c r="L227" s="465"/>
      <c r="M227" s="465"/>
    </row>
    <row r="228" spans="1:13" ht="20" customHeight="1">
      <c r="A228" s="474"/>
      <c r="B228" s="903" t="s">
        <v>1664</v>
      </c>
      <c r="C228" s="904" t="s">
        <v>1672</v>
      </c>
      <c r="D228" s="903" t="s">
        <v>288</v>
      </c>
      <c r="E228" s="478">
        <v>52783.243333333339</v>
      </c>
      <c r="F228" s="465"/>
      <c r="H228" s="479"/>
      <c r="I228" s="479"/>
      <c r="J228" s="465"/>
      <c r="K228" s="465"/>
      <c r="L228" s="465"/>
      <c r="M228" s="465"/>
    </row>
    <row r="229" spans="1:13" ht="39.75" customHeight="1">
      <c r="A229" s="474"/>
      <c r="B229" s="903" t="s">
        <v>1679</v>
      </c>
      <c r="C229" s="904" t="s">
        <v>1673</v>
      </c>
      <c r="D229" s="903" t="s">
        <v>288</v>
      </c>
      <c r="E229" s="478">
        <v>69499.569999999992</v>
      </c>
      <c r="F229" s="465"/>
      <c r="H229" s="479"/>
      <c r="I229" s="479"/>
      <c r="J229" s="465"/>
      <c r="K229" s="465"/>
      <c r="L229" s="465"/>
      <c r="M229" s="465"/>
    </row>
    <row r="230" spans="1:13" ht="20" customHeight="1">
      <c r="A230" s="474"/>
      <c r="B230" s="903" t="s">
        <v>1680</v>
      </c>
      <c r="C230" s="904" t="s">
        <v>1674</v>
      </c>
      <c r="D230" s="903" t="s">
        <v>288</v>
      </c>
      <c r="E230" s="478">
        <v>3638.623333333333</v>
      </c>
      <c r="F230" s="465"/>
      <c r="H230" s="479"/>
      <c r="I230" s="479"/>
      <c r="J230" s="465"/>
      <c r="K230" s="465"/>
      <c r="L230" s="465"/>
      <c r="M230" s="465"/>
    </row>
    <row r="231" spans="1:13" ht="20" customHeight="1">
      <c r="A231" s="474"/>
      <c r="B231" s="903" t="s">
        <v>1681</v>
      </c>
      <c r="C231" s="904" t="s">
        <v>1675</v>
      </c>
      <c r="D231" s="903" t="s">
        <v>288</v>
      </c>
      <c r="E231" s="478">
        <v>2533.5099999999998</v>
      </c>
      <c r="F231" s="465"/>
      <c r="H231" s="479"/>
      <c r="I231" s="479"/>
      <c r="J231" s="465"/>
      <c r="K231" s="465"/>
      <c r="L231" s="465"/>
      <c r="M231" s="465"/>
    </row>
    <row r="232" spans="1:13" ht="20" customHeight="1">
      <c r="A232" s="474"/>
      <c r="B232" s="903" t="s">
        <v>1682</v>
      </c>
      <c r="C232" s="904" t="s">
        <v>1676</v>
      </c>
      <c r="D232" s="903" t="s">
        <v>288</v>
      </c>
      <c r="E232" s="478">
        <v>127945.23</v>
      </c>
      <c r="F232" s="465"/>
      <c r="H232" s="479"/>
      <c r="I232" s="479"/>
      <c r="J232" s="465"/>
      <c r="K232" s="465"/>
      <c r="L232" s="465"/>
      <c r="M232" s="465"/>
    </row>
    <row r="233" spans="1:13" ht="20" customHeight="1">
      <c r="A233" s="474"/>
      <c r="B233" s="903" t="s">
        <v>1683</v>
      </c>
      <c r="C233" s="904" t="s">
        <v>1677</v>
      </c>
      <c r="D233" s="903" t="s">
        <v>288</v>
      </c>
      <c r="E233" s="478">
        <v>17700.059999999998</v>
      </c>
      <c r="F233" s="465"/>
      <c r="H233" s="479"/>
      <c r="I233" s="479"/>
      <c r="J233" s="465"/>
      <c r="K233" s="465"/>
      <c r="L233" s="465"/>
      <c r="M233" s="465"/>
    </row>
    <row r="234" spans="1:13" ht="20" customHeight="1">
      <c r="A234" s="474"/>
      <c r="B234" s="903" t="s">
        <v>1684</v>
      </c>
      <c r="C234" s="904" t="s">
        <v>1678</v>
      </c>
      <c r="D234" s="903" t="s">
        <v>288</v>
      </c>
      <c r="E234" s="478">
        <v>7399.420000000001</v>
      </c>
      <c r="F234" s="465"/>
      <c r="H234" s="479"/>
      <c r="I234" s="479"/>
      <c r="J234" s="465"/>
      <c r="K234" s="465"/>
      <c r="L234" s="465"/>
      <c r="M234" s="465"/>
    </row>
    <row r="235" spans="1:13" ht="40" customHeight="1">
      <c r="A235" s="474"/>
      <c r="B235" s="903" t="s">
        <v>1685</v>
      </c>
      <c r="C235" s="904" t="s">
        <v>1731</v>
      </c>
      <c r="D235" s="903" t="s">
        <v>1040</v>
      </c>
      <c r="E235" s="478">
        <v>15469</v>
      </c>
      <c r="F235" s="465"/>
      <c r="H235" s="479"/>
      <c r="I235" s="479"/>
      <c r="J235" s="465"/>
      <c r="K235" s="465"/>
      <c r="L235" s="465"/>
      <c r="M235" s="465"/>
    </row>
    <row r="236" spans="1:13" ht="40" customHeight="1">
      <c r="A236" s="474"/>
      <c r="B236" s="903" t="s">
        <v>1686</v>
      </c>
      <c r="C236" s="904" t="s">
        <v>1732</v>
      </c>
      <c r="D236" s="903" t="s">
        <v>1040</v>
      </c>
      <c r="E236" s="478">
        <v>15469</v>
      </c>
      <c r="F236" s="465"/>
      <c r="H236" s="479"/>
      <c r="I236" s="479"/>
      <c r="J236" s="465"/>
      <c r="K236" s="465"/>
      <c r="L236" s="465"/>
      <c r="M236" s="465"/>
    </row>
    <row r="237" spans="1:13" ht="40" customHeight="1">
      <c r="A237" s="474"/>
      <c r="B237" s="903" t="s">
        <v>1687</v>
      </c>
      <c r="C237" s="904" t="s">
        <v>1733</v>
      </c>
      <c r="D237" s="903" t="s">
        <v>1040</v>
      </c>
      <c r="E237" s="478">
        <v>15469</v>
      </c>
      <c r="F237" s="465"/>
      <c r="H237" s="479"/>
      <c r="I237" s="479"/>
      <c r="J237" s="465"/>
      <c r="K237" s="465"/>
      <c r="L237" s="465"/>
      <c r="M237" s="465"/>
    </row>
    <row r="238" spans="1:13" ht="40" customHeight="1">
      <c r="A238" s="474"/>
      <c r="B238" s="903" t="s">
        <v>1688</v>
      </c>
      <c r="C238" s="904" t="s">
        <v>1734</v>
      </c>
      <c r="D238" s="903" t="s">
        <v>1040</v>
      </c>
      <c r="E238" s="478">
        <v>15468.99</v>
      </c>
      <c r="F238" s="465"/>
      <c r="H238" s="479"/>
      <c r="I238" s="479"/>
      <c r="J238" s="465"/>
      <c r="K238" s="465"/>
      <c r="L238" s="465"/>
      <c r="M238" s="465"/>
    </row>
    <row r="239" spans="1:13" ht="40" customHeight="1">
      <c r="A239" s="474"/>
      <c r="B239" s="903" t="s">
        <v>1689</v>
      </c>
      <c r="C239" s="904" t="s">
        <v>1735</v>
      </c>
      <c r="D239" s="903" t="s">
        <v>1040</v>
      </c>
      <c r="E239" s="478">
        <v>15469</v>
      </c>
      <c r="F239" s="465"/>
      <c r="H239" s="479"/>
      <c r="I239" s="479"/>
      <c r="J239" s="465"/>
      <c r="K239" s="465"/>
      <c r="L239" s="465"/>
      <c r="M239" s="465"/>
    </row>
    <row r="240" spans="1:13" ht="40" customHeight="1">
      <c r="A240" s="474"/>
      <c r="B240" s="903" t="s">
        <v>1690</v>
      </c>
      <c r="C240" s="904" t="s">
        <v>1736</v>
      </c>
      <c r="D240" s="903" t="s">
        <v>1040</v>
      </c>
      <c r="E240" s="478">
        <v>15483</v>
      </c>
      <c r="F240" s="465"/>
      <c r="H240" s="479"/>
      <c r="I240" s="479"/>
      <c r="J240" s="465"/>
      <c r="K240" s="465"/>
      <c r="L240" s="465"/>
      <c r="M240" s="465"/>
    </row>
    <row r="241" spans="1:13" ht="40" customHeight="1">
      <c r="A241" s="474"/>
      <c r="B241" s="903" t="s">
        <v>1691</v>
      </c>
      <c r="C241" s="904" t="s">
        <v>1737</v>
      </c>
      <c r="D241" s="903" t="s">
        <v>1040</v>
      </c>
      <c r="E241" s="478">
        <v>15469</v>
      </c>
      <c r="F241" s="465"/>
      <c r="H241" s="479"/>
      <c r="I241" s="479"/>
      <c r="J241" s="465"/>
      <c r="K241" s="465"/>
      <c r="L241" s="465"/>
      <c r="M241" s="465"/>
    </row>
    <row r="242" spans="1:13" ht="40" customHeight="1">
      <c r="A242" s="474"/>
      <c r="B242" s="903" t="s">
        <v>1692</v>
      </c>
      <c r="C242" s="904" t="s">
        <v>1738</v>
      </c>
      <c r="D242" s="903" t="s">
        <v>1040</v>
      </c>
      <c r="E242" s="478">
        <v>49074</v>
      </c>
      <c r="F242" s="465"/>
      <c r="H242" s="479"/>
      <c r="I242" s="479"/>
      <c r="J242" s="465"/>
      <c r="K242" s="465"/>
      <c r="L242" s="465"/>
      <c r="M242" s="465"/>
    </row>
    <row r="243" spans="1:13" ht="40" customHeight="1">
      <c r="A243" s="474"/>
      <c r="B243" s="903" t="s">
        <v>1693</v>
      </c>
      <c r="C243" s="904" t="s">
        <v>1739</v>
      </c>
      <c r="D243" s="903" t="s">
        <v>1040</v>
      </c>
      <c r="E243" s="478">
        <v>49074</v>
      </c>
      <c r="F243" s="465"/>
      <c r="H243" s="479"/>
      <c r="I243" s="479"/>
      <c r="J243" s="465"/>
      <c r="K243" s="465"/>
      <c r="L243" s="465"/>
      <c r="M243" s="465"/>
    </row>
    <row r="244" spans="1:13" ht="40" customHeight="1">
      <c r="A244" s="474"/>
      <c r="B244" s="903" t="s">
        <v>1694</v>
      </c>
      <c r="C244" s="904" t="s">
        <v>1740</v>
      </c>
      <c r="D244" s="903" t="s">
        <v>1040</v>
      </c>
      <c r="E244" s="478">
        <v>49074</v>
      </c>
      <c r="F244" s="465"/>
      <c r="H244" s="479"/>
      <c r="I244" s="479"/>
      <c r="J244" s="465"/>
      <c r="K244" s="465"/>
      <c r="L244" s="465"/>
      <c r="M244" s="465"/>
    </row>
    <row r="245" spans="1:13" ht="40" customHeight="1">
      <c r="A245" s="474"/>
      <c r="B245" s="903" t="s">
        <v>1695</v>
      </c>
      <c r="C245" s="904" t="s">
        <v>1741</v>
      </c>
      <c r="D245" s="903" t="s">
        <v>1040</v>
      </c>
      <c r="E245" s="478">
        <v>20629</v>
      </c>
      <c r="F245" s="465"/>
      <c r="H245" s="479"/>
      <c r="I245" s="479"/>
      <c r="J245" s="465"/>
      <c r="K245" s="465"/>
      <c r="L245" s="465"/>
      <c r="M245" s="465"/>
    </row>
    <row r="246" spans="1:13" ht="20" customHeight="1">
      <c r="A246" s="474"/>
      <c r="B246" s="903" t="s">
        <v>1696</v>
      </c>
      <c r="C246" s="904" t="s">
        <v>1721</v>
      </c>
      <c r="D246" s="903" t="s">
        <v>288</v>
      </c>
      <c r="E246" s="478">
        <v>106</v>
      </c>
      <c r="F246" s="465"/>
      <c r="H246" s="479"/>
      <c r="I246" s="479"/>
      <c r="J246" s="465"/>
      <c r="K246" s="465"/>
      <c r="L246" s="465"/>
      <c r="M246" s="465"/>
    </row>
    <row r="247" spans="1:13" ht="20" customHeight="1">
      <c r="A247" s="474"/>
      <c r="B247" s="903" t="s">
        <v>1697</v>
      </c>
      <c r="C247" s="904" t="s">
        <v>1722</v>
      </c>
      <c r="D247" s="903" t="s">
        <v>288</v>
      </c>
      <c r="E247" s="478">
        <v>106</v>
      </c>
      <c r="F247" s="465"/>
      <c r="H247" s="479"/>
      <c r="I247" s="479"/>
      <c r="J247" s="465"/>
      <c r="K247" s="465"/>
      <c r="L247" s="465"/>
      <c r="M247" s="465"/>
    </row>
    <row r="248" spans="1:13" ht="20" customHeight="1">
      <c r="A248" s="474"/>
      <c r="B248" s="903" t="s">
        <v>1698</v>
      </c>
      <c r="C248" s="904" t="s">
        <v>1723</v>
      </c>
      <c r="D248" s="903" t="s">
        <v>288</v>
      </c>
      <c r="E248" s="478">
        <v>70</v>
      </c>
      <c r="F248" s="465"/>
      <c r="H248" s="479"/>
      <c r="I248" s="479"/>
      <c r="J248" s="465"/>
      <c r="K248" s="465"/>
      <c r="L248" s="465"/>
      <c r="M248" s="465"/>
    </row>
    <row r="249" spans="1:13" ht="20" customHeight="1">
      <c r="A249" s="474"/>
      <c r="B249" s="903" t="s">
        <v>1699</v>
      </c>
      <c r="C249" s="904" t="s">
        <v>1724</v>
      </c>
      <c r="D249" s="903" t="s">
        <v>288</v>
      </c>
      <c r="E249" s="478">
        <v>584</v>
      </c>
      <c r="F249" s="465"/>
      <c r="H249" s="479"/>
      <c r="I249" s="479"/>
      <c r="J249" s="465"/>
      <c r="K249" s="465"/>
      <c r="L249" s="465"/>
      <c r="M249" s="465"/>
    </row>
    <row r="250" spans="1:13" ht="20" customHeight="1">
      <c r="A250" s="474"/>
      <c r="B250" s="903" t="s">
        <v>1700</v>
      </c>
      <c r="C250" s="904" t="s">
        <v>1725</v>
      </c>
      <c r="D250" s="903" t="s">
        <v>288</v>
      </c>
      <c r="E250" s="478">
        <v>416</v>
      </c>
      <c r="F250" s="465"/>
      <c r="H250" s="479"/>
      <c r="I250" s="479"/>
      <c r="J250" s="465"/>
      <c r="K250" s="465"/>
      <c r="L250" s="465"/>
      <c r="M250" s="465"/>
    </row>
    <row r="251" spans="1:13" ht="20" customHeight="1">
      <c r="A251" s="474"/>
      <c r="B251" s="903" t="s">
        <v>1701</v>
      </c>
      <c r="C251" s="904" t="s">
        <v>1726</v>
      </c>
      <c r="D251" s="903" t="s">
        <v>288</v>
      </c>
      <c r="E251" s="478">
        <v>12876</v>
      </c>
      <c r="F251" s="465"/>
      <c r="H251" s="479"/>
      <c r="I251" s="479"/>
      <c r="J251" s="465"/>
      <c r="K251" s="465"/>
      <c r="L251" s="465"/>
      <c r="M251" s="465"/>
    </row>
    <row r="252" spans="1:13" ht="20" customHeight="1">
      <c r="A252" s="474"/>
      <c r="B252" s="903" t="s">
        <v>1702</v>
      </c>
      <c r="C252" s="904" t="s">
        <v>1727</v>
      </c>
      <c r="D252" s="903" t="s">
        <v>288</v>
      </c>
      <c r="E252" s="478">
        <v>3083</v>
      </c>
      <c r="F252" s="465"/>
      <c r="H252" s="479"/>
      <c r="I252" s="479"/>
      <c r="J252" s="465"/>
      <c r="K252" s="465"/>
      <c r="L252" s="465"/>
      <c r="M252" s="465"/>
    </row>
    <row r="253" spans="1:13" ht="20" customHeight="1">
      <c r="A253" s="474"/>
      <c r="B253" s="903" t="s">
        <v>1703</v>
      </c>
      <c r="C253" s="904" t="s">
        <v>1728</v>
      </c>
      <c r="D253" s="903" t="s">
        <v>288</v>
      </c>
      <c r="E253" s="478">
        <v>11306</v>
      </c>
      <c r="F253" s="465"/>
      <c r="H253" s="479"/>
      <c r="I253" s="479"/>
      <c r="J253" s="465"/>
      <c r="K253" s="465"/>
      <c r="L253" s="465"/>
      <c r="M253" s="465"/>
    </row>
    <row r="254" spans="1:13" ht="20" customHeight="1">
      <c r="A254" s="474"/>
      <c r="B254" s="903" t="s">
        <v>1704</v>
      </c>
      <c r="C254" s="904" t="s">
        <v>1729</v>
      </c>
      <c r="D254" s="903" t="s">
        <v>288</v>
      </c>
      <c r="E254" s="478">
        <v>1636</v>
      </c>
      <c r="F254" s="465"/>
      <c r="H254" s="479"/>
      <c r="I254" s="479"/>
      <c r="J254" s="465"/>
      <c r="K254" s="465"/>
      <c r="L254" s="465"/>
      <c r="M254" s="465"/>
    </row>
    <row r="255" spans="1:13" ht="20" customHeight="1">
      <c r="A255" s="474"/>
      <c r="B255" s="903" t="s">
        <v>1705</v>
      </c>
      <c r="C255" s="904" t="s">
        <v>1730</v>
      </c>
      <c r="D255" s="903" t="s">
        <v>288</v>
      </c>
      <c r="E255" s="478">
        <v>46592864</v>
      </c>
      <c r="F255" s="465"/>
      <c r="H255" s="479"/>
      <c r="I255" s="479"/>
      <c r="J255" s="465"/>
      <c r="K255" s="465"/>
      <c r="L255" s="465"/>
      <c r="M255" s="465"/>
    </row>
    <row r="256" spans="1:13" ht="40" customHeight="1">
      <c r="A256" s="474"/>
      <c r="B256" s="903" t="s">
        <v>1706</v>
      </c>
      <c r="C256" s="904" t="s">
        <v>1742</v>
      </c>
      <c r="D256" s="903" t="s">
        <v>288</v>
      </c>
      <c r="E256" s="478">
        <v>163471920</v>
      </c>
      <c r="F256" s="465"/>
      <c r="H256" s="479"/>
      <c r="I256" s="479"/>
      <c r="J256" s="465"/>
      <c r="K256" s="465"/>
      <c r="L256" s="465"/>
      <c r="M256" s="465"/>
    </row>
    <row r="257" spans="1:13" ht="40" customHeight="1">
      <c r="A257" s="474"/>
      <c r="B257" s="903" t="s">
        <v>1707</v>
      </c>
      <c r="C257" s="904" t="s">
        <v>1743</v>
      </c>
      <c r="D257" s="903" t="s">
        <v>288</v>
      </c>
      <c r="E257" s="478">
        <v>81735960</v>
      </c>
      <c r="F257" s="465"/>
      <c r="H257" s="479"/>
      <c r="I257" s="479"/>
      <c r="J257" s="465"/>
      <c r="K257" s="465"/>
      <c r="L257" s="465"/>
      <c r="M257" s="465"/>
    </row>
    <row r="258" spans="1:13" ht="40" customHeight="1">
      <c r="A258" s="474"/>
      <c r="B258" s="903" t="s">
        <v>1708</v>
      </c>
      <c r="C258" s="904" t="s">
        <v>1744</v>
      </c>
      <c r="D258" s="903" t="s">
        <v>288</v>
      </c>
      <c r="E258" s="478">
        <v>81735960</v>
      </c>
      <c r="F258" s="465"/>
      <c r="H258" s="479"/>
      <c r="I258" s="479"/>
      <c r="J258" s="465"/>
      <c r="K258" s="465"/>
      <c r="L258" s="465"/>
      <c r="M258" s="465"/>
    </row>
    <row r="259" spans="1:13" ht="20" customHeight="1">
      <c r="A259" s="474"/>
      <c r="B259" s="903" t="s">
        <v>1709</v>
      </c>
      <c r="C259" s="904" t="s">
        <v>1745</v>
      </c>
      <c r="D259" s="903" t="s">
        <v>288</v>
      </c>
      <c r="E259" s="478">
        <v>81735960</v>
      </c>
      <c r="F259" s="465"/>
      <c r="H259" s="479"/>
      <c r="I259" s="479"/>
      <c r="J259" s="465"/>
      <c r="K259" s="465"/>
      <c r="L259" s="465"/>
      <c r="M259" s="465"/>
    </row>
    <row r="260" spans="1:13" ht="40" customHeight="1">
      <c r="A260" s="474"/>
      <c r="B260" s="903" t="s">
        <v>1710</v>
      </c>
      <c r="C260" s="904" t="s">
        <v>1746</v>
      </c>
      <c r="D260" s="903" t="s">
        <v>288</v>
      </c>
      <c r="E260" s="478">
        <v>1064554</v>
      </c>
      <c r="F260" s="465"/>
      <c r="H260" s="479"/>
      <c r="I260" s="479"/>
      <c r="J260" s="465"/>
      <c r="K260" s="465"/>
      <c r="L260" s="465"/>
      <c r="M260" s="465"/>
    </row>
    <row r="261" spans="1:13" ht="20" customHeight="1">
      <c r="A261" s="474"/>
      <c r="B261" s="903" t="s">
        <v>1711</v>
      </c>
      <c r="C261" s="904" t="s">
        <v>1747</v>
      </c>
      <c r="D261" s="903" t="s">
        <v>1040</v>
      </c>
      <c r="E261" s="478">
        <v>763129.4833333334</v>
      </c>
      <c r="F261" s="465"/>
      <c r="H261" s="479"/>
      <c r="I261" s="479"/>
      <c r="J261" s="465"/>
      <c r="K261" s="465"/>
      <c r="L261" s="465"/>
      <c r="M261" s="465"/>
    </row>
    <row r="262" spans="1:13" ht="20" customHeight="1">
      <c r="A262" s="474"/>
      <c r="B262" s="903" t="s">
        <v>1712</v>
      </c>
      <c r="C262" s="904" t="s">
        <v>1748</v>
      </c>
      <c r="D262" s="903" t="s">
        <v>1040</v>
      </c>
      <c r="E262" s="478">
        <v>60137.84</v>
      </c>
      <c r="F262" s="465"/>
      <c r="H262" s="479"/>
      <c r="I262" s="479"/>
      <c r="J262" s="465"/>
      <c r="K262" s="465"/>
      <c r="L262" s="465"/>
      <c r="M262" s="465"/>
    </row>
    <row r="263" spans="1:13" ht="20" customHeight="1">
      <c r="A263" s="474"/>
      <c r="B263" s="903" t="s">
        <v>1713</v>
      </c>
      <c r="C263" s="904" t="s">
        <v>1749</v>
      </c>
      <c r="D263" s="903" t="s">
        <v>288</v>
      </c>
      <c r="E263" s="478">
        <v>0</v>
      </c>
      <c r="F263" s="465"/>
      <c r="H263" s="479"/>
      <c r="I263" s="479"/>
      <c r="J263" s="465"/>
      <c r="K263" s="465"/>
      <c r="L263" s="465"/>
      <c r="M263" s="465"/>
    </row>
    <row r="264" spans="1:13" ht="20" customHeight="1">
      <c r="A264" s="474"/>
      <c r="B264" s="903" t="s">
        <v>1714</v>
      </c>
      <c r="C264" s="904" t="s">
        <v>1750</v>
      </c>
      <c r="D264" s="903" t="s">
        <v>288</v>
      </c>
      <c r="E264" s="478">
        <v>0</v>
      </c>
      <c r="F264" s="465"/>
      <c r="H264" s="479"/>
      <c r="I264" s="479"/>
      <c r="J264" s="465"/>
      <c r="K264" s="465"/>
      <c r="L264" s="465"/>
      <c r="M264" s="465"/>
    </row>
    <row r="265" spans="1:13" ht="88.5" customHeight="1">
      <c r="A265" s="474"/>
      <c r="B265" s="903" t="s">
        <v>1715</v>
      </c>
      <c r="C265" s="904" t="s">
        <v>1751</v>
      </c>
      <c r="D265" s="903" t="s">
        <v>288</v>
      </c>
      <c r="E265" s="478">
        <v>40204956</v>
      </c>
      <c r="F265" s="465"/>
      <c r="H265" s="479"/>
      <c r="I265" s="479"/>
      <c r="J265" s="465"/>
      <c r="K265" s="465"/>
      <c r="L265" s="465"/>
      <c r="M265" s="465"/>
    </row>
    <row r="266" spans="1:13" ht="49.15" customHeight="1">
      <c r="A266" s="474"/>
      <c r="B266" s="903" t="s">
        <v>1716</v>
      </c>
      <c r="C266" s="904" t="s">
        <v>1752</v>
      </c>
      <c r="D266" s="903" t="s">
        <v>288</v>
      </c>
      <c r="E266" s="478">
        <v>13401652</v>
      </c>
      <c r="F266" s="465"/>
      <c r="H266" s="479"/>
      <c r="I266" s="479"/>
      <c r="J266" s="465"/>
      <c r="K266" s="465"/>
      <c r="L266" s="465"/>
      <c r="M266" s="465"/>
    </row>
    <row r="267" spans="1:13" ht="165" customHeight="1">
      <c r="A267" s="474"/>
      <c r="B267" s="903" t="s">
        <v>1717</v>
      </c>
      <c r="C267" s="904" t="s">
        <v>1753</v>
      </c>
      <c r="D267" s="903" t="s">
        <v>288</v>
      </c>
      <c r="E267" s="478">
        <v>6700826</v>
      </c>
      <c r="F267" s="465"/>
      <c r="H267" s="479"/>
      <c r="I267" s="479"/>
      <c r="J267" s="465"/>
      <c r="K267" s="465"/>
      <c r="L267" s="465"/>
      <c r="M267" s="465"/>
    </row>
    <row r="268" spans="1:13" ht="20" customHeight="1">
      <c r="A268" s="474"/>
      <c r="B268" s="903" t="s">
        <v>1718</v>
      </c>
      <c r="C268" s="904" t="s">
        <v>1754</v>
      </c>
      <c r="D268" s="903" t="s">
        <v>288</v>
      </c>
      <c r="E268" s="478">
        <v>6700826</v>
      </c>
      <c r="F268" s="465"/>
      <c r="H268" s="479"/>
      <c r="I268" s="479"/>
      <c r="J268" s="465"/>
      <c r="K268" s="465"/>
      <c r="L268" s="465"/>
      <c r="M268" s="465"/>
    </row>
    <row r="269" spans="1:13" ht="20" customHeight="1">
      <c r="A269" s="474"/>
      <c r="B269" s="903" t="s">
        <v>1719</v>
      </c>
      <c r="C269" s="904" t="s">
        <v>1755</v>
      </c>
      <c r="D269" s="903" t="s">
        <v>1040</v>
      </c>
      <c r="E269" s="478">
        <v>270835</v>
      </c>
      <c r="F269" s="465"/>
      <c r="H269" s="479"/>
      <c r="I269" s="479"/>
      <c r="J269" s="465"/>
      <c r="K269" s="465"/>
      <c r="L269" s="465"/>
      <c r="M269" s="465"/>
    </row>
    <row r="270" spans="1:13" ht="20" customHeight="1">
      <c r="A270" s="474"/>
      <c r="B270" s="903" t="s">
        <v>1720</v>
      </c>
      <c r="C270" s="904" t="s">
        <v>1756</v>
      </c>
      <c r="D270" s="903" t="s">
        <v>1040</v>
      </c>
      <c r="E270" s="478">
        <v>170200</v>
      </c>
      <c r="F270" s="465"/>
      <c r="H270" s="479"/>
      <c r="I270" s="479"/>
      <c r="J270" s="465"/>
      <c r="K270" s="465"/>
      <c r="L270" s="465"/>
      <c r="M270" s="465"/>
    </row>
    <row r="271" spans="1:13" ht="20" customHeight="1">
      <c r="A271" s="474"/>
      <c r="B271" s="903" t="s">
        <v>1759</v>
      </c>
      <c r="C271" s="904" t="s">
        <v>1757</v>
      </c>
      <c r="D271" s="903" t="s">
        <v>288</v>
      </c>
      <c r="E271" s="478">
        <v>4822845</v>
      </c>
      <c r="F271" s="465"/>
      <c r="H271" s="479"/>
      <c r="I271" s="479"/>
      <c r="J271" s="465"/>
      <c r="K271" s="465"/>
      <c r="L271" s="465"/>
      <c r="M271" s="465"/>
    </row>
    <row r="272" spans="1:13" ht="20" customHeight="1">
      <c r="A272" s="474"/>
      <c r="B272" s="903" t="s">
        <v>1760</v>
      </c>
      <c r="C272" s="904" t="s">
        <v>1758</v>
      </c>
      <c r="D272" s="903" t="s">
        <v>288</v>
      </c>
      <c r="E272" s="478">
        <v>2919656</v>
      </c>
      <c r="F272" s="465"/>
      <c r="H272" s="479"/>
      <c r="I272" s="479"/>
      <c r="J272" s="465"/>
      <c r="K272" s="465"/>
      <c r="L272" s="465"/>
      <c r="M272" s="465"/>
    </row>
    <row r="273" spans="1:13" ht="40" customHeight="1">
      <c r="A273" s="474"/>
      <c r="B273" s="903" t="s">
        <v>1761</v>
      </c>
      <c r="C273" s="904" t="s">
        <v>1764</v>
      </c>
      <c r="D273" s="903" t="s">
        <v>288</v>
      </c>
      <c r="E273" s="478">
        <v>5200000</v>
      </c>
      <c r="F273" s="465"/>
      <c r="H273" s="479"/>
      <c r="I273" s="479"/>
      <c r="J273" s="465"/>
      <c r="K273" s="465"/>
      <c r="L273" s="465"/>
      <c r="M273" s="465"/>
    </row>
    <row r="274" spans="1:13" ht="40" customHeight="1">
      <c r="A274" s="474"/>
      <c r="B274" s="903" t="s">
        <v>1762</v>
      </c>
      <c r="C274" s="904" t="s">
        <v>1765</v>
      </c>
      <c r="D274" s="903" t="s">
        <v>288</v>
      </c>
      <c r="E274" s="478">
        <v>4000000</v>
      </c>
      <c r="F274" s="465"/>
      <c r="H274" s="479"/>
      <c r="I274" s="479"/>
      <c r="J274" s="465"/>
      <c r="K274" s="465"/>
      <c r="L274" s="465"/>
      <c r="M274" s="465"/>
    </row>
    <row r="275" spans="1:13" ht="40" customHeight="1">
      <c r="A275" s="474"/>
      <c r="B275" s="903" t="s">
        <v>1763</v>
      </c>
      <c r="C275" s="904" t="s">
        <v>1766</v>
      </c>
      <c r="D275" s="903" t="s">
        <v>288</v>
      </c>
      <c r="E275" s="478">
        <v>3897259</v>
      </c>
      <c r="F275" s="465"/>
      <c r="H275" s="479"/>
      <c r="I275" s="479"/>
      <c r="J275" s="465"/>
      <c r="K275" s="465"/>
      <c r="L275" s="465"/>
      <c r="M275" s="465"/>
    </row>
    <row r="276" spans="1:13" ht="40" customHeight="1">
      <c r="A276" s="474"/>
      <c r="B276" s="903" t="s">
        <v>1771</v>
      </c>
      <c r="C276" s="904" t="s">
        <v>1767</v>
      </c>
      <c r="D276" s="903" t="s">
        <v>288</v>
      </c>
      <c r="E276" s="478">
        <v>1064554</v>
      </c>
      <c r="F276" s="465"/>
      <c r="H276" s="479"/>
      <c r="I276" s="479"/>
      <c r="J276" s="465"/>
      <c r="K276" s="465"/>
      <c r="L276" s="465"/>
      <c r="M276" s="465"/>
    </row>
    <row r="277" spans="1:13" ht="40" customHeight="1">
      <c r="A277" s="474"/>
      <c r="B277" s="903" t="s">
        <v>1772</v>
      </c>
      <c r="C277" s="904" t="s">
        <v>1768</v>
      </c>
      <c r="D277" s="903" t="s">
        <v>288</v>
      </c>
      <c r="E277" s="478">
        <v>1800000</v>
      </c>
      <c r="F277" s="465"/>
      <c r="H277" s="479"/>
      <c r="I277" s="479"/>
      <c r="J277" s="465"/>
      <c r="K277" s="465"/>
      <c r="L277" s="465"/>
      <c r="M277" s="465"/>
    </row>
    <row r="278" spans="1:13" ht="40" customHeight="1">
      <c r="A278" s="474"/>
      <c r="B278" s="903" t="s">
        <v>1773</v>
      </c>
      <c r="C278" s="904" t="s">
        <v>1769</v>
      </c>
      <c r="D278" s="903" t="s">
        <v>288</v>
      </c>
      <c r="E278" s="478">
        <v>1877359</v>
      </c>
      <c r="F278" s="465"/>
      <c r="H278" s="479"/>
      <c r="I278" s="479"/>
      <c r="J278" s="465"/>
      <c r="K278" s="465"/>
      <c r="L278" s="465"/>
      <c r="M278" s="465"/>
    </row>
    <row r="279" spans="1:13" ht="20" customHeight="1">
      <c r="A279" s="474"/>
      <c r="B279" s="903" t="s">
        <v>1774</v>
      </c>
      <c r="C279" s="904" t="s">
        <v>1770</v>
      </c>
      <c r="D279" s="903" t="s">
        <v>288</v>
      </c>
      <c r="E279" s="478">
        <v>814967</v>
      </c>
      <c r="F279" s="465"/>
      <c r="H279" s="479"/>
      <c r="I279" s="479"/>
      <c r="J279" s="465"/>
      <c r="K279" s="465"/>
      <c r="L279" s="465"/>
      <c r="M279" s="465"/>
    </row>
    <row r="280" spans="1:13" ht="40" customHeight="1">
      <c r="A280" s="474"/>
      <c r="B280" s="903" t="s">
        <v>1775</v>
      </c>
      <c r="C280" s="904" t="s">
        <v>1779</v>
      </c>
      <c r="D280" s="903" t="s">
        <v>288</v>
      </c>
      <c r="E280" s="478">
        <v>0</v>
      </c>
      <c r="F280" s="465"/>
      <c r="H280" s="479"/>
      <c r="I280" s="479"/>
      <c r="J280" s="465"/>
      <c r="K280" s="465"/>
      <c r="L280" s="465"/>
      <c r="M280" s="465"/>
    </row>
    <row r="281" spans="1:13" ht="40" customHeight="1">
      <c r="A281" s="474"/>
      <c r="B281" s="903" t="s">
        <v>1776</v>
      </c>
      <c r="C281" s="904" t="s">
        <v>1780</v>
      </c>
      <c r="D281" s="903" t="s">
        <v>288</v>
      </c>
      <c r="E281" s="478">
        <v>2927400</v>
      </c>
      <c r="F281" s="465"/>
      <c r="H281" s="479"/>
      <c r="I281" s="479"/>
      <c r="J281" s="465"/>
      <c r="K281" s="465"/>
      <c r="L281" s="465"/>
      <c r="M281" s="465"/>
    </row>
    <row r="282" spans="1:13" ht="40" customHeight="1">
      <c r="A282" s="474"/>
      <c r="B282" s="903" t="s">
        <v>1777</v>
      </c>
      <c r="C282" s="904" t="s">
        <v>1781</v>
      </c>
      <c r="D282" s="903" t="s">
        <v>288</v>
      </c>
      <c r="E282" s="478">
        <v>3014666.6666666665</v>
      </c>
      <c r="F282" s="465"/>
      <c r="H282" s="479"/>
      <c r="I282" s="479"/>
      <c r="J282" s="465"/>
      <c r="K282" s="465"/>
      <c r="L282" s="465"/>
      <c r="M282" s="465"/>
    </row>
    <row r="283" spans="1:13" ht="20" customHeight="1">
      <c r="A283" s="474"/>
      <c r="B283" s="903" t="s">
        <v>1778</v>
      </c>
      <c r="C283" s="904" t="s">
        <v>1782</v>
      </c>
      <c r="D283" s="903" t="s">
        <v>288</v>
      </c>
      <c r="E283" s="478">
        <v>6000000</v>
      </c>
      <c r="F283" s="465"/>
      <c r="H283" s="479"/>
      <c r="I283" s="479"/>
      <c r="J283" s="465"/>
      <c r="K283" s="465"/>
      <c r="L283" s="465"/>
      <c r="M283" s="465"/>
    </row>
    <row r="284" spans="1:13" ht="20" customHeight="1">
      <c r="A284" s="474"/>
      <c r="B284" s="903" t="s">
        <v>1785</v>
      </c>
      <c r="C284" s="904" t="s">
        <v>1783</v>
      </c>
      <c r="D284" s="903" t="s">
        <v>288</v>
      </c>
      <c r="E284" s="478">
        <v>2812000</v>
      </c>
      <c r="F284" s="465"/>
      <c r="H284" s="479"/>
      <c r="I284" s="479"/>
      <c r="J284" s="465"/>
      <c r="K284" s="465"/>
      <c r="L284" s="465"/>
      <c r="M284" s="465"/>
    </row>
    <row r="285" spans="1:13" ht="20" customHeight="1">
      <c r="A285" s="474"/>
      <c r="B285" s="903" t="s">
        <v>1786</v>
      </c>
      <c r="C285" s="904" t="s">
        <v>1784</v>
      </c>
      <c r="D285" s="903" t="s">
        <v>288</v>
      </c>
      <c r="E285" s="478">
        <v>607739</v>
      </c>
      <c r="F285" s="465"/>
      <c r="H285" s="479"/>
      <c r="I285" s="479"/>
      <c r="J285" s="465"/>
      <c r="K285" s="465"/>
      <c r="L285" s="465"/>
      <c r="M285" s="465"/>
    </row>
    <row r="286" spans="1:13" ht="20" customHeight="1">
      <c r="A286" s="474"/>
      <c r="B286" s="903" t="s">
        <v>1787</v>
      </c>
      <c r="C286" s="904" t="s">
        <v>1791</v>
      </c>
      <c r="D286" s="903" t="s">
        <v>288</v>
      </c>
      <c r="E286" s="478">
        <v>2808400</v>
      </c>
      <c r="F286" s="465"/>
      <c r="H286" s="479"/>
      <c r="I286" s="479"/>
      <c r="J286" s="465"/>
      <c r="K286" s="465"/>
      <c r="L286" s="465"/>
      <c r="M286" s="465"/>
    </row>
    <row r="287" spans="1:13" ht="20" customHeight="1">
      <c r="A287" s="474"/>
      <c r="B287" s="903" t="s">
        <v>1788</v>
      </c>
      <c r="C287" s="904" t="s">
        <v>1792</v>
      </c>
      <c r="D287" s="903" t="s">
        <v>288</v>
      </c>
      <c r="E287" s="478">
        <v>9928.9633333333331</v>
      </c>
      <c r="F287" s="465"/>
      <c r="H287" s="479"/>
      <c r="I287" s="479"/>
      <c r="J287" s="465"/>
      <c r="K287" s="465"/>
      <c r="L287" s="465"/>
      <c r="M287" s="465"/>
    </row>
    <row r="288" spans="1:13" ht="20" customHeight="1">
      <c r="A288" s="474"/>
      <c r="B288" s="903" t="s">
        <v>1789</v>
      </c>
      <c r="C288" s="904" t="s">
        <v>1793</v>
      </c>
      <c r="D288" s="903" t="s">
        <v>288</v>
      </c>
      <c r="E288" s="478">
        <v>11900</v>
      </c>
      <c r="F288" s="465"/>
      <c r="H288" s="479"/>
      <c r="I288" s="479"/>
      <c r="J288" s="465"/>
      <c r="K288" s="465"/>
      <c r="L288" s="465"/>
      <c r="M288" s="465"/>
    </row>
    <row r="289" spans="1:13" ht="40" customHeight="1">
      <c r="A289" s="474"/>
      <c r="B289" s="903" t="s">
        <v>1790</v>
      </c>
      <c r="C289" s="904" t="s">
        <v>1794</v>
      </c>
      <c r="D289" s="903" t="s">
        <v>1040</v>
      </c>
      <c r="E289" s="478">
        <v>11433.333333333334</v>
      </c>
      <c r="F289" s="465"/>
      <c r="H289" s="479"/>
      <c r="I289" s="479"/>
      <c r="J289" s="465"/>
      <c r="K289" s="465"/>
      <c r="L289" s="465"/>
      <c r="M289" s="465"/>
    </row>
    <row r="290" spans="1:13" ht="20" customHeight="1">
      <c r="A290" s="474"/>
      <c r="B290" s="903" t="s">
        <v>1796</v>
      </c>
      <c r="C290" s="904" t="s">
        <v>1795</v>
      </c>
      <c r="D290" s="903" t="s">
        <v>288</v>
      </c>
      <c r="E290" s="478">
        <v>7016.2400000000007</v>
      </c>
      <c r="F290" s="465"/>
      <c r="H290" s="479"/>
      <c r="I290" s="479"/>
      <c r="J290" s="465"/>
      <c r="K290" s="465"/>
      <c r="L290" s="465"/>
      <c r="M290" s="465"/>
    </row>
    <row r="291" spans="1:13" ht="40" customHeight="1">
      <c r="A291" s="474"/>
      <c r="B291" s="903" t="s">
        <v>1797</v>
      </c>
      <c r="C291" s="904" t="s">
        <v>1802</v>
      </c>
      <c r="D291" s="903" t="s">
        <v>1040</v>
      </c>
      <c r="E291" s="478">
        <v>32089.539999999997</v>
      </c>
      <c r="F291" s="465"/>
      <c r="H291" s="479"/>
      <c r="I291" s="479"/>
      <c r="J291" s="465"/>
      <c r="K291" s="465"/>
      <c r="L291" s="465"/>
      <c r="M291" s="465"/>
    </row>
    <row r="292" spans="1:13" ht="40" customHeight="1">
      <c r="A292" s="474"/>
      <c r="B292" s="903" t="s">
        <v>1798</v>
      </c>
      <c r="C292" s="904" t="s">
        <v>1803</v>
      </c>
      <c r="D292" s="903" t="s">
        <v>1040</v>
      </c>
      <c r="E292" s="478">
        <v>23500</v>
      </c>
      <c r="F292" s="465"/>
      <c r="H292" s="479"/>
      <c r="I292" s="479"/>
      <c r="J292" s="465"/>
      <c r="K292" s="465"/>
      <c r="L292" s="465"/>
      <c r="M292" s="465"/>
    </row>
    <row r="293" spans="1:13" ht="40" customHeight="1">
      <c r="A293" s="474"/>
      <c r="B293" s="903" t="s">
        <v>1799</v>
      </c>
      <c r="C293" s="904" t="s">
        <v>1804</v>
      </c>
      <c r="D293" s="903" t="s">
        <v>288</v>
      </c>
      <c r="E293" s="478">
        <v>44987.553333333337</v>
      </c>
      <c r="F293" s="465"/>
      <c r="H293" s="479"/>
      <c r="I293" s="479"/>
      <c r="J293" s="465"/>
      <c r="K293" s="465"/>
      <c r="L293" s="465"/>
      <c r="M293" s="465"/>
    </row>
    <row r="294" spans="1:13" ht="20" customHeight="1">
      <c r="A294" s="474"/>
      <c r="B294" s="903" t="s">
        <v>1800</v>
      </c>
      <c r="C294" s="904" t="s">
        <v>1805</v>
      </c>
      <c r="D294" s="903" t="s">
        <v>288</v>
      </c>
      <c r="E294" s="478">
        <v>4001.5733333333333</v>
      </c>
      <c r="F294" s="465"/>
      <c r="H294" s="479"/>
      <c r="I294" s="479"/>
      <c r="J294" s="465"/>
      <c r="K294" s="465"/>
      <c r="L294" s="465"/>
      <c r="M294" s="465"/>
    </row>
    <row r="295" spans="1:13" ht="20" customHeight="1">
      <c r="A295" s="474"/>
      <c r="B295" s="903" t="s">
        <v>1801</v>
      </c>
      <c r="C295" s="904" t="s">
        <v>1806</v>
      </c>
      <c r="D295" s="903" t="s">
        <v>288</v>
      </c>
      <c r="E295" s="478">
        <v>3000</v>
      </c>
      <c r="F295" s="465"/>
      <c r="H295" s="479"/>
      <c r="I295" s="479"/>
      <c r="J295" s="465"/>
      <c r="K295" s="465"/>
      <c r="L295" s="465"/>
      <c r="M295" s="465"/>
    </row>
    <row r="296" spans="1:13" ht="20" customHeight="1">
      <c r="A296" s="474"/>
      <c r="B296" s="903" t="s">
        <v>1810</v>
      </c>
      <c r="C296" s="904" t="s">
        <v>1807</v>
      </c>
      <c r="D296" s="903" t="s">
        <v>288</v>
      </c>
      <c r="E296" s="478">
        <v>2999.99</v>
      </c>
      <c r="F296" s="465"/>
      <c r="H296" s="479"/>
      <c r="I296" s="479"/>
      <c r="J296" s="465"/>
      <c r="K296" s="465"/>
      <c r="L296" s="465"/>
      <c r="M296" s="465"/>
    </row>
    <row r="297" spans="1:13" ht="20" customHeight="1">
      <c r="A297" s="474"/>
      <c r="B297" s="903" t="s">
        <v>1811</v>
      </c>
      <c r="C297" s="904" t="s">
        <v>1808</v>
      </c>
      <c r="D297" s="903" t="s">
        <v>288</v>
      </c>
      <c r="E297" s="478">
        <v>2999.99</v>
      </c>
      <c r="F297" s="465"/>
      <c r="H297" s="479"/>
      <c r="I297" s="479"/>
      <c r="J297" s="465"/>
      <c r="K297" s="465"/>
      <c r="L297" s="465"/>
      <c r="M297" s="465"/>
    </row>
    <row r="298" spans="1:13" ht="20" customHeight="1">
      <c r="A298" s="474"/>
      <c r="B298" s="903" t="s">
        <v>1812</v>
      </c>
      <c r="C298" s="904" t="s">
        <v>1809</v>
      </c>
      <c r="D298" s="903" t="s">
        <v>288</v>
      </c>
      <c r="E298" s="478">
        <v>3066.6299999999997</v>
      </c>
      <c r="F298" s="465"/>
      <c r="H298" s="479"/>
      <c r="I298" s="479"/>
      <c r="J298" s="465"/>
      <c r="K298" s="465"/>
      <c r="L298" s="465"/>
      <c r="M298" s="465"/>
    </row>
    <row r="299" spans="1:13" ht="40" customHeight="1">
      <c r="A299" s="474"/>
      <c r="B299" s="903" t="s">
        <v>1813</v>
      </c>
      <c r="C299" s="904" t="s">
        <v>1818</v>
      </c>
      <c r="D299" s="903" t="s">
        <v>288</v>
      </c>
      <c r="E299" s="478">
        <v>85680</v>
      </c>
      <c r="F299" s="465"/>
      <c r="H299" s="479"/>
      <c r="I299" s="479"/>
      <c r="J299" s="465"/>
      <c r="K299" s="465"/>
      <c r="L299" s="465"/>
      <c r="M299" s="465"/>
    </row>
    <row r="300" spans="1:13" ht="20" customHeight="1">
      <c r="A300" s="474"/>
      <c r="B300" s="903" t="s">
        <v>1814</v>
      </c>
      <c r="C300" s="904" t="s">
        <v>1819</v>
      </c>
      <c r="D300" s="903" t="s">
        <v>288</v>
      </c>
      <c r="E300" s="478">
        <v>120190</v>
      </c>
      <c r="F300" s="465"/>
      <c r="H300" s="479"/>
      <c r="I300" s="479"/>
      <c r="J300" s="465"/>
      <c r="K300" s="465"/>
      <c r="L300" s="465"/>
      <c r="M300" s="465"/>
    </row>
    <row r="301" spans="1:13" ht="20" customHeight="1">
      <c r="A301" s="474"/>
      <c r="B301" s="903" t="s">
        <v>1815</v>
      </c>
      <c r="C301" s="904" t="s">
        <v>1820</v>
      </c>
      <c r="D301" s="903" t="s">
        <v>288</v>
      </c>
      <c r="E301" s="478">
        <v>2530.7333333333331</v>
      </c>
      <c r="F301" s="465"/>
      <c r="H301" s="479"/>
      <c r="I301" s="479"/>
      <c r="J301" s="465"/>
      <c r="K301" s="465"/>
      <c r="L301" s="465"/>
      <c r="M301" s="465"/>
    </row>
    <row r="302" spans="1:13" ht="40" customHeight="1">
      <c r="A302" s="474"/>
      <c r="B302" s="903" t="s">
        <v>1816</v>
      </c>
      <c r="C302" s="904" t="s">
        <v>1821</v>
      </c>
      <c r="D302" s="903" t="s">
        <v>288</v>
      </c>
      <c r="E302" s="478">
        <v>4019.8199999999997</v>
      </c>
      <c r="F302" s="465"/>
      <c r="H302" s="479"/>
      <c r="I302" s="479"/>
      <c r="J302" s="465"/>
      <c r="K302" s="465"/>
      <c r="L302" s="465"/>
      <c r="M302" s="465"/>
    </row>
    <row r="303" spans="1:13" ht="20" customHeight="1">
      <c r="A303" s="474"/>
      <c r="B303" s="903" t="s">
        <v>1817</v>
      </c>
      <c r="C303" s="904" t="s">
        <v>1822</v>
      </c>
      <c r="D303" s="903" t="s">
        <v>288</v>
      </c>
      <c r="E303" s="478">
        <v>1461.32</v>
      </c>
      <c r="F303" s="465"/>
      <c r="H303" s="479"/>
      <c r="I303" s="479"/>
      <c r="J303" s="465"/>
      <c r="K303" s="465"/>
      <c r="L303" s="465"/>
      <c r="M303" s="465"/>
    </row>
    <row r="304" spans="1:13" ht="20" customHeight="1">
      <c r="A304" s="474"/>
      <c r="B304" s="903" t="s">
        <v>1828</v>
      </c>
      <c r="C304" s="904" t="s">
        <v>1823</v>
      </c>
      <c r="D304" s="903" t="s">
        <v>288</v>
      </c>
      <c r="E304" s="478">
        <v>2902.0133333333338</v>
      </c>
      <c r="F304" s="465"/>
      <c r="H304" s="479"/>
      <c r="I304" s="479"/>
      <c r="J304" s="465"/>
      <c r="K304" s="465"/>
      <c r="L304" s="465"/>
      <c r="M304" s="465"/>
    </row>
    <row r="305" spans="1:13" ht="20" customHeight="1">
      <c r="A305" s="474"/>
      <c r="B305" s="903" t="s">
        <v>1829</v>
      </c>
      <c r="C305" s="904" t="s">
        <v>1824</v>
      </c>
      <c r="D305" s="903" t="s">
        <v>288</v>
      </c>
      <c r="E305" s="478">
        <v>64436.119999999995</v>
      </c>
      <c r="F305" s="465"/>
      <c r="H305" s="479"/>
      <c r="I305" s="479"/>
      <c r="J305" s="465"/>
      <c r="K305" s="465"/>
      <c r="L305" s="465"/>
      <c r="M305" s="465"/>
    </row>
    <row r="306" spans="1:13" ht="40" customHeight="1">
      <c r="A306" s="474"/>
      <c r="B306" s="903" t="s">
        <v>1830</v>
      </c>
      <c r="C306" s="904" t="s">
        <v>1826</v>
      </c>
      <c r="D306" s="903" t="s">
        <v>1040</v>
      </c>
      <c r="E306" s="478">
        <v>3714.1896555555554</v>
      </c>
      <c r="F306" s="465"/>
      <c r="H306" s="479"/>
      <c r="I306" s="479"/>
      <c r="J306" s="465"/>
      <c r="K306" s="465"/>
      <c r="L306" s="465"/>
      <c r="M306" s="465"/>
    </row>
    <row r="307" spans="1:13" ht="20" customHeight="1">
      <c r="A307" s="474"/>
      <c r="B307" s="903" t="s">
        <v>1840</v>
      </c>
      <c r="C307" s="904" t="s">
        <v>1827</v>
      </c>
      <c r="D307" s="903" t="s">
        <v>288</v>
      </c>
      <c r="E307" s="478">
        <v>2530.7333333333331</v>
      </c>
      <c r="F307" s="465"/>
      <c r="H307" s="479"/>
      <c r="I307" s="479"/>
      <c r="J307" s="465"/>
      <c r="K307" s="465"/>
      <c r="L307" s="465"/>
      <c r="M307" s="465"/>
    </row>
    <row r="308" spans="1:13" ht="40" customHeight="1">
      <c r="A308" s="474"/>
      <c r="B308" s="903" t="s">
        <v>1841</v>
      </c>
      <c r="C308" s="904" t="s">
        <v>1834</v>
      </c>
      <c r="D308" s="903" t="s">
        <v>288</v>
      </c>
      <c r="E308" s="478">
        <v>8330000</v>
      </c>
      <c r="F308" s="465"/>
      <c r="H308" s="479"/>
      <c r="I308" s="479"/>
      <c r="J308" s="465"/>
      <c r="K308" s="465"/>
      <c r="L308" s="465"/>
      <c r="M308" s="465"/>
    </row>
    <row r="309" spans="1:13" ht="78.400000000000006" customHeight="1">
      <c r="A309" s="474"/>
      <c r="B309" s="903" t="s">
        <v>1842</v>
      </c>
      <c r="C309" s="904" t="s">
        <v>1835</v>
      </c>
      <c r="D309" s="903" t="s">
        <v>288</v>
      </c>
      <c r="E309" s="478">
        <v>5712000</v>
      </c>
      <c r="F309" s="465"/>
      <c r="H309" s="479"/>
      <c r="I309" s="479"/>
      <c r="J309" s="465"/>
      <c r="K309" s="465"/>
      <c r="L309" s="465"/>
      <c r="M309" s="465"/>
    </row>
    <row r="310" spans="1:13" ht="20" customHeight="1">
      <c r="A310" s="474"/>
      <c r="B310" s="903" t="s">
        <v>1843</v>
      </c>
      <c r="C310" s="904" t="s">
        <v>1887</v>
      </c>
      <c r="D310" s="903" t="s">
        <v>288</v>
      </c>
      <c r="E310" s="478">
        <v>30371666.666666668</v>
      </c>
      <c r="F310" s="465"/>
      <c r="H310" s="479"/>
      <c r="I310" s="479"/>
      <c r="J310" s="465"/>
      <c r="K310" s="465"/>
      <c r="L310" s="465"/>
      <c r="M310" s="465"/>
    </row>
    <row r="311" spans="1:13" ht="20" customHeight="1">
      <c r="A311" s="474"/>
      <c r="B311" s="903" t="s">
        <v>1890</v>
      </c>
      <c r="C311" s="904" t="s">
        <v>1888</v>
      </c>
      <c r="D311" s="903" t="s">
        <v>288</v>
      </c>
      <c r="E311" s="478">
        <v>5000</v>
      </c>
      <c r="F311" s="465"/>
      <c r="H311" s="479"/>
      <c r="I311" s="479"/>
      <c r="J311" s="465"/>
      <c r="K311" s="465"/>
      <c r="L311" s="465"/>
      <c r="M311" s="465"/>
    </row>
    <row r="312" spans="1:13" ht="20" customHeight="1">
      <c r="A312" s="474"/>
      <c r="B312" s="903" t="s">
        <v>1891</v>
      </c>
      <c r="C312" s="904" t="s">
        <v>1889</v>
      </c>
      <c r="D312" s="903" t="s">
        <v>288</v>
      </c>
      <c r="E312" s="478">
        <v>2118200</v>
      </c>
      <c r="F312" s="465"/>
      <c r="H312" s="479"/>
      <c r="I312" s="479"/>
      <c r="J312" s="465"/>
      <c r="K312" s="465"/>
      <c r="L312" s="465"/>
      <c r="M312" s="465"/>
    </row>
    <row r="313" spans="1:13" ht="20" customHeight="1">
      <c r="A313" s="474"/>
      <c r="B313" s="903" t="s">
        <v>1892</v>
      </c>
      <c r="C313" s="904" t="s">
        <v>1893</v>
      </c>
      <c r="D313" s="903" t="s">
        <v>288</v>
      </c>
      <c r="E313" s="478">
        <v>3000000</v>
      </c>
      <c r="F313" s="465"/>
      <c r="H313" s="479"/>
      <c r="I313" s="479"/>
      <c r="J313" s="465"/>
      <c r="K313" s="465"/>
      <c r="L313" s="465"/>
      <c r="M313" s="465"/>
    </row>
    <row r="314" spans="1:13" ht="15" customHeight="1">
      <c r="A314" s="469"/>
      <c r="B314" s="471"/>
      <c r="C314" s="472"/>
      <c r="D314" s="471"/>
      <c r="E314" s="473"/>
      <c r="F314" s="465"/>
      <c r="H314" s="465"/>
      <c r="I314" s="465"/>
      <c r="J314" s="465"/>
      <c r="K314" s="465"/>
      <c r="L314" s="465"/>
      <c r="M314" s="465"/>
    </row>
    <row r="315" spans="1:13" s="484" customFormat="1" ht="20" customHeight="1">
      <c r="A315" s="483"/>
      <c r="B315" s="1366" t="s">
        <v>1370</v>
      </c>
      <c r="C315" s="1367"/>
      <c r="D315" s="1367"/>
      <c r="E315" s="1368"/>
      <c r="F315" s="465"/>
      <c r="H315" s="485"/>
      <c r="I315" s="485"/>
      <c r="J315" s="485"/>
      <c r="K315" s="485"/>
      <c r="L315" s="485"/>
      <c r="M315" s="485"/>
    </row>
    <row r="316" spans="1:13" s="484" customFormat="1" ht="20" customHeight="1">
      <c r="A316" s="486"/>
      <c r="B316" s="487" t="s">
        <v>1371</v>
      </c>
      <c r="C316" s="477" t="s">
        <v>1372</v>
      </c>
      <c r="D316" s="487" t="s">
        <v>1373</v>
      </c>
      <c r="E316" s="488">
        <v>107321.76</v>
      </c>
      <c r="F316" s="465"/>
      <c r="H316" s="485"/>
      <c r="I316" s="485"/>
      <c r="J316" s="485"/>
      <c r="K316" s="485"/>
      <c r="L316" s="485"/>
      <c r="M316" s="485"/>
    </row>
    <row r="317" spans="1:13" s="484" customFormat="1" ht="20" customHeight="1">
      <c r="A317" s="486"/>
      <c r="B317" s="487" t="s">
        <v>1374</v>
      </c>
      <c r="C317" s="477" t="s">
        <v>1375</v>
      </c>
      <c r="D317" s="487" t="s">
        <v>1376</v>
      </c>
      <c r="E317" s="488">
        <v>2948400</v>
      </c>
      <c r="F317" s="465"/>
      <c r="H317" s="485"/>
      <c r="I317" s="485"/>
      <c r="J317" s="485"/>
      <c r="K317" s="485"/>
      <c r="L317" s="485"/>
      <c r="M317" s="485"/>
    </row>
    <row r="318" spans="1:13" s="484" customFormat="1" ht="40" customHeight="1">
      <c r="A318" s="486"/>
      <c r="B318" s="487" t="s">
        <v>1377</v>
      </c>
      <c r="C318" s="477" t="s">
        <v>1378</v>
      </c>
      <c r="D318" s="487" t="s">
        <v>1373</v>
      </c>
      <c r="E318" s="488">
        <v>28682.81970149291</v>
      </c>
      <c r="F318" s="465"/>
      <c r="H318" s="485"/>
      <c r="I318" s="485"/>
      <c r="J318" s="485"/>
      <c r="K318" s="485"/>
      <c r="L318" s="485"/>
      <c r="M318" s="485"/>
    </row>
    <row r="319" spans="1:13" s="484" customFormat="1" ht="40" customHeight="1">
      <c r="A319" s="486"/>
      <c r="B319" s="487" t="s">
        <v>1379</v>
      </c>
      <c r="C319" s="477" t="s">
        <v>1380</v>
      </c>
      <c r="D319" s="487" t="s">
        <v>1373</v>
      </c>
      <c r="E319" s="488">
        <v>159497.34629465442</v>
      </c>
      <c r="F319" s="465"/>
      <c r="H319" s="485"/>
      <c r="I319" s="485"/>
      <c r="J319" s="485"/>
      <c r="K319" s="485"/>
      <c r="L319" s="485"/>
      <c r="M319" s="485"/>
    </row>
    <row r="320" spans="1:13" s="484" customFormat="1" ht="40" customHeight="1">
      <c r="A320" s="486"/>
      <c r="B320" s="487" t="s">
        <v>1381</v>
      </c>
      <c r="C320" s="477" t="s">
        <v>1382</v>
      </c>
      <c r="D320" s="487" t="s">
        <v>1376</v>
      </c>
      <c r="E320" s="488">
        <v>72924.686000000002</v>
      </c>
      <c r="F320" s="465"/>
      <c r="H320" s="485"/>
      <c r="I320" s="485"/>
      <c r="J320" s="485"/>
      <c r="K320" s="485"/>
      <c r="L320" s="485"/>
      <c r="M320" s="485"/>
    </row>
    <row r="321" spans="1:13" s="484" customFormat="1" ht="20" customHeight="1">
      <c r="A321" s="486"/>
      <c r="B321" s="487" t="s">
        <v>1383</v>
      </c>
      <c r="C321" s="477" t="s">
        <v>1384</v>
      </c>
      <c r="D321" s="487" t="s">
        <v>283</v>
      </c>
      <c r="E321" s="488">
        <v>3948749.9999999995</v>
      </c>
      <c r="F321" s="465"/>
      <c r="H321" s="485"/>
      <c r="I321" s="485"/>
      <c r="J321" s="485"/>
      <c r="K321" s="485"/>
      <c r="L321" s="485"/>
      <c r="M321" s="485"/>
    </row>
    <row r="322" spans="1:13" s="484" customFormat="1" ht="20" customHeight="1">
      <c r="A322" s="486"/>
      <c r="B322" s="487" t="s">
        <v>1385</v>
      </c>
      <c r="C322" s="477" t="s">
        <v>1386</v>
      </c>
      <c r="D322" s="487" t="s">
        <v>1376</v>
      </c>
      <c r="E322" s="488">
        <v>173458.37181490191</v>
      </c>
      <c r="F322" s="465"/>
      <c r="H322" s="485"/>
      <c r="I322" s="485"/>
      <c r="J322" s="485"/>
      <c r="K322" s="485"/>
      <c r="L322" s="485"/>
      <c r="M322" s="485"/>
    </row>
    <row r="323" spans="1:13" s="484" customFormat="1" ht="31.9" customHeight="1">
      <c r="A323" s="486"/>
      <c r="B323" s="487" t="s">
        <v>1387</v>
      </c>
      <c r="C323" s="477" t="s">
        <v>1388</v>
      </c>
      <c r="D323" s="487" t="s">
        <v>1373</v>
      </c>
      <c r="E323" s="488">
        <v>20871.298255343725</v>
      </c>
      <c r="F323" s="465"/>
      <c r="H323" s="485"/>
      <c r="I323" s="485"/>
      <c r="J323" s="485"/>
      <c r="K323" s="485"/>
      <c r="L323" s="485"/>
      <c r="M323" s="485"/>
    </row>
    <row r="324" spans="1:13" s="484" customFormat="1" ht="20" customHeight="1">
      <c r="A324" s="486"/>
      <c r="B324" s="487" t="s">
        <v>1389</v>
      </c>
      <c r="C324" s="477" t="s">
        <v>1390</v>
      </c>
      <c r="D324" s="487" t="s">
        <v>1373</v>
      </c>
      <c r="E324" s="488">
        <v>5333.506547</v>
      </c>
      <c r="F324" s="465"/>
      <c r="H324" s="485"/>
      <c r="I324" s="485"/>
      <c r="J324" s="485"/>
      <c r="K324" s="485"/>
      <c r="L324" s="485"/>
      <c r="M324" s="485"/>
    </row>
    <row r="325" spans="1:13" s="484" customFormat="1" ht="20" customHeight="1">
      <c r="A325" s="486"/>
      <c r="B325" s="487" t="s">
        <v>1391</v>
      </c>
      <c r="C325" s="477" t="s">
        <v>1392</v>
      </c>
      <c r="D325" s="487" t="s">
        <v>320</v>
      </c>
      <c r="E325" s="488">
        <v>208098</v>
      </c>
      <c r="F325" s="465"/>
      <c r="H325" s="485"/>
      <c r="I325" s="485"/>
      <c r="J325" s="485"/>
      <c r="K325" s="485"/>
      <c r="L325" s="485"/>
      <c r="M325" s="485"/>
    </row>
    <row r="326" spans="1:13" s="484" customFormat="1" ht="20" customHeight="1">
      <c r="A326" s="486"/>
      <c r="B326" s="487" t="s">
        <v>1393</v>
      </c>
      <c r="C326" s="477" t="s">
        <v>1394</v>
      </c>
      <c r="D326" s="487" t="s">
        <v>320</v>
      </c>
      <c r="E326" s="488">
        <v>95700</v>
      </c>
      <c r="F326" s="465"/>
      <c r="H326" s="485"/>
      <c r="I326" s="485"/>
      <c r="J326" s="485"/>
      <c r="K326" s="485"/>
      <c r="L326" s="485"/>
      <c r="M326" s="485"/>
    </row>
    <row r="327" spans="1:13" s="484" customFormat="1" ht="40" customHeight="1">
      <c r="A327" s="486"/>
      <c r="B327" s="487" t="s">
        <v>1395</v>
      </c>
      <c r="C327" s="477" t="s">
        <v>1396</v>
      </c>
      <c r="D327" s="487" t="s">
        <v>1373</v>
      </c>
      <c r="E327" s="488">
        <v>1662.7412005137612</v>
      </c>
      <c r="F327" s="465"/>
      <c r="H327" s="485"/>
      <c r="I327" s="485"/>
      <c r="J327" s="485"/>
      <c r="K327" s="485"/>
      <c r="L327" s="485"/>
      <c r="M327" s="485"/>
    </row>
    <row r="328" spans="1:13" s="484" customFormat="1" ht="40" customHeight="1">
      <c r="A328" s="486"/>
      <c r="B328" s="487" t="s">
        <v>1397</v>
      </c>
      <c r="C328" s="477" t="s">
        <v>1398</v>
      </c>
      <c r="D328" s="487" t="s">
        <v>1376</v>
      </c>
      <c r="E328" s="488">
        <v>3843.45</v>
      </c>
      <c r="F328" s="465"/>
      <c r="H328" s="485"/>
      <c r="I328" s="485"/>
      <c r="J328" s="485"/>
      <c r="K328" s="485"/>
      <c r="L328" s="485"/>
      <c r="M328" s="485"/>
    </row>
    <row r="329" spans="1:13" s="484" customFormat="1" ht="20" customHeight="1">
      <c r="A329" s="486"/>
      <c r="B329" s="487" t="s">
        <v>1399</v>
      </c>
      <c r="C329" s="477" t="s">
        <v>1400</v>
      </c>
      <c r="D329" s="487" t="s">
        <v>1376</v>
      </c>
      <c r="E329" s="488">
        <v>89505</v>
      </c>
      <c r="F329" s="465"/>
      <c r="H329" s="485"/>
      <c r="I329" s="485"/>
      <c r="J329" s="485"/>
      <c r="K329" s="485"/>
      <c r="L329" s="485"/>
      <c r="M329" s="485"/>
    </row>
    <row r="330" spans="1:13" s="484" customFormat="1" ht="20" customHeight="1">
      <c r="A330" s="486"/>
      <c r="B330" s="487" t="s">
        <v>1401</v>
      </c>
      <c r="C330" s="477" t="s">
        <v>1402</v>
      </c>
      <c r="D330" s="487" t="s">
        <v>1040</v>
      </c>
      <c r="E330" s="488">
        <v>2655.6659999999997</v>
      </c>
      <c r="F330" s="465"/>
      <c r="H330" s="485"/>
      <c r="I330" s="485"/>
      <c r="J330" s="485"/>
      <c r="K330" s="485"/>
      <c r="L330" s="485"/>
      <c r="M330" s="485"/>
    </row>
    <row r="331" spans="1:13" s="484" customFormat="1" ht="20" customHeight="1">
      <c r="A331" s="486"/>
      <c r="B331" s="487" t="s">
        <v>1403</v>
      </c>
      <c r="C331" s="477" t="s">
        <v>1404</v>
      </c>
      <c r="D331" s="487" t="s">
        <v>1376</v>
      </c>
      <c r="E331" s="488">
        <v>23427.5</v>
      </c>
      <c r="F331" s="465"/>
      <c r="H331" s="485"/>
      <c r="I331" s="485"/>
      <c r="J331" s="485"/>
      <c r="K331" s="485"/>
      <c r="L331" s="485"/>
      <c r="M331" s="485"/>
    </row>
    <row r="332" spans="1:13" s="484" customFormat="1" ht="20" customHeight="1">
      <c r="A332" s="486"/>
      <c r="B332" s="487" t="s">
        <v>1405</v>
      </c>
      <c r="C332" s="477" t="s">
        <v>1574</v>
      </c>
      <c r="D332" s="487" t="s">
        <v>1376</v>
      </c>
      <c r="E332" s="488">
        <v>18216.899999999998</v>
      </c>
      <c r="F332" s="465"/>
      <c r="H332" s="485"/>
      <c r="I332" s="485"/>
      <c r="J332" s="485"/>
      <c r="K332" s="485"/>
      <c r="L332" s="485"/>
      <c r="M332" s="485"/>
    </row>
    <row r="333" spans="1:13" s="484" customFormat="1" ht="20" customHeight="1">
      <c r="A333" s="486"/>
      <c r="B333" s="487" t="s">
        <v>1406</v>
      </c>
      <c r="C333" s="477" t="s">
        <v>1407</v>
      </c>
      <c r="D333" s="487" t="s">
        <v>1376</v>
      </c>
      <c r="E333" s="488">
        <v>260.45954999999998</v>
      </c>
      <c r="F333" s="465"/>
      <c r="H333" s="485"/>
      <c r="I333" s="485"/>
      <c r="J333" s="485"/>
      <c r="K333" s="485"/>
      <c r="L333" s="485"/>
      <c r="M333" s="485"/>
    </row>
    <row r="334" spans="1:13" s="484" customFormat="1" ht="30" customHeight="1">
      <c r="A334" s="486"/>
      <c r="B334" s="487" t="s">
        <v>1408</v>
      </c>
      <c r="C334" s="477" t="s">
        <v>1409</v>
      </c>
      <c r="D334" s="487" t="s">
        <v>1376</v>
      </c>
      <c r="E334" s="488">
        <v>64768.925999999999</v>
      </c>
      <c r="F334" s="465"/>
      <c r="H334" s="489"/>
      <c r="I334" s="489"/>
      <c r="J334" s="485"/>
      <c r="K334" s="485"/>
      <c r="L334" s="485"/>
      <c r="M334" s="485"/>
    </row>
    <row r="335" spans="1:13" s="484" customFormat="1" ht="40" customHeight="1">
      <c r="A335" s="486"/>
      <c r="B335" s="487" t="s">
        <v>1410</v>
      </c>
      <c r="C335" s="477" t="s">
        <v>1411</v>
      </c>
      <c r="D335" s="487" t="s">
        <v>1373</v>
      </c>
      <c r="E335" s="488">
        <v>14116.781250000002</v>
      </c>
      <c r="F335" s="465"/>
      <c r="H335" s="485"/>
      <c r="I335" s="485"/>
      <c r="J335" s="485"/>
      <c r="K335" s="485"/>
      <c r="L335" s="485"/>
      <c r="M335" s="485"/>
    </row>
    <row r="336" spans="1:13" s="484" customFormat="1" ht="20" customHeight="1">
      <c r="A336" s="486"/>
      <c r="B336" s="487" t="s">
        <v>1412</v>
      </c>
      <c r="C336" s="477" t="s">
        <v>1413</v>
      </c>
      <c r="D336" s="487" t="s">
        <v>1376</v>
      </c>
      <c r="E336" s="488">
        <v>116356.5</v>
      </c>
      <c r="F336" s="465"/>
      <c r="H336" s="485"/>
      <c r="I336" s="485"/>
      <c r="J336" s="485"/>
      <c r="K336" s="485"/>
      <c r="L336" s="485"/>
      <c r="M336" s="485"/>
    </row>
    <row r="337" spans="1:13" s="484" customFormat="1" ht="20" customHeight="1">
      <c r="A337" s="486"/>
      <c r="B337" s="487" t="s">
        <v>1414</v>
      </c>
      <c r="C337" s="477" t="s">
        <v>1415</v>
      </c>
      <c r="D337" s="487" t="s">
        <v>1373</v>
      </c>
      <c r="E337" s="488">
        <v>89281.393886249905</v>
      </c>
      <c r="F337" s="465"/>
      <c r="H337" s="485"/>
      <c r="I337" s="485"/>
      <c r="J337" s="485"/>
      <c r="K337" s="485"/>
      <c r="L337" s="485"/>
      <c r="M337" s="485"/>
    </row>
    <row r="338" spans="1:13" s="484" customFormat="1" ht="20" customHeight="1">
      <c r="A338" s="486"/>
      <c r="B338" s="487" t="s">
        <v>1416</v>
      </c>
      <c r="C338" s="477" t="s">
        <v>1417</v>
      </c>
      <c r="D338" s="487" t="s">
        <v>1376</v>
      </c>
      <c r="E338" s="488">
        <v>368550</v>
      </c>
      <c r="F338" s="465"/>
      <c r="H338" s="485"/>
      <c r="I338" s="485"/>
      <c r="J338" s="485"/>
      <c r="K338" s="485"/>
      <c r="L338" s="485"/>
      <c r="M338" s="485"/>
    </row>
    <row r="339" spans="1:13" s="484" customFormat="1" ht="20" customHeight="1">
      <c r="A339" s="486"/>
      <c r="B339" s="487" t="s">
        <v>1418</v>
      </c>
      <c r="C339" s="477" t="s">
        <v>1419</v>
      </c>
      <c r="D339" s="487" t="s">
        <v>1373</v>
      </c>
      <c r="E339" s="488">
        <v>68498.043689750484</v>
      </c>
      <c r="F339" s="465"/>
      <c r="H339" s="485"/>
      <c r="I339" s="485"/>
      <c r="J339" s="485"/>
      <c r="K339" s="485"/>
      <c r="L339" s="485"/>
      <c r="M339" s="485"/>
    </row>
    <row r="340" spans="1:13" s="484" customFormat="1" ht="40" customHeight="1">
      <c r="A340" s="486"/>
      <c r="B340" s="487" t="s">
        <v>1420</v>
      </c>
      <c r="C340" s="477" t="s">
        <v>1380</v>
      </c>
      <c r="D340" s="487" t="s">
        <v>1373</v>
      </c>
      <c r="E340" s="488">
        <v>262791.54800966074</v>
      </c>
      <c r="F340" s="465"/>
      <c r="H340" s="485"/>
      <c r="I340" s="485"/>
      <c r="J340" s="485"/>
      <c r="K340" s="485"/>
      <c r="L340" s="485"/>
      <c r="M340" s="485"/>
    </row>
    <row r="341" spans="1:13" s="484" customFormat="1" ht="40" customHeight="1">
      <c r="A341" s="486"/>
      <c r="B341" s="487" t="s">
        <v>1421</v>
      </c>
      <c r="C341" s="477" t="s">
        <v>1422</v>
      </c>
      <c r="D341" s="487" t="s">
        <v>1373</v>
      </c>
      <c r="E341" s="488">
        <v>15471.497727686987</v>
      </c>
      <c r="F341" s="465"/>
      <c r="H341" s="485"/>
      <c r="I341" s="485"/>
      <c r="J341" s="485"/>
      <c r="K341" s="485"/>
      <c r="L341" s="485"/>
      <c r="M341" s="485"/>
    </row>
    <row r="342" spans="1:13" s="484" customFormat="1" ht="40" customHeight="1">
      <c r="A342" s="486"/>
      <c r="B342" s="487" t="s">
        <v>1423</v>
      </c>
      <c r="C342" s="477" t="s">
        <v>1424</v>
      </c>
      <c r="D342" s="487" t="s">
        <v>1373</v>
      </c>
      <c r="E342" s="488">
        <v>12119.334495495028</v>
      </c>
      <c r="F342" s="465"/>
      <c r="H342" s="485"/>
      <c r="I342" s="485"/>
      <c r="J342" s="485"/>
      <c r="K342" s="485"/>
      <c r="L342" s="485"/>
      <c r="M342" s="485"/>
    </row>
    <row r="343" spans="1:13" s="484" customFormat="1" ht="20" customHeight="1">
      <c r="A343" s="486"/>
      <c r="B343" s="490" t="s">
        <v>1425</v>
      </c>
      <c r="C343" s="477" t="s">
        <v>1426</v>
      </c>
      <c r="D343" s="487" t="s">
        <v>1373</v>
      </c>
      <c r="E343" s="488">
        <v>5957.2248161760199</v>
      </c>
      <c r="F343" s="465"/>
      <c r="H343" s="485"/>
      <c r="I343" s="485"/>
      <c r="J343" s="485"/>
      <c r="K343" s="485"/>
      <c r="L343" s="485"/>
      <c r="M343" s="485"/>
    </row>
    <row r="344" spans="1:13" s="484" customFormat="1" ht="40" customHeight="1">
      <c r="A344" s="486"/>
      <c r="B344" s="490" t="s">
        <v>1427</v>
      </c>
      <c r="C344" s="477" t="s">
        <v>1428</v>
      </c>
      <c r="D344" s="487" t="s">
        <v>1373</v>
      </c>
      <c r="E344" s="488">
        <v>4068.7919999999999</v>
      </c>
      <c r="F344" s="465"/>
      <c r="H344" s="485"/>
      <c r="I344" s="485"/>
      <c r="J344" s="485"/>
      <c r="K344" s="485"/>
      <c r="L344" s="485"/>
      <c r="M344" s="485"/>
    </row>
    <row r="345" spans="1:13" s="484" customFormat="1" ht="20" customHeight="1">
      <c r="A345" s="486"/>
      <c r="B345" s="490" t="s">
        <v>1429</v>
      </c>
      <c r="C345" s="477" t="s">
        <v>1430</v>
      </c>
      <c r="D345" s="487" t="s">
        <v>1373</v>
      </c>
      <c r="E345" s="488">
        <v>3081.0351834564362</v>
      </c>
      <c r="F345" s="465"/>
      <c r="H345" s="485"/>
      <c r="I345" s="485"/>
      <c r="J345" s="485"/>
      <c r="K345" s="485"/>
      <c r="L345" s="485"/>
      <c r="M345" s="485"/>
    </row>
    <row r="346" spans="1:13" s="484" customFormat="1" ht="20" customHeight="1">
      <c r="A346" s="486"/>
      <c r="B346" s="490" t="s">
        <v>1431</v>
      </c>
      <c r="C346" s="477" t="s">
        <v>1432</v>
      </c>
      <c r="D346" s="487" t="s">
        <v>1373</v>
      </c>
      <c r="E346" s="488">
        <v>21586.5</v>
      </c>
      <c r="F346" s="465"/>
      <c r="H346" s="485"/>
      <c r="I346" s="485"/>
      <c r="J346" s="485"/>
      <c r="K346" s="485"/>
      <c r="L346" s="485"/>
      <c r="M346" s="485"/>
    </row>
    <row r="347" spans="1:13" s="484" customFormat="1" ht="20" customHeight="1">
      <c r="A347" s="486"/>
      <c r="B347" s="487" t="s">
        <v>1433</v>
      </c>
      <c r="C347" s="477" t="s">
        <v>1434</v>
      </c>
      <c r="D347" s="487" t="s">
        <v>1373</v>
      </c>
      <c r="E347" s="488">
        <v>101515.518</v>
      </c>
      <c r="F347" s="465"/>
      <c r="H347" s="485"/>
      <c r="I347" s="485"/>
      <c r="J347" s="485"/>
      <c r="K347" s="485"/>
      <c r="L347" s="485"/>
      <c r="M347" s="485"/>
    </row>
    <row r="348" spans="1:13" s="484" customFormat="1" ht="40" customHeight="1">
      <c r="A348" s="486"/>
      <c r="B348" s="487" t="s">
        <v>1435</v>
      </c>
      <c r="C348" s="477" t="s">
        <v>1436</v>
      </c>
      <c r="D348" s="487" t="s">
        <v>1437</v>
      </c>
      <c r="E348" s="488">
        <v>200070</v>
      </c>
      <c r="F348" s="465"/>
      <c r="H348" s="485"/>
      <c r="I348" s="485"/>
      <c r="J348" s="485"/>
      <c r="K348" s="485"/>
      <c r="L348" s="485"/>
      <c r="M348" s="485"/>
    </row>
    <row r="349" spans="1:13" s="484" customFormat="1" ht="40" customHeight="1">
      <c r="A349" s="486"/>
      <c r="B349" s="487" t="s">
        <v>1438</v>
      </c>
      <c r="C349" s="477" t="s">
        <v>1439</v>
      </c>
      <c r="D349" s="487" t="s">
        <v>1437</v>
      </c>
      <c r="E349" s="488">
        <v>258037.65</v>
      </c>
      <c r="F349" s="465"/>
      <c r="H349" s="485"/>
      <c r="I349" s="485"/>
      <c r="J349" s="485"/>
      <c r="K349" s="485"/>
      <c r="L349" s="485"/>
      <c r="M349" s="485"/>
    </row>
    <row r="350" spans="1:13" s="484" customFormat="1" ht="40" customHeight="1">
      <c r="A350" s="486"/>
      <c r="B350" s="487" t="s">
        <v>1440</v>
      </c>
      <c r="C350" s="477" t="s">
        <v>1441</v>
      </c>
      <c r="D350" s="487" t="s">
        <v>1437</v>
      </c>
      <c r="E350" s="488">
        <v>272680.66800000001</v>
      </c>
      <c r="F350" s="465"/>
      <c r="H350" s="485"/>
      <c r="I350" s="485"/>
      <c r="J350" s="485"/>
      <c r="K350" s="485"/>
      <c r="L350" s="485"/>
      <c r="M350" s="485"/>
    </row>
    <row r="351" spans="1:13" s="484" customFormat="1" ht="40" customHeight="1">
      <c r="A351" s="486"/>
      <c r="B351" s="487" t="s">
        <v>1442</v>
      </c>
      <c r="C351" s="477" t="s">
        <v>1443</v>
      </c>
      <c r="D351" s="487" t="s">
        <v>1437</v>
      </c>
      <c r="E351" s="488">
        <v>228058.74</v>
      </c>
      <c r="F351" s="465"/>
      <c r="H351" s="485"/>
      <c r="I351" s="485"/>
      <c r="J351" s="485"/>
      <c r="K351" s="485"/>
      <c r="L351" s="485"/>
      <c r="M351" s="485"/>
    </row>
    <row r="352" spans="1:13" s="484" customFormat="1" ht="20" customHeight="1">
      <c r="A352" s="486"/>
      <c r="B352" s="487" t="s">
        <v>1444</v>
      </c>
      <c r="C352" s="477" t="s">
        <v>1445</v>
      </c>
      <c r="D352" s="487" t="s">
        <v>1437</v>
      </c>
      <c r="E352" s="488">
        <v>269410.05</v>
      </c>
      <c r="F352" s="465"/>
      <c r="H352" s="485"/>
      <c r="I352" s="485"/>
      <c r="J352" s="485"/>
      <c r="K352" s="485"/>
      <c r="L352" s="485"/>
      <c r="M352" s="485"/>
    </row>
    <row r="353" spans="1:13" s="484" customFormat="1" ht="20" customHeight="1">
      <c r="A353" s="486"/>
      <c r="B353" s="487" t="s">
        <v>1446</v>
      </c>
      <c r="C353" s="477" t="s">
        <v>1447</v>
      </c>
      <c r="D353" s="487" t="s">
        <v>1437</v>
      </c>
      <c r="E353" s="488">
        <v>101298.59999999999</v>
      </c>
      <c r="F353" s="465"/>
      <c r="H353" s="485"/>
      <c r="I353" s="485"/>
      <c r="J353" s="485"/>
      <c r="K353" s="485"/>
      <c r="L353" s="485"/>
      <c r="M353" s="485"/>
    </row>
    <row r="354" spans="1:13" s="484" customFormat="1" ht="20" customHeight="1">
      <c r="A354" s="486"/>
      <c r="B354" s="487" t="s">
        <v>1448</v>
      </c>
      <c r="C354" s="477" t="s">
        <v>1449</v>
      </c>
      <c r="D354" s="487" t="s">
        <v>1373</v>
      </c>
      <c r="E354" s="488">
        <v>129883.86525728164</v>
      </c>
      <c r="F354" s="465"/>
      <c r="H354" s="485"/>
      <c r="I354" s="485"/>
      <c r="J354" s="485"/>
      <c r="K354" s="485"/>
      <c r="L354" s="485"/>
      <c r="M354" s="485"/>
    </row>
    <row r="355" spans="1:13" s="484" customFormat="1" ht="50" customHeight="1">
      <c r="A355" s="486"/>
      <c r="B355" s="487" t="s">
        <v>1450</v>
      </c>
      <c r="C355" s="477" t="s">
        <v>1451</v>
      </c>
      <c r="D355" s="487" t="s">
        <v>1373</v>
      </c>
      <c r="E355" s="488">
        <v>22616.241724031279</v>
      </c>
      <c r="F355" s="465"/>
      <c r="H355" s="485"/>
      <c r="I355" s="485"/>
      <c r="J355" s="485"/>
      <c r="K355" s="485"/>
      <c r="L355" s="485"/>
      <c r="M355" s="485"/>
    </row>
    <row r="356" spans="1:13" s="484" customFormat="1" ht="20" customHeight="1">
      <c r="A356" s="486"/>
      <c r="B356" s="487" t="s">
        <v>1452</v>
      </c>
      <c r="C356" s="477" t="s">
        <v>1453</v>
      </c>
      <c r="D356" s="487" t="s">
        <v>1373</v>
      </c>
      <c r="E356" s="488">
        <v>8010.6351226647866</v>
      </c>
      <c r="F356" s="465"/>
      <c r="H356" s="485"/>
      <c r="I356" s="485"/>
      <c r="J356" s="485"/>
      <c r="K356" s="485"/>
      <c r="L356" s="485"/>
      <c r="M356" s="485"/>
    </row>
    <row r="357" spans="1:13" s="484" customFormat="1" ht="35" customHeight="1">
      <c r="A357" s="486"/>
      <c r="B357" s="487" t="s">
        <v>1454</v>
      </c>
      <c r="C357" s="477" t="s">
        <v>1455</v>
      </c>
      <c r="D357" s="487" t="s">
        <v>1373</v>
      </c>
      <c r="E357" s="488">
        <v>140431.6165143876</v>
      </c>
      <c r="F357" s="465"/>
      <c r="H357" s="485"/>
      <c r="I357" s="485"/>
      <c r="J357" s="485"/>
      <c r="K357" s="485"/>
      <c r="L357" s="485"/>
      <c r="M357" s="485"/>
    </row>
    <row r="358" spans="1:13" s="484" customFormat="1" ht="20" customHeight="1">
      <c r="A358" s="486"/>
      <c r="B358" s="487" t="s">
        <v>1456</v>
      </c>
      <c r="C358" s="477" t="s">
        <v>1457</v>
      </c>
      <c r="D358" s="487" t="s">
        <v>1373</v>
      </c>
      <c r="E358" s="488">
        <v>75727.286055988632</v>
      </c>
      <c r="F358" s="465"/>
      <c r="H358" s="485"/>
      <c r="I358" s="485"/>
      <c r="J358" s="485"/>
      <c r="K358" s="485"/>
      <c r="L358" s="485"/>
      <c r="M358" s="485"/>
    </row>
    <row r="359" spans="1:13" s="484" customFormat="1" ht="40" customHeight="1">
      <c r="A359" s="486"/>
      <c r="B359" s="487" t="s">
        <v>1458</v>
      </c>
      <c r="C359" s="477" t="s">
        <v>1459</v>
      </c>
      <c r="D359" s="487" t="s">
        <v>1373</v>
      </c>
      <c r="E359" s="488">
        <v>13531.05</v>
      </c>
      <c r="F359" s="465"/>
      <c r="H359" s="485"/>
      <c r="I359" s="485"/>
      <c r="J359" s="485"/>
      <c r="K359" s="485"/>
      <c r="L359" s="485"/>
      <c r="M359" s="485"/>
    </row>
    <row r="360" spans="1:13" s="484" customFormat="1" ht="40" customHeight="1">
      <c r="A360" s="486"/>
      <c r="B360" s="487" t="s">
        <v>1460</v>
      </c>
      <c r="C360" s="477" t="s">
        <v>1461</v>
      </c>
      <c r="D360" s="487" t="s">
        <v>1373</v>
      </c>
      <c r="E360" s="488">
        <v>13531.05</v>
      </c>
      <c r="F360" s="465"/>
      <c r="H360" s="485"/>
      <c r="I360" s="485"/>
      <c r="J360" s="485"/>
      <c r="K360" s="485"/>
      <c r="L360" s="485"/>
      <c r="M360" s="485"/>
    </row>
    <row r="361" spans="1:13" s="484" customFormat="1" ht="40" customHeight="1">
      <c r="A361" s="486"/>
      <c r="B361" s="487" t="s">
        <v>1462</v>
      </c>
      <c r="C361" s="477" t="s">
        <v>1463</v>
      </c>
      <c r="D361" s="487" t="s">
        <v>1437</v>
      </c>
      <c r="E361" s="488">
        <v>219808.46578783516</v>
      </c>
      <c r="F361" s="465"/>
      <c r="H361" s="485"/>
      <c r="I361" s="485"/>
      <c r="J361" s="485"/>
      <c r="K361" s="485"/>
      <c r="L361" s="485"/>
      <c r="M361" s="485"/>
    </row>
    <row r="362" spans="1:13" s="484" customFormat="1" ht="31.25" customHeight="1">
      <c r="A362" s="486"/>
      <c r="B362" s="487" t="s">
        <v>1464</v>
      </c>
      <c r="C362" s="477" t="s">
        <v>1465</v>
      </c>
      <c r="D362" s="487" t="s">
        <v>1376</v>
      </c>
      <c r="E362" s="488">
        <v>311662.489</v>
      </c>
      <c r="F362" s="465"/>
      <c r="H362" s="485"/>
      <c r="I362" s="485"/>
      <c r="J362" s="485"/>
      <c r="K362" s="485"/>
      <c r="L362" s="485"/>
      <c r="M362" s="485"/>
    </row>
    <row r="363" spans="1:13" s="484" customFormat="1" ht="20" customHeight="1">
      <c r="A363" s="486"/>
      <c r="B363" s="487" t="s">
        <v>1466</v>
      </c>
      <c r="C363" s="477" t="s">
        <v>1467</v>
      </c>
      <c r="D363" s="487" t="s">
        <v>1376</v>
      </c>
      <c r="E363" s="488">
        <v>86020.137000000002</v>
      </c>
      <c r="F363" s="465"/>
      <c r="H363" s="485"/>
      <c r="I363" s="485"/>
      <c r="J363" s="485"/>
      <c r="K363" s="485"/>
      <c r="L363" s="485"/>
      <c r="M363" s="485"/>
    </row>
    <row r="364" spans="1:13" s="484" customFormat="1" ht="20" customHeight="1">
      <c r="A364" s="486"/>
      <c r="B364" s="487" t="s">
        <v>1468</v>
      </c>
      <c r="C364" s="477" t="s">
        <v>973</v>
      </c>
      <c r="D364" s="487" t="s">
        <v>1376</v>
      </c>
      <c r="E364" s="488">
        <v>130571.99999999999</v>
      </c>
      <c r="F364" s="465"/>
      <c r="H364" s="485"/>
      <c r="I364" s="485"/>
      <c r="J364" s="485"/>
      <c r="K364" s="485"/>
      <c r="L364" s="485"/>
      <c r="M364" s="485"/>
    </row>
    <row r="365" spans="1:13" s="484" customFormat="1" ht="20" customHeight="1">
      <c r="A365" s="486"/>
      <c r="B365" s="487" t="s">
        <v>1403</v>
      </c>
      <c r="C365" s="477" t="s">
        <v>1469</v>
      </c>
      <c r="D365" s="487" t="s">
        <v>1376</v>
      </c>
      <c r="E365" s="488">
        <f>I365/30</f>
        <v>48000</v>
      </c>
      <c r="F365" s="465"/>
      <c r="H365" s="491">
        <v>1200000</v>
      </c>
      <c r="I365" s="491">
        <f>H365*1.2</f>
        <v>1440000</v>
      </c>
      <c r="J365" s="485"/>
      <c r="K365" s="485"/>
      <c r="L365" s="485"/>
      <c r="M365" s="485"/>
    </row>
    <row r="366" spans="1:13" s="484" customFormat="1" ht="20" customHeight="1">
      <c r="A366" s="486"/>
      <c r="B366" s="487" t="s">
        <v>1410</v>
      </c>
      <c r="C366" s="477" t="s">
        <v>1470</v>
      </c>
      <c r="D366" s="487" t="s">
        <v>1376</v>
      </c>
      <c r="E366" s="488">
        <f>I366/10</f>
        <v>6240</v>
      </c>
      <c r="F366" s="465"/>
      <c r="H366" s="491">
        <v>52000</v>
      </c>
      <c r="I366" s="491">
        <f>H366*1.2</f>
        <v>62400</v>
      </c>
      <c r="J366" s="485"/>
      <c r="K366" s="485"/>
      <c r="L366" s="485"/>
      <c r="M366" s="485"/>
    </row>
    <row r="367" spans="1:13" s="484" customFormat="1" ht="20" customHeight="1">
      <c r="A367" s="486"/>
      <c r="B367" s="487" t="s">
        <v>1412</v>
      </c>
      <c r="C367" s="477" t="s">
        <v>1471</v>
      </c>
      <c r="D367" s="487" t="s">
        <v>1376</v>
      </c>
      <c r="E367" s="488">
        <v>23000</v>
      </c>
      <c r="F367" s="465"/>
      <c r="H367" s="491"/>
      <c r="I367" s="491"/>
      <c r="J367" s="485"/>
      <c r="K367" s="485"/>
      <c r="L367" s="485"/>
      <c r="M367" s="485"/>
    </row>
    <row r="368" spans="1:13" s="484" customFormat="1" ht="20" customHeight="1">
      <c r="A368" s="486"/>
      <c r="B368" s="487" t="s">
        <v>1472</v>
      </c>
      <c r="C368" s="477" t="s">
        <v>1473</v>
      </c>
      <c r="D368" s="487" t="s">
        <v>1376</v>
      </c>
      <c r="E368" s="488">
        <f>I368/30</f>
        <v>66000</v>
      </c>
      <c r="F368" s="465"/>
      <c r="H368" s="491">
        <v>1650000</v>
      </c>
      <c r="I368" s="491">
        <f>H368*1.2</f>
        <v>1980000</v>
      </c>
      <c r="J368" s="485"/>
      <c r="K368" s="485"/>
      <c r="L368" s="485"/>
      <c r="M368" s="485"/>
    </row>
    <row r="369" spans="1:13" s="484" customFormat="1" ht="20" customHeight="1">
      <c r="A369" s="483"/>
      <c r="B369" s="487" t="s">
        <v>1608</v>
      </c>
      <c r="C369" s="477" t="s">
        <v>1541</v>
      </c>
      <c r="D369" s="487" t="s">
        <v>1376</v>
      </c>
      <c r="E369" s="488">
        <v>32200</v>
      </c>
      <c r="F369" s="465"/>
      <c r="H369" s="497"/>
      <c r="I369" s="497"/>
    </row>
    <row r="370" spans="1:13" s="484" customFormat="1" ht="20" customHeight="1">
      <c r="A370" s="486"/>
      <c r="B370" s="487" t="s">
        <v>1609</v>
      </c>
      <c r="C370" s="477" t="s">
        <v>1598</v>
      </c>
      <c r="D370" s="487" t="s">
        <v>1376</v>
      </c>
      <c r="E370" s="488">
        <v>20900</v>
      </c>
      <c r="F370" s="465"/>
    </row>
    <row r="371" spans="1:13" s="484" customFormat="1" ht="20" customHeight="1">
      <c r="A371" s="486"/>
      <c r="B371" s="487" t="s">
        <v>1610</v>
      </c>
      <c r="C371" s="477" t="s">
        <v>1599</v>
      </c>
      <c r="D371" s="487" t="s">
        <v>1376</v>
      </c>
      <c r="E371" s="488">
        <v>144595</v>
      </c>
      <c r="F371" s="465"/>
    </row>
    <row r="372" spans="1:13" s="484" customFormat="1" ht="20" customHeight="1">
      <c r="A372" s="486"/>
      <c r="B372" s="487" t="s">
        <v>1611</v>
      </c>
      <c r="C372" s="477" t="s">
        <v>1600</v>
      </c>
      <c r="D372" s="487" t="s">
        <v>1376</v>
      </c>
      <c r="E372" s="488">
        <v>1500000</v>
      </c>
      <c r="F372" s="465"/>
    </row>
    <row r="373" spans="1:13" s="484" customFormat="1" ht="20" customHeight="1">
      <c r="A373" s="486"/>
      <c r="B373" s="487" t="s">
        <v>1612</v>
      </c>
      <c r="C373" s="477" t="s">
        <v>1601</v>
      </c>
      <c r="D373" s="487" t="s">
        <v>1376</v>
      </c>
      <c r="E373" s="488">
        <v>0</v>
      </c>
      <c r="F373" s="465"/>
    </row>
    <row r="374" spans="1:13" s="484" customFormat="1" ht="20" customHeight="1">
      <c r="A374" s="486"/>
      <c r="B374" s="487" t="s">
        <v>1613</v>
      </c>
      <c r="C374" s="477" t="s">
        <v>1602</v>
      </c>
      <c r="D374" s="487" t="s">
        <v>1376</v>
      </c>
      <c r="E374" s="488">
        <v>1200000</v>
      </c>
      <c r="F374" s="465"/>
    </row>
    <row r="375" spans="1:13" s="484" customFormat="1" ht="20" customHeight="1">
      <c r="A375" s="486"/>
      <c r="B375" s="487" t="s">
        <v>1614</v>
      </c>
      <c r="C375" s="477" t="s">
        <v>1603</v>
      </c>
      <c r="D375" s="487" t="s">
        <v>1376</v>
      </c>
      <c r="E375" s="488">
        <v>3000000</v>
      </c>
      <c r="F375" s="465"/>
    </row>
    <row r="376" spans="1:13" s="484" customFormat="1" ht="20" customHeight="1">
      <c r="A376" s="486"/>
      <c r="B376" s="487" t="s">
        <v>1615</v>
      </c>
      <c r="C376" s="477" t="s">
        <v>1604</v>
      </c>
      <c r="D376" s="487" t="s">
        <v>1376</v>
      </c>
      <c r="E376" s="488">
        <v>20000000</v>
      </c>
      <c r="F376" s="465"/>
    </row>
    <row r="377" spans="1:13" s="484" customFormat="1" ht="20" customHeight="1">
      <c r="A377" s="486"/>
      <c r="B377" s="487" t="s">
        <v>1616</v>
      </c>
      <c r="C377" s="477" t="s">
        <v>1605</v>
      </c>
      <c r="D377" s="487" t="s">
        <v>1376</v>
      </c>
      <c r="E377" s="488">
        <v>20000000</v>
      </c>
      <c r="F377" s="465"/>
    </row>
    <row r="378" spans="1:13" s="484" customFormat="1" ht="40" customHeight="1">
      <c r="A378" s="486"/>
      <c r="B378" s="487" t="s">
        <v>1617</v>
      </c>
      <c r="C378" s="477" t="s">
        <v>1606</v>
      </c>
      <c r="D378" s="487" t="s">
        <v>1376</v>
      </c>
      <c r="E378" s="488">
        <v>600000</v>
      </c>
      <c r="F378" s="465"/>
    </row>
    <row r="379" spans="1:13" s="484" customFormat="1" ht="20" customHeight="1">
      <c r="A379" s="486"/>
      <c r="B379" s="487" t="s">
        <v>1618</v>
      </c>
      <c r="C379" s="498" t="s">
        <v>1607</v>
      </c>
      <c r="D379" s="487" t="s">
        <v>1376</v>
      </c>
      <c r="E379" s="488">
        <v>1800000</v>
      </c>
      <c r="F379" s="465"/>
    </row>
    <row r="380" spans="1:13" s="484" customFormat="1" ht="15" customHeight="1">
      <c r="A380" s="483"/>
      <c r="B380" s="492"/>
      <c r="C380" s="493"/>
      <c r="D380" s="492"/>
      <c r="E380" s="494"/>
      <c r="F380" s="465"/>
      <c r="H380" s="485"/>
      <c r="I380" s="485"/>
      <c r="J380" s="485"/>
      <c r="K380" s="485"/>
      <c r="L380" s="485"/>
      <c r="M380" s="485"/>
    </row>
    <row r="381" spans="1:13" s="484" customFormat="1" ht="20" customHeight="1">
      <c r="A381" s="483"/>
      <c r="B381" s="1366" t="s">
        <v>3</v>
      </c>
      <c r="C381" s="1367"/>
      <c r="D381" s="1367"/>
      <c r="E381" s="1368"/>
      <c r="F381" s="465"/>
      <c r="H381" s="485"/>
      <c r="I381" s="485"/>
      <c r="J381" s="485"/>
      <c r="K381" s="485"/>
      <c r="L381" s="485"/>
      <c r="M381" s="485"/>
    </row>
    <row r="382" spans="1:13" s="484" customFormat="1" ht="20" customHeight="1">
      <c r="A382" s="486"/>
      <c r="B382" s="906" t="s">
        <v>1474</v>
      </c>
      <c r="C382" s="904" t="s">
        <v>506</v>
      </c>
      <c r="D382" s="906" t="s">
        <v>1475</v>
      </c>
      <c r="E382" s="488">
        <v>50004.564548208138</v>
      </c>
      <c r="F382" s="465"/>
      <c r="G382" s="495"/>
      <c r="H382" s="485"/>
      <c r="I382" s="485"/>
      <c r="J382" s="485"/>
      <c r="K382" s="485"/>
      <c r="L382" s="485"/>
      <c r="M382" s="485"/>
    </row>
    <row r="383" spans="1:13" s="484" customFormat="1" ht="20" customHeight="1">
      <c r="A383" s="486"/>
      <c r="B383" s="906" t="s">
        <v>1476</v>
      </c>
      <c r="C383" s="904" t="s">
        <v>518</v>
      </c>
      <c r="D383" s="906" t="s">
        <v>1475</v>
      </c>
      <c r="E383" s="488">
        <v>54548.731496747867</v>
      </c>
      <c r="F383" s="465"/>
      <c r="H383" s="485"/>
      <c r="I383" s="485"/>
      <c r="J383" s="485"/>
      <c r="K383" s="485"/>
      <c r="L383" s="485"/>
      <c r="M383" s="485"/>
    </row>
    <row r="384" spans="1:13" s="484" customFormat="1" ht="20" customHeight="1">
      <c r="A384" s="486"/>
      <c r="B384" s="906" t="s">
        <v>1477</v>
      </c>
      <c r="C384" s="904" t="s">
        <v>522</v>
      </c>
      <c r="D384" s="906" t="s">
        <v>1475</v>
      </c>
      <c r="E384" s="488">
        <v>57584.418833864707</v>
      </c>
      <c r="F384" s="465"/>
      <c r="H384" s="485"/>
      <c r="I384" s="485"/>
      <c r="J384" s="485"/>
      <c r="K384" s="485"/>
      <c r="L384" s="485"/>
      <c r="M384" s="485"/>
    </row>
    <row r="385" spans="1:13" s="484" customFormat="1" ht="20" customHeight="1">
      <c r="A385" s="486"/>
      <c r="B385" s="906" t="s">
        <v>1478</v>
      </c>
      <c r="C385" s="904" t="s">
        <v>526</v>
      </c>
      <c r="D385" s="906" t="s">
        <v>1475</v>
      </c>
      <c r="E385" s="488">
        <v>60620.10617098154</v>
      </c>
      <c r="F385" s="465"/>
      <c r="H385" s="485"/>
      <c r="I385" s="485"/>
      <c r="J385" s="485"/>
      <c r="K385" s="485"/>
      <c r="L385" s="485"/>
      <c r="M385" s="485"/>
    </row>
    <row r="386" spans="1:13" s="484" customFormat="1" ht="20" customHeight="1">
      <c r="A386" s="486"/>
      <c r="B386" s="906" t="s">
        <v>1479</v>
      </c>
      <c r="C386" s="904" t="s">
        <v>1577</v>
      </c>
      <c r="D386" s="906" t="s">
        <v>1475</v>
      </c>
      <c r="E386" s="488">
        <v>66691.480845215236</v>
      </c>
      <c r="F386" s="465"/>
      <c r="H386" s="485"/>
      <c r="I386" s="485"/>
      <c r="J386" s="485"/>
      <c r="K386" s="485"/>
      <c r="L386" s="485"/>
      <c r="M386" s="485"/>
    </row>
    <row r="387" spans="1:13" s="484" customFormat="1" ht="20" customHeight="1">
      <c r="A387" s="486"/>
      <c r="B387" s="906" t="s">
        <v>1480</v>
      </c>
      <c r="C387" s="904" t="s">
        <v>1593</v>
      </c>
      <c r="D387" s="906" t="s">
        <v>1475</v>
      </c>
      <c r="E387" s="488">
        <v>20977.170756437663</v>
      </c>
      <c r="F387" s="465"/>
      <c r="H387" s="485"/>
      <c r="I387" s="485"/>
      <c r="J387" s="485"/>
      <c r="K387" s="485"/>
      <c r="L387" s="485"/>
      <c r="M387" s="485"/>
    </row>
    <row r="388" spans="1:13" s="484" customFormat="1" ht="20" customHeight="1">
      <c r="A388" s="486"/>
      <c r="B388" s="906" t="s">
        <v>1481</v>
      </c>
      <c r="C388" s="904" t="s">
        <v>1594</v>
      </c>
      <c r="D388" s="906" t="s">
        <v>1475</v>
      </c>
      <c r="E388" s="488">
        <v>33871.637234323105</v>
      </c>
      <c r="F388" s="465"/>
      <c r="H388" s="485"/>
      <c r="I388" s="485"/>
      <c r="J388" s="485"/>
      <c r="K388" s="485"/>
      <c r="L388" s="485"/>
      <c r="M388" s="485"/>
    </row>
    <row r="389" spans="1:13" s="484" customFormat="1" ht="20" customHeight="1">
      <c r="A389" s="486"/>
      <c r="B389" s="906" t="s">
        <v>1483</v>
      </c>
      <c r="C389" s="904" t="s">
        <v>444</v>
      </c>
      <c r="D389" s="906" t="s">
        <v>1376</v>
      </c>
      <c r="E389" s="488"/>
      <c r="F389" s="465"/>
      <c r="G389" s="496"/>
      <c r="H389" s="485"/>
      <c r="I389" s="485"/>
      <c r="J389" s="485"/>
      <c r="K389" s="485"/>
      <c r="L389" s="485"/>
      <c r="M389" s="485"/>
    </row>
    <row r="390" spans="1:13" s="484" customFormat="1" ht="20" customHeight="1">
      <c r="A390" s="486"/>
      <c r="B390" s="906" t="s">
        <v>1484</v>
      </c>
      <c r="C390" s="904" t="s">
        <v>1482</v>
      </c>
      <c r="D390" s="906" t="s">
        <v>1376</v>
      </c>
      <c r="E390" s="488"/>
      <c r="F390" s="465"/>
      <c r="G390" s="496"/>
      <c r="H390" s="485"/>
      <c r="I390" s="485"/>
      <c r="J390" s="485"/>
      <c r="K390" s="485"/>
      <c r="L390" s="485"/>
      <c r="M390" s="485"/>
    </row>
    <row r="391" spans="1:13" s="484" customFormat="1" ht="20" customHeight="1">
      <c r="A391" s="486"/>
      <c r="B391" s="906" t="s">
        <v>1486</v>
      </c>
      <c r="C391" s="904" t="s">
        <v>445</v>
      </c>
      <c r="D391" s="906" t="s">
        <v>1376</v>
      </c>
      <c r="E391" s="488"/>
      <c r="F391" s="465"/>
      <c r="H391" s="485"/>
      <c r="I391" s="485"/>
      <c r="J391" s="485"/>
      <c r="K391" s="485"/>
      <c r="L391" s="485"/>
      <c r="M391" s="485"/>
    </row>
    <row r="392" spans="1:13" s="484" customFormat="1" ht="20" customHeight="1">
      <c r="A392" s="486"/>
      <c r="B392" s="906" t="s">
        <v>1488</v>
      </c>
      <c r="C392" s="904" t="s">
        <v>1485</v>
      </c>
      <c r="D392" s="906" t="s">
        <v>1376</v>
      </c>
      <c r="E392" s="488"/>
      <c r="F392" s="465"/>
      <c r="H392" s="485"/>
      <c r="I392" s="485"/>
      <c r="J392" s="485"/>
      <c r="K392" s="485"/>
      <c r="L392" s="485"/>
      <c r="M392" s="485"/>
    </row>
    <row r="393" spans="1:13" s="484" customFormat="1" ht="20" customHeight="1">
      <c r="A393" s="486"/>
      <c r="B393" s="906" t="s">
        <v>1490</v>
      </c>
      <c r="C393" s="904" t="s">
        <v>1487</v>
      </c>
      <c r="D393" s="906" t="s">
        <v>1376</v>
      </c>
      <c r="E393" s="488"/>
      <c r="F393" s="465"/>
      <c r="H393" s="485"/>
      <c r="I393" s="485"/>
      <c r="J393" s="485"/>
      <c r="K393" s="485"/>
      <c r="L393" s="485"/>
      <c r="M393" s="485"/>
    </row>
    <row r="394" spans="1:13" s="484" customFormat="1" ht="20" customHeight="1">
      <c r="A394" s="486"/>
      <c r="B394" s="906" t="s">
        <v>1492</v>
      </c>
      <c r="C394" s="904" t="s">
        <v>1489</v>
      </c>
      <c r="D394" s="906" t="s">
        <v>1376</v>
      </c>
      <c r="E394" s="488"/>
      <c r="F394" s="465"/>
      <c r="H394" s="485"/>
      <c r="I394" s="485"/>
      <c r="J394" s="485"/>
      <c r="K394" s="485"/>
      <c r="L394" s="485"/>
      <c r="M394" s="485"/>
    </row>
    <row r="395" spans="1:13" s="484" customFormat="1" ht="20" customHeight="1">
      <c r="A395" s="486"/>
      <c r="B395" s="906" t="s">
        <v>1494</v>
      </c>
      <c r="C395" s="904" t="s">
        <v>1491</v>
      </c>
      <c r="D395" s="906" t="s">
        <v>1376</v>
      </c>
      <c r="E395" s="488"/>
      <c r="F395" s="465"/>
      <c r="H395" s="485"/>
      <c r="I395" s="485"/>
      <c r="J395" s="485"/>
      <c r="K395" s="485"/>
      <c r="L395" s="485"/>
      <c r="M395" s="485"/>
    </row>
    <row r="396" spans="1:13" s="484" customFormat="1" ht="20" customHeight="1">
      <c r="A396" s="486"/>
      <c r="B396" s="906" t="s">
        <v>1495</v>
      </c>
      <c r="C396" s="904" t="s">
        <v>1493</v>
      </c>
      <c r="D396" s="906" t="s">
        <v>1376</v>
      </c>
      <c r="E396" s="488"/>
      <c r="F396" s="465"/>
      <c r="G396" s="495"/>
      <c r="H396" s="485"/>
      <c r="I396" s="485"/>
      <c r="J396" s="485"/>
      <c r="K396" s="485"/>
      <c r="L396" s="485"/>
      <c r="M396" s="485"/>
    </row>
    <row r="397" spans="1:13" s="484" customFormat="1" ht="20" customHeight="1">
      <c r="A397" s="486"/>
      <c r="B397" s="906" t="s">
        <v>1497</v>
      </c>
      <c r="C397" s="904" t="s">
        <v>1493</v>
      </c>
      <c r="D397" s="906" t="s">
        <v>1373</v>
      </c>
      <c r="E397" s="488"/>
      <c r="F397" s="465"/>
      <c r="G397" s="495"/>
      <c r="H397" s="485"/>
      <c r="I397" s="485"/>
      <c r="J397" s="485"/>
      <c r="K397" s="485"/>
      <c r="L397" s="485"/>
      <c r="M397" s="485"/>
    </row>
    <row r="398" spans="1:13" s="484" customFormat="1" ht="20" customHeight="1">
      <c r="A398" s="486"/>
      <c r="B398" s="906" t="s">
        <v>1499</v>
      </c>
      <c r="C398" s="904" t="s">
        <v>1496</v>
      </c>
      <c r="D398" s="906" t="s">
        <v>1376</v>
      </c>
      <c r="E398" s="488"/>
      <c r="F398" s="465"/>
      <c r="H398" s="485"/>
      <c r="I398" s="485"/>
      <c r="J398" s="485"/>
      <c r="K398" s="485"/>
      <c r="L398" s="485"/>
      <c r="M398" s="485"/>
    </row>
    <row r="399" spans="1:13" s="484" customFormat="1" ht="20" customHeight="1">
      <c r="A399" s="486"/>
      <c r="B399" s="906" t="s">
        <v>1501</v>
      </c>
      <c r="C399" s="904" t="s">
        <v>1498</v>
      </c>
      <c r="D399" s="906" t="s">
        <v>1376</v>
      </c>
      <c r="E399" s="488">
        <v>228470.27576381323</v>
      </c>
      <c r="F399" s="465"/>
      <c r="H399" s="485"/>
      <c r="I399" s="485"/>
      <c r="J399" s="485"/>
      <c r="K399" s="485"/>
      <c r="L399" s="485"/>
      <c r="M399" s="485"/>
    </row>
    <row r="400" spans="1:13" s="484" customFormat="1" ht="20" customHeight="1">
      <c r="A400" s="486"/>
      <c r="B400" s="906" t="s">
        <v>1503</v>
      </c>
      <c r="C400" s="904" t="s">
        <v>1500</v>
      </c>
      <c r="D400" s="906" t="s">
        <v>1376</v>
      </c>
      <c r="E400" s="488">
        <v>456940.55152762646</v>
      </c>
      <c r="F400" s="465"/>
      <c r="H400" s="485"/>
      <c r="I400" s="485"/>
      <c r="J400" s="485"/>
      <c r="K400" s="485"/>
      <c r="L400" s="485"/>
      <c r="M400" s="485"/>
    </row>
    <row r="401" spans="1:13" s="484" customFormat="1" ht="20" customHeight="1">
      <c r="A401" s="486"/>
      <c r="B401" s="906" t="s">
        <v>1505</v>
      </c>
      <c r="C401" s="904" t="s">
        <v>1502</v>
      </c>
      <c r="D401" s="906" t="s">
        <v>1376</v>
      </c>
      <c r="E401" s="488">
        <v>456164.23449428461</v>
      </c>
      <c r="F401" s="465"/>
      <c r="H401" s="485"/>
      <c r="I401" s="485"/>
      <c r="J401" s="485"/>
      <c r="K401" s="485"/>
      <c r="L401" s="485"/>
      <c r="M401" s="485"/>
    </row>
    <row r="402" spans="1:13" s="484" customFormat="1" ht="20" customHeight="1">
      <c r="A402" s="486"/>
      <c r="B402" s="906" t="s">
        <v>1507</v>
      </c>
      <c r="C402" s="904" t="s">
        <v>1832</v>
      </c>
      <c r="D402" s="906" t="s">
        <v>283</v>
      </c>
      <c r="E402" s="488">
        <v>5500000</v>
      </c>
      <c r="F402" s="465"/>
      <c r="H402" s="485"/>
      <c r="I402" s="485"/>
      <c r="J402" s="485"/>
      <c r="K402" s="485"/>
      <c r="L402" s="485"/>
      <c r="M402" s="485"/>
    </row>
    <row r="403" spans="1:13" s="484" customFormat="1" ht="20" customHeight="1">
      <c r="A403" s="486"/>
      <c r="B403" s="906" t="s">
        <v>1595</v>
      </c>
      <c r="C403" s="904" t="s">
        <v>1504</v>
      </c>
      <c r="D403" s="906" t="s">
        <v>283</v>
      </c>
      <c r="E403" s="488">
        <v>4026655.9999999995</v>
      </c>
      <c r="F403" s="465"/>
      <c r="H403" s="485"/>
      <c r="I403" s="485"/>
      <c r="J403" s="485"/>
      <c r="K403" s="485"/>
      <c r="L403" s="485"/>
      <c r="M403" s="485"/>
    </row>
    <row r="404" spans="1:13" s="484" customFormat="1" ht="20" customHeight="1">
      <c r="A404" s="486"/>
      <c r="B404" s="906" t="s">
        <v>1596</v>
      </c>
      <c r="C404" s="904" t="s">
        <v>1506</v>
      </c>
      <c r="D404" s="906" t="s">
        <v>283</v>
      </c>
      <c r="E404" s="488">
        <v>2266252.3299999996</v>
      </c>
      <c r="F404" s="465"/>
      <c r="H404" s="485"/>
      <c r="I404" s="485"/>
      <c r="J404" s="485"/>
      <c r="K404" s="485"/>
      <c r="L404" s="485"/>
      <c r="M404" s="485"/>
    </row>
    <row r="405" spans="1:13" s="484" customFormat="1" ht="20" customHeight="1">
      <c r="A405" s="486"/>
      <c r="B405" s="906" t="s">
        <v>1833</v>
      </c>
      <c r="C405" s="904" t="s">
        <v>1508</v>
      </c>
      <c r="D405" s="906" t="s">
        <v>283</v>
      </c>
      <c r="E405" s="488">
        <v>1965511.4599999997</v>
      </c>
      <c r="F405" s="465"/>
      <c r="H405" s="485"/>
      <c r="I405" s="485"/>
      <c r="J405" s="485"/>
      <c r="K405" s="485"/>
      <c r="L405" s="485"/>
      <c r="M405" s="485"/>
    </row>
    <row r="406" spans="1:13" s="484" customFormat="1" ht="15" customHeight="1">
      <c r="A406" s="483"/>
      <c r="B406" s="492"/>
      <c r="C406" s="493"/>
      <c r="D406" s="492"/>
      <c r="E406" s="494"/>
      <c r="F406" s="465"/>
    </row>
    <row r="407" spans="1:13" s="484" customFormat="1" ht="20" customHeight="1">
      <c r="A407" s="483"/>
      <c r="B407" s="1366" t="s">
        <v>550</v>
      </c>
      <c r="C407" s="1367"/>
      <c r="D407" s="1367"/>
      <c r="E407" s="1368"/>
      <c r="F407" s="465"/>
    </row>
    <row r="408" spans="1:13" s="484" customFormat="1" ht="20" customHeight="1">
      <c r="A408" s="483"/>
      <c r="B408" s="487" t="s">
        <v>1509</v>
      </c>
      <c r="C408" s="477" t="s">
        <v>1510</v>
      </c>
      <c r="D408" s="487" t="s">
        <v>994</v>
      </c>
      <c r="E408" s="488">
        <v>1866.9689999999998</v>
      </c>
      <c r="F408" s="465"/>
      <c r="H408" s="497"/>
      <c r="I408" s="497"/>
    </row>
    <row r="409" spans="1:13" s="484" customFormat="1" ht="40" customHeight="1">
      <c r="A409" s="486"/>
      <c r="B409" s="487" t="s">
        <v>1511</v>
      </c>
      <c r="C409" s="477" t="s">
        <v>1512</v>
      </c>
      <c r="D409" s="487" t="s">
        <v>994</v>
      </c>
      <c r="E409" s="488">
        <f>E408</f>
        <v>1866.9689999999998</v>
      </c>
      <c r="F409" s="465"/>
    </row>
    <row r="410" spans="1:13" s="484" customFormat="1" ht="20" customHeight="1">
      <c r="A410" s="486"/>
      <c r="B410" s="487" t="s">
        <v>1513</v>
      </c>
      <c r="C410" s="477" t="s">
        <v>993</v>
      </c>
      <c r="D410" s="487" t="s">
        <v>994</v>
      </c>
      <c r="E410" s="488">
        <f>E409</f>
        <v>1866.9689999999998</v>
      </c>
      <c r="F410" s="465"/>
    </row>
    <row r="411" spans="1:13" s="484" customFormat="1" ht="20" customHeight="1">
      <c r="A411" s="486"/>
      <c r="B411" s="487" t="s">
        <v>1514</v>
      </c>
      <c r="C411" s="477" t="s">
        <v>1515</v>
      </c>
      <c r="D411" s="487" t="s">
        <v>291</v>
      </c>
      <c r="E411" s="488">
        <v>0</v>
      </c>
      <c r="F411" s="465"/>
    </row>
    <row r="412" spans="1:13" s="484" customFormat="1" ht="20" customHeight="1">
      <c r="A412" s="486"/>
      <c r="B412" s="487" t="s">
        <v>1516</v>
      </c>
      <c r="C412" s="477" t="s">
        <v>1517</v>
      </c>
      <c r="D412" s="487" t="s">
        <v>994</v>
      </c>
      <c r="E412" s="488">
        <f>E410</f>
        <v>1866.9689999999998</v>
      </c>
      <c r="F412" s="465"/>
    </row>
    <row r="413" spans="1:13" s="484" customFormat="1" ht="20" customHeight="1">
      <c r="A413" s="486"/>
      <c r="B413" s="487" t="s">
        <v>1518</v>
      </c>
      <c r="C413" s="477" t="s">
        <v>1592</v>
      </c>
      <c r="D413" s="487" t="s">
        <v>327</v>
      </c>
      <c r="E413" s="488">
        <v>1155.4591946044889</v>
      </c>
      <c r="F413" s="465"/>
    </row>
    <row r="414" spans="1:13" s="484" customFormat="1" ht="35" customHeight="1">
      <c r="A414" s="486"/>
      <c r="B414" s="487" t="s">
        <v>1520</v>
      </c>
      <c r="C414" s="477" t="s">
        <v>1519</v>
      </c>
      <c r="D414" s="487" t="s">
        <v>320</v>
      </c>
      <c r="E414" s="488">
        <v>8346.8639226103369</v>
      </c>
      <c r="F414" s="465"/>
    </row>
    <row r="415" spans="1:13" s="484" customFormat="1" ht="40" customHeight="1">
      <c r="A415" s="486"/>
      <c r="B415" s="487" t="s">
        <v>1522</v>
      </c>
      <c r="C415" s="477" t="s">
        <v>1521</v>
      </c>
      <c r="D415" s="487" t="s">
        <v>320</v>
      </c>
      <c r="E415" s="488">
        <v>7484.4352691441045</v>
      </c>
      <c r="F415" s="465"/>
    </row>
    <row r="416" spans="1:13" s="484" customFormat="1" ht="20" customHeight="1">
      <c r="A416" s="486"/>
      <c r="B416" s="487" t="s">
        <v>1524</v>
      </c>
      <c r="C416" s="498" t="s">
        <v>1523</v>
      </c>
      <c r="D416" s="487" t="s">
        <v>320</v>
      </c>
      <c r="E416" s="488">
        <v>36855</v>
      </c>
      <c r="F416" s="465"/>
    </row>
    <row r="417" spans="1:6" s="484" customFormat="1" ht="20" customHeight="1">
      <c r="A417" s="499"/>
      <c r="B417" s="487" t="s">
        <v>1525</v>
      </c>
      <c r="C417" s="498"/>
      <c r="D417" s="487" t="s">
        <v>2</v>
      </c>
      <c r="E417" s="488">
        <v>46674.224999999999</v>
      </c>
      <c r="F417" s="465"/>
    </row>
    <row r="418" spans="1:6" s="484" customFormat="1" ht="40" customHeight="1">
      <c r="A418" s="499"/>
      <c r="B418" s="487" t="s">
        <v>1527</v>
      </c>
      <c r="C418" s="498" t="s">
        <v>1526</v>
      </c>
      <c r="D418" s="487" t="s">
        <v>320</v>
      </c>
      <c r="E418" s="488">
        <v>23181.794999999998</v>
      </c>
      <c r="F418" s="465"/>
    </row>
    <row r="419" spans="1:6" s="484" customFormat="1" ht="20" customHeight="1">
      <c r="A419" s="499"/>
      <c r="B419" s="487" t="s">
        <v>1597</v>
      </c>
      <c r="C419" s="498"/>
      <c r="D419" s="487" t="s">
        <v>2</v>
      </c>
      <c r="E419" s="488">
        <v>224036.28</v>
      </c>
      <c r="F419" s="465"/>
    </row>
    <row r="421" spans="1:6" ht="15.5">
      <c r="C421" s="455" t="s">
        <v>1528</v>
      </c>
    </row>
    <row r="425" spans="1:6">
      <c r="C425" s="500"/>
    </row>
  </sheetData>
  <autoFilter ref="C5:C421" xr:uid="{00000000-0001-0000-0900-000000000000}"/>
  <mergeCells count="9">
    <mergeCell ref="B315:E315"/>
    <mergeCell ref="B381:E381"/>
    <mergeCell ref="B407:E407"/>
    <mergeCell ref="B1:E1"/>
    <mergeCell ref="B2:E2"/>
    <mergeCell ref="B3:E3"/>
    <mergeCell ref="B4:E4"/>
    <mergeCell ref="B6:E6"/>
    <mergeCell ref="B9:E9"/>
  </mergeCells>
  <phoneticPr fontId="125" type="noConversion"/>
  <printOptions horizontalCentered="1"/>
  <pageMargins left="0.25" right="0.25" top="0.75" bottom="0.75" header="0.3" footer="0.3"/>
  <pageSetup paperSize="9" scale="77" fitToHeight="0" orientation="portrait" r:id="rId1"/>
  <rowBreaks count="8" manualBreakCount="8">
    <brk id="42" max="5" man="1"/>
    <brk id="66" max="5" man="1"/>
    <brk id="94" max="5" man="1"/>
    <brk id="120" max="5" man="1"/>
    <brk id="144" max="5" man="1"/>
    <brk id="324" max="5" man="1"/>
    <brk id="346" max="5" man="1"/>
    <brk id="365" max="5" man="1"/>
  </row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75"/>
  <sheetViews>
    <sheetView view="pageBreakPreview" topLeftCell="A142" zoomScale="37" zoomScaleNormal="70" zoomScaleSheetLayoutView="130" workbookViewId="0">
      <selection activeCell="M4" sqref="M4"/>
    </sheetView>
  </sheetViews>
  <sheetFormatPr baseColWidth="10" defaultColWidth="9.3984375" defaultRowHeight="15.5"/>
  <cols>
    <col min="1" max="1" width="69.8984375" style="11" customWidth="1"/>
    <col min="2" max="2" width="9.3984375" style="1" customWidth="1"/>
    <col min="3" max="3" width="91" style="1" customWidth="1"/>
    <col min="4" max="4" width="17" style="1" customWidth="1"/>
    <col min="5" max="5" width="13.8984375" style="1" customWidth="1"/>
    <col min="6" max="6" width="17.3984375" style="1" customWidth="1"/>
    <col min="7" max="7" width="18.09765625" style="1" customWidth="1"/>
    <col min="8" max="8" width="12.3984375" style="1" customWidth="1"/>
    <col min="9" max="9" width="15.09765625" style="1" customWidth="1"/>
    <col min="10" max="10" width="12.59765625" style="1" customWidth="1"/>
    <col min="11" max="11" width="15.8984375" style="1" customWidth="1"/>
    <col min="12" max="12" width="12.59765625" style="1" customWidth="1"/>
    <col min="13" max="13" width="9.3984375" style="1"/>
    <col min="14" max="14" width="5.8984375" style="1" bestFit="1" customWidth="1"/>
    <col min="15" max="15" width="16.3984375" style="1" customWidth="1"/>
    <col min="16" max="16" width="11.3984375" style="1" bestFit="1" customWidth="1"/>
    <col min="17" max="16384" width="9.3984375" style="1"/>
  </cols>
  <sheetData>
    <row r="1" spans="1:16" ht="27.5">
      <c r="A1" s="1384" t="s">
        <v>114</v>
      </c>
      <c r="B1" s="1384"/>
      <c r="C1" s="1384"/>
      <c r="D1" s="1384"/>
      <c r="E1" s="1384"/>
      <c r="F1" s="1384"/>
      <c r="G1" s="1384"/>
      <c r="H1" s="1384"/>
      <c r="I1" s="1384"/>
      <c r="J1" s="1384"/>
      <c r="K1" s="1384"/>
      <c r="L1" s="1384"/>
      <c r="M1" s="209"/>
      <c r="N1" s="209"/>
      <c r="O1" s="209"/>
    </row>
    <row r="2" spans="1:16" s="141" customFormat="1" ht="36" customHeight="1">
      <c r="A2" s="142" t="s">
        <v>115</v>
      </c>
      <c r="B2" s="142" t="s">
        <v>116</v>
      </c>
      <c r="C2" s="142" t="s">
        <v>117</v>
      </c>
      <c r="D2" s="142" t="s">
        <v>118</v>
      </c>
      <c r="E2" s="142" t="s">
        <v>119</v>
      </c>
      <c r="F2" s="142" t="s">
        <v>120</v>
      </c>
      <c r="G2" s="142" t="s">
        <v>121</v>
      </c>
      <c r="H2" s="142" t="s">
        <v>122</v>
      </c>
      <c r="I2" s="142" t="s">
        <v>123</v>
      </c>
      <c r="J2" s="142" t="s">
        <v>124</v>
      </c>
      <c r="K2" s="142" t="s">
        <v>125</v>
      </c>
      <c r="L2" s="203" t="s">
        <v>126</v>
      </c>
      <c r="M2" s="209"/>
      <c r="N2" s="209"/>
      <c r="O2" s="209"/>
    </row>
    <row r="3" spans="1:16" ht="20.25" customHeight="1">
      <c r="A3" s="1385" t="s">
        <v>127</v>
      </c>
      <c r="B3" s="1386"/>
      <c r="C3" s="1386"/>
      <c r="D3" s="1386"/>
      <c r="E3" s="1386"/>
      <c r="F3" s="1386"/>
      <c r="G3" s="1386"/>
      <c r="H3" s="1386"/>
      <c r="I3" s="1386"/>
      <c r="J3" s="1386"/>
      <c r="K3" s="1386"/>
      <c r="L3" s="1386"/>
      <c r="M3" s="210"/>
      <c r="N3" s="211"/>
      <c r="O3" s="167"/>
    </row>
    <row r="4" spans="1:16" ht="20.25" customHeight="1">
      <c r="A4" s="1391" t="s">
        <v>128</v>
      </c>
      <c r="B4" s="143" t="s">
        <v>5</v>
      </c>
      <c r="C4" s="2" t="s">
        <v>129</v>
      </c>
      <c r="D4" s="6">
        <v>1</v>
      </c>
      <c r="E4" s="279"/>
      <c r="F4" s="279"/>
      <c r="G4" s="279"/>
      <c r="H4" s="279"/>
      <c r="I4" s="279"/>
      <c r="J4" s="5" t="s">
        <v>130</v>
      </c>
      <c r="K4" s="5" t="s">
        <v>107</v>
      </c>
      <c r="L4" s="204">
        <v>1749.8</v>
      </c>
      <c r="M4" s="280" t="s">
        <v>838</v>
      </c>
      <c r="N4" s="211"/>
      <c r="O4" s="167"/>
    </row>
    <row r="5" spans="1:16" ht="20.25" customHeight="1">
      <c r="A5" s="1392"/>
      <c r="B5" s="143" t="s">
        <v>6</v>
      </c>
      <c r="C5" s="2" t="s">
        <v>131</v>
      </c>
      <c r="D5" s="6">
        <v>4</v>
      </c>
      <c r="E5" s="9">
        <v>544</v>
      </c>
      <c r="F5" s="5" t="s">
        <v>130</v>
      </c>
      <c r="G5" s="145" t="s">
        <v>132</v>
      </c>
      <c r="H5" s="5" t="s">
        <v>130</v>
      </c>
      <c r="I5" s="145" t="s">
        <v>132</v>
      </c>
      <c r="J5" s="5" t="s">
        <v>130</v>
      </c>
      <c r="K5" s="5" t="s">
        <v>63</v>
      </c>
      <c r="L5" s="204">
        <f>E5*D5</f>
        <v>2176</v>
      </c>
      <c r="M5" s="210"/>
      <c r="N5" s="211"/>
      <c r="O5" s="167"/>
    </row>
    <row r="6" spans="1:16" ht="20.25" customHeight="1">
      <c r="A6" s="1393"/>
      <c r="B6" s="143" t="s">
        <v>7</v>
      </c>
      <c r="C6" s="2" t="s">
        <v>8</v>
      </c>
      <c r="D6" s="6" t="s">
        <v>133</v>
      </c>
      <c r="E6" s="9" t="s">
        <v>130</v>
      </c>
      <c r="F6" s="5" t="s">
        <v>130</v>
      </c>
      <c r="G6" s="144">
        <v>0</v>
      </c>
      <c r="H6" s="5" t="s">
        <v>130</v>
      </c>
      <c r="I6" s="144" t="e">
        <f>+H6*G6</f>
        <v>#VALUE!</v>
      </c>
      <c r="J6" s="5" t="s">
        <v>130</v>
      </c>
      <c r="K6" s="5" t="s">
        <v>133</v>
      </c>
      <c r="L6" s="205">
        <v>1</v>
      </c>
      <c r="M6" s="210"/>
      <c r="N6" s="211"/>
      <c r="O6" s="167"/>
    </row>
    <row r="7" spans="1:16" ht="20.25" customHeight="1">
      <c r="A7" s="1385" t="s">
        <v>134</v>
      </c>
      <c r="B7" s="1386"/>
      <c r="C7" s="1386"/>
      <c r="D7" s="1386"/>
      <c r="E7" s="1386"/>
      <c r="F7" s="1386"/>
      <c r="G7" s="1386"/>
      <c r="H7" s="1386"/>
      <c r="I7" s="1386"/>
      <c r="J7" s="1386"/>
      <c r="K7" s="1386"/>
      <c r="L7" s="1386"/>
      <c r="M7" s="212"/>
      <c r="N7" s="213"/>
      <c r="O7" s="213"/>
    </row>
    <row r="8" spans="1:16" ht="20.25" customHeight="1">
      <c r="A8" s="1391" t="s">
        <v>135</v>
      </c>
      <c r="B8" s="143" t="s">
        <v>5</v>
      </c>
      <c r="C8" s="2" t="s">
        <v>136</v>
      </c>
      <c r="D8" s="6">
        <v>1</v>
      </c>
      <c r="E8" s="279"/>
      <c r="F8" s="279"/>
      <c r="G8" s="279"/>
      <c r="H8" s="279"/>
      <c r="I8" s="279"/>
      <c r="J8" s="5" t="s">
        <v>130</v>
      </c>
      <c r="K8" s="5" t="s">
        <v>107</v>
      </c>
      <c r="L8" s="204">
        <v>6.2</v>
      </c>
      <c r="M8" s="280" t="s">
        <v>838</v>
      </c>
      <c r="N8" s="211"/>
      <c r="O8" s="167"/>
    </row>
    <row r="9" spans="1:16" ht="20.25" customHeight="1">
      <c r="A9" s="1392"/>
      <c r="B9" s="146" t="s">
        <v>11</v>
      </c>
      <c r="C9" s="2" t="s">
        <v>839</v>
      </c>
      <c r="D9" s="7">
        <v>1</v>
      </c>
      <c r="E9" s="279"/>
      <c r="F9" s="279"/>
      <c r="G9" s="279"/>
      <c r="H9" s="279"/>
      <c r="I9" s="279"/>
      <c r="J9" s="3" t="s">
        <v>130</v>
      </c>
      <c r="K9" s="3" t="s">
        <v>107</v>
      </c>
      <c r="L9" s="205">
        <v>17.899999999999999</v>
      </c>
      <c r="M9" s="280" t="s">
        <v>838</v>
      </c>
      <c r="N9" s="215"/>
      <c r="O9" s="167"/>
    </row>
    <row r="10" spans="1:16" ht="20.25" customHeight="1">
      <c r="A10" s="1392"/>
      <c r="B10" s="147" t="s">
        <v>12</v>
      </c>
      <c r="C10" s="2" t="s">
        <v>837</v>
      </c>
      <c r="D10" s="148">
        <v>1</v>
      </c>
      <c r="E10" s="279"/>
      <c r="F10" s="279"/>
      <c r="G10" s="279"/>
      <c r="H10" s="279"/>
      <c r="I10" s="279"/>
      <c r="J10" s="3" t="s">
        <v>130</v>
      </c>
      <c r="K10" s="3" t="s">
        <v>107</v>
      </c>
      <c r="L10" s="205">
        <v>17.899999999999999</v>
      </c>
      <c r="M10" s="280" t="s">
        <v>838</v>
      </c>
      <c r="N10" s="211"/>
      <c r="O10" s="167"/>
    </row>
    <row r="11" spans="1:16" ht="20.25" customHeight="1">
      <c r="A11" s="1393"/>
      <c r="B11" s="143" t="s">
        <v>13</v>
      </c>
      <c r="C11" s="2" t="s">
        <v>137</v>
      </c>
      <c r="D11" s="6">
        <v>1</v>
      </c>
      <c r="E11" s="279"/>
      <c r="F11" s="279"/>
      <c r="G11" s="279"/>
      <c r="H11" s="279"/>
      <c r="I11" s="279"/>
      <c r="J11" s="5" t="s">
        <v>130</v>
      </c>
      <c r="K11" s="5" t="s">
        <v>107</v>
      </c>
      <c r="L11" s="205">
        <v>16.2</v>
      </c>
      <c r="M11" s="280" t="s">
        <v>838</v>
      </c>
      <c r="N11" s="211"/>
      <c r="O11" s="167"/>
    </row>
    <row r="12" spans="1:16" s="11" customFormat="1" ht="30">
      <c r="A12" s="149"/>
      <c r="B12" s="149"/>
      <c r="C12" s="150" t="s">
        <v>138</v>
      </c>
      <c r="D12" s="150" t="s">
        <v>139</v>
      </c>
      <c r="E12" s="151" t="s">
        <v>140</v>
      </c>
      <c r="F12" s="151" t="s">
        <v>141</v>
      </c>
      <c r="G12" s="151" t="s">
        <v>142</v>
      </c>
      <c r="H12" s="151" t="s">
        <v>143</v>
      </c>
      <c r="I12" s="151" t="s">
        <v>144</v>
      </c>
      <c r="J12" s="151" t="s">
        <v>145</v>
      </c>
      <c r="K12" s="151" t="s">
        <v>146</v>
      </c>
      <c r="L12" s="206" t="s">
        <v>147</v>
      </c>
      <c r="P12" s="1"/>
    </row>
    <row r="13" spans="1:16" ht="20.25" customHeight="1">
      <c r="A13" s="1391" t="s">
        <v>148</v>
      </c>
      <c r="B13" s="143" t="s">
        <v>14</v>
      </c>
      <c r="C13" s="2" t="s">
        <v>149</v>
      </c>
      <c r="D13" s="6">
        <v>2</v>
      </c>
      <c r="E13" s="5" t="s">
        <v>150</v>
      </c>
      <c r="F13" s="9">
        <v>146</v>
      </c>
      <c r="G13" s="144">
        <v>6</v>
      </c>
      <c r="H13" s="9">
        <v>0.33859</v>
      </c>
      <c r="I13" s="144">
        <v>0.12</v>
      </c>
      <c r="J13" s="9">
        <f>+H13*G13*F13*(D13+I13)</f>
        <v>628.80226080000011</v>
      </c>
      <c r="K13" s="5" t="s">
        <v>151</v>
      </c>
      <c r="L13" s="204">
        <f>J13</f>
        <v>628.80226080000011</v>
      </c>
      <c r="M13" s="210"/>
      <c r="N13" s="211"/>
      <c r="O13" s="167"/>
    </row>
    <row r="14" spans="1:16" ht="20.25" customHeight="1">
      <c r="A14" s="1395"/>
      <c r="B14" s="143" t="s">
        <v>15</v>
      </c>
      <c r="C14" s="2" t="s">
        <v>152</v>
      </c>
      <c r="D14" s="6">
        <v>2</v>
      </c>
      <c r="E14" s="5" t="s">
        <v>153</v>
      </c>
      <c r="F14" s="9">
        <v>16</v>
      </c>
      <c r="G14" s="144">
        <v>6</v>
      </c>
      <c r="H14" s="9">
        <v>0.31659999999999999</v>
      </c>
      <c r="I14" s="144">
        <v>0.03</v>
      </c>
      <c r="J14" s="9">
        <f>+H14*G14*F14*(D14+I14)</f>
        <v>61.699007999999992</v>
      </c>
      <c r="K14" s="5" t="s">
        <v>151</v>
      </c>
      <c r="L14" s="207">
        <f>J14</f>
        <v>61.699007999999992</v>
      </c>
      <c r="M14" s="210"/>
      <c r="N14" s="211"/>
      <c r="O14" s="167"/>
    </row>
    <row r="15" spans="1:16" ht="20.25" customHeight="1">
      <c r="A15" s="1395"/>
      <c r="B15" s="146" t="s">
        <v>16</v>
      </c>
      <c r="C15" s="2" t="s">
        <v>154</v>
      </c>
      <c r="D15" s="7">
        <v>8</v>
      </c>
      <c r="E15" s="4">
        <v>5.2</v>
      </c>
      <c r="F15" s="4">
        <v>0.8</v>
      </c>
      <c r="G15" s="144">
        <f>+F15*E15</f>
        <v>4.16</v>
      </c>
      <c r="H15" s="3" t="s">
        <v>130</v>
      </c>
      <c r="I15" s="144" t="s">
        <v>132</v>
      </c>
      <c r="J15" s="3" t="s">
        <v>130</v>
      </c>
      <c r="K15" s="3" t="s">
        <v>155</v>
      </c>
      <c r="L15" s="205">
        <f>G15*D15</f>
        <v>33.28</v>
      </c>
      <c r="M15" s="214"/>
      <c r="N15" s="215"/>
      <c r="O15" s="167"/>
    </row>
    <row r="16" spans="1:16" ht="20.25" customHeight="1">
      <c r="A16" s="1395"/>
      <c r="B16" s="143" t="s">
        <v>17</v>
      </c>
      <c r="C16" s="2" t="s">
        <v>156</v>
      </c>
      <c r="D16" s="6">
        <v>2</v>
      </c>
      <c r="E16" s="9">
        <v>6</v>
      </c>
      <c r="F16" s="9">
        <v>6</v>
      </c>
      <c r="G16" s="144">
        <f>+F16*E16</f>
        <v>36</v>
      </c>
      <c r="H16" s="9">
        <v>0.05</v>
      </c>
      <c r="I16" s="144">
        <f>+H16*G16</f>
        <v>1.8</v>
      </c>
      <c r="J16" s="5" t="s">
        <v>130</v>
      </c>
      <c r="K16" s="5" t="s">
        <v>107</v>
      </c>
      <c r="L16" s="204">
        <f>I16*D16</f>
        <v>3.6</v>
      </c>
      <c r="M16" s="210"/>
      <c r="N16" s="211"/>
      <c r="O16" s="167"/>
    </row>
    <row r="17" spans="1:20" ht="20.25" customHeight="1">
      <c r="A17" s="1395"/>
      <c r="B17" s="143" t="s">
        <v>18</v>
      </c>
      <c r="C17" s="2" t="s">
        <v>157</v>
      </c>
      <c r="D17" s="6">
        <v>2</v>
      </c>
      <c r="E17" s="9">
        <v>4</v>
      </c>
      <c r="F17" s="9">
        <v>4</v>
      </c>
      <c r="G17" s="144">
        <f>+F17*E17</f>
        <v>16</v>
      </c>
      <c r="H17" s="9">
        <v>0.121</v>
      </c>
      <c r="I17" s="144">
        <f>+H17*G17</f>
        <v>1.9359999999999999</v>
      </c>
      <c r="J17" s="5" t="s">
        <v>130</v>
      </c>
      <c r="K17" s="5" t="s">
        <v>107</v>
      </c>
      <c r="L17" s="204">
        <f>I17*D17</f>
        <v>3.8719999999999999</v>
      </c>
      <c r="M17" s="210"/>
      <c r="N17" s="211"/>
      <c r="O17" s="167"/>
    </row>
    <row r="18" spans="1:20" ht="20.25" customHeight="1">
      <c r="A18" s="1395"/>
      <c r="B18" s="147" t="s">
        <v>19</v>
      </c>
      <c r="C18" s="2" t="s">
        <v>158</v>
      </c>
      <c r="D18" s="148">
        <v>6</v>
      </c>
      <c r="E18" s="5" t="s">
        <v>132</v>
      </c>
      <c r="F18" s="5" t="s">
        <v>132</v>
      </c>
      <c r="G18" s="145" t="s">
        <v>132</v>
      </c>
      <c r="H18" s="5" t="s">
        <v>132</v>
      </c>
      <c r="I18" s="144">
        <v>0.216</v>
      </c>
      <c r="J18" s="5" t="s">
        <v>130</v>
      </c>
      <c r="K18" s="5" t="s">
        <v>107</v>
      </c>
      <c r="L18" s="204">
        <f>I18*D18</f>
        <v>1.296</v>
      </c>
      <c r="M18" s="210"/>
      <c r="N18" s="211"/>
      <c r="O18" s="167"/>
    </row>
    <row r="19" spans="1:20" ht="20.25" customHeight="1">
      <c r="A19" s="1396"/>
      <c r="B19" s="143" t="s">
        <v>20</v>
      </c>
      <c r="C19" s="2" t="s">
        <v>159</v>
      </c>
      <c r="D19" s="6">
        <v>2</v>
      </c>
      <c r="E19" s="5" t="s">
        <v>132</v>
      </c>
      <c r="F19" s="5" t="s">
        <v>132</v>
      </c>
      <c r="G19" s="145" t="s">
        <v>132</v>
      </c>
      <c r="H19" s="5" t="s">
        <v>132</v>
      </c>
      <c r="I19" s="144">
        <v>6.32</v>
      </c>
      <c r="J19" s="5" t="s">
        <v>130</v>
      </c>
      <c r="K19" s="5" t="s">
        <v>107</v>
      </c>
      <c r="L19" s="204">
        <f>I19*D19</f>
        <v>12.64</v>
      </c>
      <c r="M19" s="210"/>
      <c r="N19" s="211"/>
      <c r="O19" s="167"/>
      <c r="R19" s="216"/>
      <c r="S19" s="217"/>
      <c r="T19" s="218"/>
    </row>
    <row r="20" spans="1:20" ht="36.75" customHeight="1">
      <c r="A20" s="12" t="s">
        <v>160</v>
      </c>
      <c r="B20" s="146" t="s">
        <v>21</v>
      </c>
      <c r="C20" s="2" t="s">
        <v>161</v>
      </c>
      <c r="D20" s="7">
        <v>2</v>
      </c>
      <c r="E20" s="281"/>
      <c r="F20" s="281"/>
      <c r="G20" s="281"/>
      <c r="H20" s="281"/>
      <c r="I20" s="281"/>
      <c r="J20" s="3" t="s">
        <v>130</v>
      </c>
      <c r="K20" s="3" t="s">
        <v>155</v>
      </c>
      <c r="L20" s="205">
        <v>33.299999999999997</v>
      </c>
      <c r="M20" s="1" t="s">
        <v>840</v>
      </c>
      <c r="N20" s="215"/>
      <c r="O20" s="167"/>
      <c r="R20" s="216"/>
      <c r="S20" s="217"/>
      <c r="T20" s="218"/>
    </row>
    <row r="21" spans="1:20" ht="20.25" customHeight="1">
      <c r="A21" s="1391" t="s">
        <v>162</v>
      </c>
      <c r="B21" s="146" t="s">
        <v>22</v>
      </c>
      <c r="C21" s="2" t="s">
        <v>163</v>
      </c>
      <c r="D21" s="7">
        <v>12</v>
      </c>
      <c r="E21" s="4">
        <v>4</v>
      </c>
      <c r="F21" s="4">
        <v>4</v>
      </c>
      <c r="G21" s="152">
        <f t="shared" ref="G21:G25" si="0">+F21*E21</f>
        <v>16</v>
      </c>
      <c r="H21" s="3" t="s">
        <v>130</v>
      </c>
      <c r="I21" s="155" t="s">
        <v>132</v>
      </c>
      <c r="J21" s="3" t="s">
        <v>130</v>
      </c>
      <c r="K21" s="3" t="s">
        <v>155</v>
      </c>
      <c r="L21" s="205">
        <f t="shared" ref="L21:L25" si="1">G21*D21</f>
        <v>192</v>
      </c>
      <c r="M21" s="210"/>
      <c r="N21" s="211"/>
      <c r="O21" s="167"/>
      <c r="R21" s="216"/>
      <c r="S21" s="217"/>
      <c r="T21" s="218"/>
    </row>
    <row r="22" spans="1:20" ht="20.25" customHeight="1">
      <c r="A22" s="1393"/>
      <c r="B22" s="146" t="s">
        <v>23</v>
      </c>
      <c r="C22" s="2" t="s">
        <v>164</v>
      </c>
      <c r="D22" s="7">
        <v>1</v>
      </c>
      <c r="E22" s="4">
        <v>3</v>
      </c>
      <c r="F22" s="4">
        <v>5</v>
      </c>
      <c r="G22" s="152">
        <f t="shared" si="0"/>
        <v>15</v>
      </c>
      <c r="H22" s="3" t="s">
        <v>130</v>
      </c>
      <c r="I22" s="155" t="s">
        <v>132</v>
      </c>
      <c r="J22" s="3" t="s">
        <v>130</v>
      </c>
      <c r="K22" s="3" t="s">
        <v>155</v>
      </c>
      <c r="L22" s="205">
        <f t="shared" si="1"/>
        <v>15</v>
      </c>
      <c r="M22" s="214"/>
      <c r="N22" s="215"/>
      <c r="O22" s="167"/>
    </row>
    <row r="23" spans="1:20" ht="20.25" customHeight="1">
      <c r="A23" s="1391" t="s">
        <v>165</v>
      </c>
      <c r="B23" s="146" t="s">
        <v>24</v>
      </c>
      <c r="C23" s="2" t="s">
        <v>166</v>
      </c>
      <c r="D23" s="7">
        <v>2</v>
      </c>
      <c r="E23" s="4">
        <v>2.31</v>
      </c>
      <c r="F23" s="4">
        <v>1.92</v>
      </c>
      <c r="G23" s="152">
        <f t="shared" si="0"/>
        <v>4.4352</v>
      </c>
      <c r="H23" s="3" t="s">
        <v>130</v>
      </c>
      <c r="I23" s="155" t="s">
        <v>132</v>
      </c>
      <c r="J23" s="3" t="s">
        <v>130</v>
      </c>
      <c r="K23" s="3" t="s">
        <v>155</v>
      </c>
      <c r="L23" s="205">
        <f t="shared" si="1"/>
        <v>8.8704000000000001</v>
      </c>
      <c r="M23" s="214"/>
      <c r="N23" s="215"/>
      <c r="O23" s="167"/>
    </row>
    <row r="24" spans="1:20" ht="20.25" customHeight="1">
      <c r="A24" s="1392"/>
      <c r="B24" s="143" t="s">
        <v>25</v>
      </c>
      <c r="C24" s="2" t="s">
        <v>167</v>
      </c>
      <c r="D24" s="6">
        <v>2</v>
      </c>
      <c r="E24" s="9">
        <v>4.21</v>
      </c>
      <c r="F24" s="9">
        <v>3.1</v>
      </c>
      <c r="G24" s="144">
        <f t="shared" si="0"/>
        <v>13.051</v>
      </c>
      <c r="H24" s="5" t="s">
        <v>130</v>
      </c>
      <c r="I24" s="145" t="s">
        <v>132</v>
      </c>
      <c r="J24" s="5" t="s">
        <v>130</v>
      </c>
      <c r="K24" s="5" t="s">
        <v>155</v>
      </c>
      <c r="L24" s="205">
        <f t="shared" si="1"/>
        <v>26.102</v>
      </c>
      <c r="M24" s="210"/>
      <c r="N24" s="211"/>
      <c r="O24" s="167"/>
    </row>
    <row r="25" spans="1:20" ht="20.25" customHeight="1">
      <c r="A25" s="1393"/>
      <c r="B25" s="143" t="s">
        <v>26</v>
      </c>
      <c r="C25" s="2" t="s">
        <v>168</v>
      </c>
      <c r="D25" s="6">
        <v>2</v>
      </c>
      <c r="E25" s="9">
        <v>4.21</v>
      </c>
      <c r="F25" s="9">
        <v>3.1</v>
      </c>
      <c r="G25" s="144">
        <f t="shared" si="0"/>
        <v>13.051</v>
      </c>
      <c r="H25" s="5" t="s">
        <v>130</v>
      </c>
      <c r="I25" s="145" t="s">
        <v>132</v>
      </c>
      <c r="J25" s="5" t="s">
        <v>130</v>
      </c>
      <c r="K25" s="5" t="s">
        <v>155</v>
      </c>
      <c r="L25" s="205">
        <f t="shared" si="1"/>
        <v>26.102</v>
      </c>
      <c r="M25" s="210"/>
      <c r="N25" s="211"/>
      <c r="O25" s="167"/>
    </row>
    <row r="26" spans="1:20" ht="20.25" customHeight="1">
      <c r="A26" s="1391" t="s">
        <v>169</v>
      </c>
      <c r="B26" s="143" t="s">
        <v>27</v>
      </c>
      <c r="C26" s="2" t="s">
        <v>170</v>
      </c>
      <c r="D26" s="6">
        <v>2</v>
      </c>
      <c r="E26" s="9">
        <v>6</v>
      </c>
      <c r="F26" s="5" t="s">
        <v>130</v>
      </c>
      <c r="G26" s="145" t="s">
        <v>132</v>
      </c>
      <c r="H26" s="5" t="s">
        <v>130</v>
      </c>
      <c r="I26" s="145" t="s">
        <v>132</v>
      </c>
      <c r="J26" s="5" t="s">
        <v>130</v>
      </c>
      <c r="K26" s="5" t="s">
        <v>63</v>
      </c>
      <c r="L26" s="205">
        <f>E26*D26</f>
        <v>12</v>
      </c>
      <c r="M26" s="210"/>
      <c r="N26" s="211"/>
      <c r="O26" s="167"/>
    </row>
    <row r="27" spans="1:20" ht="20.25" customHeight="1">
      <c r="A27" s="1393"/>
      <c r="B27" s="143" t="s">
        <v>28</v>
      </c>
      <c r="C27" s="2" t="s">
        <v>171</v>
      </c>
      <c r="D27" s="6">
        <v>8</v>
      </c>
      <c r="E27" s="9">
        <v>3.2</v>
      </c>
      <c r="F27" s="5" t="s">
        <v>130</v>
      </c>
      <c r="G27" s="145" t="s">
        <v>132</v>
      </c>
      <c r="H27" s="5" t="s">
        <v>130</v>
      </c>
      <c r="I27" s="145" t="s">
        <v>132</v>
      </c>
      <c r="J27" s="5" t="s">
        <v>130</v>
      </c>
      <c r="K27" s="5" t="s">
        <v>63</v>
      </c>
      <c r="L27" s="205">
        <f>E27*D27</f>
        <v>25.6</v>
      </c>
      <c r="M27" s="210"/>
      <c r="N27" s="211"/>
      <c r="O27" s="167"/>
    </row>
    <row r="28" spans="1:20" ht="20.25" customHeight="1">
      <c r="A28" s="12" t="s">
        <v>172</v>
      </c>
      <c r="B28" s="147" t="s">
        <v>29</v>
      </c>
      <c r="C28" s="8" t="s">
        <v>173</v>
      </c>
      <c r="D28" s="148">
        <v>8</v>
      </c>
      <c r="E28" s="153" t="s">
        <v>130</v>
      </c>
      <c r="F28" s="153" t="s">
        <v>130</v>
      </c>
      <c r="G28" s="154" t="s">
        <v>132</v>
      </c>
      <c r="H28" s="153" t="s">
        <v>130</v>
      </c>
      <c r="I28" s="154" t="s">
        <v>132</v>
      </c>
      <c r="J28" s="153" t="s">
        <v>130</v>
      </c>
      <c r="K28" s="153" t="s">
        <v>174</v>
      </c>
      <c r="L28" s="205">
        <f>D28</f>
        <v>8</v>
      </c>
      <c r="M28" s="219"/>
      <c r="N28" s="211"/>
      <c r="O28" s="167"/>
    </row>
    <row r="29" spans="1:20" ht="34.5" customHeight="1">
      <c r="A29" s="12" t="s">
        <v>175</v>
      </c>
      <c r="B29" s="147" t="s">
        <v>30</v>
      </c>
      <c r="C29" s="2" t="s">
        <v>176</v>
      </c>
      <c r="D29" s="148">
        <v>4</v>
      </c>
      <c r="E29" s="5" t="s">
        <v>130</v>
      </c>
      <c r="F29" s="5" t="s">
        <v>130</v>
      </c>
      <c r="G29" s="145" t="s">
        <v>132</v>
      </c>
      <c r="H29" s="5" t="s">
        <v>130</v>
      </c>
      <c r="I29" s="145" t="s">
        <v>132</v>
      </c>
      <c r="J29" s="5" t="s">
        <v>130</v>
      </c>
      <c r="K29" s="5" t="s">
        <v>174</v>
      </c>
      <c r="L29" s="205">
        <f t="shared" ref="L29:L38" si="2">D29</f>
        <v>4</v>
      </c>
      <c r="M29" s="210"/>
      <c r="N29" s="211"/>
      <c r="O29" s="167"/>
    </row>
    <row r="30" spans="1:20" ht="20.25" customHeight="1">
      <c r="A30" s="12" t="s">
        <v>177</v>
      </c>
      <c r="B30" s="146" t="s">
        <v>31</v>
      </c>
      <c r="C30" s="2" t="s">
        <v>178</v>
      </c>
      <c r="D30" s="7">
        <v>8</v>
      </c>
      <c r="E30" s="3" t="s">
        <v>130</v>
      </c>
      <c r="F30" s="3" t="s">
        <v>130</v>
      </c>
      <c r="G30" s="155" t="s">
        <v>132</v>
      </c>
      <c r="H30" s="3" t="s">
        <v>130</v>
      </c>
      <c r="I30" s="155" t="s">
        <v>132</v>
      </c>
      <c r="J30" s="3" t="s">
        <v>130</v>
      </c>
      <c r="K30" s="3" t="s">
        <v>174</v>
      </c>
      <c r="L30" s="205">
        <f t="shared" si="2"/>
        <v>8</v>
      </c>
      <c r="M30" s="214"/>
      <c r="N30" s="215"/>
      <c r="O30" s="167"/>
    </row>
    <row r="31" spans="1:20" ht="20.25" customHeight="1">
      <c r="A31" s="1391" t="s">
        <v>179</v>
      </c>
      <c r="B31" s="146" t="s">
        <v>32</v>
      </c>
      <c r="C31" s="2" t="s">
        <v>180</v>
      </c>
      <c r="D31" s="7">
        <v>1</v>
      </c>
      <c r="E31" s="3" t="s">
        <v>130</v>
      </c>
      <c r="F31" s="3" t="s">
        <v>130</v>
      </c>
      <c r="G31" s="155" t="s">
        <v>132</v>
      </c>
      <c r="H31" s="3" t="s">
        <v>130</v>
      </c>
      <c r="I31" s="155" t="s">
        <v>132</v>
      </c>
      <c r="J31" s="3" t="s">
        <v>130</v>
      </c>
      <c r="K31" s="3" t="s">
        <v>174</v>
      </c>
      <c r="L31" s="205">
        <f t="shared" si="2"/>
        <v>1</v>
      </c>
      <c r="M31" s="214"/>
      <c r="N31" s="215"/>
      <c r="O31" s="167"/>
    </row>
    <row r="32" spans="1:20" ht="20.25" customHeight="1">
      <c r="A32" s="1392"/>
      <c r="B32" s="146" t="s">
        <v>33</v>
      </c>
      <c r="C32" s="2" t="s">
        <v>181</v>
      </c>
      <c r="D32" s="7">
        <v>1</v>
      </c>
      <c r="E32" s="3" t="s">
        <v>130</v>
      </c>
      <c r="F32" s="3" t="s">
        <v>130</v>
      </c>
      <c r="G32" s="155" t="s">
        <v>132</v>
      </c>
      <c r="H32" s="3" t="s">
        <v>130</v>
      </c>
      <c r="I32" s="155" t="s">
        <v>132</v>
      </c>
      <c r="J32" s="3" t="s">
        <v>130</v>
      </c>
      <c r="K32" s="3" t="s">
        <v>174</v>
      </c>
      <c r="L32" s="205">
        <f t="shared" si="2"/>
        <v>1</v>
      </c>
      <c r="M32" s="214"/>
      <c r="N32" s="215"/>
      <c r="O32" s="167"/>
    </row>
    <row r="33" spans="1:19" ht="20.25" customHeight="1">
      <c r="A33" s="1392"/>
      <c r="B33" s="143" t="s">
        <v>34</v>
      </c>
      <c r="C33" s="2" t="s">
        <v>182</v>
      </c>
      <c r="D33" s="6">
        <v>1</v>
      </c>
      <c r="E33" s="5" t="s">
        <v>130</v>
      </c>
      <c r="F33" s="5" t="s">
        <v>130</v>
      </c>
      <c r="G33" s="145" t="s">
        <v>132</v>
      </c>
      <c r="H33" s="5" t="s">
        <v>130</v>
      </c>
      <c r="I33" s="145" t="s">
        <v>132</v>
      </c>
      <c r="J33" s="5" t="s">
        <v>130</v>
      </c>
      <c r="K33" s="5" t="s">
        <v>174</v>
      </c>
      <c r="L33" s="205">
        <f t="shared" si="2"/>
        <v>1</v>
      </c>
      <c r="M33" s="210"/>
      <c r="N33" s="211"/>
      <c r="O33" s="167"/>
    </row>
    <row r="34" spans="1:19" ht="20.25" customHeight="1">
      <c r="A34" s="1392"/>
      <c r="B34" s="143" t="s">
        <v>35</v>
      </c>
      <c r="C34" s="2" t="s">
        <v>183</v>
      </c>
      <c r="D34" s="6">
        <v>3</v>
      </c>
      <c r="E34" s="5" t="s">
        <v>130</v>
      </c>
      <c r="F34" s="5" t="s">
        <v>130</v>
      </c>
      <c r="G34" s="145" t="s">
        <v>132</v>
      </c>
      <c r="H34" s="5" t="s">
        <v>130</v>
      </c>
      <c r="I34" s="145" t="s">
        <v>132</v>
      </c>
      <c r="J34" s="5" t="s">
        <v>130</v>
      </c>
      <c r="K34" s="5" t="s">
        <v>174</v>
      </c>
      <c r="L34" s="205">
        <f t="shared" si="2"/>
        <v>3</v>
      </c>
      <c r="M34" s="210"/>
      <c r="N34" s="211"/>
      <c r="O34" s="167"/>
    </row>
    <row r="35" spans="1:19" ht="20.25" customHeight="1">
      <c r="A35" s="1393"/>
      <c r="B35" s="143" t="s">
        <v>36</v>
      </c>
      <c r="C35" s="2" t="s">
        <v>184</v>
      </c>
      <c r="D35" s="6">
        <v>2</v>
      </c>
      <c r="E35" s="5" t="s">
        <v>130</v>
      </c>
      <c r="F35" s="5" t="s">
        <v>130</v>
      </c>
      <c r="G35" s="145" t="s">
        <v>132</v>
      </c>
      <c r="H35" s="5" t="s">
        <v>130</v>
      </c>
      <c r="I35" s="145" t="s">
        <v>132</v>
      </c>
      <c r="J35" s="5" t="s">
        <v>130</v>
      </c>
      <c r="K35" s="5" t="s">
        <v>174</v>
      </c>
      <c r="L35" s="205">
        <f t="shared" si="2"/>
        <v>2</v>
      </c>
      <c r="M35" s="210"/>
      <c r="N35" s="211"/>
      <c r="O35" s="167"/>
    </row>
    <row r="36" spans="1:19" ht="20.25" customHeight="1">
      <c r="A36" s="1391" t="s">
        <v>185</v>
      </c>
      <c r="B36" s="146" t="s">
        <v>37</v>
      </c>
      <c r="C36" s="2" t="s">
        <v>186</v>
      </c>
      <c r="D36" s="7">
        <v>1</v>
      </c>
      <c r="E36" s="3" t="s">
        <v>130</v>
      </c>
      <c r="F36" s="3" t="s">
        <v>130</v>
      </c>
      <c r="G36" s="155" t="s">
        <v>132</v>
      </c>
      <c r="H36" s="3" t="s">
        <v>130</v>
      </c>
      <c r="I36" s="155" t="s">
        <v>132</v>
      </c>
      <c r="J36" s="3" t="s">
        <v>130</v>
      </c>
      <c r="K36" s="3" t="s">
        <v>174</v>
      </c>
      <c r="L36" s="205">
        <f t="shared" si="2"/>
        <v>1</v>
      </c>
      <c r="M36" s="214"/>
      <c r="N36" s="215"/>
      <c r="O36" s="167"/>
    </row>
    <row r="37" spans="1:19" ht="20.25" customHeight="1">
      <c r="A37" s="1392"/>
      <c r="B37" s="146" t="s">
        <v>38</v>
      </c>
      <c r="C37" s="2" t="s">
        <v>187</v>
      </c>
      <c r="D37" s="7">
        <v>1</v>
      </c>
      <c r="E37" s="3" t="s">
        <v>130</v>
      </c>
      <c r="F37" s="3" t="s">
        <v>130</v>
      </c>
      <c r="G37" s="155" t="s">
        <v>132</v>
      </c>
      <c r="H37" s="3" t="s">
        <v>130</v>
      </c>
      <c r="I37" s="155" t="s">
        <v>132</v>
      </c>
      <c r="J37" s="3" t="s">
        <v>130</v>
      </c>
      <c r="K37" s="3" t="s">
        <v>174</v>
      </c>
      <c r="L37" s="205">
        <f t="shared" si="2"/>
        <v>1</v>
      </c>
      <c r="M37" s="214"/>
      <c r="N37" s="215"/>
      <c r="O37" s="167"/>
    </row>
    <row r="38" spans="1:19" ht="20.25" customHeight="1">
      <c r="A38" s="1393"/>
      <c r="B38" s="146" t="s">
        <v>39</v>
      </c>
      <c r="C38" s="2" t="s">
        <v>188</v>
      </c>
      <c r="D38" s="7">
        <v>1</v>
      </c>
      <c r="E38" s="3" t="s">
        <v>130</v>
      </c>
      <c r="F38" s="3" t="s">
        <v>130</v>
      </c>
      <c r="G38" s="155" t="s">
        <v>132</v>
      </c>
      <c r="H38" s="3" t="s">
        <v>130</v>
      </c>
      <c r="I38" s="155" t="s">
        <v>132</v>
      </c>
      <c r="J38" s="3" t="s">
        <v>130</v>
      </c>
      <c r="K38" s="3" t="s">
        <v>174</v>
      </c>
      <c r="L38" s="205">
        <f t="shared" si="2"/>
        <v>1</v>
      </c>
      <c r="M38" s="214"/>
      <c r="N38" s="215"/>
      <c r="O38" s="167"/>
    </row>
    <row r="39" spans="1:19" ht="20.25" customHeight="1">
      <c r="A39" s="1385" t="s">
        <v>189</v>
      </c>
      <c r="B39" s="1386"/>
      <c r="C39" s="1386"/>
      <c r="D39" s="1386">
        <v>1</v>
      </c>
      <c r="E39" s="1386"/>
      <c r="F39" s="1386"/>
      <c r="G39" s="1386"/>
      <c r="H39" s="1386"/>
      <c r="I39" s="1386"/>
      <c r="J39" s="1386"/>
      <c r="K39" s="1386"/>
      <c r="L39" s="1386"/>
      <c r="M39" s="220"/>
      <c r="N39" s="213"/>
      <c r="O39" s="213"/>
    </row>
    <row r="40" spans="1:19" ht="20.25" customHeight="1">
      <c r="A40" s="1391" t="s">
        <v>190</v>
      </c>
      <c r="B40" s="143">
        <v>1.1000000000000001</v>
      </c>
      <c r="C40" s="2" t="s">
        <v>136</v>
      </c>
      <c r="D40" s="6">
        <v>1</v>
      </c>
      <c r="E40" s="9">
        <f>(119+49.38+58.48+74+39.02+117.11+53.72+72)</f>
        <v>582.71</v>
      </c>
      <c r="F40" s="9">
        <v>0.5</v>
      </c>
      <c r="G40" s="144">
        <f>+F40*E40</f>
        <v>291.35500000000002</v>
      </c>
      <c r="H40" s="9">
        <v>0.1</v>
      </c>
      <c r="I40" s="144">
        <f>G40*H40</f>
        <v>29.135500000000004</v>
      </c>
      <c r="J40" s="5" t="s">
        <v>130</v>
      </c>
      <c r="K40" s="5" t="s">
        <v>107</v>
      </c>
      <c r="L40" s="204">
        <f>I40</f>
        <v>29.135500000000004</v>
      </c>
      <c r="M40" s="280"/>
      <c r="N40" s="211"/>
      <c r="O40" s="167"/>
    </row>
    <row r="41" spans="1:19" ht="20.25" customHeight="1">
      <c r="A41" s="1392"/>
      <c r="B41" s="146" t="s">
        <v>11</v>
      </c>
      <c r="C41" s="2" t="s">
        <v>839</v>
      </c>
      <c r="D41" s="7">
        <v>215</v>
      </c>
      <c r="E41" s="279"/>
      <c r="F41" s="279"/>
      <c r="G41" s="279"/>
      <c r="H41" s="279"/>
      <c r="I41" s="279"/>
      <c r="J41" s="3" t="s">
        <v>130</v>
      </c>
      <c r="K41" s="3" t="s">
        <v>107</v>
      </c>
      <c r="L41" s="204">
        <v>119.3</v>
      </c>
      <c r="M41" s="280" t="s">
        <v>838</v>
      </c>
      <c r="N41" s="215"/>
      <c r="O41" s="167"/>
    </row>
    <row r="42" spans="1:19" ht="20.25" customHeight="1">
      <c r="A42" s="1393"/>
      <c r="B42" s="147" t="s">
        <v>12</v>
      </c>
      <c r="C42" s="2" t="s">
        <v>837</v>
      </c>
      <c r="D42" s="148">
        <v>215</v>
      </c>
      <c r="E42" s="279"/>
      <c r="F42" s="279"/>
      <c r="G42" s="279"/>
      <c r="H42" s="279"/>
      <c r="I42" s="279"/>
      <c r="J42" s="3" t="s">
        <v>130</v>
      </c>
      <c r="K42" s="3" t="s">
        <v>107</v>
      </c>
      <c r="L42" s="204">
        <v>119.3</v>
      </c>
      <c r="M42" s="280" t="s">
        <v>838</v>
      </c>
      <c r="N42" s="211"/>
      <c r="O42" s="167"/>
    </row>
    <row r="43" spans="1:19" ht="20.25" customHeight="1">
      <c r="A43" s="1391" t="s">
        <v>191</v>
      </c>
      <c r="B43" s="143" t="s">
        <v>17</v>
      </c>
      <c r="C43" s="2" t="s">
        <v>156</v>
      </c>
      <c r="D43" s="6">
        <v>215</v>
      </c>
      <c r="E43" s="9">
        <v>0.5</v>
      </c>
      <c r="F43" s="9">
        <v>0.5</v>
      </c>
      <c r="G43" s="152">
        <f>D43*E43*F43</f>
        <v>53.75</v>
      </c>
      <c r="H43" s="4">
        <v>0.75</v>
      </c>
      <c r="I43" s="144">
        <f>G43*H43</f>
        <v>40.3125</v>
      </c>
      <c r="J43" s="5" t="s">
        <v>130</v>
      </c>
      <c r="K43" s="5" t="s">
        <v>107</v>
      </c>
      <c r="L43" s="204">
        <f>I43</f>
        <v>40.3125</v>
      </c>
      <c r="M43" s="210"/>
      <c r="N43" s="211"/>
      <c r="O43" s="167"/>
    </row>
    <row r="44" spans="1:19" ht="20.25" customHeight="1">
      <c r="A44" s="1393"/>
      <c r="B44" s="147" t="s">
        <v>42</v>
      </c>
      <c r="C44" s="2" t="s">
        <v>192</v>
      </c>
      <c r="D44" s="148">
        <v>215</v>
      </c>
      <c r="E44" s="5" t="s">
        <v>130</v>
      </c>
      <c r="F44" s="5" t="s">
        <v>130</v>
      </c>
      <c r="G44" s="145" t="s">
        <v>132</v>
      </c>
      <c r="H44" s="5" t="s">
        <v>130</v>
      </c>
      <c r="I44" s="145" t="s">
        <v>132</v>
      </c>
      <c r="J44" s="5" t="s">
        <v>130</v>
      </c>
      <c r="K44" s="5" t="s">
        <v>174</v>
      </c>
      <c r="L44" s="204">
        <f>D44</f>
        <v>215</v>
      </c>
      <c r="M44" s="210"/>
      <c r="N44" s="211"/>
      <c r="O44" s="167"/>
      <c r="Q44" s="210"/>
      <c r="R44" s="211"/>
      <c r="S44" s="167"/>
    </row>
    <row r="45" spans="1:19" ht="35.25" customHeight="1">
      <c r="A45" s="12" t="s">
        <v>193</v>
      </c>
      <c r="B45" s="143" t="s">
        <v>6</v>
      </c>
      <c r="C45" s="2" t="s">
        <v>131</v>
      </c>
      <c r="D45" s="6">
        <v>3</v>
      </c>
      <c r="E45" s="9">
        <v>544</v>
      </c>
      <c r="F45" s="5" t="s">
        <v>130</v>
      </c>
      <c r="G45" s="145" t="s">
        <v>132</v>
      </c>
      <c r="H45" s="5" t="s">
        <v>130</v>
      </c>
      <c r="I45" s="145" t="s">
        <v>132</v>
      </c>
      <c r="J45" s="5" t="s">
        <v>130</v>
      </c>
      <c r="K45" s="5" t="s">
        <v>63</v>
      </c>
      <c r="L45" s="204">
        <f>E45*D45</f>
        <v>1632</v>
      </c>
      <c r="M45" s="210"/>
      <c r="N45" s="211"/>
      <c r="O45" s="167"/>
    </row>
    <row r="46" spans="1:19" ht="20.25" customHeight="1">
      <c r="A46" s="1385" t="s">
        <v>194</v>
      </c>
      <c r="B46" s="1386"/>
      <c r="C46" s="1386"/>
      <c r="D46" s="1386"/>
      <c r="E46" s="1386"/>
      <c r="F46" s="1386"/>
      <c r="G46" s="1386"/>
      <c r="H46" s="1386"/>
      <c r="I46" s="1386"/>
      <c r="J46" s="1386"/>
      <c r="K46" s="1386"/>
      <c r="L46" s="1386"/>
      <c r="M46" s="220"/>
      <c r="N46" s="213"/>
      <c r="O46" s="213"/>
      <c r="Q46" s="216"/>
      <c r="R46" s="217"/>
      <c r="S46" s="218"/>
    </row>
    <row r="47" spans="1:19" ht="20.25" customHeight="1">
      <c r="A47" s="1391" t="s">
        <v>195</v>
      </c>
      <c r="B47" s="143" t="s">
        <v>5</v>
      </c>
      <c r="C47" s="2" t="s">
        <v>136</v>
      </c>
      <c r="D47" s="6">
        <v>1</v>
      </c>
      <c r="E47" s="279"/>
      <c r="F47" s="279"/>
      <c r="G47" s="279"/>
      <c r="H47" s="279"/>
      <c r="I47" s="279"/>
      <c r="J47" s="5" t="s">
        <v>130</v>
      </c>
      <c r="K47" s="5" t="s">
        <v>107</v>
      </c>
      <c r="L47" s="204">
        <v>5.9</v>
      </c>
      <c r="M47" s="280" t="s">
        <v>838</v>
      </c>
      <c r="N47" s="211"/>
      <c r="O47" s="167"/>
    </row>
    <row r="48" spans="1:19" ht="20.25" customHeight="1">
      <c r="A48" s="1392"/>
      <c r="B48" s="146" t="s">
        <v>11</v>
      </c>
      <c r="C48" s="2" t="s">
        <v>839</v>
      </c>
      <c r="D48" s="7">
        <v>1</v>
      </c>
      <c r="E48" s="279"/>
      <c r="F48" s="279"/>
      <c r="G48" s="279"/>
      <c r="H48" s="279"/>
      <c r="I48" s="279"/>
      <c r="J48" s="3" t="s">
        <v>130</v>
      </c>
      <c r="K48" s="3" t="s">
        <v>107</v>
      </c>
      <c r="L48" s="204">
        <v>21</v>
      </c>
      <c r="M48" s="280" t="s">
        <v>838</v>
      </c>
      <c r="N48" s="215"/>
      <c r="O48" s="167"/>
    </row>
    <row r="49" spans="1:19" ht="20.25" customHeight="1">
      <c r="A49" s="1392"/>
      <c r="B49" s="147" t="s">
        <v>12</v>
      </c>
      <c r="C49" s="2" t="s">
        <v>837</v>
      </c>
      <c r="D49" s="148">
        <v>1</v>
      </c>
      <c r="E49" s="279"/>
      <c r="F49" s="279"/>
      <c r="G49" s="279"/>
      <c r="H49" s="279"/>
      <c r="I49" s="279"/>
      <c r="J49" s="3" t="s">
        <v>130</v>
      </c>
      <c r="K49" s="3" t="s">
        <v>107</v>
      </c>
      <c r="L49" s="204">
        <v>21</v>
      </c>
      <c r="M49" s="280" t="s">
        <v>838</v>
      </c>
      <c r="N49" s="211"/>
      <c r="O49" s="167"/>
    </row>
    <row r="50" spans="1:19" ht="20.25" customHeight="1">
      <c r="A50" s="1393"/>
      <c r="B50" s="143" t="s">
        <v>13</v>
      </c>
      <c r="C50" s="2" t="s">
        <v>137</v>
      </c>
      <c r="D50" s="6">
        <v>1</v>
      </c>
      <c r="E50" s="279"/>
      <c r="F50" s="279"/>
      <c r="G50" s="279"/>
      <c r="H50" s="279"/>
      <c r="I50" s="279"/>
      <c r="J50" s="5" t="s">
        <v>130</v>
      </c>
      <c r="K50" s="5" t="s">
        <v>107</v>
      </c>
      <c r="L50" s="204">
        <v>18.5</v>
      </c>
      <c r="M50" s="280" t="s">
        <v>838</v>
      </c>
      <c r="N50" s="211"/>
      <c r="O50" s="167"/>
    </row>
    <row r="51" spans="1:19" ht="38.25" customHeight="1">
      <c r="A51" s="149"/>
      <c r="B51" s="149"/>
      <c r="C51" s="150" t="s">
        <v>138</v>
      </c>
      <c r="D51" s="150" t="s">
        <v>139</v>
      </c>
      <c r="E51" s="151" t="s">
        <v>140</v>
      </c>
      <c r="F51" s="151" t="s">
        <v>141</v>
      </c>
      <c r="G51" s="151" t="s">
        <v>142</v>
      </c>
      <c r="H51" s="151" t="s">
        <v>143</v>
      </c>
      <c r="I51" s="151" t="s">
        <v>144</v>
      </c>
      <c r="J51" s="151" t="s">
        <v>145</v>
      </c>
      <c r="K51" s="151" t="s">
        <v>146</v>
      </c>
      <c r="L51" s="206" t="s">
        <v>147</v>
      </c>
    </row>
    <row r="52" spans="1:19" ht="20.25" customHeight="1">
      <c r="A52" s="1394" t="s">
        <v>196</v>
      </c>
      <c r="B52" s="143" t="s">
        <v>44</v>
      </c>
      <c r="C52" s="2" t="s">
        <v>149</v>
      </c>
      <c r="D52" s="6">
        <v>2</v>
      </c>
      <c r="E52" s="5" t="s">
        <v>150</v>
      </c>
      <c r="F52" s="9">
        <v>250</v>
      </c>
      <c r="G52" s="144">
        <v>6</v>
      </c>
      <c r="H52" s="9">
        <v>0.57942995568099998</v>
      </c>
      <c r="I52" s="144">
        <v>0.11</v>
      </c>
      <c r="J52" s="9">
        <f>+H52*G52*F52*(D52+I52)</f>
        <v>1833.8958097303648</v>
      </c>
      <c r="K52" s="5" t="s">
        <v>151</v>
      </c>
      <c r="L52" s="204">
        <f>+J52</f>
        <v>1833.8958097303648</v>
      </c>
      <c r="M52" s="210"/>
      <c r="N52" s="211"/>
      <c r="O52" s="167"/>
    </row>
    <row r="53" spans="1:19" ht="20.25" customHeight="1">
      <c r="A53" s="1395"/>
      <c r="B53" s="143" t="s">
        <v>45</v>
      </c>
      <c r="C53" s="2" t="s">
        <v>152</v>
      </c>
      <c r="D53" s="6">
        <v>2</v>
      </c>
      <c r="E53" s="5" t="s">
        <v>153</v>
      </c>
      <c r="F53" s="9">
        <v>52</v>
      </c>
      <c r="G53" s="144">
        <v>6</v>
      </c>
      <c r="H53" s="9">
        <v>0.27329999999999999</v>
      </c>
      <c r="I53" s="144">
        <v>0.01</v>
      </c>
      <c r="J53" s="9">
        <f>+H53*G53*F53*(D53+I53)</f>
        <v>171.39189599999997</v>
      </c>
      <c r="K53" s="5" t="s">
        <v>151</v>
      </c>
      <c r="L53" s="204">
        <f>+J53</f>
        <v>171.39189599999997</v>
      </c>
      <c r="M53" s="210"/>
      <c r="N53" s="211"/>
      <c r="O53" s="167"/>
    </row>
    <row r="54" spans="1:19" ht="20.25" customHeight="1">
      <c r="A54" s="1395"/>
      <c r="B54" s="146" t="s">
        <v>16</v>
      </c>
      <c r="C54" s="2" t="s">
        <v>154</v>
      </c>
      <c r="D54" s="7">
        <v>4</v>
      </c>
      <c r="E54" s="4">
        <v>8.14</v>
      </c>
      <c r="F54" s="4">
        <v>1.04</v>
      </c>
      <c r="G54" s="152">
        <f>+F54*E54</f>
        <v>8.4656000000000002</v>
      </c>
      <c r="H54" s="3" t="s">
        <v>130</v>
      </c>
      <c r="I54" s="155" t="s">
        <v>132</v>
      </c>
      <c r="J54" s="3" t="s">
        <v>130</v>
      </c>
      <c r="K54" s="3" t="s">
        <v>155</v>
      </c>
      <c r="L54" s="205">
        <f>G54*D54</f>
        <v>33.862400000000001</v>
      </c>
      <c r="M54" s="214"/>
      <c r="N54" s="215"/>
      <c r="O54" s="167"/>
    </row>
    <row r="55" spans="1:19" ht="20.25" customHeight="1">
      <c r="A55" s="1395"/>
      <c r="B55" s="143" t="s">
        <v>17</v>
      </c>
      <c r="C55" s="2" t="s">
        <v>156</v>
      </c>
      <c r="D55" s="6">
        <v>1</v>
      </c>
      <c r="E55" s="9">
        <v>10</v>
      </c>
      <c r="F55" s="9">
        <v>7</v>
      </c>
      <c r="G55" s="152">
        <f>+F55*E55</f>
        <v>70</v>
      </c>
      <c r="H55" s="9">
        <v>0.05</v>
      </c>
      <c r="I55" s="144">
        <f>+H55*G55</f>
        <v>3.5</v>
      </c>
      <c r="J55" s="5" t="s">
        <v>130</v>
      </c>
      <c r="K55" s="5" t="s">
        <v>107</v>
      </c>
      <c r="L55" s="204">
        <f>+I55</f>
        <v>3.5</v>
      </c>
      <c r="M55" s="210"/>
      <c r="N55" s="211"/>
      <c r="O55" s="167"/>
    </row>
    <row r="56" spans="1:19" ht="20.25" customHeight="1">
      <c r="A56" s="1395"/>
      <c r="B56" s="143" t="s">
        <v>18</v>
      </c>
      <c r="C56" s="2" t="s">
        <v>157</v>
      </c>
      <c r="D56" s="6">
        <v>1</v>
      </c>
      <c r="E56" s="9">
        <v>10</v>
      </c>
      <c r="F56" s="9">
        <v>10</v>
      </c>
      <c r="G56" s="152">
        <f>+F56*E56</f>
        <v>100</v>
      </c>
      <c r="H56" s="9">
        <v>0.1008</v>
      </c>
      <c r="I56" s="144">
        <f>+H56*G56</f>
        <v>10.08</v>
      </c>
      <c r="J56" s="5" t="s">
        <v>130</v>
      </c>
      <c r="K56" s="5" t="s">
        <v>107</v>
      </c>
      <c r="L56" s="204">
        <f>+I56</f>
        <v>10.08</v>
      </c>
      <c r="M56" s="210"/>
      <c r="N56" s="211"/>
      <c r="O56" s="167"/>
    </row>
    <row r="57" spans="1:19" ht="20.25" customHeight="1">
      <c r="A57" s="1395"/>
      <c r="B57" s="147" t="s">
        <v>19</v>
      </c>
      <c r="C57" s="2" t="s">
        <v>158</v>
      </c>
      <c r="D57" s="148">
        <v>6</v>
      </c>
      <c r="E57" s="5" t="s">
        <v>132</v>
      </c>
      <c r="F57" s="5" t="s">
        <v>132</v>
      </c>
      <c r="G57" s="145" t="s">
        <v>132</v>
      </c>
      <c r="H57" s="5" t="s">
        <v>132</v>
      </c>
      <c r="I57" s="144">
        <v>0.41699999999999998</v>
      </c>
      <c r="J57" s="5" t="s">
        <v>130</v>
      </c>
      <c r="K57" s="5" t="s">
        <v>107</v>
      </c>
      <c r="L57" s="204">
        <f>+I57*D57</f>
        <v>2.5019999999999998</v>
      </c>
      <c r="M57" s="210"/>
      <c r="N57" s="211"/>
      <c r="O57" s="167"/>
    </row>
    <row r="58" spans="1:19" ht="20.25" customHeight="1">
      <c r="A58" s="1396"/>
      <c r="B58" s="143" t="s">
        <v>20</v>
      </c>
      <c r="C58" s="2" t="s">
        <v>159</v>
      </c>
      <c r="D58" s="6">
        <v>1</v>
      </c>
      <c r="E58" s="5" t="s">
        <v>132</v>
      </c>
      <c r="F58" s="5" t="s">
        <v>132</v>
      </c>
      <c r="G58" s="145" t="s">
        <v>132</v>
      </c>
      <c r="H58" s="5" t="s">
        <v>132</v>
      </c>
      <c r="I58" s="144">
        <v>12.58</v>
      </c>
      <c r="J58" s="5" t="s">
        <v>130</v>
      </c>
      <c r="K58" s="5" t="s">
        <v>107</v>
      </c>
      <c r="L58" s="204">
        <f>+I58</f>
        <v>12.58</v>
      </c>
      <c r="M58" s="216"/>
      <c r="N58" s="217"/>
      <c r="O58" s="218"/>
      <c r="Q58" s="210"/>
      <c r="R58" s="211"/>
      <c r="S58" s="167"/>
    </row>
    <row r="59" spans="1:19" ht="38.25" customHeight="1">
      <c r="A59" s="12" t="s">
        <v>197</v>
      </c>
      <c r="B59" s="146" t="s">
        <v>21</v>
      </c>
      <c r="C59" s="2" t="s">
        <v>161</v>
      </c>
      <c r="D59" s="7">
        <v>1</v>
      </c>
      <c r="E59" s="281"/>
      <c r="F59" s="281"/>
      <c r="G59" s="281"/>
      <c r="H59" s="281"/>
      <c r="I59" s="281"/>
      <c r="J59" s="3" t="s">
        <v>130</v>
      </c>
      <c r="K59" s="3" t="s">
        <v>155</v>
      </c>
      <c r="L59" s="204">
        <v>78.5</v>
      </c>
      <c r="M59" s="1" t="s">
        <v>840</v>
      </c>
      <c r="N59" s="215"/>
      <c r="O59" s="167"/>
      <c r="Q59" s="216"/>
      <c r="R59" s="217"/>
      <c r="S59" s="218"/>
    </row>
    <row r="60" spans="1:19" ht="20.25" customHeight="1">
      <c r="A60" s="1391" t="s">
        <v>198</v>
      </c>
      <c r="B60" s="146" t="s">
        <v>22</v>
      </c>
      <c r="C60" s="2" t="s">
        <v>163</v>
      </c>
      <c r="D60" s="7">
        <v>6</v>
      </c>
      <c r="E60" s="4">
        <v>3.85</v>
      </c>
      <c r="F60" s="4">
        <v>3.1</v>
      </c>
      <c r="G60" s="152">
        <f t="shared" ref="G60:G64" si="3">+F60*E60</f>
        <v>11.935</v>
      </c>
      <c r="H60" s="3" t="s">
        <v>130</v>
      </c>
      <c r="I60" s="155" t="s">
        <v>132</v>
      </c>
      <c r="J60" s="3" t="s">
        <v>130</v>
      </c>
      <c r="K60" s="3" t="s">
        <v>155</v>
      </c>
      <c r="L60" s="205">
        <f>+G60*D60</f>
        <v>71.61</v>
      </c>
      <c r="M60" s="210"/>
      <c r="N60" s="211"/>
      <c r="O60" s="167"/>
      <c r="Q60" s="216"/>
      <c r="R60" s="217"/>
      <c r="S60" s="218"/>
    </row>
    <row r="61" spans="1:19" ht="20.25" customHeight="1">
      <c r="A61" s="1393"/>
      <c r="B61" s="146" t="s">
        <v>23</v>
      </c>
      <c r="C61" s="2" t="s">
        <v>164</v>
      </c>
      <c r="D61" s="7">
        <v>1</v>
      </c>
      <c r="E61" s="4">
        <v>7.7</v>
      </c>
      <c r="F61" s="4">
        <v>5</v>
      </c>
      <c r="G61" s="152">
        <f t="shared" si="3"/>
        <v>38.5</v>
      </c>
      <c r="H61" s="3" t="s">
        <v>130</v>
      </c>
      <c r="I61" s="155" t="s">
        <v>132</v>
      </c>
      <c r="J61" s="3" t="s">
        <v>130</v>
      </c>
      <c r="K61" s="3" t="s">
        <v>155</v>
      </c>
      <c r="L61" s="205">
        <f>+G61*D61</f>
        <v>38.5</v>
      </c>
      <c r="M61" s="214"/>
      <c r="N61" s="215"/>
      <c r="O61" s="167"/>
    </row>
    <row r="62" spans="1:19" ht="20.25" customHeight="1">
      <c r="A62" s="1391" t="s">
        <v>199</v>
      </c>
      <c r="B62" s="146" t="s">
        <v>24</v>
      </c>
      <c r="C62" s="2" t="s">
        <v>166</v>
      </c>
      <c r="D62" s="7">
        <v>1</v>
      </c>
      <c r="E62" s="4">
        <v>2.2400000000000002</v>
      </c>
      <c r="F62" s="4">
        <v>2.69</v>
      </c>
      <c r="G62" s="152">
        <f t="shared" si="3"/>
        <v>6.0256000000000007</v>
      </c>
      <c r="H62" s="3" t="s">
        <v>130</v>
      </c>
      <c r="I62" s="155" t="s">
        <v>132</v>
      </c>
      <c r="J62" s="3" t="s">
        <v>130</v>
      </c>
      <c r="K62" s="3" t="s">
        <v>155</v>
      </c>
      <c r="L62" s="205">
        <f>+G62*D62</f>
        <v>6.0256000000000007</v>
      </c>
      <c r="M62" s="214"/>
      <c r="N62" s="215"/>
      <c r="O62" s="167"/>
    </row>
    <row r="63" spans="1:19" ht="20.25" customHeight="1">
      <c r="A63" s="1392"/>
      <c r="B63" s="143" t="s">
        <v>25</v>
      </c>
      <c r="C63" s="2" t="s">
        <v>167</v>
      </c>
      <c r="D63" s="6">
        <v>6</v>
      </c>
      <c r="E63" s="9">
        <v>3.85</v>
      </c>
      <c r="F63" s="9">
        <v>3.1</v>
      </c>
      <c r="G63" s="152">
        <f t="shared" si="3"/>
        <v>11.935</v>
      </c>
      <c r="H63" s="5" t="s">
        <v>130</v>
      </c>
      <c r="I63" s="145" t="s">
        <v>132</v>
      </c>
      <c r="J63" s="5" t="s">
        <v>130</v>
      </c>
      <c r="K63" s="5" t="s">
        <v>155</v>
      </c>
      <c r="L63" s="205">
        <f>+G63*D63</f>
        <v>71.61</v>
      </c>
      <c r="M63" s="210"/>
      <c r="N63" s="211"/>
      <c r="O63" s="167"/>
    </row>
    <row r="64" spans="1:19" ht="20.25" customHeight="1">
      <c r="A64" s="1393"/>
      <c r="B64" s="143" t="s">
        <v>26</v>
      </c>
      <c r="C64" s="2" t="s">
        <v>168</v>
      </c>
      <c r="D64" s="6">
        <v>6</v>
      </c>
      <c r="E64" s="9">
        <v>3.85</v>
      </c>
      <c r="F64" s="9">
        <v>3.1</v>
      </c>
      <c r="G64" s="152">
        <f t="shared" si="3"/>
        <v>11.935</v>
      </c>
      <c r="H64" s="5" t="s">
        <v>130</v>
      </c>
      <c r="I64" s="145" t="s">
        <v>132</v>
      </c>
      <c r="J64" s="5" t="s">
        <v>130</v>
      </c>
      <c r="K64" s="5" t="s">
        <v>155</v>
      </c>
      <c r="L64" s="205">
        <f>+G64*D64</f>
        <v>71.61</v>
      </c>
      <c r="M64" s="210"/>
      <c r="N64" s="211"/>
      <c r="O64" s="167"/>
    </row>
    <row r="65" spans="1:19" ht="20.25" customHeight="1">
      <c r="A65" s="1391" t="s">
        <v>200</v>
      </c>
      <c r="B65" s="143" t="s">
        <v>27</v>
      </c>
      <c r="C65" s="2" t="s">
        <v>170</v>
      </c>
      <c r="D65" s="6">
        <v>2</v>
      </c>
      <c r="E65" s="9">
        <v>10</v>
      </c>
      <c r="F65" s="5" t="s">
        <v>130</v>
      </c>
      <c r="G65" s="145" t="s">
        <v>132</v>
      </c>
      <c r="H65" s="5" t="s">
        <v>130</v>
      </c>
      <c r="I65" s="145" t="s">
        <v>132</v>
      </c>
      <c r="J65" s="5" t="s">
        <v>130</v>
      </c>
      <c r="K65" s="5" t="s">
        <v>63</v>
      </c>
      <c r="L65" s="204">
        <f>+E65*D65</f>
        <v>20</v>
      </c>
      <c r="M65" s="210"/>
      <c r="N65" s="211"/>
      <c r="O65" s="167"/>
    </row>
    <row r="66" spans="1:19" ht="20.25" customHeight="1">
      <c r="A66" s="1393"/>
      <c r="B66" s="143" t="s">
        <v>28</v>
      </c>
      <c r="C66" s="2" t="s">
        <v>171</v>
      </c>
      <c r="D66" s="6">
        <v>4</v>
      </c>
      <c r="E66" s="9">
        <v>3.1</v>
      </c>
      <c r="F66" s="5" t="s">
        <v>130</v>
      </c>
      <c r="G66" s="145" t="s">
        <v>132</v>
      </c>
      <c r="H66" s="5" t="s">
        <v>130</v>
      </c>
      <c r="I66" s="145" t="s">
        <v>132</v>
      </c>
      <c r="J66" s="5" t="s">
        <v>130</v>
      </c>
      <c r="K66" s="5" t="s">
        <v>63</v>
      </c>
      <c r="L66" s="204">
        <f>+E66*D66</f>
        <v>12.4</v>
      </c>
      <c r="M66" s="210"/>
      <c r="N66" s="211"/>
      <c r="O66" s="167"/>
    </row>
    <row r="67" spans="1:19" ht="20.25" customHeight="1">
      <c r="A67" s="12" t="s">
        <v>201</v>
      </c>
      <c r="B67" s="147" t="s">
        <v>29</v>
      </c>
      <c r="C67" s="8" t="s">
        <v>173</v>
      </c>
      <c r="D67" s="148">
        <v>6</v>
      </c>
      <c r="E67" s="153" t="s">
        <v>130</v>
      </c>
      <c r="F67" s="153" t="s">
        <v>130</v>
      </c>
      <c r="G67" s="154" t="s">
        <v>132</v>
      </c>
      <c r="H67" s="153" t="s">
        <v>130</v>
      </c>
      <c r="I67" s="154" t="s">
        <v>132</v>
      </c>
      <c r="J67" s="153" t="s">
        <v>130</v>
      </c>
      <c r="K67" s="153" t="s">
        <v>174</v>
      </c>
      <c r="L67" s="204">
        <f>+D67</f>
        <v>6</v>
      </c>
      <c r="M67" s="219"/>
      <c r="N67" s="211"/>
      <c r="O67" s="167"/>
    </row>
    <row r="68" spans="1:19" ht="39.75" customHeight="1">
      <c r="A68" s="12" t="s">
        <v>202</v>
      </c>
      <c r="B68" s="147" t="s">
        <v>30</v>
      </c>
      <c r="C68" s="2" t="s">
        <v>176</v>
      </c>
      <c r="D68" s="148">
        <v>4</v>
      </c>
      <c r="E68" s="5" t="s">
        <v>130</v>
      </c>
      <c r="F68" s="5" t="s">
        <v>130</v>
      </c>
      <c r="G68" s="145" t="s">
        <v>132</v>
      </c>
      <c r="H68" s="5" t="s">
        <v>130</v>
      </c>
      <c r="I68" s="145" t="s">
        <v>132</v>
      </c>
      <c r="J68" s="5" t="s">
        <v>130</v>
      </c>
      <c r="K68" s="5" t="s">
        <v>174</v>
      </c>
      <c r="L68" s="204">
        <f t="shared" ref="L68:L76" si="4">+D68</f>
        <v>4</v>
      </c>
      <c r="M68" s="210"/>
      <c r="N68" s="211"/>
      <c r="O68" s="167"/>
    </row>
    <row r="69" spans="1:19" ht="20.25" customHeight="1">
      <c r="A69" s="12" t="s">
        <v>203</v>
      </c>
      <c r="B69" s="146" t="s">
        <v>31</v>
      </c>
      <c r="C69" s="2" t="s">
        <v>178</v>
      </c>
      <c r="D69" s="7">
        <v>4</v>
      </c>
      <c r="E69" s="3" t="s">
        <v>130</v>
      </c>
      <c r="F69" s="3" t="s">
        <v>130</v>
      </c>
      <c r="G69" s="155" t="s">
        <v>132</v>
      </c>
      <c r="H69" s="3" t="s">
        <v>130</v>
      </c>
      <c r="I69" s="155" t="s">
        <v>132</v>
      </c>
      <c r="J69" s="3" t="s">
        <v>130</v>
      </c>
      <c r="K69" s="3" t="s">
        <v>174</v>
      </c>
      <c r="L69" s="204">
        <f t="shared" si="4"/>
        <v>4</v>
      </c>
      <c r="M69" s="214"/>
      <c r="N69" s="215"/>
      <c r="O69" s="167"/>
    </row>
    <row r="70" spans="1:19" ht="20.25" customHeight="1">
      <c r="A70" s="1394" t="s">
        <v>204</v>
      </c>
      <c r="B70" s="146" t="s">
        <v>32</v>
      </c>
      <c r="C70" s="2" t="s">
        <v>180</v>
      </c>
      <c r="D70" s="7">
        <v>2</v>
      </c>
      <c r="E70" s="3" t="s">
        <v>130</v>
      </c>
      <c r="F70" s="3" t="s">
        <v>130</v>
      </c>
      <c r="G70" s="155" t="s">
        <v>132</v>
      </c>
      <c r="H70" s="3" t="s">
        <v>130</v>
      </c>
      <c r="I70" s="155" t="s">
        <v>132</v>
      </c>
      <c r="J70" s="3" t="s">
        <v>130</v>
      </c>
      <c r="K70" s="3" t="s">
        <v>174</v>
      </c>
      <c r="L70" s="204">
        <f t="shared" si="4"/>
        <v>2</v>
      </c>
      <c r="M70" s="214"/>
      <c r="N70" s="215"/>
      <c r="O70" s="167"/>
    </row>
    <row r="71" spans="1:19" ht="20.25" customHeight="1">
      <c r="A71" s="1395"/>
      <c r="B71" s="143" t="s">
        <v>34</v>
      </c>
      <c r="C71" s="2" t="s">
        <v>182</v>
      </c>
      <c r="D71" s="6">
        <v>1</v>
      </c>
      <c r="E71" s="5" t="s">
        <v>130</v>
      </c>
      <c r="F71" s="5" t="s">
        <v>130</v>
      </c>
      <c r="G71" s="145" t="s">
        <v>132</v>
      </c>
      <c r="H71" s="5" t="s">
        <v>130</v>
      </c>
      <c r="I71" s="145" t="s">
        <v>132</v>
      </c>
      <c r="J71" s="5" t="s">
        <v>130</v>
      </c>
      <c r="K71" s="5" t="s">
        <v>174</v>
      </c>
      <c r="L71" s="204">
        <f t="shared" si="4"/>
        <v>1</v>
      </c>
      <c r="M71" s="210"/>
      <c r="N71" s="211"/>
      <c r="O71" s="167"/>
    </row>
    <row r="72" spans="1:19" ht="20.25" customHeight="1">
      <c r="A72" s="1395"/>
      <c r="B72" s="143" t="s">
        <v>35</v>
      </c>
      <c r="C72" s="2" t="s">
        <v>183</v>
      </c>
      <c r="D72" s="6">
        <v>3</v>
      </c>
      <c r="E72" s="5" t="s">
        <v>130</v>
      </c>
      <c r="F72" s="5" t="s">
        <v>130</v>
      </c>
      <c r="G72" s="145" t="s">
        <v>132</v>
      </c>
      <c r="H72" s="5" t="s">
        <v>130</v>
      </c>
      <c r="I72" s="145" t="s">
        <v>132</v>
      </c>
      <c r="J72" s="5" t="s">
        <v>130</v>
      </c>
      <c r="K72" s="5" t="s">
        <v>174</v>
      </c>
      <c r="L72" s="204">
        <f t="shared" si="4"/>
        <v>3</v>
      </c>
      <c r="M72" s="210"/>
      <c r="N72" s="211"/>
      <c r="O72" s="167"/>
    </row>
    <row r="73" spans="1:19" ht="20.25" customHeight="1">
      <c r="A73" s="1396"/>
      <c r="B73" s="143" t="s">
        <v>36</v>
      </c>
      <c r="C73" s="2" t="s">
        <v>184</v>
      </c>
      <c r="D73" s="6">
        <v>3</v>
      </c>
      <c r="E73" s="5" t="s">
        <v>130</v>
      </c>
      <c r="F73" s="5" t="s">
        <v>130</v>
      </c>
      <c r="G73" s="145" t="s">
        <v>132</v>
      </c>
      <c r="H73" s="5" t="s">
        <v>130</v>
      </c>
      <c r="I73" s="145" t="s">
        <v>132</v>
      </c>
      <c r="J73" s="5" t="s">
        <v>130</v>
      </c>
      <c r="K73" s="5" t="s">
        <v>174</v>
      </c>
      <c r="L73" s="204">
        <f t="shared" si="4"/>
        <v>3</v>
      </c>
      <c r="M73" s="210"/>
      <c r="N73" s="211"/>
      <c r="O73" s="167"/>
    </row>
    <row r="74" spans="1:19" ht="20.25" customHeight="1">
      <c r="A74" s="1391" t="s">
        <v>205</v>
      </c>
      <c r="B74" s="146" t="s">
        <v>37</v>
      </c>
      <c r="C74" s="2" t="s">
        <v>186</v>
      </c>
      <c r="D74" s="7">
        <v>2</v>
      </c>
      <c r="E74" s="3" t="s">
        <v>130</v>
      </c>
      <c r="F74" s="3" t="s">
        <v>130</v>
      </c>
      <c r="G74" s="155" t="s">
        <v>132</v>
      </c>
      <c r="H74" s="3" t="s">
        <v>130</v>
      </c>
      <c r="I74" s="155" t="s">
        <v>132</v>
      </c>
      <c r="J74" s="3" t="s">
        <v>130</v>
      </c>
      <c r="K74" s="3" t="s">
        <v>174</v>
      </c>
      <c r="L74" s="204">
        <f t="shared" si="4"/>
        <v>2</v>
      </c>
      <c r="M74" s="214"/>
      <c r="N74" s="215"/>
      <c r="O74" s="167"/>
    </row>
    <row r="75" spans="1:19" ht="20.25" customHeight="1">
      <c r="A75" s="1392"/>
      <c r="B75" s="146" t="s">
        <v>38</v>
      </c>
      <c r="C75" s="2" t="s">
        <v>187</v>
      </c>
      <c r="D75" s="7">
        <v>1</v>
      </c>
      <c r="E75" s="3" t="s">
        <v>130</v>
      </c>
      <c r="F75" s="3" t="s">
        <v>130</v>
      </c>
      <c r="G75" s="155" t="s">
        <v>132</v>
      </c>
      <c r="H75" s="3" t="s">
        <v>130</v>
      </c>
      <c r="I75" s="155" t="s">
        <v>132</v>
      </c>
      <c r="J75" s="3" t="s">
        <v>130</v>
      </c>
      <c r="K75" s="3" t="s">
        <v>174</v>
      </c>
      <c r="L75" s="204">
        <f t="shared" si="4"/>
        <v>1</v>
      </c>
      <c r="M75" s="214"/>
      <c r="N75" s="215"/>
      <c r="O75" s="167"/>
    </row>
    <row r="76" spans="1:19" ht="20.25" customHeight="1">
      <c r="A76" s="1393"/>
      <c r="B76" s="146" t="s">
        <v>39</v>
      </c>
      <c r="C76" s="2" t="s">
        <v>188</v>
      </c>
      <c r="D76" s="7">
        <v>1</v>
      </c>
      <c r="E76" s="3" t="s">
        <v>130</v>
      </c>
      <c r="F76" s="3" t="s">
        <v>130</v>
      </c>
      <c r="G76" s="155" t="s">
        <v>132</v>
      </c>
      <c r="H76" s="3" t="s">
        <v>130</v>
      </c>
      <c r="I76" s="155" t="s">
        <v>132</v>
      </c>
      <c r="J76" s="3" t="s">
        <v>130</v>
      </c>
      <c r="K76" s="3" t="s">
        <v>174</v>
      </c>
      <c r="L76" s="204">
        <f t="shared" si="4"/>
        <v>1</v>
      </c>
      <c r="M76" s="214"/>
      <c r="N76" s="215"/>
      <c r="O76" s="167"/>
      <c r="Q76" s="214"/>
      <c r="R76" s="211"/>
      <c r="S76" s="167"/>
    </row>
    <row r="77" spans="1:19" ht="20.25" customHeight="1">
      <c r="A77" s="1385" t="s">
        <v>206</v>
      </c>
      <c r="B77" s="1386"/>
      <c r="C77" s="1386"/>
      <c r="D77" s="1386"/>
      <c r="E77" s="1386"/>
      <c r="F77" s="1386"/>
      <c r="G77" s="1386"/>
      <c r="H77" s="1386"/>
      <c r="I77" s="1386"/>
      <c r="J77" s="1386"/>
      <c r="K77" s="1386"/>
      <c r="L77" s="1386"/>
      <c r="M77" s="220"/>
      <c r="N77" s="213"/>
      <c r="O77" s="213"/>
    </row>
    <row r="78" spans="1:19" ht="20.25" customHeight="1">
      <c r="A78" s="1391" t="s">
        <v>207</v>
      </c>
      <c r="B78" s="143" t="s">
        <v>5</v>
      </c>
      <c r="C78" s="2" t="s">
        <v>136</v>
      </c>
      <c r="D78" s="6">
        <v>1</v>
      </c>
      <c r="E78" s="279"/>
      <c r="F78" s="279"/>
      <c r="G78" s="279"/>
      <c r="H78" s="279"/>
      <c r="I78" s="279"/>
      <c r="J78" s="5" t="s">
        <v>130</v>
      </c>
      <c r="K78" s="5" t="s">
        <v>107</v>
      </c>
      <c r="L78" s="204">
        <v>19.7</v>
      </c>
      <c r="M78" s="280" t="s">
        <v>838</v>
      </c>
      <c r="N78" s="211"/>
      <c r="O78" s="167"/>
    </row>
    <row r="79" spans="1:19" ht="20.25" customHeight="1">
      <c r="A79" s="1392"/>
      <c r="B79" s="146" t="s">
        <v>11</v>
      </c>
      <c r="C79" s="2" t="s">
        <v>839</v>
      </c>
      <c r="D79" s="7">
        <v>1</v>
      </c>
      <c r="E79" s="279"/>
      <c r="F79" s="279"/>
      <c r="G79" s="279"/>
      <c r="H79" s="279"/>
      <c r="I79" s="279"/>
      <c r="J79" s="3" t="s">
        <v>130</v>
      </c>
      <c r="K79" s="3" t="s">
        <v>107</v>
      </c>
      <c r="L79" s="204">
        <v>77</v>
      </c>
      <c r="M79" s="280" t="s">
        <v>838</v>
      </c>
      <c r="N79" s="215"/>
      <c r="O79" s="167"/>
    </row>
    <row r="80" spans="1:19" ht="20.25" customHeight="1">
      <c r="A80" s="1392"/>
      <c r="B80" s="147" t="s">
        <v>12</v>
      </c>
      <c r="C80" s="2" t="s">
        <v>837</v>
      </c>
      <c r="D80" s="148">
        <v>1</v>
      </c>
      <c r="E80" s="279"/>
      <c r="F80" s="279"/>
      <c r="G80" s="279"/>
      <c r="H80" s="279"/>
      <c r="I80" s="279"/>
      <c r="J80" s="3" t="s">
        <v>130</v>
      </c>
      <c r="K80" s="3" t="s">
        <v>107</v>
      </c>
      <c r="L80" s="204">
        <v>77</v>
      </c>
      <c r="M80" s="280" t="s">
        <v>838</v>
      </c>
      <c r="N80" s="211"/>
      <c r="O80" s="167"/>
    </row>
    <row r="81" spans="1:19" ht="20.25" customHeight="1">
      <c r="A81" s="1393"/>
      <c r="B81" s="143" t="s">
        <v>13</v>
      </c>
      <c r="C81" s="2" t="s">
        <v>137</v>
      </c>
      <c r="D81" s="6">
        <v>1</v>
      </c>
      <c r="E81" s="279"/>
      <c r="F81" s="279"/>
      <c r="G81" s="279"/>
      <c r="H81" s="279"/>
      <c r="I81" s="279"/>
      <c r="J81" s="3" t="s">
        <v>130</v>
      </c>
      <c r="K81" s="5" t="s">
        <v>107</v>
      </c>
      <c r="L81" s="204">
        <v>66.400000000000006</v>
      </c>
      <c r="M81" s="280" t="s">
        <v>838</v>
      </c>
      <c r="N81" s="211"/>
      <c r="O81" s="167"/>
    </row>
    <row r="82" spans="1:19" ht="35.25" customHeight="1">
      <c r="A82" s="149"/>
      <c r="B82" s="149"/>
      <c r="C82" s="150" t="s">
        <v>138</v>
      </c>
      <c r="D82" s="150" t="s">
        <v>139</v>
      </c>
      <c r="E82" s="151" t="s">
        <v>140</v>
      </c>
      <c r="F82" s="151" t="s">
        <v>141</v>
      </c>
      <c r="G82" s="151" t="s">
        <v>142</v>
      </c>
      <c r="H82" s="151" t="s">
        <v>143</v>
      </c>
      <c r="I82" s="151" t="s">
        <v>144</v>
      </c>
      <c r="J82" s="151" t="s">
        <v>145</v>
      </c>
      <c r="K82" s="151" t="s">
        <v>146</v>
      </c>
      <c r="L82" s="206" t="s">
        <v>147</v>
      </c>
    </row>
    <row r="83" spans="1:19" ht="20.25" customHeight="1">
      <c r="A83" s="1394" t="s">
        <v>208</v>
      </c>
      <c r="B83" s="143" t="s">
        <v>47</v>
      </c>
      <c r="C83" s="2" t="s">
        <v>149</v>
      </c>
      <c r="D83" s="6">
        <v>2</v>
      </c>
      <c r="E83" s="5" t="s">
        <v>150</v>
      </c>
      <c r="F83" s="9">
        <v>890</v>
      </c>
      <c r="G83" s="144">
        <v>6</v>
      </c>
      <c r="H83" s="9">
        <v>0.21915399999999999</v>
      </c>
      <c r="I83" s="144">
        <v>0.11</v>
      </c>
      <c r="J83" s="9">
        <f>+H83*G83*F83*(D83+I83)</f>
        <v>2469.2957795999996</v>
      </c>
      <c r="K83" s="5" t="s">
        <v>151</v>
      </c>
      <c r="L83" s="204">
        <f>+J83</f>
        <v>2469.2957795999996</v>
      </c>
      <c r="M83" s="210"/>
      <c r="N83" s="211"/>
      <c r="O83" s="167"/>
    </row>
    <row r="84" spans="1:19" ht="20.25" customHeight="1">
      <c r="A84" s="1395"/>
      <c r="B84" s="143" t="s">
        <v>48</v>
      </c>
      <c r="C84" s="2" t="s">
        <v>152</v>
      </c>
      <c r="D84" s="6">
        <v>4</v>
      </c>
      <c r="E84" s="5" t="s">
        <v>153</v>
      </c>
      <c r="F84" s="9">
        <v>78</v>
      </c>
      <c r="G84" s="144">
        <v>6</v>
      </c>
      <c r="H84" s="9">
        <v>0.10588</v>
      </c>
      <c r="I84" s="144">
        <v>0.01</v>
      </c>
      <c r="J84" s="9">
        <f>+H84*G84*F84*(D84+I84)</f>
        <v>198.7028784</v>
      </c>
      <c r="K84" s="5" t="s">
        <v>151</v>
      </c>
      <c r="L84" s="204">
        <f>+J84</f>
        <v>198.7028784</v>
      </c>
      <c r="M84" s="210"/>
      <c r="N84" s="211"/>
      <c r="O84" s="167"/>
    </row>
    <row r="85" spans="1:19" ht="20.25" customHeight="1">
      <c r="A85" s="1395"/>
      <c r="B85" s="146" t="s">
        <v>16</v>
      </c>
      <c r="C85" s="2" t="s">
        <v>154</v>
      </c>
      <c r="D85" s="7">
        <v>4</v>
      </c>
      <c r="E85" s="4">
        <v>15</v>
      </c>
      <c r="F85" s="4">
        <v>1.04</v>
      </c>
      <c r="G85" s="152">
        <v>15.6</v>
      </c>
      <c r="H85" s="3" t="s">
        <v>130</v>
      </c>
      <c r="I85" s="155" t="s">
        <v>132</v>
      </c>
      <c r="J85" s="3" t="s">
        <v>130</v>
      </c>
      <c r="K85" s="3" t="s">
        <v>155</v>
      </c>
      <c r="L85" s="205">
        <f>+G85*D85</f>
        <v>62.4</v>
      </c>
      <c r="M85" s="214"/>
      <c r="N85" s="215"/>
      <c r="O85" s="167"/>
    </row>
    <row r="86" spans="1:19" ht="20.25" customHeight="1">
      <c r="A86" s="1395"/>
      <c r="B86" s="143" t="s">
        <v>17</v>
      </c>
      <c r="C86" s="2" t="s">
        <v>156</v>
      </c>
      <c r="D86" s="6">
        <v>1</v>
      </c>
      <c r="E86" s="9">
        <v>13.85</v>
      </c>
      <c r="F86" s="9">
        <v>17.7</v>
      </c>
      <c r="G86" s="144">
        <f>+F86*E86</f>
        <v>245.14499999999998</v>
      </c>
      <c r="H86" s="9">
        <v>0.05</v>
      </c>
      <c r="I86" s="144">
        <f>+G86*H86</f>
        <v>12.257249999999999</v>
      </c>
      <c r="J86" s="5" t="s">
        <v>130</v>
      </c>
      <c r="K86" s="5" t="s">
        <v>107</v>
      </c>
      <c r="L86" s="204">
        <f>+I86</f>
        <v>12.257249999999999</v>
      </c>
      <c r="M86" s="210"/>
      <c r="N86" s="211"/>
      <c r="O86" s="167"/>
    </row>
    <row r="87" spans="1:19" ht="20.25" customHeight="1">
      <c r="A87" s="1395"/>
      <c r="B87" s="143" t="s">
        <v>18</v>
      </c>
      <c r="C87" s="2" t="s">
        <v>157</v>
      </c>
      <c r="D87" s="6">
        <v>1</v>
      </c>
      <c r="E87" s="9">
        <v>13.16</v>
      </c>
      <c r="F87" s="9">
        <v>17.7</v>
      </c>
      <c r="G87" s="144">
        <f>+F87*E87</f>
        <v>232.93199999999999</v>
      </c>
      <c r="H87" s="9">
        <v>5.8400000000000001E-2</v>
      </c>
      <c r="I87" s="144">
        <f>+G87*H87</f>
        <v>13.6032288</v>
      </c>
      <c r="J87" s="5" t="s">
        <v>130</v>
      </c>
      <c r="K87" s="5" t="s">
        <v>107</v>
      </c>
      <c r="L87" s="204">
        <f>+I87</f>
        <v>13.6032288</v>
      </c>
      <c r="M87" s="210"/>
      <c r="N87" s="211"/>
      <c r="O87" s="167"/>
    </row>
    <row r="88" spans="1:19" ht="20.25" customHeight="1">
      <c r="A88" s="1395"/>
      <c r="B88" s="147" t="s">
        <v>19</v>
      </c>
      <c r="C88" s="2" t="s">
        <v>158</v>
      </c>
      <c r="D88" s="148">
        <v>24</v>
      </c>
      <c r="E88" s="5" t="s">
        <v>132</v>
      </c>
      <c r="F88" s="5" t="s">
        <v>132</v>
      </c>
      <c r="G88" s="145" t="s">
        <v>132</v>
      </c>
      <c r="H88" s="5" t="s">
        <v>132</v>
      </c>
      <c r="I88" s="144">
        <v>0.13880000000000001</v>
      </c>
      <c r="J88" s="5" t="s">
        <v>130</v>
      </c>
      <c r="K88" s="5" t="s">
        <v>107</v>
      </c>
      <c r="L88" s="204">
        <f>+I88*D88</f>
        <v>3.3311999999999999</v>
      </c>
      <c r="M88" s="210"/>
      <c r="N88" s="211"/>
      <c r="O88" s="167"/>
    </row>
    <row r="89" spans="1:19" ht="20.25" customHeight="1">
      <c r="A89" s="1396"/>
      <c r="B89" s="143" t="s">
        <v>20</v>
      </c>
      <c r="C89" s="2" t="s">
        <v>159</v>
      </c>
      <c r="D89" s="6">
        <v>1</v>
      </c>
      <c r="E89" s="5" t="s">
        <v>132</v>
      </c>
      <c r="F89" s="5" t="s">
        <v>132</v>
      </c>
      <c r="G89" s="145" t="s">
        <v>132</v>
      </c>
      <c r="H89" s="5" t="s">
        <v>132</v>
      </c>
      <c r="I89" s="144">
        <v>36.29</v>
      </c>
      <c r="J89" s="5" t="s">
        <v>130</v>
      </c>
      <c r="K89" s="5" t="s">
        <v>107</v>
      </c>
      <c r="L89" s="204">
        <f>+I89</f>
        <v>36.29</v>
      </c>
      <c r="M89" s="210"/>
      <c r="N89" s="211"/>
      <c r="O89" s="167"/>
    </row>
    <row r="90" spans="1:19" ht="33.75" customHeight="1">
      <c r="A90" s="12" t="s">
        <v>209</v>
      </c>
      <c r="B90" s="146" t="s">
        <v>21</v>
      </c>
      <c r="C90" s="2" t="s">
        <v>161</v>
      </c>
      <c r="D90" s="7">
        <v>1</v>
      </c>
      <c r="E90" s="281"/>
      <c r="F90" s="281"/>
      <c r="G90" s="281"/>
      <c r="H90" s="281"/>
      <c r="I90" s="281"/>
      <c r="J90" s="3" t="s">
        <v>130</v>
      </c>
      <c r="K90" s="3" t="s">
        <v>155</v>
      </c>
      <c r="L90" s="205">
        <v>189.7</v>
      </c>
      <c r="M90" s="1" t="s">
        <v>840</v>
      </c>
      <c r="N90" s="215"/>
      <c r="O90" s="167"/>
      <c r="Q90" s="216"/>
      <c r="R90" s="217"/>
      <c r="S90" s="218"/>
    </row>
    <row r="91" spans="1:19" ht="20.25" customHeight="1">
      <c r="A91" s="1391" t="s">
        <v>210</v>
      </c>
      <c r="B91" s="146" t="s">
        <v>22</v>
      </c>
      <c r="C91" s="2" t="s">
        <v>163</v>
      </c>
      <c r="D91" s="7">
        <v>20</v>
      </c>
      <c r="E91" s="4">
        <v>3.85</v>
      </c>
      <c r="F91" s="4">
        <v>3.1</v>
      </c>
      <c r="G91" s="152">
        <f t="shared" ref="G91:G95" si="5">+F91*E91</f>
        <v>11.935</v>
      </c>
      <c r="H91" s="3" t="s">
        <v>130</v>
      </c>
      <c r="I91" s="155" t="s">
        <v>132</v>
      </c>
      <c r="J91" s="3" t="s">
        <v>130</v>
      </c>
      <c r="K91" s="3" t="s">
        <v>155</v>
      </c>
      <c r="L91" s="205">
        <f>+G91*D91</f>
        <v>238.70000000000002</v>
      </c>
      <c r="M91" s="210"/>
      <c r="N91" s="211"/>
      <c r="O91" s="167"/>
    </row>
    <row r="92" spans="1:19" ht="20.25" customHeight="1">
      <c r="A92" s="1393"/>
      <c r="B92" s="146" t="s">
        <v>23</v>
      </c>
      <c r="C92" s="2" t="s">
        <v>164</v>
      </c>
      <c r="D92" s="7">
        <v>1</v>
      </c>
      <c r="E92" s="4">
        <v>9.3330000000000002</v>
      </c>
      <c r="F92" s="4">
        <v>11.465</v>
      </c>
      <c r="G92" s="152">
        <f t="shared" si="5"/>
        <v>107.00284500000001</v>
      </c>
      <c r="H92" s="3" t="s">
        <v>130</v>
      </c>
      <c r="I92" s="155" t="s">
        <v>132</v>
      </c>
      <c r="J92" s="3" t="s">
        <v>130</v>
      </c>
      <c r="K92" s="3" t="s">
        <v>155</v>
      </c>
      <c r="L92" s="205">
        <f>+G92</f>
        <v>107.00284500000001</v>
      </c>
      <c r="M92" s="214"/>
      <c r="N92" s="215"/>
      <c r="O92" s="167"/>
    </row>
    <row r="93" spans="1:19" ht="20.25" customHeight="1">
      <c r="A93" s="1391" t="s">
        <v>211</v>
      </c>
      <c r="B93" s="146" t="s">
        <v>24</v>
      </c>
      <c r="C93" s="2" t="s">
        <v>166</v>
      </c>
      <c r="D93" s="7">
        <v>1</v>
      </c>
      <c r="E93" s="4">
        <v>2.2400000000000002</v>
      </c>
      <c r="F93" s="4">
        <v>2.69</v>
      </c>
      <c r="G93" s="152">
        <f t="shared" si="5"/>
        <v>6.0256000000000007</v>
      </c>
      <c r="H93" s="3" t="s">
        <v>130</v>
      </c>
      <c r="I93" s="155" t="s">
        <v>132</v>
      </c>
      <c r="J93" s="3" t="s">
        <v>130</v>
      </c>
      <c r="K93" s="3" t="s">
        <v>155</v>
      </c>
      <c r="L93" s="205">
        <f>+G93</f>
        <v>6.0256000000000007</v>
      </c>
      <c r="M93" s="214"/>
      <c r="N93" s="215"/>
      <c r="O93" s="167"/>
    </row>
    <row r="94" spans="1:19" ht="20.25" customHeight="1">
      <c r="A94" s="1392"/>
      <c r="B94" s="143" t="s">
        <v>25</v>
      </c>
      <c r="C94" s="2" t="s">
        <v>167</v>
      </c>
      <c r="D94" s="6">
        <v>20</v>
      </c>
      <c r="E94" s="9">
        <v>3.85</v>
      </c>
      <c r="F94" s="9">
        <v>3.1</v>
      </c>
      <c r="G94" s="152">
        <f t="shared" si="5"/>
        <v>11.935</v>
      </c>
      <c r="H94" s="5" t="s">
        <v>130</v>
      </c>
      <c r="I94" s="145" t="s">
        <v>132</v>
      </c>
      <c r="J94" s="5" t="s">
        <v>130</v>
      </c>
      <c r="K94" s="5" t="s">
        <v>155</v>
      </c>
      <c r="L94" s="204">
        <f>+G94*D94</f>
        <v>238.70000000000002</v>
      </c>
      <c r="M94" s="210"/>
      <c r="N94" s="211"/>
      <c r="O94" s="167"/>
    </row>
    <row r="95" spans="1:19" ht="20.25" customHeight="1">
      <c r="A95" s="1393"/>
      <c r="B95" s="143" t="s">
        <v>26</v>
      </c>
      <c r="C95" s="2" t="s">
        <v>168</v>
      </c>
      <c r="D95" s="6">
        <v>20</v>
      </c>
      <c r="E95" s="9">
        <v>3.85</v>
      </c>
      <c r="F95" s="9">
        <v>3.1</v>
      </c>
      <c r="G95" s="152">
        <f t="shared" si="5"/>
        <v>11.935</v>
      </c>
      <c r="H95" s="5" t="s">
        <v>130</v>
      </c>
      <c r="I95" s="145" t="s">
        <v>132</v>
      </c>
      <c r="J95" s="5" t="s">
        <v>130</v>
      </c>
      <c r="K95" s="5" t="s">
        <v>155</v>
      </c>
      <c r="L95" s="204">
        <f>+G95*D95</f>
        <v>238.70000000000002</v>
      </c>
      <c r="M95" s="210"/>
      <c r="N95" s="211"/>
      <c r="O95" s="167"/>
    </row>
    <row r="96" spans="1:19" ht="20.25" customHeight="1">
      <c r="A96" s="1391" t="s">
        <v>212</v>
      </c>
      <c r="B96" s="143" t="s">
        <v>27</v>
      </c>
      <c r="C96" s="2" t="s">
        <v>170</v>
      </c>
      <c r="D96" s="6">
        <v>2</v>
      </c>
      <c r="E96" s="9">
        <v>13.85</v>
      </c>
      <c r="F96" s="5" t="s">
        <v>130</v>
      </c>
      <c r="G96" s="145" t="s">
        <v>132</v>
      </c>
      <c r="H96" s="5" t="s">
        <v>130</v>
      </c>
      <c r="I96" s="145" t="s">
        <v>132</v>
      </c>
      <c r="J96" s="5" t="s">
        <v>130</v>
      </c>
      <c r="K96" s="5" t="s">
        <v>63</v>
      </c>
      <c r="L96" s="204">
        <f>+E96*D96</f>
        <v>27.7</v>
      </c>
      <c r="M96" s="210"/>
      <c r="N96" s="211"/>
      <c r="O96" s="167"/>
    </row>
    <row r="97" spans="1:20" ht="20.25" customHeight="1">
      <c r="A97" s="1393"/>
      <c r="B97" s="143" t="s">
        <v>28</v>
      </c>
      <c r="C97" s="2" t="s">
        <v>171</v>
      </c>
      <c r="D97" s="6">
        <v>4</v>
      </c>
      <c r="E97" s="9">
        <v>3.1</v>
      </c>
      <c r="F97" s="5" t="s">
        <v>130</v>
      </c>
      <c r="G97" s="145" t="s">
        <v>132</v>
      </c>
      <c r="H97" s="5" t="s">
        <v>130</v>
      </c>
      <c r="I97" s="145" t="s">
        <v>132</v>
      </c>
      <c r="J97" s="5" t="s">
        <v>130</v>
      </c>
      <c r="K97" s="5" t="s">
        <v>63</v>
      </c>
      <c r="L97" s="204">
        <f>+E97*D97</f>
        <v>12.4</v>
      </c>
      <c r="M97" s="210"/>
      <c r="N97" s="211"/>
      <c r="O97" s="167"/>
    </row>
    <row r="98" spans="1:20" ht="29.25" customHeight="1">
      <c r="A98" s="12" t="s">
        <v>213</v>
      </c>
      <c r="B98" s="147" t="s">
        <v>29</v>
      </c>
      <c r="C98" s="8" t="s">
        <v>173</v>
      </c>
      <c r="D98" s="148">
        <v>18</v>
      </c>
      <c r="E98" s="153" t="s">
        <v>130</v>
      </c>
      <c r="F98" s="153" t="s">
        <v>130</v>
      </c>
      <c r="G98" s="154" t="s">
        <v>132</v>
      </c>
      <c r="H98" s="153" t="s">
        <v>130</v>
      </c>
      <c r="I98" s="154" t="s">
        <v>132</v>
      </c>
      <c r="J98" s="153" t="s">
        <v>130</v>
      </c>
      <c r="K98" s="153" t="s">
        <v>174</v>
      </c>
      <c r="L98" s="208">
        <f>+D98</f>
        <v>18</v>
      </c>
      <c r="M98" s="219"/>
      <c r="N98" s="211"/>
      <c r="O98" s="167"/>
      <c r="Q98" s="216"/>
      <c r="R98" s="217"/>
      <c r="S98" s="218"/>
    </row>
    <row r="99" spans="1:20" ht="43.5" customHeight="1">
      <c r="A99" s="12" t="s">
        <v>214</v>
      </c>
      <c r="B99" s="143" t="s">
        <v>30</v>
      </c>
      <c r="C99" s="2" t="s">
        <v>176</v>
      </c>
      <c r="D99" s="148">
        <v>12</v>
      </c>
      <c r="E99" s="5" t="s">
        <v>130</v>
      </c>
      <c r="F99" s="5" t="s">
        <v>130</v>
      </c>
      <c r="G99" s="145" t="s">
        <v>132</v>
      </c>
      <c r="H99" s="5" t="s">
        <v>130</v>
      </c>
      <c r="I99" s="145" t="s">
        <v>132</v>
      </c>
      <c r="J99" s="5" t="s">
        <v>130</v>
      </c>
      <c r="K99" s="5" t="s">
        <v>174</v>
      </c>
      <c r="L99" s="204">
        <f>+D99</f>
        <v>12</v>
      </c>
      <c r="M99" s="210"/>
      <c r="N99" s="211"/>
      <c r="O99" s="167"/>
      <c r="Q99" s="216"/>
      <c r="R99" s="217"/>
      <c r="S99" s="218"/>
    </row>
    <row r="100" spans="1:20" ht="20.25" customHeight="1">
      <c r="A100" s="12" t="s">
        <v>215</v>
      </c>
      <c r="B100" s="146" t="s">
        <v>31</v>
      </c>
      <c r="C100" s="2" t="s">
        <v>178</v>
      </c>
      <c r="D100" s="7">
        <v>6</v>
      </c>
      <c r="E100" s="3" t="s">
        <v>130</v>
      </c>
      <c r="F100" s="3" t="s">
        <v>130</v>
      </c>
      <c r="G100" s="155" t="s">
        <v>132</v>
      </c>
      <c r="H100" s="3" t="s">
        <v>130</v>
      </c>
      <c r="I100" s="155" t="s">
        <v>132</v>
      </c>
      <c r="J100" s="3" t="s">
        <v>130</v>
      </c>
      <c r="K100" s="3" t="s">
        <v>174</v>
      </c>
      <c r="L100" s="205">
        <f>+D100</f>
        <v>6</v>
      </c>
      <c r="M100" s="214"/>
      <c r="N100" s="215"/>
      <c r="O100" s="167"/>
    </row>
    <row r="101" spans="1:20" ht="20.25" customHeight="1">
      <c r="A101" s="1391" t="s">
        <v>216</v>
      </c>
      <c r="B101" s="143" t="s">
        <v>34</v>
      </c>
      <c r="C101" s="2" t="s">
        <v>182</v>
      </c>
      <c r="D101" s="6">
        <v>1</v>
      </c>
      <c r="E101" s="5" t="s">
        <v>130</v>
      </c>
      <c r="F101" s="5" t="s">
        <v>130</v>
      </c>
      <c r="G101" s="145" t="s">
        <v>132</v>
      </c>
      <c r="H101" s="5" t="s">
        <v>130</v>
      </c>
      <c r="I101" s="145" t="s">
        <v>132</v>
      </c>
      <c r="J101" s="5" t="s">
        <v>130</v>
      </c>
      <c r="K101" s="5" t="s">
        <v>174</v>
      </c>
      <c r="L101" s="205">
        <f t="shared" ref="L101:L107" si="6">+D101</f>
        <v>1</v>
      </c>
      <c r="M101" s="210"/>
      <c r="N101" s="211"/>
      <c r="O101" s="167"/>
    </row>
    <row r="102" spans="1:20" ht="20.25" customHeight="1">
      <c r="A102" s="1392"/>
      <c r="B102" s="143" t="s">
        <v>35</v>
      </c>
      <c r="C102" s="2" t="s">
        <v>183</v>
      </c>
      <c r="D102" s="6">
        <v>5</v>
      </c>
      <c r="E102" s="5" t="s">
        <v>130</v>
      </c>
      <c r="F102" s="5" t="s">
        <v>130</v>
      </c>
      <c r="G102" s="145" t="s">
        <v>132</v>
      </c>
      <c r="H102" s="5" t="s">
        <v>130</v>
      </c>
      <c r="I102" s="145" t="s">
        <v>132</v>
      </c>
      <c r="J102" s="5" t="s">
        <v>130</v>
      </c>
      <c r="K102" s="5" t="s">
        <v>174</v>
      </c>
      <c r="L102" s="205">
        <f t="shared" si="6"/>
        <v>5</v>
      </c>
      <c r="M102" s="210"/>
      <c r="N102" s="211"/>
      <c r="O102" s="167"/>
    </row>
    <row r="103" spans="1:20" ht="20.25" customHeight="1">
      <c r="A103" s="1392"/>
      <c r="B103" s="143" t="s">
        <v>36</v>
      </c>
      <c r="C103" s="2" t="s">
        <v>184</v>
      </c>
      <c r="D103" s="6">
        <v>5</v>
      </c>
      <c r="E103" s="5" t="s">
        <v>130</v>
      </c>
      <c r="F103" s="5" t="s">
        <v>130</v>
      </c>
      <c r="G103" s="145" t="s">
        <v>132</v>
      </c>
      <c r="H103" s="5" t="s">
        <v>130</v>
      </c>
      <c r="I103" s="145" t="s">
        <v>132</v>
      </c>
      <c r="J103" s="5" t="s">
        <v>130</v>
      </c>
      <c r="K103" s="5" t="s">
        <v>174</v>
      </c>
      <c r="L103" s="205">
        <f t="shared" si="6"/>
        <v>5</v>
      </c>
      <c r="M103" s="210"/>
      <c r="N103" s="211"/>
      <c r="O103" s="167"/>
    </row>
    <row r="104" spans="1:20" ht="20.25" customHeight="1">
      <c r="A104" s="1393"/>
      <c r="B104" s="146" t="s">
        <v>37</v>
      </c>
      <c r="C104" s="2" t="s">
        <v>186</v>
      </c>
      <c r="D104" s="7">
        <v>2</v>
      </c>
      <c r="E104" s="3" t="s">
        <v>130</v>
      </c>
      <c r="F104" s="3" t="s">
        <v>130</v>
      </c>
      <c r="G104" s="155" t="s">
        <v>132</v>
      </c>
      <c r="H104" s="3" t="s">
        <v>130</v>
      </c>
      <c r="I104" s="155" t="s">
        <v>132</v>
      </c>
      <c r="J104" s="3" t="s">
        <v>130</v>
      </c>
      <c r="K104" s="3" t="s">
        <v>174</v>
      </c>
      <c r="L104" s="205">
        <f t="shared" si="6"/>
        <v>2</v>
      </c>
      <c r="M104" s="214"/>
      <c r="N104" s="211"/>
      <c r="O104" s="167"/>
    </row>
    <row r="105" spans="1:20" ht="20.25" customHeight="1">
      <c r="A105" s="1391" t="s">
        <v>217</v>
      </c>
      <c r="B105" s="146" t="s">
        <v>38</v>
      </c>
      <c r="C105" s="2" t="s">
        <v>187</v>
      </c>
      <c r="D105" s="7">
        <v>1</v>
      </c>
      <c r="E105" s="3" t="s">
        <v>130</v>
      </c>
      <c r="F105" s="3" t="s">
        <v>130</v>
      </c>
      <c r="G105" s="155" t="s">
        <v>132</v>
      </c>
      <c r="H105" s="3" t="s">
        <v>130</v>
      </c>
      <c r="I105" s="155" t="s">
        <v>132</v>
      </c>
      <c r="J105" s="3" t="s">
        <v>130</v>
      </c>
      <c r="K105" s="3" t="s">
        <v>174</v>
      </c>
      <c r="L105" s="205">
        <f t="shared" si="6"/>
        <v>1</v>
      </c>
      <c r="M105" s="214"/>
      <c r="N105" s="211"/>
      <c r="O105" s="167"/>
    </row>
    <row r="106" spans="1:20" ht="20.25" customHeight="1">
      <c r="A106" s="1392"/>
      <c r="B106" s="146" t="s">
        <v>39</v>
      </c>
      <c r="C106" s="2" t="s">
        <v>188</v>
      </c>
      <c r="D106" s="7">
        <v>1</v>
      </c>
      <c r="E106" s="3" t="s">
        <v>130</v>
      </c>
      <c r="F106" s="3" t="s">
        <v>130</v>
      </c>
      <c r="G106" s="155" t="s">
        <v>132</v>
      </c>
      <c r="H106" s="3" t="s">
        <v>130</v>
      </c>
      <c r="I106" s="155" t="s">
        <v>132</v>
      </c>
      <c r="J106" s="3" t="s">
        <v>130</v>
      </c>
      <c r="K106" s="3" t="s">
        <v>174</v>
      </c>
      <c r="L106" s="205">
        <f t="shared" si="6"/>
        <v>1</v>
      </c>
      <c r="M106" s="214"/>
      <c r="N106" s="215"/>
      <c r="O106" s="167"/>
    </row>
    <row r="107" spans="1:20" ht="20.25" customHeight="1">
      <c r="A107" s="1393"/>
      <c r="B107" s="146" t="s">
        <v>49</v>
      </c>
      <c r="C107" s="2" t="s">
        <v>218</v>
      </c>
      <c r="D107" s="7">
        <v>1</v>
      </c>
      <c r="E107" s="3" t="s">
        <v>130</v>
      </c>
      <c r="F107" s="3" t="s">
        <v>130</v>
      </c>
      <c r="G107" s="155" t="s">
        <v>132</v>
      </c>
      <c r="H107" s="3" t="s">
        <v>130</v>
      </c>
      <c r="I107" s="155" t="s">
        <v>132</v>
      </c>
      <c r="J107" s="3" t="s">
        <v>130</v>
      </c>
      <c r="K107" s="3" t="s">
        <v>174</v>
      </c>
      <c r="L107" s="205">
        <f t="shared" si="6"/>
        <v>1</v>
      </c>
      <c r="M107" s="214"/>
      <c r="N107" s="211"/>
      <c r="O107" s="167"/>
    </row>
    <row r="108" spans="1:20" ht="20.25" customHeight="1">
      <c r="A108" s="1385" t="s">
        <v>219</v>
      </c>
      <c r="B108" s="1386"/>
      <c r="C108" s="1386"/>
      <c r="D108" s="1386"/>
      <c r="E108" s="1386"/>
      <c r="F108" s="1386"/>
      <c r="G108" s="1386"/>
      <c r="H108" s="1386"/>
      <c r="I108" s="1386"/>
      <c r="J108" s="1386"/>
      <c r="K108" s="1386"/>
      <c r="L108" s="1386"/>
      <c r="M108" s="220"/>
      <c r="N108" s="213"/>
      <c r="O108" s="213"/>
      <c r="R108" s="214"/>
      <c r="S108" s="211"/>
      <c r="T108" s="167"/>
    </row>
    <row r="109" spans="1:20" ht="20.25" customHeight="1">
      <c r="A109" s="1391" t="s">
        <v>220</v>
      </c>
      <c r="B109" s="143" t="s">
        <v>5</v>
      </c>
      <c r="C109" s="2" t="s">
        <v>136</v>
      </c>
      <c r="D109" s="6">
        <v>1</v>
      </c>
      <c r="E109" s="279"/>
      <c r="F109" s="279"/>
      <c r="G109" s="279"/>
      <c r="H109" s="279"/>
      <c r="I109" s="279"/>
      <c r="J109" s="5" t="s">
        <v>130</v>
      </c>
      <c r="K109" s="5" t="s">
        <v>107</v>
      </c>
      <c r="L109" s="204">
        <v>15.7</v>
      </c>
      <c r="M109" s="280" t="s">
        <v>838</v>
      </c>
      <c r="N109" s="211"/>
      <c r="O109" s="167"/>
    </row>
    <row r="110" spans="1:20" ht="20.25" customHeight="1">
      <c r="A110" s="1392"/>
      <c r="B110" s="146" t="s">
        <v>11</v>
      </c>
      <c r="C110" s="2" t="s">
        <v>839</v>
      </c>
      <c r="D110" s="7">
        <v>1</v>
      </c>
      <c r="E110" s="279"/>
      <c r="F110" s="279"/>
      <c r="G110" s="279"/>
      <c r="H110" s="279"/>
      <c r="I110" s="279"/>
      <c r="J110" s="3" t="s">
        <v>130</v>
      </c>
      <c r="K110" s="3" t="s">
        <v>107</v>
      </c>
      <c r="L110" s="204">
        <v>74</v>
      </c>
      <c r="M110" s="280" t="s">
        <v>838</v>
      </c>
      <c r="N110" s="215"/>
      <c r="O110" s="167"/>
    </row>
    <row r="111" spans="1:20" ht="35.25" customHeight="1">
      <c r="A111" s="1392"/>
      <c r="B111" s="147" t="s">
        <v>12</v>
      </c>
      <c r="C111" s="2" t="s">
        <v>837</v>
      </c>
      <c r="D111" s="148">
        <v>1</v>
      </c>
      <c r="E111" s="279"/>
      <c r="F111" s="279"/>
      <c r="G111" s="279"/>
      <c r="H111" s="279"/>
      <c r="I111" s="279"/>
      <c r="J111" s="3" t="s">
        <v>130</v>
      </c>
      <c r="K111" s="3" t="s">
        <v>107</v>
      </c>
      <c r="L111" s="204">
        <v>74</v>
      </c>
      <c r="M111" s="280" t="s">
        <v>838</v>
      </c>
      <c r="N111" s="211"/>
      <c r="O111" s="167"/>
    </row>
    <row r="112" spans="1:20" ht="30" customHeight="1">
      <c r="A112" s="1392"/>
      <c r="B112" s="143" t="s">
        <v>52</v>
      </c>
      <c r="C112" s="2" t="s">
        <v>221</v>
      </c>
      <c r="D112" s="6">
        <v>1</v>
      </c>
      <c r="E112" s="9">
        <v>60</v>
      </c>
      <c r="F112" s="5" t="s">
        <v>130</v>
      </c>
      <c r="G112" s="145" t="s">
        <v>132</v>
      </c>
      <c r="H112" s="5" t="s">
        <v>130</v>
      </c>
      <c r="I112" s="145" t="s">
        <v>132</v>
      </c>
      <c r="J112" s="5" t="s">
        <v>130</v>
      </c>
      <c r="K112" s="5" t="s">
        <v>63</v>
      </c>
      <c r="L112" s="204">
        <f>+E112</f>
        <v>60</v>
      </c>
      <c r="M112" s="210"/>
      <c r="N112" s="211"/>
      <c r="O112" s="167"/>
    </row>
    <row r="113" spans="1:20" ht="37.5" customHeight="1">
      <c r="A113" s="1393"/>
      <c r="B113" s="143" t="s">
        <v>17</v>
      </c>
      <c r="C113" s="2" t="s">
        <v>156</v>
      </c>
      <c r="D113" s="6">
        <v>1</v>
      </c>
      <c r="E113" s="9">
        <v>60</v>
      </c>
      <c r="F113" s="9">
        <v>0.83989999999999998</v>
      </c>
      <c r="G113" s="144">
        <f>+F113*E113</f>
        <v>50.393999999999998</v>
      </c>
      <c r="H113" s="9">
        <v>0.89290000000000003</v>
      </c>
      <c r="I113" s="144">
        <f>+H113*G113</f>
        <v>44.996802600000002</v>
      </c>
      <c r="J113" s="5" t="s">
        <v>130</v>
      </c>
      <c r="K113" s="5" t="s">
        <v>107</v>
      </c>
      <c r="L113" s="204">
        <f>+I113</f>
        <v>44.996802600000002</v>
      </c>
      <c r="M113" s="210"/>
      <c r="N113" s="211"/>
      <c r="O113" s="167"/>
    </row>
    <row r="114" spans="1:20" ht="20.25" customHeight="1">
      <c r="A114" s="1385" t="s">
        <v>222</v>
      </c>
      <c r="B114" s="1386"/>
      <c r="C114" s="1386"/>
      <c r="D114" s="1386"/>
      <c r="E114" s="1386"/>
      <c r="F114" s="1386"/>
      <c r="G114" s="1386"/>
      <c r="H114" s="1386"/>
      <c r="I114" s="1386"/>
      <c r="J114" s="1386"/>
      <c r="K114" s="1386"/>
      <c r="L114" s="1386"/>
      <c r="M114" s="220"/>
      <c r="N114" s="213"/>
      <c r="O114" s="213"/>
      <c r="R114" s="216"/>
      <c r="S114" s="217"/>
      <c r="T114" s="218"/>
    </row>
    <row r="115" spans="1:20" ht="20.25" customHeight="1">
      <c r="A115" s="1391" t="s">
        <v>223</v>
      </c>
      <c r="B115" s="143" t="s">
        <v>5</v>
      </c>
      <c r="C115" s="2" t="s">
        <v>136</v>
      </c>
      <c r="D115" s="6">
        <v>1</v>
      </c>
      <c r="E115" s="279"/>
      <c r="F115" s="279"/>
      <c r="G115" s="279"/>
      <c r="H115" s="279"/>
      <c r="I115" s="279"/>
      <c r="J115" s="5" t="s">
        <v>130</v>
      </c>
      <c r="K115" s="5" t="s">
        <v>107</v>
      </c>
      <c r="L115" s="204">
        <v>161.6</v>
      </c>
      <c r="M115" s="280" t="s">
        <v>838</v>
      </c>
      <c r="N115" s="211"/>
      <c r="O115" s="167"/>
      <c r="R115" s="210"/>
      <c r="S115" s="211"/>
      <c r="T115" s="167"/>
    </row>
    <row r="116" spans="1:20" ht="20.25" customHeight="1">
      <c r="A116" s="1392"/>
      <c r="B116" s="146" t="s">
        <v>11</v>
      </c>
      <c r="C116" s="2" t="s">
        <v>839</v>
      </c>
      <c r="D116" s="7">
        <v>1</v>
      </c>
      <c r="E116" s="279"/>
      <c r="F116" s="279"/>
      <c r="G116" s="279"/>
      <c r="H116" s="279"/>
      <c r="I116" s="279"/>
      <c r="J116" s="3" t="s">
        <v>130</v>
      </c>
      <c r="K116" s="3" t="s">
        <v>107</v>
      </c>
      <c r="L116" s="204">
        <v>776.2</v>
      </c>
      <c r="M116" s="280" t="s">
        <v>838</v>
      </c>
      <c r="N116" s="215"/>
      <c r="O116" s="167"/>
    </row>
    <row r="117" spans="1:20" ht="33" customHeight="1">
      <c r="A117" s="1392"/>
      <c r="B117" s="147" t="s">
        <v>12</v>
      </c>
      <c r="C117" s="2" t="s">
        <v>837</v>
      </c>
      <c r="D117" s="148">
        <v>1</v>
      </c>
      <c r="E117" s="279"/>
      <c r="F117" s="279"/>
      <c r="G117" s="279"/>
      <c r="H117" s="279"/>
      <c r="I117" s="279"/>
      <c r="J117" s="3" t="s">
        <v>130</v>
      </c>
      <c r="K117" s="3" t="s">
        <v>107</v>
      </c>
      <c r="L117" s="204">
        <v>776.2</v>
      </c>
      <c r="M117" s="280" t="s">
        <v>838</v>
      </c>
      <c r="N117" s="211"/>
      <c r="O117" s="167"/>
    </row>
    <row r="118" spans="1:20" ht="39.75" customHeight="1">
      <c r="A118" s="1392"/>
      <c r="B118" s="143" t="s">
        <v>52</v>
      </c>
      <c r="C118" s="2" t="s">
        <v>221</v>
      </c>
      <c r="D118" s="6">
        <v>1</v>
      </c>
      <c r="E118" s="9">
        <v>600</v>
      </c>
      <c r="F118" s="5" t="s">
        <v>130</v>
      </c>
      <c r="G118" s="145" t="s">
        <v>132</v>
      </c>
      <c r="H118" s="5" t="s">
        <v>130</v>
      </c>
      <c r="I118" s="145" t="s">
        <v>132</v>
      </c>
      <c r="J118" s="5" t="s">
        <v>130</v>
      </c>
      <c r="K118" s="5" t="s">
        <v>63</v>
      </c>
      <c r="L118" s="204">
        <f>E118</f>
        <v>600</v>
      </c>
      <c r="M118" s="210"/>
      <c r="N118" s="211"/>
      <c r="O118" s="167"/>
      <c r="R118" s="210"/>
      <c r="S118" s="211"/>
      <c r="T118" s="167"/>
    </row>
    <row r="119" spans="1:20" ht="39.75" customHeight="1">
      <c r="A119" s="1392"/>
      <c r="B119" s="143" t="s">
        <v>820</v>
      </c>
      <c r="C119" s="2" t="s">
        <v>824</v>
      </c>
      <c r="D119" s="6">
        <v>1</v>
      </c>
      <c r="E119" s="9">
        <v>1800</v>
      </c>
      <c r="F119" s="5" t="s">
        <v>130</v>
      </c>
      <c r="G119" s="145" t="s">
        <v>132</v>
      </c>
      <c r="H119" s="5" t="s">
        <v>130</v>
      </c>
      <c r="I119" s="145" t="s">
        <v>132</v>
      </c>
      <c r="J119" s="5" t="s">
        <v>130</v>
      </c>
      <c r="K119" s="5" t="s">
        <v>63</v>
      </c>
      <c r="L119" s="204">
        <f>E119</f>
        <v>1800</v>
      </c>
      <c r="M119" s="210"/>
      <c r="N119" s="211"/>
      <c r="O119" s="167"/>
      <c r="R119" s="210"/>
      <c r="S119" s="211"/>
      <c r="T119" s="167"/>
    </row>
    <row r="120" spans="1:20" ht="44.25" customHeight="1">
      <c r="A120" s="1393"/>
      <c r="B120" s="143" t="s">
        <v>17</v>
      </c>
      <c r="C120" s="2" t="s">
        <v>156</v>
      </c>
      <c r="D120" s="6">
        <v>1</v>
      </c>
      <c r="E120" s="9">
        <v>600</v>
      </c>
      <c r="F120" s="9">
        <v>0.45</v>
      </c>
      <c r="G120" s="144">
        <v>1123.2</v>
      </c>
      <c r="H120" s="9">
        <v>0.15</v>
      </c>
      <c r="I120" s="144">
        <v>168.48</v>
      </c>
      <c r="J120" s="5" t="s">
        <v>130</v>
      </c>
      <c r="K120" s="5" t="s">
        <v>107</v>
      </c>
      <c r="L120" s="204">
        <f>I120</f>
        <v>168.48</v>
      </c>
      <c r="M120" s="210"/>
      <c r="N120" s="211"/>
      <c r="O120" s="167"/>
    </row>
    <row r="121" spans="1:20" ht="24" customHeight="1">
      <c r="A121" s="1385" t="s">
        <v>224</v>
      </c>
      <c r="B121" s="1386"/>
      <c r="C121" s="1386"/>
      <c r="D121" s="1386"/>
      <c r="E121" s="1386"/>
      <c r="F121" s="1386"/>
      <c r="G121" s="1386"/>
      <c r="H121" s="1386"/>
      <c r="I121" s="1386"/>
      <c r="J121" s="1386"/>
      <c r="K121" s="1386"/>
      <c r="L121" s="1387"/>
      <c r="P121" s="1" t="str">
        <f t="shared" ref="P121" si="7">IF(L121=O121,"  ","falso")</f>
        <v xml:space="preserve">  </v>
      </c>
    </row>
    <row r="122" spans="1:20" ht="20.25" customHeight="1">
      <c r="A122" s="1391" t="s">
        <v>225</v>
      </c>
      <c r="B122" s="146" t="s">
        <v>57</v>
      </c>
      <c r="C122" s="2" t="s">
        <v>226</v>
      </c>
      <c r="D122" s="7">
        <v>1</v>
      </c>
      <c r="E122" s="4">
        <v>65</v>
      </c>
      <c r="F122" s="3" t="s">
        <v>130</v>
      </c>
      <c r="G122" s="155" t="s">
        <v>132</v>
      </c>
      <c r="H122" s="3" t="s">
        <v>130</v>
      </c>
      <c r="I122" s="155" t="s">
        <v>132</v>
      </c>
      <c r="J122" s="3" t="s">
        <v>130</v>
      </c>
      <c r="K122" s="3" t="s">
        <v>63</v>
      </c>
      <c r="L122" s="157">
        <f>+E122</f>
        <v>65</v>
      </c>
    </row>
    <row r="123" spans="1:20" ht="20.25" customHeight="1">
      <c r="A123" s="1392"/>
      <c r="B123" s="146" t="s">
        <v>58</v>
      </c>
      <c r="C123" s="2" t="s">
        <v>227</v>
      </c>
      <c r="D123" s="7">
        <v>40</v>
      </c>
      <c r="E123" s="3" t="s">
        <v>130</v>
      </c>
      <c r="F123" s="3" t="s">
        <v>130</v>
      </c>
      <c r="G123" s="155" t="s">
        <v>132</v>
      </c>
      <c r="H123" s="3" t="s">
        <v>130</v>
      </c>
      <c r="I123" s="155" t="s">
        <v>132</v>
      </c>
      <c r="J123" s="3" t="s">
        <v>130</v>
      </c>
      <c r="K123" s="3" t="s">
        <v>174</v>
      </c>
      <c r="L123" s="157">
        <f>D123</f>
        <v>40</v>
      </c>
    </row>
    <row r="124" spans="1:20" ht="20.25" customHeight="1">
      <c r="A124" s="1392"/>
      <c r="B124" s="146" t="s">
        <v>59</v>
      </c>
      <c r="C124" s="2" t="s">
        <v>228</v>
      </c>
      <c r="D124" s="7">
        <v>72</v>
      </c>
      <c r="E124" s="3" t="s">
        <v>130</v>
      </c>
      <c r="F124" s="3" t="s">
        <v>130</v>
      </c>
      <c r="G124" s="155" t="s">
        <v>132</v>
      </c>
      <c r="H124" s="3" t="s">
        <v>130</v>
      </c>
      <c r="I124" s="155" t="s">
        <v>132</v>
      </c>
      <c r="J124" s="3" t="s">
        <v>130</v>
      </c>
      <c r="K124" s="3" t="s">
        <v>174</v>
      </c>
      <c r="L124" s="157">
        <f>D124</f>
        <v>72</v>
      </c>
    </row>
    <row r="125" spans="1:20" ht="20.25" customHeight="1">
      <c r="A125" s="1392"/>
      <c r="B125" s="146" t="s">
        <v>60</v>
      </c>
      <c r="C125" s="2" t="s">
        <v>229</v>
      </c>
      <c r="D125" s="7">
        <v>220</v>
      </c>
      <c r="E125" s="3" t="s">
        <v>130</v>
      </c>
      <c r="F125" s="3" t="s">
        <v>130</v>
      </c>
      <c r="G125" s="155" t="s">
        <v>132</v>
      </c>
      <c r="H125" s="3" t="s">
        <v>130</v>
      </c>
      <c r="I125" s="155" t="s">
        <v>132</v>
      </c>
      <c r="J125" s="3" t="s">
        <v>130</v>
      </c>
      <c r="K125" s="3" t="s">
        <v>174</v>
      </c>
      <c r="L125" s="157">
        <f>D125</f>
        <v>220</v>
      </c>
    </row>
    <row r="126" spans="1:20" ht="20.25" customHeight="1">
      <c r="A126" s="1392"/>
      <c r="B126" s="146" t="s">
        <v>61</v>
      </c>
      <c r="C126" s="2" t="s">
        <v>230</v>
      </c>
      <c r="D126" s="7">
        <v>18</v>
      </c>
      <c r="E126" s="3" t="s">
        <v>130</v>
      </c>
      <c r="F126" s="3" t="s">
        <v>130</v>
      </c>
      <c r="G126" s="155" t="s">
        <v>132</v>
      </c>
      <c r="H126" s="3" t="s">
        <v>130</v>
      </c>
      <c r="I126" s="155" t="s">
        <v>132</v>
      </c>
      <c r="J126" s="3" t="s">
        <v>130</v>
      </c>
      <c r="K126" s="3" t="s">
        <v>174</v>
      </c>
      <c r="L126" s="157">
        <f>D126</f>
        <v>18</v>
      </c>
    </row>
    <row r="127" spans="1:20" ht="20.25" customHeight="1">
      <c r="A127" s="1393"/>
      <c r="B127" s="146" t="s">
        <v>62</v>
      </c>
      <c r="C127" s="2" t="s">
        <v>825</v>
      </c>
      <c r="D127" s="7">
        <v>1</v>
      </c>
      <c r="E127" s="4">
        <v>5000</v>
      </c>
      <c r="F127" s="3" t="s">
        <v>130</v>
      </c>
      <c r="G127" s="155" t="s">
        <v>132</v>
      </c>
      <c r="H127" s="3" t="s">
        <v>130</v>
      </c>
      <c r="I127" s="155" t="s">
        <v>132</v>
      </c>
      <c r="J127" s="3" t="s">
        <v>130</v>
      </c>
      <c r="K127" s="3" t="s">
        <v>63</v>
      </c>
      <c r="L127" s="157">
        <f>E127</f>
        <v>5000</v>
      </c>
    </row>
    <row r="128" spans="1:20" ht="20.25" customHeight="1">
      <c r="A128" s="1388" t="s">
        <v>231</v>
      </c>
      <c r="B128" s="1389"/>
      <c r="C128" s="1389"/>
      <c r="D128" s="1389"/>
      <c r="E128" s="1389"/>
      <c r="F128" s="1389"/>
      <c r="G128" s="1389"/>
      <c r="H128" s="1389"/>
      <c r="I128" s="1389"/>
      <c r="J128" s="1389"/>
      <c r="K128" s="1389"/>
      <c r="L128" s="1390"/>
    </row>
    <row r="129" spans="1:19" ht="36.75" customHeight="1">
      <c r="A129" s="12" t="s">
        <v>232</v>
      </c>
      <c r="B129" s="146" t="s">
        <v>66</v>
      </c>
      <c r="C129" s="2" t="s">
        <v>233</v>
      </c>
      <c r="D129" s="7">
        <v>1</v>
      </c>
      <c r="E129" s="3" t="s">
        <v>130</v>
      </c>
      <c r="F129" s="3" t="s">
        <v>130</v>
      </c>
      <c r="G129" s="155" t="s">
        <v>132</v>
      </c>
      <c r="H129" s="3" t="s">
        <v>130</v>
      </c>
      <c r="I129" s="155" t="s">
        <v>132</v>
      </c>
      <c r="J129" s="3" t="s">
        <v>130</v>
      </c>
      <c r="K129" s="3" t="s">
        <v>174</v>
      </c>
      <c r="L129" s="157">
        <f>+D129</f>
        <v>1</v>
      </c>
    </row>
    <row r="130" spans="1:19" ht="36.75" customHeight="1">
      <c r="A130" s="12" t="s">
        <v>234</v>
      </c>
      <c r="B130" s="143" t="s">
        <v>67</v>
      </c>
      <c r="C130" s="2" t="s">
        <v>235</v>
      </c>
      <c r="D130" s="6">
        <v>1</v>
      </c>
      <c r="E130" s="5" t="s">
        <v>130</v>
      </c>
      <c r="F130" s="5" t="s">
        <v>130</v>
      </c>
      <c r="G130" s="145" t="s">
        <v>132</v>
      </c>
      <c r="H130" s="5" t="s">
        <v>130</v>
      </c>
      <c r="I130" s="145" t="s">
        <v>132</v>
      </c>
      <c r="J130" s="5" t="s">
        <v>130</v>
      </c>
      <c r="K130" s="5" t="s">
        <v>174</v>
      </c>
      <c r="L130" s="157">
        <f>+D130</f>
        <v>1</v>
      </c>
    </row>
    <row r="131" spans="1:19" ht="58.5" customHeight="1">
      <c r="A131" s="12" t="s">
        <v>236</v>
      </c>
      <c r="B131" s="143" t="s">
        <v>68</v>
      </c>
      <c r="C131" s="2" t="s">
        <v>69</v>
      </c>
      <c r="D131" s="6">
        <v>1</v>
      </c>
      <c r="E131" s="5" t="s">
        <v>130</v>
      </c>
      <c r="F131" s="5" t="s">
        <v>130</v>
      </c>
      <c r="G131" s="145" t="s">
        <v>132</v>
      </c>
      <c r="H131" s="5" t="s">
        <v>130</v>
      </c>
      <c r="I131" s="145" t="s">
        <v>132</v>
      </c>
      <c r="J131" s="5" t="s">
        <v>130</v>
      </c>
      <c r="K131" s="5" t="s">
        <v>174</v>
      </c>
      <c r="L131" s="157">
        <f>+D131</f>
        <v>1</v>
      </c>
    </row>
    <row r="132" spans="1:19" ht="44.25" customHeight="1">
      <c r="A132" s="12" t="s">
        <v>237</v>
      </c>
      <c r="B132" s="143" t="s">
        <v>70</v>
      </c>
      <c r="C132" s="158" t="s">
        <v>71</v>
      </c>
      <c r="D132" s="159">
        <v>1</v>
      </c>
      <c r="E132" s="5" t="s">
        <v>130</v>
      </c>
      <c r="F132" s="5" t="s">
        <v>130</v>
      </c>
      <c r="G132" s="145" t="s">
        <v>132</v>
      </c>
      <c r="H132" s="5" t="s">
        <v>130</v>
      </c>
      <c r="I132" s="145" t="s">
        <v>132</v>
      </c>
      <c r="J132" s="5" t="s">
        <v>130</v>
      </c>
      <c r="K132" s="5" t="s">
        <v>174</v>
      </c>
      <c r="L132" s="157">
        <f>+D132</f>
        <v>1</v>
      </c>
    </row>
    <row r="133" spans="1:19" ht="78" customHeight="1">
      <c r="A133" s="12" t="s">
        <v>238</v>
      </c>
      <c r="B133" s="143" t="s">
        <v>72</v>
      </c>
      <c r="C133" s="166" t="s">
        <v>73</v>
      </c>
      <c r="D133" s="159">
        <v>1</v>
      </c>
      <c r="E133" s="5" t="s">
        <v>130</v>
      </c>
      <c r="F133" s="5" t="s">
        <v>130</v>
      </c>
      <c r="G133" s="145" t="s">
        <v>132</v>
      </c>
      <c r="H133" s="5" t="s">
        <v>130</v>
      </c>
      <c r="I133" s="145" t="s">
        <v>132</v>
      </c>
      <c r="J133" s="5" t="s">
        <v>130</v>
      </c>
      <c r="K133" s="5" t="s">
        <v>174</v>
      </c>
      <c r="L133" s="157">
        <f>+D133</f>
        <v>1</v>
      </c>
    </row>
    <row r="134" spans="1:19" ht="20.25" customHeight="1">
      <c r="A134" s="1388" t="s">
        <v>239</v>
      </c>
      <c r="B134" s="1389"/>
      <c r="C134" s="1389"/>
      <c r="D134" s="1389"/>
      <c r="E134" s="1389"/>
      <c r="F134" s="1389"/>
      <c r="G134" s="1389"/>
      <c r="H134" s="1389"/>
      <c r="I134" s="1389"/>
      <c r="J134" s="1389"/>
      <c r="K134" s="1389"/>
      <c r="L134" s="1389"/>
      <c r="M134" s="221"/>
      <c r="N134" s="213"/>
      <c r="O134" s="213"/>
    </row>
    <row r="135" spans="1:19" ht="20.25" customHeight="1">
      <c r="A135" s="1391" t="s">
        <v>240</v>
      </c>
      <c r="B135" s="147" t="s">
        <v>76</v>
      </c>
      <c r="C135" s="2" t="s">
        <v>77</v>
      </c>
      <c r="D135" s="148">
        <v>72</v>
      </c>
      <c r="E135" s="5" t="s">
        <v>130</v>
      </c>
      <c r="F135" s="5" t="s">
        <v>130</v>
      </c>
      <c r="G135" s="145" t="s">
        <v>132</v>
      </c>
      <c r="H135" s="5" t="s">
        <v>130</v>
      </c>
      <c r="I135" s="145" t="s">
        <v>132</v>
      </c>
      <c r="J135" s="5" t="s">
        <v>130</v>
      </c>
      <c r="K135" s="5" t="s">
        <v>174</v>
      </c>
      <c r="L135" s="204">
        <f>D135</f>
        <v>72</v>
      </c>
      <c r="M135" s="222"/>
      <c r="N135" s="211"/>
      <c r="O135" s="167"/>
      <c r="Q135" s="210"/>
      <c r="R135" s="211"/>
      <c r="S135" s="167"/>
    </row>
    <row r="136" spans="1:19" ht="20.25" customHeight="1">
      <c r="A136" s="1392"/>
      <c r="B136" s="147" t="s">
        <v>78</v>
      </c>
      <c r="C136" s="2" t="s">
        <v>79</v>
      </c>
      <c r="D136" s="148">
        <v>10</v>
      </c>
      <c r="E136" s="5" t="s">
        <v>130</v>
      </c>
      <c r="F136" s="5" t="s">
        <v>130</v>
      </c>
      <c r="G136" s="145" t="s">
        <v>132</v>
      </c>
      <c r="H136" s="5" t="s">
        <v>130</v>
      </c>
      <c r="I136" s="145" t="s">
        <v>132</v>
      </c>
      <c r="J136" s="5" t="s">
        <v>130</v>
      </c>
      <c r="K136" s="5" t="s">
        <v>174</v>
      </c>
      <c r="L136" s="204">
        <f>D136</f>
        <v>10</v>
      </c>
      <c r="M136" s="222"/>
      <c r="N136" s="211"/>
      <c r="O136" s="167"/>
    </row>
    <row r="137" spans="1:19" ht="36.75" customHeight="1">
      <c r="A137" s="1393"/>
      <c r="B137" s="147" t="s">
        <v>80</v>
      </c>
      <c r="C137" s="2" t="s">
        <v>81</v>
      </c>
      <c r="D137" s="148">
        <v>2206</v>
      </c>
      <c r="E137" s="5" t="s">
        <v>130</v>
      </c>
      <c r="F137" s="5" t="s">
        <v>130</v>
      </c>
      <c r="G137" s="145" t="s">
        <v>132</v>
      </c>
      <c r="H137" s="5" t="s">
        <v>130</v>
      </c>
      <c r="I137" s="145" t="s">
        <v>132</v>
      </c>
      <c r="J137" s="5" t="s">
        <v>130</v>
      </c>
      <c r="K137" s="5" t="s">
        <v>174</v>
      </c>
      <c r="L137" s="204">
        <f t="shared" ref="L137:L156" si="8">D137</f>
        <v>2206</v>
      </c>
      <c r="M137" s="222"/>
      <c r="N137" s="211"/>
      <c r="O137" s="167"/>
    </row>
    <row r="138" spans="1:19" ht="24" customHeight="1">
      <c r="A138" s="1391" t="s">
        <v>241</v>
      </c>
      <c r="B138" s="146" t="s">
        <v>82</v>
      </c>
      <c r="C138" s="2" t="s">
        <v>242</v>
      </c>
      <c r="D138" s="7">
        <v>7546</v>
      </c>
      <c r="E138" s="3" t="s">
        <v>130</v>
      </c>
      <c r="F138" s="3" t="s">
        <v>130</v>
      </c>
      <c r="G138" s="155" t="s">
        <v>132</v>
      </c>
      <c r="H138" s="3" t="s">
        <v>130</v>
      </c>
      <c r="I138" s="155" t="s">
        <v>132</v>
      </c>
      <c r="J138" s="3" t="s">
        <v>130</v>
      </c>
      <c r="K138" s="3" t="s">
        <v>174</v>
      </c>
      <c r="L138" s="204">
        <f t="shared" si="8"/>
        <v>7546</v>
      </c>
      <c r="M138" s="223"/>
    </row>
    <row r="139" spans="1:19" ht="34.5" customHeight="1">
      <c r="A139" s="1393"/>
      <c r="B139" s="143" t="s">
        <v>83</v>
      </c>
      <c r="C139" s="2" t="s">
        <v>84</v>
      </c>
      <c r="D139" s="6">
        <v>2206</v>
      </c>
      <c r="E139" s="5" t="s">
        <v>130</v>
      </c>
      <c r="F139" s="5" t="s">
        <v>130</v>
      </c>
      <c r="G139" s="145" t="s">
        <v>132</v>
      </c>
      <c r="H139" s="5" t="s">
        <v>130</v>
      </c>
      <c r="I139" s="145" t="s">
        <v>132</v>
      </c>
      <c r="J139" s="5" t="s">
        <v>130</v>
      </c>
      <c r="K139" s="5" t="s">
        <v>174</v>
      </c>
      <c r="L139" s="156">
        <f t="shared" si="8"/>
        <v>2206</v>
      </c>
    </row>
    <row r="140" spans="1:19" ht="42" customHeight="1">
      <c r="A140" s="1398" t="s">
        <v>243</v>
      </c>
      <c r="B140" s="143" t="s">
        <v>85</v>
      </c>
      <c r="C140" s="2" t="s">
        <v>244</v>
      </c>
      <c r="D140" s="6">
        <v>3</v>
      </c>
      <c r="E140" s="5" t="s">
        <v>130</v>
      </c>
      <c r="F140" s="5" t="s">
        <v>130</v>
      </c>
      <c r="G140" s="145" t="s">
        <v>132</v>
      </c>
      <c r="H140" s="5" t="s">
        <v>130</v>
      </c>
      <c r="I140" s="145" t="s">
        <v>132</v>
      </c>
      <c r="J140" s="5" t="s">
        <v>130</v>
      </c>
      <c r="K140" s="5" t="s">
        <v>174</v>
      </c>
      <c r="L140" s="156">
        <f t="shared" si="8"/>
        <v>3</v>
      </c>
    </row>
    <row r="141" spans="1:19" ht="53.25" customHeight="1">
      <c r="A141" s="1399"/>
      <c r="B141" s="143" t="s">
        <v>86</v>
      </c>
      <c r="C141" s="2" t="s">
        <v>87</v>
      </c>
      <c r="D141" s="6">
        <v>1</v>
      </c>
      <c r="E141" s="5" t="s">
        <v>130</v>
      </c>
      <c r="F141" s="5" t="s">
        <v>130</v>
      </c>
      <c r="G141" s="145" t="s">
        <v>132</v>
      </c>
      <c r="H141" s="5" t="s">
        <v>130</v>
      </c>
      <c r="I141" s="145" t="s">
        <v>132</v>
      </c>
      <c r="J141" s="5" t="s">
        <v>130</v>
      </c>
      <c r="K141" s="5" t="s">
        <v>174</v>
      </c>
      <c r="L141" s="156">
        <f t="shared" si="8"/>
        <v>1</v>
      </c>
    </row>
    <row r="142" spans="1:19" ht="54" customHeight="1">
      <c r="A142" s="1400"/>
      <c r="B142" s="143" t="s">
        <v>88</v>
      </c>
      <c r="C142" s="2" t="s">
        <v>89</v>
      </c>
      <c r="D142" s="6">
        <v>1</v>
      </c>
      <c r="E142" s="5" t="s">
        <v>130</v>
      </c>
      <c r="F142" s="5" t="s">
        <v>130</v>
      </c>
      <c r="G142" s="145" t="s">
        <v>132</v>
      </c>
      <c r="H142" s="5" t="s">
        <v>130</v>
      </c>
      <c r="I142" s="145" t="s">
        <v>132</v>
      </c>
      <c r="J142" s="5" t="s">
        <v>130</v>
      </c>
      <c r="K142" s="5" t="s">
        <v>174</v>
      </c>
      <c r="L142" s="156">
        <f t="shared" si="8"/>
        <v>1</v>
      </c>
    </row>
    <row r="143" spans="1:19" ht="24.75" customHeight="1">
      <c r="A143" s="160" t="s">
        <v>245</v>
      </c>
      <c r="B143" s="147" t="s">
        <v>90</v>
      </c>
      <c r="C143" s="2" t="s">
        <v>246</v>
      </c>
      <c r="D143" s="148">
        <v>1</v>
      </c>
      <c r="E143" s="153" t="s">
        <v>130</v>
      </c>
      <c r="F143" s="153" t="s">
        <v>130</v>
      </c>
      <c r="G143" s="154" t="s">
        <v>132</v>
      </c>
      <c r="H143" s="153" t="s">
        <v>130</v>
      </c>
      <c r="I143" s="154" t="s">
        <v>132</v>
      </c>
      <c r="J143" s="153" t="s">
        <v>130</v>
      </c>
      <c r="K143" s="153" t="s">
        <v>174</v>
      </c>
      <c r="L143" s="156">
        <f t="shared" si="8"/>
        <v>1</v>
      </c>
    </row>
    <row r="144" spans="1:19" ht="50.25" customHeight="1">
      <c r="A144" s="160" t="s">
        <v>831</v>
      </c>
      <c r="B144" s="147" t="s">
        <v>91</v>
      </c>
      <c r="C144" s="158" t="s">
        <v>92</v>
      </c>
      <c r="D144" s="148">
        <v>1</v>
      </c>
      <c r="E144" s="153" t="s">
        <v>130</v>
      </c>
      <c r="F144" s="153" t="s">
        <v>130</v>
      </c>
      <c r="G144" s="154" t="s">
        <v>132</v>
      </c>
      <c r="H144" s="153" t="s">
        <v>130</v>
      </c>
      <c r="I144" s="154" t="s">
        <v>132</v>
      </c>
      <c r="J144" s="153" t="s">
        <v>130</v>
      </c>
      <c r="K144" s="153" t="s">
        <v>174</v>
      </c>
      <c r="L144" s="156">
        <f t="shared" si="8"/>
        <v>1</v>
      </c>
    </row>
    <row r="145" spans="1:13" ht="34.5" customHeight="1">
      <c r="A145" s="12" t="s">
        <v>247</v>
      </c>
      <c r="B145" s="143" t="s">
        <v>93</v>
      </c>
      <c r="C145" s="2" t="s">
        <v>248</v>
      </c>
      <c r="D145" s="6">
        <v>1</v>
      </c>
      <c r="E145" s="5" t="s">
        <v>130</v>
      </c>
      <c r="F145" s="5" t="s">
        <v>130</v>
      </c>
      <c r="G145" s="145" t="s">
        <v>132</v>
      </c>
      <c r="H145" s="5" t="s">
        <v>130</v>
      </c>
      <c r="I145" s="145" t="s">
        <v>132</v>
      </c>
      <c r="J145" s="5" t="s">
        <v>130</v>
      </c>
      <c r="K145" s="5" t="s">
        <v>174</v>
      </c>
      <c r="L145" s="156">
        <f t="shared" si="8"/>
        <v>1</v>
      </c>
    </row>
    <row r="146" spans="1:13" ht="84" customHeight="1">
      <c r="A146" s="12" t="s">
        <v>832</v>
      </c>
      <c r="B146" s="143" t="s">
        <v>827</v>
      </c>
      <c r="C146" s="2" t="s">
        <v>830</v>
      </c>
      <c r="D146" s="6">
        <v>1</v>
      </c>
      <c r="E146" s="5" t="s">
        <v>130</v>
      </c>
      <c r="F146" s="5" t="s">
        <v>130</v>
      </c>
      <c r="G146" s="145" t="s">
        <v>132</v>
      </c>
      <c r="H146" s="5" t="s">
        <v>130</v>
      </c>
      <c r="I146" s="145" t="s">
        <v>132</v>
      </c>
      <c r="J146" s="5" t="s">
        <v>130</v>
      </c>
      <c r="K146" s="5" t="s">
        <v>174</v>
      </c>
      <c r="L146" s="156">
        <f t="shared" ref="L146" si="9">D146</f>
        <v>1</v>
      </c>
    </row>
    <row r="147" spans="1:13" ht="31">
      <c r="A147" s="2" t="s">
        <v>828</v>
      </c>
      <c r="B147" s="146" t="s">
        <v>94</v>
      </c>
      <c r="C147" s="2" t="s">
        <v>249</v>
      </c>
      <c r="D147" s="7">
        <v>1</v>
      </c>
      <c r="E147" s="3" t="s">
        <v>130</v>
      </c>
      <c r="F147" s="3" t="s">
        <v>130</v>
      </c>
      <c r="G147" s="155" t="s">
        <v>132</v>
      </c>
      <c r="H147" s="3" t="s">
        <v>130</v>
      </c>
      <c r="I147" s="155" t="s">
        <v>132</v>
      </c>
      <c r="J147" s="3" t="s">
        <v>130</v>
      </c>
      <c r="K147" s="3" t="s">
        <v>174</v>
      </c>
      <c r="L147" s="156">
        <f t="shared" si="8"/>
        <v>1</v>
      </c>
    </row>
    <row r="148" spans="1:13" ht="31">
      <c r="A148" s="2" t="s">
        <v>829</v>
      </c>
      <c r="B148" s="146" t="s">
        <v>95</v>
      </c>
      <c r="C148" s="2" t="s">
        <v>250</v>
      </c>
      <c r="D148" s="7">
        <v>1</v>
      </c>
      <c r="E148" s="3" t="s">
        <v>130</v>
      </c>
      <c r="F148" s="3" t="s">
        <v>130</v>
      </c>
      <c r="G148" s="155" t="s">
        <v>132</v>
      </c>
      <c r="H148" s="3" t="s">
        <v>130</v>
      </c>
      <c r="I148" s="155" t="s">
        <v>132</v>
      </c>
      <c r="J148" s="3" t="s">
        <v>130</v>
      </c>
      <c r="K148" s="3" t="s">
        <v>174</v>
      </c>
      <c r="L148" s="156">
        <f t="shared" si="8"/>
        <v>1</v>
      </c>
    </row>
    <row r="149" spans="1:13" ht="20.25" customHeight="1">
      <c r="A149" s="2" t="s">
        <v>833</v>
      </c>
      <c r="B149" s="147" t="s">
        <v>96</v>
      </c>
      <c r="C149" s="2" t="s">
        <v>97</v>
      </c>
      <c r="D149" s="6">
        <v>1</v>
      </c>
      <c r="E149" s="5" t="s">
        <v>130</v>
      </c>
      <c r="F149" s="5" t="s">
        <v>130</v>
      </c>
      <c r="G149" s="145" t="s">
        <v>132</v>
      </c>
      <c r="H149" s="5" t="s">
        <v>130</v>
      </c>
      <c r="I149" s="145" t="s">
        <v>132</v>
      </c>
      <c r="J149" s="5" t="s">
        <v>130</v>
      </c>
      <c r="K149" s="5" t="s">
        <v>174</v>
      </c>
      <c r="L149" s="156">
        <f t="shared" si="8"/>
        <v>1</v>
      </c>
    </row>
    <row r="150" spans="1:13" ht="20.25" customHeight="1">
      <c r="A150" s="1391" t="s">
        <v>834</v>
      </c>
      <c r="B150" s="143" t="s">
        <v>98</v>
      </c>
      <c r="C150" s="2" t="s">
        <v>251</v>
      </c>
      <c r="D150" s="6">
        <v>270</v>
      </c>
      <c r="E150" s="5" t="s">
        <v>130</v>
      </c>
      <c r="F150" s="5" t="s">
        <v>130</v>
      </c>
      <c r="G150" s="145" t="s">
        <v>132</v>
      </c>
      <c r="H150" s="5" t="s">
        <v>130</v>
      </c>
      <c r="I150" s="145" t="s">
        <v>132</v>
      </c>
      <c r="J150" s="5" t="s">
        <v>130</v>
      </c>
      <c r="K150" s="5" t="s">
        <v>174</v>
      </c>
      <c r="L150" s="156">
        <f t="shared" si="8"/>
        <v>270</v>
      </c>
    </row>
    <row r="151" spans="1:13" ht="20.25" customHeight="1">
      <c r="A151" s="1393"/>
      <c r="B151" s="146" t="s">
        <v>99</v>
      </c>
      <c r="C151" s="2" t="s">
        <v>252</v>
      </c>
      <c r="D151" s="7">
        <v>3</v>
      </c>
      <c r="E151" s="3" t="s">
        <v>130</v>
      </c>
      <c r="F151" s="3" t="s">
        <v>130</v>
      </c>
      <c r="G151" s="155" t="s">
        <v>132</v>
      </c>
      <c r="H151" s="3" t="s">
        <v>130</v>
      </c>
      <c r="I151" s="155" t="s">
        <v>132</v>
      </c>
      <c r="J151" s="3" t="s">
        <v>130</v>
      </c>
      <c r="K151" s="3" t="s">
        <v>174</v>
      </c>
      <c r="L151" s="156">
        <f t="shared" si="8"/>
        <v>3</v>
      </c>
    </row>
    <row r="152" spans="1:13" ht="20.25" customHeight="1">
      <c r="A152" s="1398" t="s">
        <v>835</v>
      </c>
      <c r="B152" s="147" t="s">
        <v>100</v>
      </c>
      <c r="C152" s="2" t="s">
        <v>253</v>
      </c>
      <c r="D152" s="6">
        <v>1</v>
      </c>
      <c r="E152" s="5" t="s">
        <v>130</v>
      </c>
      <c r="F152" s="5" t="s">
        <v>130</v>
      </c>
      <c r="G152" s="145" t="s">
        <v>132</v>
      </c>
      <c r="H152" s="5" t="s">
        <v>130</v>
      </c>
      <c r="I152" s="145" t="s">
        <v>132</v>
      </c>
      <c r="J152" s="5" t="s">
        <v>130</v>
      </c>
      <c r="K152" s="5" t="s">
        <v>174</v>
      </c>
      <c r="L152" s="156">
        <f t="shared" si="8"/>
        <v>1</v>
      </c>
    </row>
    <row r="153" spans="1:13" ht="20.25" customHeight="1">
      <c r="A153" s="1399"/>
      <c r="B153" s="143" t="s">
        <v>101</v>
      </c>
      <c r="C153" s="2" t="s">
        <v>254</v>
      </c>
      <c r="D153" s="6">
        <v>96</v>
      </c>
      <c r="E153" s="5" t="s">
        <v>130</v>
      </c>
      <c r="F153" s="5" t="s">
        <v>130</v>
      </c>
      <c r="G153" s="145" t="s">
        <v>132</v>
      </c>
      <c r="H153" s="5" t="s">
        <v>130</v>
      </c>
      <c r="I153" s="145" t="s">
        <v>132</v>
      </c>
      <c r="J153" s="5" t="s">
        <v>130</v>
      </c>
      <c r="K153" s="5" t="s">
        <v>174</v>
      </c>
      <c r="L153" s="156">
        <f t="shared" si="8"/>
        <v>96</v>
      </c>
    </row>
    <row r="154" spans="1:13" ht="20.25" customHeight="1">
      <c r="A154" s="1400"/>
      <c r="B154" s="146" t="s">
        <v>102</v>
      </c>
      <c r="C154" s="2" t="s">
        <v>255</v>
      </c>
      <c r="D154" s="7">
        <v>3</v>
      </c>
      <c r="E154" s="3" t="s">
        <v>130</v>
      </c>
      <c r="F154" s="3" t="s">
        <v>130</v>
      </c>
      <c r="G154" s="155" t="s">
        <v>132</v>
      </c>
      <c r="H154" s="3" t="s">
        <v>130</v>
      </c>
      <c r="I154" s="155" t="s">
        <v>132</v>
      </c>
      <c r="J154" s="3" t="s">
        <v>130</v>
      </c>
      <c r="K154" s="3" t="s">
        <v>174</v>
      </c>
      <c r="L154" s="156">
        <f t="shared" si="8"/>
        <v>3</v>
      </c>
    </row>
    <row r="155" spans="1:13" ht="20.25" customHeight="1">
      <c r="A155" s="1391" t="s">
        <v>836</v>
      </c>
      <c r="B155" s="147" t="s">
        <v>103</v>
      </c>
      <c r="C155" s="2" t="s">
        <v>256</v>
      </c>
      <c r="D155" s="6">
        <v>8580</v>
      </c>
      <c r="E155" s="5" t="s">
        <v>130</v>
      </c>
      <c r="F155" s="5" t="s">
        <v>130</v>
      </c>
      <c r="G155" s="145" t="s">
        <v>132</v>
      </c>
      <c r="H155" s="5" t="s">
        <v>130</v>
      </c>
      <c r="I155" s="145" t="s">
        <v>132</v>
      </c>
      <c r="J155" s="5" t="s">
        <v>130</v>
      </c>
      <c r="K155" s="5" t="s">
        <v>174</v>
      </c>
      <c r="L155" s="156">
        <f t="shared" si="8"/>
        <v>8580</v>
      </c>
    </row>
    <row r="156" spans="1:13" ht="20.25" customHeight="1">
      <c r="A156" s="1393"/>
      <c r="B156" s="143" t="s">
        <v>104</v>
      </c>
      <c r="C156" s="2" t="s">
        <v>841</v>
      </c>
      <c r="D156" s="6">
        <v>1300</v>
      </c>
      <c r="E156" s="5" t="s">
        <v>130</v>
      </c>
      <c r="F156" s="5" t="s">
        <v>130</v>
      </c>
      <c r="G156" s="145" t="s">
        <v>132</v>
      </c>
      <c r="H156" s="5" t="s">
        <v>130</v>
      </c>
      <c r="I156" s="145" t="s">
        <v>132</v>
      </c>
      <c r="J156" s="5" t="s">
        <v>130</v>
      </c>
      <c r="K156" s="5" t="s">
        <v>63</v>
      </c>
      <c r="L156" s="156">
        <f t="shared" si="8"/>
        <v>1300</v>
      </c>
    </row>
    <row r="157" spans="1:13" ht="20.25" customHeight="1">
      <c r="A157" s="1388" t="s">
        <v>257</v>
      </c>
      <c r="B157" s="1389"/>
      <c r="C157" s="1389"/>
      <c r="D157" s="1389"/>
      <c r="E157" s="1389"/>
      <c r="F157" s="1389"/>
      <c r="G157" s="1389"/>
      <c r="H157" s="1389"/>
      <c r="I157" s="1389"/>
      <c r="J157" s="1389"/>
      <c r="K157" s="1389"/>
      <c r="L157" s="1390"/>
    </row>
    <row r="158" spans="1:13" ht="20.25" customHeight="1">
      <c r="A158" s="1391" t="s">
        <v>258</v>
      </c>
      <c r="B158" s="143" t="s">
        <v>5</v>
      </c>
      <c r="C158" s="2" t="s">
        <v>10</v>
      </c>
      <c r="D158" s="6">
        <v>1</v>
      </c>
      <c r="E158" s="279"/>
      <c r="F158" s="279"/>
      <c r="G158" s="279"/>
      <c r="H158" s="279"/>
      <c r="I158" s="279"/>
      <c r="J158" s="5" t="s">
        <v>130</v>
      </c>
      <c r="K158" s="5" t="s">
        <v>174</v>
      </c>
      <c r="L158" s="156">
        <v>286</v>
      </c>
      <c r="M158" s="280" t="s">
        <v>838</v>
      </c>
    </row>
    <row r="159" spans="1:13" ht="20.25" customHeight="1">
      <c r="A159" s="1393"/>
      <c r="B159" s="143" t="s">
        <v>105</v>
      </c>
      <c r="C159" s="2" t="s">
        <v>106</v>
      </c>
      <c r="D159" s="6">
        <v>1</v>
      </c>
      <c r="E159" s="281"/>
      <c r="F159" s="281"/>
      <c r="G159" s="281"/>
      <c r="H159" s="281"/>
      <c r="I159" s="281"/>
      <c r="J159" s="5" t="s">
        <v>130</v>
      </c>
      <c r="K159" s="5" t="s">
        <v>63</v>
      </c>
      <c r="L159" s="156">
        <v>146.5</v>
      </c>
      <c r="M159" s="1" t="s">
        <v>840</v>
      </c>
    </row>
    <row r="160" spans="1:13">
      <c r="A160" s="1397" t="s">
        <v>259</v>
      </c>
      <c r="B160" s="1389"/>
      <c r="C160" s="1389"/>
      <c r="D160" s="1389"/>
      <c r="E160" s="1389"/>
      <c r="F160" s="1389"/>
      <c r="G160" s="1389"/>
      <c r="H160" s="1389"/>
      <c r="I160" s="1389"/>
      <c r="J160" s="1389"/>
      <c r="K160" s="1389"/>
      <c r="L160" s="1390"/>
    </row>
    <row r="161" spans="1:13" ht="15.75" customHeight="1">
      <c r="A161" s="161" t="s">
        <v>260</v>
      </c>
      <c r="B161" s="162" t="s">
        <v>108</v>
      </c>
      <c r="C161" s="2" t="s">
        <v>261</v>
      </c>
      <c r="D161" s="6">
        <v>10</v>
      </c>
      <c r="E161" s="281"/>
      <c r="F161" s="281"/>
      <c r="G161" s="281"/>
      <c r="H161" s="281"/>
      <c r="I161" s="281"/>
      <c r="J161" s="5" t="s">
        <v>130</v>
      </c>
      <c r="K161" s="5" t="s">
        <v>155</v>
      </c>
      <c r="L161" s="156">
        <v>17498</v>
      </c>
      <c r="M161" s="1" t="s">
        <v>840</v>
      </c>
    </row>
    <row r="162" spans="1:13">
      <c r="A162" s="1397" t="s">
        <v>263</v>
      </c>
      <c r="B162" s="1389"/>
      <c r="C162" s="1389"/>
      <c r="D162" s="1389"/>
      <c r="E162" s="1389"/>
      <c r="F162" s="1389"/>
      <c r="G162" s="1389"/>
      <c r="H162" s="1389"/>
      <c r="I162" s="1389"/>
      <c r="J162" s="1389"/>
      <c r="K162" s="1389"/>
      <c r="L162" s="1390"/>
    </row>
    <row r="163" spans="1:13" ht="15.75" customHeight="1">
      <c r="A163" s="161" t="s">
        <v>264</v>
      </c>
      <c r="B163" s="162" t="s">
        <v>110</v>
      </c>
      <c r="C163" s="2" t="s">
        <v>265</v>
      </c>
      <c r="D163" s="6">
        <v>10</v>
      </c>
      <c r="E163" s="5" t="s">
        <v>130</v>
      </c>
      <c r="F163" s="5" t="s">
        <v>130</v>
      </c>
      <c r="G163" s="145" t="s">
        <v>132</v>
      </c>
      <c r="H163" s="5" t="s">
        <v>130</v>
      </c>
      <c r="I163" s="145" t="s">
        <v>132</v>
      </c>
      <c r="J163" s="5" t="s">
        <v>130</v>
      </c>
      <c r="K163" s="5" t="s">
        <v>262</v>
      </c>
      <c r="L163" s="156">
        <f>D163</f>
        <v>10</v>
      </c>
    </row>
    <row r="164" spans="1:13" ht="32.25" customHeight="1">
      <c r="A164" s="161" t="s">
        <v>266</v>
      </c>
      <c r="B164" s="162" t="s">
        <v>111</v>
      </c>
      <c r="C164" s="12" t="s">
        <v>267</v>
      </c>
      <c r="D164" s="6">
        <v>10</v>
      </c>
      <c r="E164" s="5" t="s">
        <v>130</v>
      </c>
      <c r="F164" s="5" t="s">
        <v>130</v>
      </c>
      <c r="G164" s="145" t="s">
        <v>132</v>
      </c>
      <c r="H164" s="5" t="s">
        <v>130</v>
      </c>
      <c r="I164" s="145" t="s">
        <v>132</v>
      </c>
      <c r="J164" s="5" t="s">
        <v>130</v>
      </c>
      <c r="K164" s="5" t="s">
        <v>262</v>
      </c>
      <c r="L164" s="156">
        <f>D164</f>
        <v>10</v>
      </c>
    </row>
    <row r="175" spans="1:13" ht="67" customHeight="1"/>
  </sheetData>
  <autoFilter ref="A2:T164" xr:uid="{00000000-0001-0000-0100-000000000000}"/>
  <mergeCells count="48">
    <mergeCell ref="A155:A156"/>
    <mergeCell ref="A158:A159"/>
    <mergeCell ref="A135:A137"/>
    <mergeCell ref="A138:A139"/>
    <mergeCell ref="A140:A142"/>
    <mergeCell ref="A150:A151"/>
    <mergeCell ref="A152:A154"/>
    <mergeCell ref="A60:A61"/>
    <mergeCell ref="A62:A64"/>
    <mergeCell ref="A65:A66"/>
    <mergeCell ref="A70:A73"/>
    <mergeCell ref="A74:A76"/>
    <mergeCell ref="A134:L134"/>
    <mergeCell ref="A157:L157"/>
    <mergeCell ref="A160:L160"/>
    <mergeCell ref="A162:L162"/>
    <mergeCell ref="A4:A6"/>
    <mergeCell ref="A8:A11"/>
    <mergeCell ref="A13:A19"/>
    <mergeCell ref="A21:A22"/>
    <mergeCell ref="A23:A25"/>
    <mergeCell ref="A26:A27"/>
    <mergeCell ref="A31:A35"/>
    <mergeCell ref="A36:A38"/>
    <mergeCell ref="A40:A42"/>
    <mergeCell ref="A43:A44"/>
    <mergeCell ref="A47:A50"/>
    <mergeCell ref="A52:A58"/>
    <mergeCell ref="A77:L77"/>
    <mergeCell ref="A108:L108"/>
    <mergeCell ref="A114:L114"/>
    <mergeCell ref="A121:L121"/>
    <mergeCell ref="A128:L128"/>
    <mergeCell ref="A78:A81"/>
    <mergeCell ref="A83:A89"/>
    <mergeCell ref="A91:A92"/>
    <mergeCell ref="A93:A95"/>
    <mergeCell ref="A96:A97"/>
    <mergeCell ref="A101:A104"/>
    <mergeCell ref="A105:A107"/>
    <mergeCell ref="A109:A113"/>
    <mergeCell ref="A115:A120"/>
    <mergeCell ref="A122:A127"/>
    <mergeCell ref="A1:L1"/>
    <mergeCell ref="A3:L3"/>
    <mergeCell ref="A7:L7"/>
    <mergeCell ref="A39:L39"/>
    <mergeCell ref="A46:L46"/>
  </mergeCells>
  <pageMargins left="0.25" right="0.25" top="0.75" bottom="0.75" header="0.3" footer="0.3"/>
  <pageSetup paperSize="9" scale="50" fitToHeight="0" orientation="landscape"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35"/>
  <sheetViews>
    <sheetView view="pageBreakPreview" topLeftCell="B12" zoomScale="60" zoomScaleNormal="85" workbookViewId="0">
      <selection activeCell="L12" sqref="L12"/>
    </sheetView>
  </sheetViews>
  <sheetFormatPr baseColWidth="10" defaultColWidth="11" defaultRowHeight="13"/>
  <cols>
    <col min="1" max="1" width="69.3984375" customWidth="1"/>
    <col min="2" max="2" width="22" customWidth="1"/>
    <col min="3" max="3" width="23.3984375" customWidth="1"/>
    <col min="6" max="6" width="69.3984375" customWidth="1"/>
    <col min="7" max="7" width="15.09765625" customWidth="1"/>
    <col min="8" max="8" width="22" customWidth="1"/>
    <col min="9" max="9" width="23" customWidth="1"/>
    <col min="10" max="10" width="21.8984375" customWidth="1"/>
    <col min="11" max="13" width="21.3984375" customWidth="1"/>
    <col min="14" max="14" width="14.09765625" bestFit="1" customWidth="1"/>
    <col min="15" max="15" width="19" customWidth="1"/>
  </cols>
  <sheetData>
    <row r="1" spans="1:15" ht="49.5" customHeight="1">
      <c r="A1" s="1402" t="s">
        <v>627</v>
      </c>
      <c r="B1" s="1403"/>
      <c r="C1" s="1403"/>
      <c r="F1" s="1402" t="s">
        <v>627</v>
      </c>
      <c r="G1" s="1402"/>
      <c r="H1" s="1403"/>
      <c r="I1" s="1403"/>
      <c r="N1" s="201"/>
    </row>
    <row r="2" spans="1:15" ht="14">
      <c r="A2" s="1404" t="s">
        <v>770</v>
      </c>
      <c r="B2" s="1404"/>
      <c r="C2" s="1404"/>
      <c r="F2" s="1404" t="s">
        <v>770</v>
      </c>
      <c r="G2" s="1404"/>
      <c r="H2" s="1404"/>
      <c r="I2" s="1404"/>
      <c r="M2" s="202"/>
      <c r="N2" s="201"/>
    </row>
    <row r="3" spans="1:15">
      <c r="A3" s="1405" t="s">
        <v>295</v>
      </c>
      <c r="B3" s="1405"/>
      <c r="C3" s="1405"/>
      <c r="M3" s="201"/>
      <c r="N3" s="201"/>
    </row>
    <row r="4" spans="1:15" ht="28">
      <c r="A4" s="1407" t="s">
        <v>296</v>
      </c>
      <c r="B4" s="1408"/>
      <c r="C4" s="1408"/>
      <c r="F4" s="1407" t="s">
        <v>296</v>
      </c>
      <c r="G4" s="1407"/>
      <c r="H4" s="1407"/>
      <c r="I4" s="1407"/>
    </row>
    <row r="5" spans="1:15" ht="28">
      <c r="A5" s="128"/>
      <c r="B5" s="1409" t="s">
        <v>297</v>
      </c>
      <c r="C5" s="1409"/>
      <c r="F5" s="128"/>
      <c r="G5" s="128"/>
      <c r="H5" s="1410"/>
      <c r="I5" s="1410"/>
      <c r="J5" s="1401" t="s">
        <v>298</v>
      </c>
      <c r="K5" s="1401"/>
      <c r="L5" s="1401"/>
    </row>
    <row r="6" spans="1:15" s="127" customFormat="1" ht="30">
      <c r="A6" s="130" t="s">
        <v>299</v>
      </c>
      <c r="B6" s="131" t="s">
        <v>625</v>
      </c>
      <c r="C6" s="131" t="s">
        <v>626</v>
      </c>
      <c r="F6" s="130" t="s">
        <v>300</v>
      </c>
      <c r="G6" s="130" t="s">
        <v>301</v>
      </c>
      <c r="H6" s="131" t="s">
        <v>0</v>
      </c>
      <c r="I6" s="131" t="s">
        <v>302</v>
      </c>
      <c r="J6" s="131" t="s">
        <v>626</v>
      </c>
      <c r="K6" s="131" t="s">
        <v>303</v>
      </c>
      <c r="L6" s="131" t="s">
        <v>304</v>
      </c>
      <c r="M6" s="131" t="s">
        <v>305</v>
      </c>
      <c r="N6" s="138" t="s">
        <v>306</v>
      </c>
      <c r="O6" s="131" t="s">
        <v>307</v>
      </c>
    </row>
    <row r="7" spans="1:15" ht="17.5">
      <c r="A7" s="132" t="s">
        <v>308</v>
      </c>
      <c r="B7" s="133">
        <v>181.17</v>
      </c>
      <c r="C7" s="133">
        <v>339.97</v>
      </c>
      <c r="F7" s="132" t="s">
        <v>65</v>
      </c>
      <c r="G7" s="132" t="s">
        <v>288</v>
      </c>
      <c r="H7" s="134">
        <v>3</v>
      </c>
      <c r="I7" s="134">
        <v>2500</v>
      </c>
      <c r="J7" s="139">
        <f>$C$17</f>
        <v>4144913</v>
      </c>
      <c r="K7" s="139">
        <v>1800000</v>
      </c>
      <c r="L7" s="139"/>
      <c r="M7" s="139">
        <v>300000</v>
      </c>
      <c r="N7" s="129">
        <v>1</v>
      </c>
      <c r="O7" s="139">
        <f>(J7+K7+M7)/I7</f>
        <v>2497.9652000000001</v>
      </c>
    </row>
    <row r="8" spans="1:15" ht="17.5">
      <c r="A8" s="135" t="s">
        <v>309</v>
      </c>
      <c r="B8" s="136">
        <v>53277</v>
      </c>
      <c r="C8" s="136">
        <v>36708</v>
      </c>
      <c r="F8" s="135" t="s">
        <v>310</v>
      </c>
      <c r="G8" s="135" t="s">
        <v>288</v>
      </c>
      <c r="H8" s="136">
        <v>2026</v>
      </c>
      <c r="I8" s="136">
        <v>84000</v>
      </c>
      <c r="J8" s="139">
        <f>$C$17</f>
        <v>4144913</v>
      </c>
      <c r="K8" s="139">
        <v>1800000</v>
      </c>
      <c r="L8" s="139"/>
      <c r="M8" s="139">
        <v>300000</v>
      </c>
      <c r="N8" s="129">
        <v>3</v>
      </c>
      <c r="O8" s="139">
        <f>(J8+K8+M8)/(H8/N8)</f>
        <v>9247.156465942744</v>
      </c>
    </row>
    <row r="9" spans="1:15" ht="17.5">
      <c r="A9" s="132" t="s">
        <v>311</v>
      </c>
      <c r="B9" s="133">
        <v>257404.56</v>
      </c>
      <c r="C9" s="133">
        <v>403444.4</v>
      </c>
      <c r="F9" s="132" t="s">
        <v>312</v>
      </c>
      <c r="G9" s="132" t="s">
        <v>288</v>
      </c>
      <c r="H9" s="134">
        <v>2100</v>
      </c>
      <c r="I9" s="134">
        <v>45000</v>
      </c>
      <c r="J9" s="139">
        <f>$C$17</f>
        <v>4144913</v>
      </c>
      <c r="K9" s="139">
        <v>1800000</v>
      </c>
      <c r="L9" s="139"/>
      <c r="M9" s="139">
        <v>300000</v>
      </c>
      <c r="N9" s="129">
        <v>2</v>
      </c>
      <c r="O9" s="139">
        <f>(J9+K9+M9)/(H9/N9)</f>
        <v>5947.5361904761903</v>
      </c>
    </row>
    <row r="10" spans="1:15" ht="17.5">
      <c r="A10" s="135" t="s">
        <v>313</v>
      </c>
      <c r="B10" s="136">
        <v>8</v>
      </c>
      <c r="C10" s="136">
        <v>14</v>
      </c>
      <c r="F10" s="135" t="s">
        <v>314</v>
      </c>
      <c r="G10" s="135" t="s">
        <v>288</v>
      </c>
      <c r="H10" s="136">
        <v>5</v>
      </c>
      <c r="I10" s="136">
        <v>700</v>
      </c>
      <c r="J10" s="139">
        <f>$C$17/3</f>
        <v>1381637.6666666667</v>
      </c>
      <c r="K10" s="139">
        <f>1800000/3</f>
        <v>600000</v>
      </c>
      <c r="L10" s="139"/>
      <c r="M10" s="139">
        <v>300000</v>
      </c>
      <c r="N10" s="129">
        <v>1</v>
      </c>
      <c r="O10" s="139">
        <f>(J10+K10+M10)/(I10/N10)</f>
        <v>3259.4823809523814</v>
      </c>
    </row>
    <row r="11" spans="1:15" ht="17.5">
      <c r="A11" s="132" t="s">
        <v>315</v>
      </c>
      <c r="B11" s="133">
        <v>8753788.0700000003</v>
      </c>
      <c r="C11" s="133">
        <v>3630998.46</v>
      </c>
      <c r="F11" s="132" t="s">
        <v>316</v>
      </c>
      <c r="G11" s="132" t="s">
        <v>317</v>
      </c>
      <c r="H11" s="134">
        <v>15000</v>
      </c>
      <c r="I11" s="134">
        <v>2500</v>
      </c>
      <c r="J11" s="139">
        <f>$C$17/3</f>
        <v>1381637.6666666667</v>
      </c>
      <c r="K11" s="139">
        <f>1800000/3</f>
        <v>600000</v>
      </c>
      <c r="L11" s="139"/>
      <c r="M11" s="139">
        <v>300000</v>
      </c>
      <c r="N11" s="129">
        <v>1</v>
      </c>
      <c r="O11" s="139">
        <f>(J11+K11+M11)/(I11/N11)</f>
        <v>912.65506666666681</v>
      </c>
    </row>
    <row r="12" spans="1:15" ht="17.5">
      <c r="A12" s="132" t="s">
        <v>318</v>
      </c>
      <c r="B12" s="136">
        <v>426214.32</v>
      </c>
      <c r="C12" s="137">
        <v>513913.68</v>
      </c>
      <c r="F12" s="132" t="s">
        <v>319</v>
      </c>
      <c r="G12" s="132" t="s">
        <v>320</v>
      </c>
      <c r="H12" s="136">
        <v>1800</v>
      </c>
      <c r="I12" s="136">
        <v>20</v>
      </c>
      <c r="J12" s="139"/>
      <c r="K12" s="139"/>
      <c r="L12" s="139">
        <v>450000</v>
      </c>
      <c r="M12" s="139"/>
      <c r="N12" s="129">
        <v>10</v>
      </c>
      <c r="O12" s="139">
        <f>(J12+K12+L12)/(H12/N12)</f>
        <v>2500</v>
      </c>
    </row>
    <row r="13" spans="1:15" ht="17.5">
      <c r="A13" s="132" t="s">
        <v>321</v>
      </c>
      <c r="B13" s="133">
        <v>190</v>
      </c>
      <c r="C13" s="133">
        <v>388.09</v>
      </c>
      <c r="F13" s="132" t="s">
        <v>322</v>
      </c>
      <c r="G13" s="132" t="s">
        <v>317</v>
      </c>
      <c r="H13" s="133">
        <v>215</v>
      </c>
      <c r="I13" s="133">
        <f>H13*50</f>
        <v>10750</v>
      </c>
      <c r="J13" s="139"/>
      <c r="K13" s="139">
        <v>1800000</v>
      </c>
      <c r="L13" s="139"/>
      <c r="M13" s="139">
        <v>300000</v>
      </c>
      <c r="N13" s="129">
        <v>1</v>
      </c>
      <c r="O13" s="139">
        <f>(J13+K13+M13)/(I13/N13)</f>
        <v>195.34883720930233</v>
      </c>
    </row>
    <row r="14" spans="1:15" ht="17.5">
      <c r="A14" s="135" t="s">
        <v>323</v>
      </c>
      <c r="B14" s="137">
        <v>6159.91</v>
      </c>
      <c r="C14" s="137">
        <v>3059.48</v>
      </c>
      <c r="F14" s="135" t="s">
        <v>324</v>
      </c>
      <c r="G14" s="135" t="s">
        <v>320</v>
      </c>
      <c r="H14" s="137">
        <v>50</v>
      </c>
      <c r="I14" s="137">
        <v>3059.48</v>
      </c>
      <c r="J14" s="139"/>
      <c r="K14" s="139"/>
      <c r="L14" s="139">
        <v>450000</v>
      </c>
      <c r="M14" s="139">
        <v>300000</v>
      </c>
      <c r="N14" s="129">
        <v>6</v>
      </c>
      <c r="O14" s="139">
        <f>(J14+K14+M14)/(I14/N14)</f>
        <v>588.3352726607136</v>
      </c>
    </row>
    <row r="15" spans="1:15" ht="17.5">
      <c r="A15" s="135" t="s">
        <v>325</v>
      </c>
      <c r="B15" s="137">
        <v>270000.07</v>
      </c>
      <c r="C15" s="137">
        <v>460545.69</v>
      </c>
      <c r="F15" s="135" t="s">
        <v>326</v>
      </c>
      <c r="G15" s="135" t="s">
        <v>327</v>
      </c>
      <c r="H15" s="137">
        <v>2500</v>
      </c>
      <c r="I15" s="137">
        <v>2500</v>
      </c>
      <c r="J15" s="139"/>
      <c r="K15" s="139"/>
      <c r="L15" s="139">
        <v>450000</v>
      </c>
      <c r="M15" s="139">
        <v>300000</v>
      </c>
      <c r="N15" s="129">
        <v>1</v>
      </c>
      <c r="O15" s="139">
        <f>(J15+K15+M15)/(I15/N15)</f>
        <v>120</v>
      </c>
    </row>
    <row r="16" spans="1:15" ht="17.5">
      <c r="A16" s="135" t="s">
        <v>328</v>
      </c>
      <c r="B16" s="137">
        <v>6450.83</v>
      </c>
      <c r="C16" s="137">
        <v>3492.81</v>
      </c>
      <c r="F16" s="135" t="s">
        <v>329</v>
      </c>
      <c r="G16" s="135" t="s">
        <v>320</v>
      </c>
      <c r="H16" s="137">
        <v>4500</v>
      </c>
      <c r="I16" s="133">
        <v>45000</v>
      </c>
      <c r="J16" s="139"/>
      <c r="K16" s="139"/>
      <c r="L16" s="139">
        <v>450000</v>
      </c>
      <c r="M16" s="139"/>
      <c r="N16" s="129">
        <v>30</v>
      </c>
      <c r="O16" s="139">
        <f>(J16+K16+M16+L16)/(H16/N16)</f>
        <v>3000</v>
      </c>
    </row>
    <row r="17" spans="1:15" ht="17.5">
      <c r="A17" s="135" t="s">
        <v>330</v>
      </c>
      <c r="B17" s="137">
        <v>9180003</v>
      </c>
      <c r="C17" s="137">
        <v>4144913</v>
      </c>
      <c r="F17" s="135" t="s">
        <v>331</v>
      </c>
      <c r="G17" s="135" t="s">
        <v>288</v>
      </c>
      <c r="H17" s="137">
        <v>2500</v>
      </c>
      <c r="I17" s="133">
        <v>10750</v>
      </c>
      <c r="J17" s="139"/>
      <c r="K17" s="139">
        <f>1800000/3</f>
        <v>600000</v>
      </c>
      <c r="L17" s="139"/>
      <c r="M17" s="139">
        <v>300000</v>
      </c>
      <c r="N17" s="129">
        <v>1</v>
      </c>
      <c r="O17" s="139">
        <f>(J17+K17+M17)/(H17/N17)</f>
        <v>360</v>
      </c>
    </row>
    <row r="18" spans="1:15" ht="15">
      <c r="B18" s="10"/>
      <c r="H18" s="10"/>
      <c r="J18" s="140"/>
      <c r="K18" s="140"/>
      <c r="L18" s="140"/>
      <c r="M18" s="140"/>
      <c r="N18" s="140"/>
      <c r="O18" s="140"/>
    </row>
    <row r="19" spans="1:15" ht="15">
      <c r="A19" s="1406" t="s">
        <v>332</v>
      </c>
      <c r="B19" s="1406"/>
      <c r="C19" s="1406"/>
      <c r="F19" s="1406" t="s">
        <v>332</v>
      </c>
      <c r="G19" s="1406"/>
      <c r="H19" s="1406"/>
      <c r="I19" s="1406"/>
      <c r="J19" s="140"/>
      <c r="K19" s="140"/>
      <c r="L19" s="140"/>
      <c r="M19" s="140"/>
      <c r="N19" s="140"/>
      <c r="O19" s="140"/>
    </row>
    <row r="20" spans="1:15" ht="15">
      <c r="A20" s="1406"/>
      <c r="B20" s="1406"/>
      <c r="C20" s="1406"/>
      <c r="F20" s="1406"/>
      <c r="G20" s="1406"/>
      <c r="H20" s="1406"/>
      <c r="I20" s="1406"/>
      <c r="J20" s="140"/>
      <c r="K20" s="140"/>
      <c r="L20" s="140"/>
      <c r="M20" s="140"/>
      <c r="N20" s="140"/>
      <c r="O20" s="140"/>
    </row>
    <row r="21" spans="1:15" ht="15">
      <c r="A21" s="1406"/>
      <c r="B21" s="1406"/>
      <c r="C21" s="1406"/>
      <c r="F21" s="1406"/>
      <c r="G21" s="1406"/>
      <c r="H21" s="1406"/>
      <c r="I21" s="1406"/>
      <c r="J21" s="140"/>
      <c r="K21" s="140"/>
      <c r="L21" s="140"/>
      <c r="M21" s="140"/>
      <c r="N21" s="140"/>
      <c r="O21" s="140"/>
    </row>
    <row r="22" spans="1:15">
      <c r="A22" s="1406"/>
      <c r="B22" s="1406"/>
      <c r="C22" s="1406"/>
      <c r="F22" s="1406"/>
      <c r="G22" s="1406"/>
      <c r="H22" s="1406"/>
      <c r="I22" s="1406"/>
    </row>
    <row r="23" spans="1:15">
      <c r="A23" s="1406"/>
      <c r="B23" s="1406"/>
      <c r="C23" s="1406"/>
      <c r="F23" s="1406"/>
      <c r="G23" s="1406"/>
      <c r="H23" s="1406"/>
      <c r="I23" s="1406"/>
    </row>
    <row r="24" spans="1:15">
      <c r="A24" s="1406"/>
      <c r="B24" s="1406"/>
      <c r="C24" s="1406"/>
      <c r="F24" s="1406"/>
      <c r="G24" s="1406"/>
      <c r="H24" s="1406"/>
      <c r="I24" s="1406"/>
    </row>
    <row r="25" spans="1:15">
      <c r="A25" s="1406"/>
      <c r="B25" s="1406"/>
      <c r="C25" s="1406"/>
      <c r="F25" s="1406"/>
      <c r="G25" s="1406"/>
      <c r="H25" s="1406"/>
      <c r="I25" s="1406"/>
    </row>
    <row r="35" spans="16:16">
      <c r="P35" s="127"/>
    </row>
  </sheetData>
  <mergeCells count="12">
    <mergeCell ref="F19:I25"/>
    <mergeCell ref="A19:C25"/>
    <mergeCell ref="A4:C4"/>
    <mergeCell ref="F4:I4"/>
    <mergeCell ref="B5:C5"/>
    <mergeCell ref="H5:I5"/>
    <mergeCell ref="J5:L5"/>
    <mergeCell ref="A1:C1"/>
    <mergeCell ref="F1:I1"/>
    <mergeCell ref="A2:C2"/>
    <mergeCell ref="F2:I2"/>
    <mergeCell ref="A3:C3"/>
  </mergeCells>
  <phoneticPr fontId="83" type="noConversion"/>
  <pageMargins left="0.7" right="0.7" top="0.75" bottom="0.75" header="0.3" footer="0.3"/>
  <pageSetup paperSize="9" scale="38" fitToHeight="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31"/>
  <sheetViews>
    <sheetView view="pageBreakPreview" zoomScale="60" zoomScaleNormal="100" workbookViewId="0">
      <selection activeCell="N30" sqref="N30"/>
    </sheetView>
  </sheetViews>
  <sheetFormatPr baseColWidth="10" defaultColWidth="12.59765625" defaultRowHeight="14.5"/>
  <cols>
    <col min="1" max="1" width="4.3984375" style="124" customWidth="1"/>
    <col min="2" max="12" width="12.59765625" style="124"/>
    <col min="13" max="13" width="15.09765625" style="124" customWidth="1"/>
    <col min="14" max="14" width="12.59765625" style="124"/>
    <col min="15" max="15" width="4.3984375" style="124" customWidth="1"/>
    <col min="16" max="16384" width="12.59765625" style="124"/>
  </cols>
  <sheetData>
    <row r="1" spans="1:15" ht="20">
      <c r="A1" s="1411" t="s">
        <v>396</v>
      </c>
      <c r="B1" s="1411"/>
      <c r="C1" s="1411"/>
      <c r="D1" s="1411"/>
      <c r="E1" s="1411"/>
      <c r="F1" s="1411"/>
      <c r="G1" s="1411"/>
      <c r="H1" s="1411"/>
      <c r="I1" s="1411"/>
      <c r="J1" s="1411"/>
      <c r="K1" s="1411"/>
      <c r="L1" s="1411"/>
      <c r="M1" s="1411"/>
      <c r="N1" s="1411"/>
      <c r="O1" s="1411"/>
    </row>
    <row r="2" spans="1:15">
      <c r="A2" s="100"/>
      <c r="B2" s="101"/>
      <c r="C2" s="100"/>
      <c r="D2" s="100"/>
      <c r="E2" s="100"/>
      <c r="F2" s="100"/>
      <c r="G2" s="102"/>
      <c r="H2" s="100"/>
      <c r="I2" s="100"/>
      <c r="J2" s="100"/>
      <c r="K2" s="100"/>
      <c r="L2" s="100"/>
      <c r="M2" s="100"/>
      <c r="N2" s="102"/>
      <c r="O2" s="126"/>
    </row>
    <row r="3" spans="1:15" ht="45.75" customHeight="1">
      <c r="A3" s="100"/>
      <c r="B3" s="1412" t="s">
        <v>397</v>
      </c>
      <c r="C3" s="1413"/>
      <c r="D3" s="1413"/>
      <c r="E3" s="1413"/>
      <c r="F3" s="1413"/>
      <c r="G3" s="1414"/>
      <c r="H3" s="100"/>
      <c r="I3" s="1415" t="s">
        <v>398</v>
      </c>
      <c r="J3" s="1416"/>
      <c r="K3" s="1416"/>
      <c r="L3" s="1416"/>
      <c r="M3" s="1416"/>
      <c r="N3" s="1417"/>
      <c r="O3" s="126"/>
    </row>
    <row r="4" spans="1:15">
      <c r="A4" s="100"/>
      <c r="B4" s="1418" t="s">
        <v>399</v>
      </c>
      <c r="C4" s="1419"/>
      <c r="D4" s="1419"/>
      <c r="E4" s="1419"/>
      <c r="F4" s="1419"/>
      <c r="G4" s="1420"/>
      <c r="H4" s="100"/>
      <c r="I4" s="1418" t="s">
        <v>399</v>
      </c>
      <c r="J4" s="1419"/>
      <c r="K4" s="1419"/>
      <c r="L4" s="1419"/>
      <c r="M4" s="1419"/>
      <c r="N4" s="1420"/>
      <c r="O4" s="126"/>
    </row>
    <row r="5" spans="1:15">
      <c r="A5" s="100"/>
      <c r="B5" s="1441" t="s">
        <v>400</v>
      </c>
      <c r="C5" s="1441"/>
      <c r="D5" s="1441"/>
      <c r="E5" s="1441"/>
      <c r="F5" s="1441"/>
      <c r="G5" s="1439" t="s">
        <v>291</v>
      </c>
      <c r="H5" s="100"/>
      <c r="I5" s="1441" t="s">
        <v>400</v>
      </c>
      <c r="J5" s="1441"/>
      <c r="K5" s="1441"/>
      <c r="L5" s="1441"/>
      <c r="M5" s="1441"/>
      <c r="N5" s="1439" t="s">
        <v>291</v>
      </c>
      <c r="O5" s="126"/>
    </row>
    <row r="6" spans="1:15">
      <c r="A6" s="100"/>
      <c r="B6" s="1441"/>
      <c r="C6" s="1441"/>
      <c r="D6" s="1441"/>
      <c r="E6" s="1441"/>
      <c r="F6" s="1441"/>
      <c r="G6" s="1440"/>
      <c r="H6" s="100"/>
      <c r="I6" s="1441"/>
      <c r="J6" s="1441"/>
      <c r="K6" s="1441"/>
      <c r="L6" s="1441"/>
      <c r="M6" s="1441"/>
      <c r="N6" s="1440"/>
      <c r="O6" s="126"/>
    </row>
    <row r="7" spans="1:15">
      <c r="A7" s="100"/>
      <c r="B7" s="1421" t="s">
        <v>401</v>
      </c>
      <c r="C7" s="1421"/>
      <c r="D7" s="1421"/>
      <c r="E7" s="1421"/>
      <c r="F7" s="1421"/>
      <c r="G7" s="125">
        <v>1</v>
      </c>
      <c r="H7" s="100"/>
      <c r="I7" s="1421" t="s">
        <v>401</v>
      </c>
      <c r="J7" s="1421"/>
      <c r="K7" s="1421"/>
      <c r="L7" s="1421"/>
      <c r="M7" s="1421"/>
      <c r="N7" s="125">
        <v>1</v>
      </c>
      <c r="O7" s="126"/>
    </row>
    <row r="8" spans="1:15">
      <c r="A8" s="100"/>
      <c r="B8" s="1422" t="s">
        <v>402</v>
      </c>
      <c r="C8" s="1423"/>
      <c r="D8" s="1423"/>
      <c r="E8" s="1423"/>
      <c r="F8" s="1423"/>
      <c r="G8" s="1424"/>
      <c r="H8" s="100"/>
      <c r="I8" s="1422" t="s">
        <v>402</v>
      </c>
      <c r="J8" s="1423"/>
      <c r="K8" s="1423"/>
      <c r="L8" s="1423"/>
      <c r="M8" s="1423"/>
      <c r="N8" s="1424"/>
      <c r="O8" s="126"/>
    </row>
    <row r="9" spans="1:15">
      <c r="A9" s="100"/>
      <c r="B9" s="104">
        <v>1</v>
      </c>
      <c r="C9" s="1425" t="s">
        <v>403</v>
      </c>
      <c r="D9" s="1425"/>
      <c r="E9" s="1425"/>
      <c r="F9" s="1425"/>
      <c r="G9" s="105">
        <v>8.3299999999999999E-2</v>
      </c>
      <c r="H9" s="100"/>
      <c r="I9" s="104">
        <v>1</v>
      </c>
      <c r="J9" s="1425" t="s">
        <v>403</v>
      </c>
      <c r="K9" s="1425"/>
      <c r="L9" s="1425"/>
      <c r="M9" s="1425"/>
      <c r="N9" s="105">
        <v>8.3299999999999999E-2</v>
      </c>
      <c r="O9" s="126"/>
    </row>
    <row r="10" spans="1:15">
      <c r="A10" s="100"/>
      <c r="B10" s="104">
        <v>2</v>
      </c>
      <c r="C10" s="1425" t="s">
        <v>404</v>
      </c>
      <c r="D10" s="1425"/>
      <c r="E10" s="1425"/>
      <c r="F10" s="1425"/>
      <c r="G10" s="105">
        <v>0.01</v>
      </c>
      <c r="H10" s="100"/>
      <c r="I10" s="104">
        <v>2</v>
      </c>
      <c r="J10" s="1425" t="s">
        <v>404</v>
      </c>
      <c r="K10" s="1425"/>
      <c r="L10" s="1425"/>
      <c r="M10" s="1425"/>
      <c r="N10" s="105">
        <v>0.01</v>
      </c>
      <c r="O10" s="126"/>
    </row>
    <row r="11" spans="1:15">
      <c r="A11" s="100"/>
      <c r="B11" s="104">
        <v>3</v>
      </c>
      <c r="C11" s="1425" t="s">
        <v>405</v>
      </c>
      <c r="D11" s="1425"/>
      <c r="E11" s="1425"/>
      <c r="F11" s="1425"/>
      <c r="G11" s="105">
        <v>8.3299999999999999E-2</v>
      </c>
      <c r="H11" s="100"/>
      <c r="I11" s="104">
        <v>3</v>
      </c>
      <c r="J11" s="1425" t="s">
        <v>405</v>
      </c>
      <c r="K11" s="1425"/>
      <c r="L11" s="1425"/>
      <c r="M11" s="1425"/>
      <c r="N11" s="105">
        <v>8.3299999999999999E-2</v>
      </c>
      <c r="O11" s="126"/>
    </row>
    <row r="12" spans="1:15">
      <c r="A12" s="100"/>
      <c r="B12" s="104">
        <v>4</v>
      </c>
      <c r="C12" s="1425" t="s">
        <v>406</v>
      </c>
      <c r="D12" s="1425"/>
      <c r="E12" s="1425"/>
      <c r="F12" s="1425"/>
      <c r="G12" s="105">
        <v>4.1700000000000001E-2</v>
      </c>
      <c r="H12" s="100"/>
      <c r="I12" s="104">
        <v>4</v>
      </c>
      <c r="J12" s="1425" t="s">
        <v>406</v>
      </c>
      <c r="K12" s="1425"/>
      <c r="L12" s="1425"/>
      <c r="M12" s="1425"/>
      <c r="N12" s="105">
        <v>4.1700000000000001E-2</v>
      </c>
      <c r="O12" s="126"/>
    </row>
    <row r="13" spans="1:15">
      <c r="A13" s="100"/>
      <c r="B13" s="1422" t="s">
        <v>407</v>
      </c>
      <c r="C13" s="1423"/>
      <c r="D13" s="1423"/>
      <c r="E13" s="1423"/>
      <c r="F13" s="1423"/>
      <c r="G13" s="1424"/>
      <c r="H13" s="100"/>
      <c r="I13" s="1422" t="s">
        <v>407</v>
      </c>
      <c r="J13" s="1423"/>
      <c r="K13" s="1423"/>
      <c r="L13" s="1423"/>
      <c r="M13" s="1423"/>
      <c r="N13" s="1424"/>
      <c r="O13" s="126"/>
    </row>
    <row r="14" spans="1:15">
      <c r="A14" s="100"/>
      <c r="B14" s="104">
        <v>5</v>
      </c>
      <c r="C14" s="1426" t="s">
        <v>408</v>
      </c>
      <c r="D14" s="1427"/>
      <c r="E14" s="1427"/>
      <c r="F14" s="1427"/>
      <c r="G14" s="106">
        <v>0.14050000000000001</v>
      </c>
      <c r="H14" s="100"/>
      <c r="I14" s="104">
        <v>5</v>
      </c>
      <c r="J14" s="1428" t="s">
        <v>409</v>
      </c>
      <c r="K14" s="1429"/>
      <c r="L14" s="1429"/>
      <c r="M14" s="1430"/>
      <c r="N14" s="105">
        <v>2.6700000000000002E-2</v>
      </c>
      <c r="O14" s="126"/>
    </row>
    <row r="15" spans="1:15">
      <c r="A15" s="100"/>
      <c r="B15" s="104">
        <v>6</v>
      </c>
      <c r="C15" s="1425" t="s">
        <v>410</v>
      </c>
      <c r="D15" s="1425"/>
      <c r="E15" s="1425"/>
      <c r="F15" s="1425"/>
      <c r="G15" s="107">
        <v>0.05</v>
      </c>
      <c r="H15" s="100"/>
      <c r="I15" s="104">
        <v>6</v>
      </c>
      <c r="J15" s="1431" t="s">
        <v>411</v>
      </c>
      <c r="K15" s="1432"/>
      <c r="L15" s="1432"/>
      <c r="M15" s="1433"/>
      <c r="N15" s="105">
        <v>0.01</v>
      </c>
      <c r="O15" s="126"/>
    </row>
    <row r="16" spans="1:15" ht="14.25" customHeight="1">
      <c r="A16" s="100"/>
      <c r="B16" s="104">
        <v>7</v>
      </c>
      <c r="C16" s="1425" t="s">
        <v>412</v>
      </c>
      <c r="D16" s="1425"/>
      <c r="E16" s="1425"/>
      <c r="F16" s="1425"/>
      <c r="G16" s="107">
        <v>2.6700000000000002E-2</v>
      </c>
      <c r="H16" s="100"/>
      <c r="I16" s="104">
        <v>7</v>
      </c>
      <c r="J16" s="1431" t="s">
        <v>413</v>
      </c>
      <c r="K16" s="1432"/>
      <c r="L16" s="1432"/>
      <c r="M16" s="1433"/>
      <c r="N16" s="105">
        <v>0.05</v>
      </c>
      <c r="O16" s="126"/>
    </row>
    <row r="17" spans="1:15" ht="14.25" customHeight="1">
      <c r="A17" s="100"/>
      <c r="B17" s="104">
        <v>9</v>
      </c>
      <c r="C17" s="1434" t="s">
        <v>411</v>
      </c>
      <c r="D17" s="1434"/>
      <c r="E17" s="1434"/>
      <c r="F17" s="1434"/>
      <c r="G17" s="107">
        <v>0.01</v>
      </c>
      <c r="H17" s="100"/>
      <c r="I17" s="104">
        <v>9</v>
      </c>
      <c r="J17" s="1435" t="s">
        <v>414</v>
      </c>
      <c r="K17" s="1436"/>
      <c r="L17" s="1436"/>
      <c r="M17" s="1437"/>
      <c r="N17" s="105">
        <v>3.5000000000000003E-2</v>
      </c>
      <c r="O17" s="126"/>
    </row>
    <row r="18" spans="1:15">
      <c r="A18" s="100"/>
      <c r="B18" s="104">
        <v>10</v>
      </c>
      <c r="C18" s="1434" t="s">
        <v>413</v>
      </c>
      <c r="D18" s="1434"/>
      <c r="E18" s="1434"/>
      <c r="F18" s="1434"/>
      <c r="G18" s="107">
        <v>0.05</v>
      </c>
      <c r="H18" s="100"/>
      <c r="I18" s="104">
        <v>10</v>
      </c>
      <c r="J18" s="1425" t="s">
        <v>415</v>
      </c>
      <c r="K18" s="1425"/>
      <c r="L18" s="1425"/>
      <c r="M18" s="1425"/>
      <c r="N18" s="105">
        <v>3.5000000000000003E-2</v>
      </c>
      <c r="O18" s="126"/>
    </row>
    <row r="19" spans="1:15">
      <c r="A19" s="100"/>
      <c r="B19" s="104">
        <v>11</v>
      </c>
      <c r="C19" s="1425" t="s">
        <v>414</v>
      </c>
      <c r="D19" s="1425"/>
      <c r="E19" s="1425"/>
      <c r="F19" s="1425"/>
      <c r="G19" s="107">
        <v>3.5000000000000003E-2</v>
      </c>
      <c r="H19" s="100"/>
      <c r="I19" s="104"/>
      <c r="J19" s="1438"/>
      <c r="K19" s="1438"/>
      <c r="L19" s="1438"/>
      <c r="M19" s="1438"/>
      <c r="N19" s="105"/>
      <c r="O19" s="126"/>
    </row>
    <row r="20" spans="1:15" ht="14.5" customHeight="1">
      <c r="A20" s="100"/>
      <c r="B20" s="104">
        <v>12</v>
      </c>
      <c r="C20" s="1425" t="s">
        <v>415</v>
      </c>
      <c r="D20" s="1425"/>
      <c r="E20" s="1425"/>
      <c r="F20" s="1425"/>
      <c r="G20" s="107">
        <v>3.5000000000000003E-2</v>
      </c>
      <c r="H20" s="100"/>
      <c r="I20" s="104"/>
      <c r="J20" s="1438"/>
      <c r="K20" s="1438"/>
      <c r="L20" s="1438"/>
      <c r="M20" s="1438"/>
      <c r="N20" s="105"/>
      <c r="O20" s="126"/>
    </row>
    <row r="21" spans="1:15" ht="14.25" customHeight="1">
      <c r="A21" s="100"/>
      <c r="B21" s="1422" t="s">
        <v>416</v>
      </c>
      <c r="C21" s="1423"/>
      <c r="D21" s="1423"/>
      <c r="E21" s="1423"/>
      <c r="F21" s="1423"/>
      <c r="G21" s="1424"/>
      <c r="H21" s="100"/>
      <c r="I21" s="1422" t="s">
        <v>416</v>
      </c>
      <c r="J21" s="1423"/>
      <c r="K21" s="1423"/>
      <c r="L21" s="1423"/>
      <c r="M21" s="1423"/>
      <c r="N21" s="1424"/>
      <c r="O21" s="126"/>
    </row>
    <row r="22" spans="1:15">
      <c r="A22" s="100"/>
      <c r="B22" s="104">
        <v>14</v>
      </c>
      <c r="C22" s="1425" t="s">
        <v>417</v>
      </c>
      <c r="D22" s="1425"/>
      <c r="E22" s="1425"/>
      <c r="F22" s="1425"/>
      <c r="G22" s="105">
        <v>8.5000000000000006E-2</v>
      </c>
      <c r="H22" s="100"/>
      <c r="I22" s="104">
        <v>11</v>
      </c>
      <c r="J22" s="1425" t="s">
        <v>418</v>
      </c>
      <c r="K22" s="1425"/>
      <c r="L22" s="1425"/>
      <c r="M22" s="1425"/>
      <c r="N22" s="105">
        <v>8.5000000000000006E-2</v>
      </c>
      <c r="O22" s="126"/>
    </row>
    <row r="23" spans="1:15">
      <c r="A23" s="100"/>
      <c r="B23" s="104">
        <v>15</v>
      </c>
      <c r="C23" s="1425" t="s">
        <v>419</v>
      </c>
      <c r="D23" s="1425"/>
      <c r="E23" s="1425"/>
      <c r="F23" s="1425"/>
      <c r="G23" s="105">
        <v>0.12</v>
      </c>
      <c r="H23" s="100"/>
      <c r="I23" s="104">
        <v>12</v>
      </c>
      <c r="J23" s="1425" t="s">
        <v>420</v>
      </c>
      <c r="K23" s="1425"/>
      <c r="L23" s="1425"/>
      <c r="M23" s="1425"/>
      <c r="N23" s="105">
        <v>0.12</v>
      </c>
      <c r="O23" s="126"/>
    </row>
    <row r="24" spans="1:15">
      <c r="A24" s="100"/>
      <c r="B24" s="104">
        <v>16</v>
      </c>
      <c r="C24" s="1425" t="s">
        <v>421</v>
      </c>
      <c r="D24" s="1425"/>
      <c r="E24" s="1425"/>
      <c r="F24" s="1425"/>
      <c r="G24" s="105">
        <v>6.9599999999999995E-2</v>
      </c>
      <c r="H24" s="100"/>
      <c r="I24" s="104">
        <v>13</v>
      </c>
      <c r="J24" s="1425" t="s">
        <v>422</v>
      </c>
      <c r="K24" s="1425"/>
      <c r="L24" s="1425"/>
      <c r="M24" s="1425"/>
      <c r="N24" s="105">
        <v>6.9599999999999995E-2</v>
      </c>
      <c r="O24" s="126"/>
    </row>
    <row r="25" spans="1:15">
      <c r="A25" s="100"/>
      <c r="B25" s="1422" t="s">
        <v>423</v>
      </c>
      <c r="C25" s="1423"/>
      <c r="D25" s="1423"/>
      <c r="E25" s="1423"/>
      <c r="F25" s="1423"/>
      <c r="G25" s="1424"/>
      <c r="H25" s="100"/>
      <c r="I25" s="1422" t="s">
        <v>424</v>
      </c>
      <c r="J25" s="1423"/>
      <c r="K25" s="1423"/>
      <c r="L25" s="1423"/>
      <c r="M25" s="1423"/>
      <c r="N25" s="1424"/>
      <c r="O25" s="126"/>
    </row>
    <row r="26" spans="1:15">
      <c r="A26" s="100"/>
      <c r="B26" s="104">
        <v>17</v>
      </c>
      <c r="C26" s="1425" t="s">
        <v>425</v>
      </c>
      <c r="D26" s="1425"/>
      <c r="E26" s="1425"/>
      <c r="F26" s="1425"/>
      <c r="G26" s="105">
        <v>0.04</v>
      </c>
      <c r="H26" s="100"/>
      <c r="I26" s="104">
        <v>14</v>
      </c>
      <c r="J26" s="1425" t="s">
        <v>425</v>
      </c>
      <c r="K26" s="1425"/>
      <c r="L26" s="1425"/>
      <c r="M26" s="1425"/>
      <c r="N26" s="105">
        <v>0.04</v>
      </c>
      <c r="O26" s="126"/>
    </row>
    <row r="27" spans="1:15">
      <c r="A27" s="100"/>
      <c r="B27" s="104">
        <v>18</v>
      </c>
      <c r="C27" s="1425" t="s">
        <v>426</v>
      </c>
      <c r="D27" s="1425"/>
      <c r="E27" s="1425"/>
      <c r="F27" s="1425"/>
      <c r="G27" s="105">
        <v>0.02</v>
      </c>
      <c r="H27" s="100"/>
      <c r="I27" s="104">
        <v>15</v>
      </c>
      <c r="J27" s="1425" t="s">
        <v>426</v>
      </c>
      <c r="K27" s="1425"/>
      <c r="L27" s="1425"/>
      <c r="M27" s="1425"/>
      <c r="N27" s="105">
        <v>0.02</v>
      </c>
      <c r="O27" s="126"/>
    </row>
    <row r="28" spans="1:15">
      <c r="A28" s="100"/>
      <c r="B28" s="104">
        <v>19</v>
      </c>
      <c r="C28" s="1425" t="s">
        <v>427</v>
      </c>
      <c r="D28" s="1425"/>
      <c r="E28" s="1425"/>
      <c r="F28" s="1425"/>
      <c r="G28" s="105">
        <v>0.03</v>
      </c>
      <c r="H28" s="100"/>
      <c r="I28" s="104">
        <v>16</v>
      </c>
      <c r="J28" s="1425" t="s">
        <v>427</v>
      </c>
      <c r="K28" s="1425"/>
      <c r="L28" s="1425"/>
      <c r="M28" s="1425"/>
      <c r="N28" s="105">
        <v>0.03</v>
      </c>
      <c r="O28" s="126"/>
    </row>
    <row r="29" spans="1:15">
      <c r="A29" s="100"/>
      <c r="B29" s="1438"/>
      <c r="C29" s="1438"/>
      <c r="D29" s="1442" t="s">
        <v>428</v>
      </c>
      <c r="E29" s="1442"/>
      <c r="F29" s="1442"/>
      <c r="G29" s="108">
        <f>SUM(G7:G28)</f>
        <v>1.9300999999999997</v>
      </c>
      <c r="H29" s="100"/>
      <c r="I29" s="1438"/>
      <c r="J29" s="1438"/>
      <c r="K29" s="1442" t="s">
        <v>428</v>
      </c>
      <c r="L29" s="1442"/>
      <c r="M29" s="1442"/>
      <c r="N29" s="108">
        <f>SUM(N7:N28)</f>
        <v>1.7395999999999996</v>
      </c>
      <c r="O29" s="126"/>
    </row>
    <row r="30" spans="1:15">
      <c r="A30" s="100"/>
      <c r="B30" s="1438"/>
      <c r="C30" s="1438"/>
      <c r="D30" s="1442" t="s">
        <v>429</v>
      </c>
      <c r="E30" s="1442"/>
      <c r="F30" s="1442"/>
      <c r="G30" s="109">
        <f>G29</f>
        <v>1.9300999999999997</v>
      </c>
      <c r="H30" s="100"/>
      <c r="I30" s="1438"/>
      <c r="J30" s="1438"/>
      <c r="K30" s="1442" t="s">
        <v>429</v>
      </c>
      <c r="L30" s="1442"/>
      <c r="M30" s="1442"/>
      <c r="N30" s="109">
        <f>N29</f>
        <v>1.7395999999999996</v>
      </c>
      <c r="O30" s="126"/>
    </row>
    <row r="31" spans="1:15">
      <c r="A31" s="126"/>
      <c r="B31" s="126"/>
      <c r="C31" s="126"/>
      <c r="D31" s="126"/>
      <c r="E31" s="126"/>
      <c r="F31" s="126"/>
      <c r="G31" s="126"/>
      <c r="H31" s="126"/>
      <c r="I31" s="126"/>
      <c r="J31" s="126"/>
      <c r="K31" s="126"/>
      <c r="L31" s="126"/>
      <c r="M31" s="126"/>
      <c r="N31" s="126"/>
      <c r="O31" s="126"/>
    </row>
  </sheetData>
  <mergeCells count="61">
    <mergeCell ref="N5:N6"/>
    <mergeCell ref="B5:F6"/>
    <mergeCell ref="I5:M6"/>
    <mergeCell ref="B30:C30"/>
    <mergeCell ref="D30:F30"/>
    <mergeCell ref="I30:J30"/>
    <mergeCell ref="K30:M30"/>
    <mergeCell ref="G5:G6"/>
    <mergeCell ref="C28:F28"/>
    <mergeCell ref="J28:M28"/>
    <mergeCell ref="B29:C29"/>
    <mergeCell ref="D29:F29"/>
    <mergeCell ref="I29:J29"/>
    <mergeCell ref="K29:M29"/>
    <mergeCell ref="B25:G25"/>
    <mergeCell ref="I25:N25"/>
    <mergeCell ref="C26:F26"/>
    <mergeCell ref="J26:M26"/>
    <mergeCell ref="C27:F27"/>
    <mergeCell ref="J27:M27"/>
    <mergeCell ref="C22:F22"/>
    <mergeCell ref="J22:M22"/>
    <mergeCell ref="C23:F23"/>
    <mergeCell ref="J23:M23"/>
    <mergeCell ref="C24:F24"/>
    <mergeCell ref="J24:M24"/>
    <mergeCell ref="C19:F19"/>
    <mergeCell ref="J19:M19"/>
    <mergeCell ref="C20:F20"/>
    <mergeCell ref="J20:M20"/>
    <mergeCell ref="B21:G21"/>
    <mergeCell ref="I21:N21"/>
    <mergeCell ref="C16:F16"/>
    <mergeCell ref="J16:M16"/>
    <mergeCell ref="C17:F17"/>
    <mergeCell ref="J17:M17"/>
    <mergeCell ref="C18:F18"/>
    <mergeCell ref="J18:M18"/>
    <mergeCell ref="B13:G13"/>
    <mergeCell ref="I13:N13"/>
    <mergeCell ref="C14:F14"/>
    <mergeCell ref="J14:M14"/>
    <mergeCell ref="C15:F15"/>
    <mergeCell ref="J15:M15"/>
    <mergeCell ref="C10:F10"/>
    <mergeCell ref="J10:M10"/>
    <mergeCell ref="C11:F11"/>
    <mergeCell ref="J11:M11"/>
    <mergeCell ref="C12:F12"/>
    <mergeCell ref="J12:M12"/>
    <mergeCell ref="B7:F7"/>
    <mergeCell ref="I7:M7"/>
    <mergeCell ref="B8:G8"/>
    <mergeCell ref="I8:N8"/>
    <mergeCell ref="C9:F9"/>
    <mergeCell ref="J9:M9"/>
    <mergeCell ref="A1:O1"/>
    <mergeCell ref="B3:G3"/>
    <mergeCell ref="I3:N3"/>
    <mergeCell ref="B4:G4"/>
    <mergeCell ref="I4:N4"/>
  </mergeCells>
  <pageMargins left="0.7" right="0.7" top="0.75" bottom="0.75" header="0.3" footer="0.3"/>
  <pageSetup paperSize="9" scale="55" fitToHeight="0"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W36"/>
  <sheetViews>
    <sheetView view="pageBreakPreview" topLeftCell="A10" zoomScale="60" zoomScaleNormal="100" workbookViewId="0">
      <selection activeCell="W15" sqref="W15"/>
    </sheetView>
  </sheetViews>
  <sheetFormatPr baseColWidth="10" defaultColWidth="13.3984375" defaultRowHeight="13"/>
  <cols>
    <col min="1" max="1" width="4.3984375" style="98" customWidth="1"/>
    <col min="2" max="2" width="6.3984375" style="98" customWidth="1"/>
    <col min="3" max="3" width="5.59765625" style="98" customWidth="1"/>
    <col min="4" max="5" width="13.3984375" style="98"/>
    <col min="6" max="6" width="28.3984375" style="98" customWidth="1"/>
    <col min="7" max="7" width="13.3984375" style="99" customWidth="1"/>
    <col min="8" max="8" width="2.8984375" style="98" customWidth="1"/>
    <col min="9" max="9" width="11.09765625" style="98" customWidth="1"/>
    <col min="10" max="10" width="5.09765625" style="98" customWidth="1"/>
    <col min="11" max="12" width="13.3984375" style="98"/>
    <col min="13" max="13" width="25.09765625" style="98" customWidth="1"/>
    <col min="14" max="14" width="13.3984375" style="99"/>
    <col min="15" max="15" width="4.3984375" style="98" customWidth="1"/>
    <col min="16" max="16" width="13.3984375" style="98"/>
    <col min="17" max="17" width="7.59765625" style="98" customWidth="1"/>
    <col min="18" max="18" width="24.3984375" style="98" customWidth="1"/>
    <col min="19" max="19" width="26.59765625" style="98" customWidth="1"/>
    <col min="20" max="20" width="13.3984375" style="98" customWidth="1"/>
    <col min="21" max="21" width="13.3984375" style="98"/>
    <col min="22" max="22" width="14.3984375" style="98" customWidth="1"/>
    <col min="23" max="16384" width="13.3984375" style="98"/>
  </cols>
  <sheetData>
    <row r="1" spans="1:23" ht="31" customHeight="1">
      <c r="A1" s="1411" t="s">
        <v>430</v>
      </c>
      <c r="B1" s="1411"/>
      <c r="C1" s="1411"/>
      <c r="D1" s="1411"/>
      <c r="E1" s="1411"/>
      <c r="F1" s="1411"/>
      <c r="G1" s="1411"/>
      <c r="H1" s="1411"/>
      <c r="I1" s="1411"/>
      <c r="J1" s="1411"/>
      <c r="K1" s="1411"/>
      <c r="L1" s="1411"/>
      <c r="M1" s="1411"/>
      <c r="N1" s="1411"/>
      <c r="O1" s="1411"/>
    </row>
    <row r="2" spans="1:23">
      <c r="A2" s="100"/>
      <c r="B2" s="101"/>
      <c r="C2" s="100"/>
      <c r="D2" s="100"/>
      <c r="E2" s="100"/>
      <c r="F2" s="100"/>
      <c r="G2" s="102"/>
      <c r="H2" s="100"/>
      <c r="I2" s="100"/>
      <c r="J2" s="100"/>
      <c r="K2" s="100"/>
      <c r="L2" s="100"/>
      <c r="M2" s="100"/>
      <c r="N2" s="102"/>
    </row>
    <row r="3" spans="1:23" ht="63" customHeight="1">
      <c r="A3" s="100"/>
      <c r="B3" s="1412" t="s">
        <v>397</v>
      </c>
      <c r="C3" s="1413"/>
      <c r="D3" s="1413"/>
      <c r="E3" s="1413"/>
      <c r="F3" s="1413"/>
      <c r="G3" s="1414"/>
      <c r="H3" s="100"/>
      <c r="I3" s="1415" t="s">
        <v>398</v>
      </c>
      <c r="J3" s="1416"/>
      <c r="K3" s="1416"/>
      <c r="L3" s="1416"/>
      <c r="M3" s="1416"/>
      <c r="N3" s="1417"/>
      <c r="Q3" s="111"/>
      <c r="R3" s="112" t="s">
        <v>431</v>
      </c>
      <c r="S3" s="113"/>
      <c r="T3" s="22"/>
      <c r="U3" s="111"/>
      <c r="V3" s="111"/>
      <c r="W3" s="111"/>
    </row>
    <row r="4" spans="1:23" ht="22.5" customHeight="1">
      <c r="A4" s="100"/>
      <c r="B4" s="1418" t="s">
        <v>432</v>
      </c>
      <c r="C4" s="1419"/>
      <c r="D4" s="1419"/>
      <c r="E4" s="1419"/>
      <c r="F4" s="1419"/>
      <c r="G4" s="1420"/>
      <c r="H4" s="100"/>
      <c r="I4" s="1418" t="s">
        <v>432</v>
      </c>
      <c r="J4" s="1419"/>
      <c r="K4" s="1419"/>
      <c r="L4" s="1419"/>
      <c r="M4" s="1419"/>
      <c r="N4" s="1420"/>
      <c r="Q4" s="111"/>
      <c r="R4" s="114" t="s">
        <v>433</v>
      </c>
      <c r="S4" s="113"/>
      <c r="T4" s="22"/>
      <c r="U4" s="111"/>
      <c r="V4" s="111"/>
      <c r="W4" s="111"/>
    </row>
    <row r="5" spans="1:23" ht="12.75" customHeight="1">
      <c r="A5" s="100"/>
      <c r="B5" s="1441" t="s">
        <v>400</v>
      </c>
      <c r="C5" s="1441"/>
      <c r="D5" s="1441"/>
      <c r="E5" s="1441"/>
      <c r="F5" s="1441"/>
      <c r="G5" s="1439" t="s">
        <v>291</v>
      </c>
      <c r="H5" s="100"/>
      <c r="I5" s="1441" t="s">
        <v>400</v>
      </c>
      <c r="J5" s="1441"/>
      <c r="K5" s="1441"/>
      <c r="L5" s="1441"/>
      <c r="M5" s="1441"/>
      <c r="N5" s="1439" t="s">
        <v>291</v>
      </c>
      <c r="Q5" s="111"/>
      <c r="R5" s="114"/>
      <c r="S5" s="113"/>
      <c r="T5" s="22"/>
      <c r="U5" s="111"/>
      <c r="V5" s="111"/>
      <c r="W5" s="111"/>
    </row>
    <row r="6" spans="1:23" ht="32.25" customHeight="1">
      <c r="A6" s="100"/>
      <c r="B6" s="1441"/>
      <c r="C6" s="1441"/>
      <c r="D6" s="1441"/>
      <c r="E6" s="1441"/>
      <c r="F6" s="1441"/>
      <c r="G6" s="1440"/>
      <c r="H6" s="100"/>
      <c r="I6" s="1441"/>
      <c r="J6" s="1441"/>
      <c r="K6" s="1441"/>
      <c r="L6" s="1441"/>
      <c r="M6" s="1441"/>
      <c r="N6" s="1440"/>
      <c r="Q6" s="111"/>
      <c r="R6" s="115" t="s">
        <v>434</v>
      </c>
      <c r="S6" s="116">
        <v>1423500</v>
      </c>
      <c r="T6" s="115">
        <v>2025</v>
      </c>
      <c r="U6" s="111"/>
      <c r="V6" s="111"/>
      <c r="W6" s="111"/>
    </row>
    <row r="7" spans="1:23" ht="16.5" customHeight="1">
      <c r="A7" s="100"/>
      <c r="B7" s="1421" t="s">
        <v>401</v>
      </c>
      <c r="C7" s="1421"/>
      <c r="D7" s="1421"/>
      <c r="E7" s="1421"/>
      <c r="F7" s="1421"/>
      <c r="G7" s="103">
        <v>1</v>
      </c>
      <c r="H7" s="100"/>
      <c r="I7" s="1443" t="s">
        <v>401</v>
      </c>
      <c r="J7" s="1443"/>
      <c r="K7" s="1443"/>
      <c r="L7" s="1443"/>
      <c r="M7" s="1443"/>
      <c r="N7" s="103">
        <v>1</v>
      </c>
      <c r="Q7" s="111"/>
      <c r="R7" s="115" t="s">
        <v>408</v>
      </c>
      <c r="S7" s="116">
        <v>200000</v>
      </c>
      <c r="T7" s="115">
        <f>T6</f>
        <v>2025</v>
      </c>
      <c r="U7" s="117">
        <f>S7/S6</f>
        <v>0.14049877063575694</v>
      </c>
      <c r="V7" s="111"/>
      <c r="W7" s="111"/>
    </row>
    <row r="8" spans="1:23">
      <c r="A8" s="100"/>
      <c r="B8" s="1422" t="s">
        <v>402</v>
      </c>
      <c r="C8" s="1423"/>
      <c r="D8" s="1423"/>
      <c r="E8" s="1423"/>
      <c r="F8" s="1423"/>
      <c r="G8" s="1424"/>
      <c r="H8" s="100"/>
      <c r="I8" s="1422" t="s">
        <v>402</v>
      </c>
      <c r="J8" s="1423"/>
      <c r="K8" s="1423"/>
      <c r="L8" s="1423"/>
      <c r="M8" s="1423"/>
      <c r="N8" s="1424"/>
      <c r="Q8" s="111"/>
      <c r="R8" s="111"/>
      <c r="S8" s="118"/>
      <c r="T8" s="111"/>
      <c r="U8" s="111"/>
      <c r="V8" s="111"/>
      <c r="W8" s="111"/>
    </row>
    <row r="9" spans="1:23">
      <c r="A9" s="100"/>
      <c r="B9" s="104">
        <v>1</v>
      </c>
      <c r="C9" s="1425" t="s">
        <v>435</v>
      </c>
      <c r="D9" s="1425"/>
      <c r="E9" s="1425"/>
      <c r="F9" s="1425"/>
      <c r="G9" s="105">
        <v>8.3299999999999999E-2</v>
      </c>
      <c r="H9" s="100"/>
      <c r="I9" s="104">
        <v>1</v>
      </c>
      <c r="J9" s="1425" t="s">
        <v>435</v>
      </c>
      <c r="K9" s="1425"/>
      <c r="L9" s="1425"/>
      <c r="M9" s="1425"/>
      <c r="N9" s="105">
        <v>8.3299999999999999E-2</v>
      </c>
      <c r="Q9" s="111"/>
      <c r="R9" s="111"/>
      <c r="S9" s="118"/>
      <c r="T9" s="111"/>
      <c r="U9" s="111"/>
      <c r="V9" s="111"/>
      <c r="W9" s="111"/>
    </row>
    <row r="10" spans="1:23">
      <c r="A10" s="100"/>
      <c r="B10" s="104">
        <v>2</v>
      </c>
      <c r="C10" s="1425" t="s">
        <v>404</v>
      </c>
      <c r="D10" s="1425"/>
      <c r="E10" s="1425"/>
      <c r="F10" s="1425"/>
      <c r="G10" s="105">
        <v>0.01</v>
      </c>
      <c r="H10" s="100"/>
      <c r="I10" s="104">
        <v>2</v>
      </c>
      <c r="J10" s="1425" t="s">
        <v>404</v>
      </c>
      <c r="K10" s="1425"/>
      <c r="L10" s="1425"/>
      <c r="M10" s="1425"/>
      <c r="N10" s="105">
        <v>0.01</v>
      </c>
      <c r="Q10" s="119">
        <v>1</v>
      </c>
      <c r="R10" s="120" t="s">
        <v>436</v>
      </c>
      <c r="S10" s="121">
        <f t="shared" ref="S10:S15" si="0">$S$6*Q10</f>
        <v>1423500</v>
      </c>
      <c r="T10" s="111"/>
      <c r="U10" s="118"/>
      <c r="V10" s="118"/>
      <c r="W10" s="111"/>
    </row>
    <row r="11" spans="1:23" ht="16.5" customHeight="1">
      <c r="A11" s="100"/>
      <c r="B11" s="104">
        <v>3</v>
      </c>
      <c r="C11" s="1425" t="s">
        <v>405</v>
      </c>
      <c r="D11" s="1425"/>
      <c r="E11" s="1425"/>
      <c r="F11" s="1425"/>
      <c r="G11" s="105">
        <v>8.3299999999999999E-2</v>
      </c>
      <c r="H11" s="100"/>
      <c r="I11" s="104">
        <v>3</v>
      </c>
      <c r="J11" s="1425" t="s">
        <v>405</v>
      </c>
      <c r="K11" s="1425"/>
      <c r="L11" s="1425"/>
      <c r="M11" s="1425"/>
      <c r="N11" s="105">
        <v>8.3299999999999999E-2</v>
      </c>
      <c r="Q11" s="122">
        <f>Q10+0.5</f>
        <v>1.5</v>
      </c>
      <c r="R11" s="120" t="s">
        <v>436</v>
      </c>
      <c r="S11" s="121">
        <f t="shared" si="0"/>
        <v>2135250</v>
      </c>
      <c r="V11" s="123"/>
    </row>
    <row r="12" spans="1:23">
      <c r="A12" s="100"/>
      <c r="B12" s="1422" t="s">
        <v>407</v>
      </c>
      <c r="C12" s="1423"/>
      <c r="D12" s="1423"/>
      <c r="E12" s="1423"/>
      <c r="F12" s="1423"/>
      <c r="G12" s="1424"/>
      <c r="H12" s="100"/>
      <c r="I12" s="1422" t="s">
        <v>407</v>
      </c>
      <c r="J12" s="1423"/>
      <c r="K12" s="1423"/>
      <c r="L12" s="1423"/>
      <c r="M12" s="1423"/>
      <c r="N12" s="1424"/>
      <c r="Q12" s="122">
        <f>Q11+0.5</f>
        <v>2</v>
      </c>
      <c r="R12" s="120" t="s">
        <v>436</v>
      </c>
      <c r="S12" s="121">
        <f t="shared" si="0"/>
        <v>2847000</v>
      </c>
    </row>
    <row r="13" spans="1:23" ht="16.5" customHeight="1">
      <c r="A13" s="100"/>
      <c r="B13" s="104">
        <v>4</v>
      </c>
      <c r="C13" s="1426" t="s">
        <v>408</v>
      </c>
      <c r="D13" s="1427"/>
      <c r="E13" s="1427"/>
      <c r="F13" s="1427"/>
      <c r="G13" s="106">
        <v>0.14050000000000001</v>
      </c>
      <c r="H13" s="100"/>
      <c r="I13" s="104">
        <v>4</v>
      </c>
      <c r="J13" s="1425" t="s">
        <v>437</v>
      </c>
      <c r="K13" s="1425"/>
      <c r="L13" s="1425"/>
      <c r="M13" s="1425"/>
      <c r="N13" s="105">
        <v>4.1700000000000001E-2</v>
      </c>
      <c r="Q13" s="122">
        <f>Q12+0.5</f>
        <v>2.5</v>
      </c>
      <c r="R13" s="120" t="s">
        <v>436</v>
      </c>
      <c r="S13" s="121">
        <f t="shared" si="0"/>
        <v>3558750</v>
      </c>
    </row>
    <row r="14" spans="1:23">
      <c r="A14" s="100"/>
      <c r="B14" s="104">
        <v>5</v>
      </c>
      <c r="C14" s="1425" t="s">
        <v>437</v>
      </c>
      <c r="D14" s="1425"/>
      <c r="E14" s="1425"/>
      <c r="F14" s="1425"/>
      <c r="G14" s="107">
        <v>4.1700000000000001E-2</v>
      </c>
      <c r="H14" s="100"/>
      <c r="I14" s="104">
        <v>5</v>
      </c>
      <c r="J14" s="1425" t="s">
        <v>409</v>
      </c>
      <c r="K14" s="1425"/>
      <c r="L14" s="1425"/>
      <c r="M14" s="1425"/>
      <c r="N14" s="105">
        <v>2.6700000000000002E-2</v>
      </c>
      <c r="Q14" s="122">
        <f>Q13+0.5</f>
        <v>3</v>
      </c>
      <c r="R14" s="120" t="s">
        <v>436</v>
      </c>
      <c r="S14" s="121">
        <f t="shared" si="0"/>
        <v>4270500</v>
      </c>
    </row>
    <row r="15" spans="1:23">
      <c r="A15" s="100"/>
      <c r="B15" s="104">
        <v>6</v>
      </c>
      <c r="C15" s="1434" t="s">
        <v>410</v>
      </c>
      <c r="D15" s="1434"/>
      <c r="E15" s="1434"/>
      <c r="F15" s="1434"/>
      <c r="G15" s="107">
        <v>0.05</v>
      </c>
      <c r="H15" s="100"/>
      <c r="I15" s="104"/>
      <c r="J15" s="1431"/>
      <c r="K15" s="1432"/>
      <c r="L15" s="1432"/>
      <c r="M15" s="1433"/>
      <c r="N15" s="105"/>
      <c r="Q15" s="122">
        <f>Q14+0.5</f>
        <v>3.5</v>
      </c>
      <c r="R15" s="120" t="s">
        <v>436</v>
      </c>
      <c r="S15" s="121">
        <f t="shared" si="0"/>
        <v>4982250</v>
      </c>
    </row>
    <row r="16" spans="1:23">
      <c r="A16" s="100"/>
      <c r="B16" s="104">
        <v>7</v>
      </c>
      <c r="C16" s="1425" t="s">
        <v>412</v>
      </c>
      <c r="D16" s="1425"/>
      <c r="E16" s="1425"/>
      <c r="F16" s="1425"/>
      <c r="G16" s="107">
        <v>2.6700000000000002E-2</v>
      </c>
      <c r="H16" s="100"/>
      <c r="I16" s="104"/>
      <c r="J16" s="1438"/>
      <c r="K16" s="1438"/>
      <c r="L16" s="1438"/>
      <c r="M16" s="1438"/>
      <c r="N16" s="105"/>
    </row>
    <row r="17" spans="1:17" ht="16.5" customHeight="1">
      <c r="A17" s="100"/>
      <c r="B17" s="1422" t="s">
        <v>416</v>
      </c>
      <c r="C17" s="1423"/>
      <c r="D17" s="1423"/>
      <c r="E17" s="1423"/>
      <c r="F17" s="1423"/>
      <c r="G17" s="1424"/>
      <c r="H17" s="100"/>
      <c r="I17" s="1422" t="s">
        <v>416</v>
      </c>
      <c r="J17" s="1423"/>
      <c r="K17" s="1423"/>
      <c r="L17" s="1423"/>
      <c r="M17" s="1423"/>
      <c r="N17" s="1424"/>
    </row>
    <row r="18" spans="1:17">
      <c r="A18" s="100"/>
      <c r="B18" s="104">
        <v>8</v>
      </c>
      <c r="C18" s="1425" t="s">
        <v>417</v>
      </c>
      <c r="D18" s="1425"/>
      <c r="E18" s="1425"/>
      <c r="F18" s="1425"/>
      <c r="G18" s="105">
        <v>8.5000000000000006E-2</v>
      </c>
      <c r="H18" s="100"/>
      <c r="I18" s="104">
        <v>6</v>
      </c>
      <c r="J18" s="1425" t="s">
        <v>418</v>
      </c>
      <c r="K18" s="1425"/>
      <c r="L18" s="1425"/>
      <c r="M18" s="1425"/>
      <c r="N18" s="105">
        <v>8.5000000000000006E-2</v>
      </c>
    </row>
    <row r="19" spans="1:17" ht="14.5">
      <c r="A19" s="100"/>
      <c r="B19" s="104">
        <v>9</v>
      </c>
      <c r="C19" s="1425" t="s">
        <v>419</v>
      </c>
      <c r="D19" s="1425"/>
      <c r="E19" s="1425"/>
      <c r="F19" s="1425"/>
      <c r="G19" s="105">
        <v>0.12</v>
      </c>
      <c r="H19" s="100"/>
      <c r="I19" s="104">
        <v>7</v>
      </c>
      <c r="J19" s="1425" t="s">
        <v>420</v>
      </c>
      <c r="K19" s="1425"/>
      <c r="L19" s="1425"/>
      <c r="M19" s="1425"/>
      <c r="N19" s="105">
        <v>0.12</v>
      </c>
      <c r="Q19" s="124"/>
    </row>
    <row r="20" spans="1:17">
      <c r="A20" s="100"/>
      <c r="B20" s="104">
        <v>10</v>
      </c>
      <c r="C20" s="1425" t="s">
        <v>421</v>
      </c>
      <c r="D20" s="1425"/>
      <c r="E20" s="1425"/>
      <c r="F20" s="1425"/>
      <c r="G20" s="105">
        <v>6.9599999999999995E-2</v>
      </c>
      <c r="H20" s="100"/>
      <c r="I20" s="104">
        <v>8</v>
      </c>
      <c r="J20" s="1425" t="s">
        <v>422</v>
      </c>
      <c r="K20" s="1425"/>
      <c r="L20" s="1425"/>
      <c r="M20" s="1425"/>
      <c r="N20" s="105">
        <v>6.9599999999999995E-2</v>
      </c>
    </row>
    <row r="21" spans="1:17">
      <c r="A21" s="100"/>
      <c r="B21" s="1422" t="s">
        <v>423</v>
      </c>
      <c r="C21" s="1423"/>
      <c r="D21" s="1423"/>
      <c r="E21" s="1423"/>
      <c r="F21" s="1423"/>
      <c r="G21" s="1424"/>
      <c r="H21" s="100"/>
      <c r="I21" s="1422" t="s">
        <v>424</v>
      </c>
      <c r="J21" s="1423"/>
      <c r="K21" s="1423"/>
      <c r="L21" s="1423"/>
      <c r="M21" s="1423"/>
      <c r="N21" s="1424"/>
    </row>
    <row r="22" spans="1:17">
      <c r="A22" s="100"/>
      <c r="B22" s="104">
        <v>11</v>
      </c>
      <c r="C22" s="1425" t="s">
        <v>425</v>
      </c>
      <c r="D22" s="1425"/>
      <c r="E22" s="1425"/>
      <c r="F22" s="1425"/>
      <c r="G22" s="105">
        <v>0.04</v>
      </c>
      <c r="H22" s="100"/>
      <c r="I22" s="104">
        <v>9</v>
      </c>
      <c r="J22" s="1425" t="s">
        <v>425</v>
      </c>
      <c r="K22" s="1425"/>
      <c r="L22" s="1425"/>
      <c r="M22" s="1425"/>
      <c r="N22" s="105">
        <v>0.04</v>
      </c>
    </row>
    <row r="23" spans="1:17">
      <c r="A23" s="100"/>
      <c r="B23" s="104">
        <v>12</v>
      </c>
      <c r="C23" s="1425" t="s">
        <v>426</v>
      </c>
      <c r="D23" s="1425"/>
      <c r="E23" s="1425"/>
      <c r="F23" s="1425"/>
      <c r="G23" s="105">
        <v>0</v>
      </c>
      <c r="H23" s="100"/>
      <c r="I23" s="104">
        <v>10</v>
      </c>
      <c r="J23" s="1425" t="s">
        <v>426</v>
      </c>
      <c r="K23" s="1425"/>
      <c r="L23" s="1425"/>
      <c r="M23" s="1425"/>
      <c r="N23" s="105">
        <v>0</v>
      </c>
    </row>
    <row r="24" spans="1:17">
      <c r="A24" s="100"/>
      <c r="B24" s="104">
        <v>13</v>
      </c>
      <c r="C24" s="1425" t="s">
        <v>427</v>
      </c>
      <c r="D24" s="1425"/>
      <c r="E24" s="1425"/>
      <c r="F24" s="1425"/>
      <c r="G24" s="105">
        <v>0</v>
      </c>
      <c r="H24" s="100"/>
      <c r="I24" s="104">
        <v>11</v>
      </c>
      <c r="J24" s="1425" t="s">
        <v>427</v>
      </c>
      <c r="K24" s="1425"/>
      <c r="L24" s="1425"/>
      <c r="M24" s="1425"/>
      <c r="N24" s="105">
        <v>0</v>
      </c>
    </row>
    <row r="25" spans="1:17">
      <c r="A25" s="100"/>
      <c r="B25" s="1438"/>
      <c r="C25" s="1438"/>
      <c r="D25" s="1442" t="s">
        <v>428</v>
      </c>
      <c r="E25" s="1442"/>
      <c r="F25" s="1442"/>
      <c r="G25" s="108">
        <f>SUM(G7:G24)</f>
        <v>1.7500999999999998</v>
      </c>
      <c r="H25" s="100"/>
      <c r="I25" s="1438"/>
      <c r="J25" s="1438"/>
      <c r="K25" s="1442" t="s">
        <v>428</v>
      </c>
      <c r="L25" s="1442"/>
      <c r="M25" s="1442"/>
      <c r="N25" s="108">
        <f>SUM(N7:N24)</f>
        <v>1.5595999999999997</v>
      </c>
    </row>
    <row r="26" spans="1:17">
      <c r="A26" s="100"/>
      <c r="B26" s="1438"/>
      <c r="C26" s="1438"/>
      <c r="D26" s="1442" t="s">
        <v>429</v>
      </c>
      <c r="E26" s="1442"/>
      <c r="F26" s="1442"/>
      <c r="G26" s="109">
        <f>G25</f>
        <v>1.7500999999999998</v>
      </c>
      <c r="H26" s="100"/>
      <c r="I26" s="1438"/>
      <c r="J26" s="1438"/>
      <c r="K26" s="1442" t="s">
        <v>429</v>
      </c>
      <c r="L26" s="1442"/>
      <c r="M26" s="1442"/>
      <c r="N26" s="109">
        <f>N25</f>
        <v>1.5595999999999997</v>
      </c>
    </row>
    <row r="27" spans="1:17">
      <c r="A27" s="100"/>
      <c r="B27" s="101"/>
      <c r="C27" s="100"/>
      <c r="D27" s="100"/>
      <c r="E27" s="100"/>
      <c r="F27" s="100"/>
      <c r="G27" s="102"/>
      <c r="H27" s="100"/>
      <c r="I27" s="100"/>
      <c r="J27" s="100"/>
      <c r="K27" s="100"/>
      <c r="L27" s="100"/>
      <c r="M27" s="100"/>
      <c r="N27" s="102"/>
    </row>
    <row r="28" spans="1:17" ht="14">
      <c r="A28" s="100"/>
      <c r="B28" s="110" t="s">
        <v>438</v>
      </c>
      <c r="C28" s="100"/>
      <c r="D28" s="100"/>
      <c r="E28" s="100"/>
      <c r="F28" s="100"/>
      <c r="G28" s="102"/>
      <c r="H28" s="100"/>
      <c r="I28" s="100"/>
      <c r="J28" s="100"/>
      <c r="K28" s="100"/>
      <c r="L28" s="100"/>
      <c r="M28" s="100"/>
      <c r="N28" s="102"/>
    </row>
    <row r="29" spans="1:17">
      <c r="A29" s="100"/>
      <c r="B29" s="100"/>
      <c r="C29" s="100"/>
      <c r="D29" s="100"/>
      <c r="E29" s="100"/>
      <c r="F29" s="100"/>
      <c r="G29" s="102"/>
      <c r="H29" s="100"/>
      <c r="I29" s="100"/>
      <c r="J29" s="100"/>
      <c r="K29" s="100"/>
      <c r="L29" s="100"/>
      <c r="M29" s="100"/>
      <c r="N29" s="102"/>
    </row>
    <row r="30" spans="1:17">
      <c r="A30" s="100"/>
      <c r="B30" s="100"/>
      <c r="C30" s="100"/>
      <c r="D30" s="100"/>
      <c r="E30" s="100"/>
      <c r="F30" s="100"/>
      <c r="G30" s="102"/>
      <c r="H30" s="100"/>
      <c r="I30" s="100"/>
      <c r="J30" s="100"/>
      <c r="K30" s="100"/>
      <c r="L30" s="100"/>
      <c r="M30" s="100"/>
      <c r="N30" s="102"/>
    </row>
    <row r="31" spans="1:17">
      <c r="A31" s="100"/>
      <c r="B31" s="100"/>
      <c r="C31" s="100"/>
      <c r="D31" s="100"/>
      <c r="E31" s="100"/>
      <c r="F31" s="100"/>
      <c r="G31" s="102"/>
      <c r="H31" s="100"/>
      <c r="I31" s="100"/>
      <c r="J31" s="100"/>
      <c r="K31" s="100"/>
      <c r="L31" s="100"/>
      <c r="M31" s="100"/>
      <c r="N31" s="102"/>
    </row>
    <row r="32" spans="1:17">
      <c r="A32" s="100"/>
      <c r="B32" s="100"/>
      <c r="C32" s="100"/>
      <c r="D32" s="100"/>
      <c r="E32" s="100"/>
      <c r="F32" s="100"/>
      <c r="G32" s="102"/>
      <c r="H32" s="100"/>
      <c r="I32" s="100"/>
      <c r="J32" s="100"/>
      <c r="K32" s="100"/>
      <c r="L32" s="100"/>
      <c r="M32" s="100"/>
      <c r="N32" s="102"/>
    </row>
    <row r="33" spans="1:14">
      <c r="A33" s="100"/>
      <c r="B33" s="100"/>
      <c r="C33" s="100"/>
      <c r="D33" s="100"/>
      <c r="E33" s="100"/>
      <c r="F33" s="100"/>
      <c r="G33" s="102"/>
      <c r="H33" s="100"/>
      <c r="I33" s="100"/>
      <c r="J33" s="100"/>
      <c r="K33" s="100"/>
      <c r="L33" s="100"/>
      <c r="M33" s="100"/>
      <c r="N33" s="102"/>
    </row>
    <row r="34" spans="1:14">
      <c r="A34" s="100"/>
      <c r="B34" s="100"/>
      <c r="C34" s="100"/>
      <c r="D34" s="100"/>
      <c r="E34" s="100"/>
      <c r="F34" s="100"/>
      <c r="G34" s="102"/>
      <c r="H34" s="100"/>
      <c r="I34" s="100"/>
      <c r="J34" s="100"/>
      <c r="K34" s="100"/>
      <c r="L34" s="100"/>
      <c r="M34" s="100"/>
      <c r="N34" s="102"/>
    </row>
    <row r="35" spans="1:14">
      <c r="A35" s="100"/>
      <c r="B35" s="100"/>
      <c r="C35" s="100"/>
      <c r="D35" s="100"/>
      <c r="E35" s="100"/>
      <c r="F35" s="100"/>
      <c r="G35" s="102"/>
      <c r="H35" s="100"/>
      <c r="I35" s="100"/>
      <c r="J35" s="100"/>
      <c r="K35" s="100"/>
      <c r="L35" s="100"/>
      <c r="M35" s="100"/>
      <c r="N35" s="102"/>
    </row>
    <row r="36" spans="1:14">
      <c r="A36" s="100"/>
      <c r="B36" s="100"/>
      <c r="C36" s="100"/>
      <c r="D36" s="100"/>
      <c r="E36" s="100"/>
      <c r="F36" s="100"/>
      <c r="G36" s="102"/>
      <c r="H36" s="100"/>
      <c r="I36" s="100"/>
      <c r="J36" s="100"/>
      <c r="K36" s="100"/>
      <c r="L36" s="100"/>
      <c r="M36" s="100"/>
      <c r="N36" s="102"/>
    </row>
  </sheetData>
  <mergeCells count="53">
    <mergeCell ref="G5:G6"/>
    <mergeCell ref="N5:N6"/>
    <mergeCell ref="B5:F6"/>
    <mergeCell ref="I5:M6"/>
    <mergeCell ref="B25:C25"/>
    <mergeCell ref="D25:F25"/>
    <mergeCell ref="I25:J25"/>
    <mergeCell ref="K25:M25"/>
    <mergeCell ref="C19:F19"/>
    <mergeCell ref="J19:M19"/>
    <mergeCell ref="C20:F20"/>
    <mergeCell ref="J20:M20"/>
    <mergeCell ref="B21:G21"/>
    <mergeCell ref="I21:N21"/>
    <mergeCell ref="C16:F16"/>
    <mergeCell ref="J16:M16"/>
    <mergeCell ref="B26:C26"/>
    <mergeCell ref="D26:F26"/>
    <mergeCell ref="I26:J26"/>
    <mergeCell ref="K26:M26"/>
    <mergeCell ref="C22:F22"/>
    <mergeCell ref="J22:M22"/>
    <mergeCell ref="C23:F23"/>
    <mergeCell ref="J23:M23"/>
    <mergeCell ref="C24:F24"/>
    <mergeCell ref="J24:M24"/>
    <mergeCell ref="B17:G17"/>
    <mergeCell ref="I17:N17"/>
    <mergeCell ref="C18:F18"/>
    <mergeCell ref="J18:M18"/>
    <mergeCell ref="C13:F13"/>
    <mergeCell ref="J13:M13"/>
    <mergeCell ref="C14:F14"/>
    <mergeCell ref="J14:M14"/>
    <mergeCell ref="C15:F15"/>
    <mergeCell ref="J15:M15"/>
    <mergeCell ref="C10:F10"/>
    <mergeCell ref="J10:M10"/>
    <mergeCell ref="C11:F11"/>
    <mergeCell ref="J11:M11"/>
    <mergeCell ref="B12:G12"/>
    <mergeCell ref="I12:N12"/>
    <mergeCell ref="B7:F7"/>
    <mergeCell ref="I7:M7"/>
    <mergeCell ref="B8:G8"/>
    <mergeCell ref="I8:N8"/>
    <mergeCell ref="C9:F9"/>
    <mergeCell ref="J9:M9"/>
    <mergeCell ref="A1:O1"/>
    <mergeCell ref="B3:G3"/>
    <mergeCell ref="I3:N3"/>
    <mergeCell ref="B4:G4"/>
    <mergeCell ref="I4:N4"/>
  </mergeCells>
  <pageMargins left="0.7" right="0.7" top="0.75" bottom="0.75" header="0.3" footer="0.3"/>
  <pageSetup paperSize="9" scale="56" orientation="portrait" r:id="rId1"/>
  <colBreaks count="1" manualBreakCount="1">
    <brk id="15" max="1048575" man="1"/>
  </colBreaks>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6:S173"/>
  <sheetViews>
    <sheetView view="pageBreakPreview" zoomScale="38" zoomScaleNormal="100" zoomScaleSheetLayoutView="90" workbookViewId="0">
      <selection activeCell="Q163" sqref="Q163"/>
    </sheetView>
  </sheetViews>
  <sheetFormatPr baseColWidth="10" defaultColWidth="11" defaultRowHeight="15.5"/>
  <cols>
    <col min="1" max="1" width="12" style="14"/>
    <col min="2" max="2" width="53.8984375" style="14" customWidth="1"/>
    <col min="3" max="3" width="17" style="14" customWidth="1"/>
    <col min="4" max="4" width="25.59765625" style="14" customWidth="1"/>
    <col min="5" max="5" width="29" style="14" customWidth="1"/>
    <col min="6" max="6" width="16.59765625" style="13" customWidth="1"/>
    <col min="7" max="7" width="7" style="14" customWidth="1"/>
    <col min="8" max="8" width="25.3984375" style="14" customWidth="1"/>
    <col min="9" max="9" width="26.3984375" style="14" customWidth="1"/>
    <col min="10" max="10" width="15.8984375" style="14" customWidth="1"/>
    <col min="11" max="11" width="9" style="14" customWidth="1"/>
    <col min="12" max="12" width="32.59765625" style="14" customWidth="1"/>
    <col min="13" max="13" width="26.3984375" style="14" customWidth="1"/>
    <col min="14" max="14" width="18.8984375" style="14" customWidth="1"/>
    <col min="15" max="15" width="10.09765625" style="14" customWidth="1"/>
    <col min="16" max="16" width="32.59765625" style="14" customWidth="1"/>
    <col min="17" max="17" width="26.3984375" style="14" customWidth="1"/>
    <col min="18" max="18" width="18.8984375" style="14" customWidth="1"/>
    <col min="19" max="257" width="12" style="14"/>
    <col min="258" max="258" width="43.3984375" style="14" customWidth="1"/>
    <col min="259" max="259" width="14.8984375" style="14" customWidth="1"/>
    <col min="260" max="260" width="18.09765625" style="14" customWidth="1"/>
    <col min="261" max="261" width="24.59765625" style="14" customWidth="1"/>
    <col min="262" max="262" width="12" style="14"/>
    <col min="263" max="263" width="7" style="14" customWidth="1"/>
    <col min="264" max="264" width="17.09765625" style="14" customWidth="1"/>
    <col min="265" max="265" width="25.09765625" style="14" customWidth="1"/>
    <col min="266" max="266" width="11.09765625" style="14" customWidth="1"/>
    <col min="267" max="267" width="9" style="14" customWidth="1"/>
    <col min="268" max="268" width="14.59765625" style="14" customWidth="1"/>
    <col min="269" max="269" width="23.59765625" style="14" customWidth="1"/>
    <col min="270" max="270" width="11.3984375" style="14" customWidth="1"/>
    <col min="271" max="271" width="6.59765625" style="14" customWidth="1"/>
    <col min="272" max="513" width="12" style="14"/>
    <col min="514" max="514" width="43.3984375" style="14" customWidth="1"/>
    <col min="515" max="515" width="14.8984375" style="14" customWidth="1"/>
    <col min="516" max="516" width="18.09765625" style="14" customWidth="1"/>
    <col min="517" max="517" width="24.59765625" style="14" customWidth="1"/>
    <col min="518" max="518" width="12" style="14"/>
    <col min="519" max="519" width="7" style="14" customWidth="1"/>
    <col min="520" max="520" width="17.09765625" style="14" customWidth="1"/>
    <col min="521" max="521" width="25.09765625" style="14" customWidth="1"/>
    <col min="522" max="522" width="11.09765625" style="14" customWidth="1"/>
    <col min="523" max="523" width="9" style="14" customWidth="1"/>
    <col min="524" max="524" width="14.59765625" style="14" customWidth="1"/>
    <col min="525" max="525" width="23.59765625" style="14" customWidth="1"/>
    <col min="526" max="526" width="11.3984375" style="14" customWidth="1"/>
    <col min="527" max="527" width="6.59765625" style="14" customWidth="1"/>
    <col min="528" max="769" width="12" style="14"/>
    <col min="770" max="770" width="43.3984375" style="14" customWidth="1"/>
    <col min="771" max="771" width="14.8984375" style="14" customWidth="1"/>
    <col min="772" max="772" width="18.09765625" style="14" customWidth="1"/>
    <col min="773" max="773" width="24.59765625" style="14" customWidth="1"/>
    <col min="774" max="774" width="12" style="14"/>
    <col min="775" max="775" width="7" style="14" customWidth="1"/>
    <col min="776" max="776" width="17.09765625" style="14" customWidth="1"/>
    <col min="777" max="777" width="25.09765625" style="14" customWidth="1"/>
    <col min="778" max="778" width="11.09765625" style="14" customWidth="1"/>
    <col min="779" max="779" width="9" style="14" customWidth="1"/>
    <col min="780" max="780" width="14.59765625" style="14" customWidth="1"/>
    <col min="781" max="781" width="23.59765625" style="14" customWidth="1"/>
    <col min="782" max="782" width="11.3984375" style="14" customWidth="1"/>
    <col min="783" max="783" width="6.59765625" style="14" customWidth="1"/>
    <col min="784" max="1025" width="12" style="14"/>
    <col min="1026" max="1026" width="43.3984375" style="14" customWidth="1"/>
    <col min="1027" max="1027" width="14.8984375" style="14" customWidth="1"/>
    <col min="1028" max="1028" width="18.09765625" style="14" customWidth="1"/>
    <col min="1029" max="1029" width="24.59765625" style="14" customWidth="1"/>
    <col min="1030" max="1030" width="12" style="14"/>
    <col min="1031" max="1031" width="7" style="14" customWidth="1"/>
    <col min="1032" max="1032" width="17.09765625" style="14" customWidth="1"/>
    <col min="1033" max="1033" width="25.09765625" style="14" customWidth="1"/>
    <col min="1034" max="1034" width="11.09765625" style="14" customWidth="1"/>
    <col min="1035" max="1035" width="9" style="14" customWidth="1"/>
    <col min="1036" max="1036" width="14.59765625" style="14" customWidth="1"/>
    <col min="1037" max="1037" width="23.59765625" style="14" customWidth="1"/>
    <col min="1038" max="1038" width="11.3984375" style="14" customWidth="1"/>
    <col min="1039" max="1039" width="6.59765625" style="14" customWidth="1"/>
    <col min="1040" max="1281" width="12" style="14"/>
    <col min="1282" max="1282" width="43.3984375" style="14" customWidth="1"/>
    <col min="1283" max="1283" width="14.8984375" style="14" customWidth="1"/>
    <col min="1284" max="1284" width="18.09765625" style="14" customWidth="1"/>
    <col min="1285" max="1285" width="24.59765625" style="14" customWidth="1"/>
    <col min="1286" max="1286" width="12" style="14"/>
    <col min="1287" max="1287" width="7" style="14" customWidth="1"/>
    <col min="1288" max="1288" width="17.09765625" style="14" customWidth="1"/>
    <col min="1289" max="1289" width="25.09765625" style="14" customWidth="1"/>
    <col min="1290" max="1290" width="11.09765625" style="14" customWidth="1"/>
    <col min="1291" max="1291" width="9" style="14" customWidth="1"/>
    <col min="1292" max="1292" width="14.59765625" style="14" customWidth="1"/>
    <col min="1293" max="1293" width="23.59765625" style="14" customWidth="1"/>
    <col min="1294" max="1294" width="11.3984375" style="14" customWidth="1"/>
    <col min="1295" max="1295" width="6.59765625" style="14" customWidth="1"/>
    <col min="1296" max="1537" width="12" style="14"/>
    <col min="1538" max="1538" width="43.3984375" style="14" customWidth="1"/>
    <col min="1539" max="1539" width="14.8984375" style="14" customWidth="1"/>
    <col min="1540" max="1540" width="18.09765625" style="14" customWidth="1"/>
    <col min="1541" max="1541" width="24.59765625" style="14" customWidth="1"/>
    <col min="1542" max="1542" width="12" style="14"/>
    <col min="1543" max="1543" width="7" style="14" customWidth="1"/>
    <col min="1544" max="1544" width="17.09765625" style="14" customWidth="1"/>
    <col min="1545" max="1545" width="25.09765625" style="14" customWidth="1"/>
    <col min="1546" max="1546" width="11.09765625" style="14" customWidth="1"/>
    <col min="1547" max="1547" width="9" style="14" customWidth="1"/>
    <col min="1548" max="1548" width="14.59765625" style="14" customWidth="1"/>
    <col min="1549" max="1549" width="23.59765625" style="14" customWidth="1"/>
    <col min="1550" max="1550" width="11.3984375" style="14" customWidth="1"/>
    <col min="1551" max="1551" width="6.59765625" style="14" customWidth="1"/>
    <col min="1552" max="1793" width="12" style="14"/>
    <col min="1794" max="1794" width="43.3984375" style="14" customWidth="1"/>
    <col min="1795" max="1795" width="14.8984375" style="14" customWidth="1"/>
    <col min="1796" max="1796" width="18.09765625" style="14" customWidth="1"/>
    <col min="1797" max="1797" width="24.59765625" style="14" customWidth="1"/>
    <col min="1798" max="1798" width="12" style="14"/>
    <col min="1799" max="1799" width="7" style="14" customWidth="1"/>
    <col min="1800" max="1800" width="17.09765625" style="14" customWidth="1"/>
    <col min="1801" max="1801" width="25.09765625" style="14" customWidth="1"/>
    <col min="1802" max="1802" width="11.09765625" style="14" customWidth="1"/>
    <col min="1803" max="1803" width="9" style="14" customWidth="1"/>
    <col min="1804" max="1804" width="14.59765625" style="14" customWidth="1"/>
    <col min="1805" max="1805" width="23.59765625" style="14" customWidth="1"/>
    <col min="1806" max="1806" width="11.3984375" style="14" customWidth="1"/>
    <col min="1807" max="1807" width="6.59765625" style="14" customWidth="1"/>
    <col min="1808" max="2049" width="12" style="14"/>
    <col min="2050" max="2050" width="43.3984375" style="14" customWidth="1"/>
    <col min="2051" max="2051" width="14.8984375" style="14" customWidth="1"/>
    <col min="2052" max="2052" width="18.09765625" style="14" customWidth="1"/>
    <col min="2053" max="2053" width="24.59765625" style="14" customWidth="1"/>
    <col min="2054" max="2054" width="12" style="14"/>
    <col min="2055" max="2055" width="7" style="14" customWidth="1"/>
    <col min="2056" max="2056" width="17.09765625" style="14" customWidth="1"/>
    <col min="2057" max="2057" width="25.09765625" style="14" customWidth="1"/>
    <col min="2058" max="2058" width="11.09765625" style="14" customWidth="1"/>
    <col min="2059" max="2059" width="9" style="14" customWidth="1"/>
    <col min="2060" max="2060" width="14.59765625" style="14" customWidth="1"/>
    <col min="2061" max="2061" width="23.59765625" style="14" customWidth="1"/>
    <col min="2062" max="2062" width="11.3984375" style="14" customWidth="1"/>
    <col min="2063" max="2063" width="6.59765625" style="14" customWidth="1"/>
    <col min="2064" max="2305" width="12" style="14"/>
    <col min="2306" max="2306" width="43.3984375" style="14" customWidth="1"/>
    <col min="2307" max="2307" width="14.8984375" style="14" customWidth="1"/>
    <col min="2308" max="2308" width="18.09765625" style="14" customWidth="1"/>
    <col min="2309" max="2309" width="24.59765625" style="14" customWidth="1"/>
    <col min="2310" max="2310" width="12" style="14"/>
    <col min="2311" max="2311" width="7" style="14" customWidth="1"/>
    <col min="2312" max="2312" width="17.09765625" style="14" customWidth="1"/>
    <col min="2313" max="2313" width="25.09765625" style="14" customWidth="1"/>
    <col min="2314" max="2314" width="11.09765625" style="14" customWidth="1"/>
    <col min="2315" max="2315" width="9" style="14" customWidth="1"/>
    <col min="2316" max="2316" width="14.59765625" style="14" customWidth="1"/>
    <col min="2317" max="2317" width="23.59765625" style="14" customWidth="1"/>
    <col min="2318" max="2318" width="11.3984375" style="14" customWidth="1"/>
    <col min="2319" max="2319" width="6.59765625" style="14" customWidth="1"/>
    <col min="2320" max="2561" width="12" style="14"/>
    <col min="2562" max="2562" width="43.3984375" style="14" customWidth="1"/>
    <col min="2563" max="2563" width="14.8984375" style="14" customWidth="1"/>
    <col min="2564" max="2564" width="18.09765625" style="14" customWidth="1"/>
    <col min="2565" max="2565" width="24.59765625" style="14" customWidth="1"/>
    <col min="2566" max="2566" width="12" style="14"/>
    <col min="2567" max="2567" width="7" style="14" customWidth="1"/>
    <col min="2568" max="2568" width="17.09765625" style="14" customWidth="1"/>
    <col min="2569" max="2569" width="25.09765625" style="14" customWidth="1"/>
    <col min="2570" max="2570" width="11.09765625" style="14" customWidth="1"/>
    <col min="2571" max="2571" width="9" style="14" customWidth="1"/>
    <col min="2572" max="2572" width="14.59765625" style="14" customWidth="1"/>
    <col min="2573" max="2573" width="23.59765625" style="14" customWidth="1"/>
    <col min="2574" max="2574" width="11.3984375" style="14" customWidth="1"/>
    <col min="2575" max="2575" width="6.59765625" style="14" customWidth="1"/>
    <col min="2576" max="2817" width="12" style="14"/>
    <col min="2818" max="2818" width="43.3984375" style="14" customWidth="1"/>
    <col min="2819" max="2819" width="14.8984375" style="14" customWidth="1"/>
    <col min="2820" max="2820" width="18.09765625" style="14" customWidth="1"/>
    <col min="2821" max="2821" width="24.59765625" style="14" customWidth="1"/>
    <col min="2822" max="2822" width="12" style="14"/>
    <col min="2823" max="2823" width="7" style="14" customWidth="1"/>
    <col min="2824" max="2824" width="17.09765625" style="14" customWidth="1"/>
    <col min="2825" max="2825" width="25.09765625" style="14" customWidth="1"/>
    <col min="2826" max="2826" width="11.09765625" style="14" customWidth="1"/>
    <col min="2827" max="2827" width="9" style="14" customWidth="1"/>
    <col min="2828" max="2828" width="14.59765625" style="14" customWidth="1"/>
    <col min="2829" max="2829" width="23.59765625" style="14" customWidth="1"/>
    <col min="2830" max="2830" width="11.3984375" style="14" customWidth="1"/>
    <col min="2831" max="2831" width="6.59765625" style="14" customWidth="1"/>
    <col min="2832" max="3073" width="12" style="14"/>
    <col min="3074" max="3074" width="43.3984375" style="14" customWidth="1"/>
    <col min="3075" max="3075" width="14.8984375" style="14" customWidth="1"/>
    <col min="3076" max="3076" width="18.09765625" style="14" customWidth="1"/>
    <col min="3077" max="3077" width="24.59765625" style="14" customWidth="1"/>
    <col min="3078" max="3078" width="12" style="14"/>
    <col min="3079" max="3079" width="7" style="14" customWidth="1"/>
    <col min="3080" max="3080" width="17.09765625" style="14" customWidth="1"/>
    <col min="3081" max="3081" width="25.09765625" style="14" customWidth="1"/>
    <col min="3082" max="3082" width="11.09765625" style="14" customWidth="1"/>
    <col min="3083" max="3083" width="9" style="14" customWidth="1"/>
    <col min="3084" max="3084" width="14.59765625" style="14" customWidth="1"/>
    <col min="3085" max="3085" width="23.59765625" style="14" customWidth="1"/>
    <col min="3086" max="3086" width="11.3984375" style="14" customWidth="1"/>
    <col min="3087" max="3087" width="6.59765625" style="14" customWidth="1"/>
    <col min="3088" max="3329" width="12" style="14"/>
    <col min="3330" max="3330" width="43.3984375" style="14" customWidth="1"/>
    <col min="3331" max="3331" width="14.8984375" style="14" customWidth="1"/>
    <col min="3332" max="3332" width="18.09765625" style="14" customWidth="1"/>
    <col min="3333" max="3333" width="24.59765625" style="14" customWidth="1"/>
    <col min="3334" max="3334" width="12" style="14"/>
    <col min="3335" max="3335" width="7" style="14" customWidth="1"/>
    <col min="3336" max="3336" width="17.09765625" style="14" customWidth="1"/>
    <col min="3337" max="3337" width="25.09765625" style="14" customWidth="1"/>
    <col min="3338" max="3338" width="11.09765625" style="14" customWidth="1"/>
    <col min="3339" max="3339" width="9" style="14" customWidth="1"/>
    <col min="3340" max="3340" width="14.59765625" style="14" customWidth="1"/>
    <col min="3341" max="3341" width="23.59765625" style="14" customWidth="1"/>
    <col min="3342" max="3342" width="11.3984375" style="14" customWidth="1"/>
    <col min="3343" max="3343" width="6.59765625" style="14" customWidth="1"/>
    <col min="3344" max="3585" width="12" style="14"/>
    <col min="3586" max="3586" width="43.3984375" style="14" customWidth="1"/>
    <col min="3587" max="3587" width="14.8984375" style="14" customWidth="1"/>
    <col min="3588" max="3588" width="18.09765625" style="14" customWidth="1"/>
    <col min="3589" max="3589" width="24.59765625" style="14" customWidth="1"/>
    <col min="3590" max="3590" width="12" style="14"/>
    <col min="3591" max="3591" width="7" style="14" customWidth="1"/>
    <col min="3592" max="3592" width="17.09765625" style="14" customWidth="1"/>
    <col min="3593" max="3593" width="25.09765625" style="14" customWidth="1"/>
    <col min="3594" max="3594" width="11.09765625" style="14" customWidth="1"/>
    <col min="3595" max="3595" width="9" style="14" customWidth="1"/>
    <col min="3596" max="3596" width="14.59765625" style="14" customWidth="1"/>
    <col min="3597" max="3597" width="23.59765625" style="14" customWidth="1"/>
    <col min="3598" max="3598" width="11.3984375" style="14" customWidth="1"/>
    <col min="3599" max="3599" width="6.59765625" style="14" customWidth="1"/>
    <col min="3600" max="3841" width="12" style="14"/>
    <col min="3842" max="3842" width="43.3984375" style="14" customWidth="1"/>
    <col min="3843" max="3843" width="14.8984375" style="14" customWidth="1"/>
    <col min="3844" max="3844" width="18.09765625" style="14" customWidth="1"/>
    <col min="3845" max="3845" width="24.59765625" style="14" customWidth="1"/>
    <col min="3846" max="3846" width="12" style="14"/>
    <col min="3847" max="3847" width="7" style="14" customWidth="1"/>
    <col min="3848" max="3848" width="17.09765625" style="14" customWidth="1"/>
    <col min="3849" max="3849" width="25.09765625" style="14" customWidth="1"/>
    <col min="3850" max="3850" width="11.09765625" style="14" customWidth="1"/>
    <col min="3851" max="3851" width="9" style="14" customWidth="1"/>
    <col min="3852" max="3852" width="14.59765625" style="14" customWidth="1"/>
    <col min="3853" max="3853" width="23.59765625" style="14" customWidth="1"/>
    <col min="3854" max="3854" width="11.3984375" style="14" customWidth="1"/>
    <col min="3855" max="3855" width="6.59765625" style="14" customWidth="1"/>
    <col min="3856" max="4097" width="12" style="14"/>
    <col min="4098" max="4098" width="43.3984375" style="14" customWidth="1"/>
    <col min="4099" max="4099" width="14.8984375" style="14" customWidth="1"/>
    <col min="4100" max="4100" width="18.09765625" style="14" customWidth="1"/>
    <col min="4101" max="4101" width="24.59765625" style="14" customWidth="1"/>
    <col min="4102" max="4102" width="12" style="14"/>
    <col min="4103" max="4103" width="7" style="14" customWidth="1"/>
    <col min="4104" max="4104" width="17.09765625" style="14" customWidth="1"/>
    <col min="4105" max="4105" width="25.09765625" style="14" customWidth="1"/>
    <col min="4106" max="4106" width="11.09765625" style="14" customWidth="1"/>
    <col min="4107" max="4107" width="9" style="14" customWidth="1"/>
    <col min="4108" max="4108" width="14.59765625" style="14" customWidth="1"/>
    <col min="4109" max="4109" width="23.59765625" style="14" customWidth="1"/>
    <col min="4110" max="4110" width="11.3984375" style="14" customWidth="1"/>
    <col min="4111" max="4111" width="6.59765625" style="14" customWidth="1"/>
    <col min="4112" max="4353" width="12" style="14"/>
    <col min="4354" max="4354" width="43.3984375" style="14" customWidth="1"/>
    <col min="4355" max="4355" width="14.8984375" style="14" customWidth="1"/>
    <col min="4356" max="4356" width="18.09765625" style="14" customWidth="1"/>
    <col min="4357" max="4357" width="24.59765625" style="14" customWidth="1"/>
    <col min="4358" max="4358" width="12" style="14"/>
    <col min="4359" max="4359" width="7" style="14" customWidth="1"/>
    <col min="4360" max="4360" width="17.09765625" style="14" customWidth="1"/>
    <col min="4361" max="4361" width="25.09765625" style="14" customWidth="1"/>
    <col min="4362" max="4362" width="11.09765625" style="14" customWidth="1"/>
    <col min="4363" max="4363" width="9" style="14" customWidth="1"/>
    <col min="4364" max="4364" width="14.59765625" style="14" customWidth="1"/>
    <col min="4365" max="4365" width="23.59765625" style="14" customWidth="1"/>
    <col min="4366" max="4366" width="11.3984375" style="14" customWidth="1"/>
    <col min="4367" max="4367" width="6.59765625" style="14" customWidth="1"/>
    <col min="4368" max="4609" width="12" style="14"/>
    <col min="4610" max="4610" width="43.3984375" style="14" customWidth="1"/>
    <col min="4611" max="4611" width="14.8984375" style="14" customWidth="1"/>
    <col min="4612" max="4612" width="18.09765625" style="14" customWidth="1"/>
    <col min="4613" max="4613" width="24.59765625" style="14" customWidth="1"/>
    <col min="4614" max="4614" width="12" style="14"/>
    <col min="4615" max="4615" width="7" style="14" customWidth="1"/>
    <col min="4616" max="4616" width="17.09765625" style="14" customWidth="1"/>
    <col min="4617" max="4617" width="25.09765625" style="14" customWidth="1"/>
    <col min="4618" max="4618" width="11.09765625" style="14" customWidth="1"/>
    <col min="4619" max="4619" width="9" style="14" customWidth="1"/>
    <col min="4620" max="4620" width="14.59765625" style="14" customWidth="1"/>
    <col min="4621" max="4621" width="23.59765625" style="14" customWidth="1"/>
    <col min="4622" max="4622" width="11.3984375" style="14" customWidth="1"/>
    <col min="4623" max="4623" width="6.59765625" style="14" customWidth="1"/>
    <col min="4624" max="4865" width="12" style="14"/>
    <col min="4866" max="4866" width="43.3984375" style="14" customWidth="1"/>
    <col min="4867" max="4867" width="14.8984375" style="14" customWidth="1"/>
    <col min="4868" max="4868" width="18.09765625" style="14" customWidth="1"/>
    <col min="4869" max="4869" width="24.59765625" style="14" customWidth="1"/>
    <col min="4870" max="4870" width="12" style="14"/>
    <col min="4871" max="4871" width="7" style="14" customWidth="1"/>
    <col min="4872" max="4872" width="17.09765625" style="14" customWidth="1"/>
    <col min="4873" max="4873" width="25.09765625" style="14" customWidth="1"/>
    <col min="4874" max="4874" width="11.09765625" style="14" customWidth="1"/>
    <col min="4875" max="4875" width="9" style="14" customWidth="1"/>
    <col min="4876" max="4876" width="14.59765625" style="14" customWidth="1"/>
    <col min="4877" max="4877" width="23.59765625" style="14" customWidth="1"/>
    <col min="4878" max="4878" width="11.3984375" style="14" customWidth="1"/>
    <col min="4879" max="4879" width="6.59765625" style="14" customWidth="1"/>
    <col min="4880" max="5121" width="12" style="14"/>
    <col min="5122" max="5122" width="43.3984375" style="14" customWidth="1"/>
    <col min="5123" max="5123" width="14.8984375" style="14" customWidth="1"/>
    <col min="5124" max="5124" width="18.09765625" style="14" customWidth="1"/>
    <col min="5125" max="5125" width="24.59765625" style="14" customWidth="1"/>
    <col min="5126" max="5126" width="12" style="14"/>
    <col min="5127" max="5127" width="7" style="14" customWidth="1"/>
    <col min="5128" max="5128" width="17.09765625" style="14" customWidth="1"/>
    <col min="5129" max="5129" width="25.09765625" style="14" customWidth="1"/>
    <col min="5130" max="5130" width="11.09765625" style="14" customWidth="1"/>
    <col min="5131" max="5131" width="9" style="14" customWidth="1"/>
    <col min="5132" max="5132" width="14.59765625" style="14" customWidth="1"/>
    <col min="5133" max="5133" width="23.59765625" style="14" customWidth="1"/>
    <col min="5134" max="5134" width="11.3984375" style="14" customWidth="1"/>
    <col min="5135" max="5135" width="6.59765625" style="14" customWidth="1"/>
    <col min="5136" max="5377" width="12" style="14"/>
    <col min="5378" max="5378" width="43.3984375" style="14" customWidth="1"/>
    <col min="5379" max="5379" width="14.8984375" style="14" customWidth="1"/>
    <col min="5380" max="5380" width="18.09765625" style="14" customWidth="1"/>
    <col min="5381" max="5381" width="24.59765625" style="14" customWidth="1"/>
    <col min="5382" max="5382" width="12" style="14"/>
    <col min="5383" max="5383" width="7" style="14" customWidth="1"/>
    <col min="5384" max="5384" width="17.09765625" style="14" customWidth="1"/>
    <col min="5385" max="5385" width="25.09765625" style="14" customWidth="1"/>
    <col min="5386" max="5386" width="11.09765625" style="14" customWidth="1"/>
    <col min="5387" max="5387" width="9" style="14" customWidth="1"/>
    <col min="5388" max="5388" width="14.59765625" style="14" customWidth="1"/>
    <col min="5389" max="5389" width="23.59765625" style="14" customWidth="1"/>
    <col min="5390" max="5390" width="11.3984375" style="14" customWidth="1"/>
    <col min="5391" max="5391" width="6.59765625" style="14" customWidth="1"/>
    <col min="5392" max="5633" width="12" style="14"/>
    <col min="5634" max="5634" width="43.3984375" style="14" customWidth="1"/>
    <col min="5635" max="5635" width="14.8984375" style="14" customWidth="1"/>
    <col min="5636" max="5636" width="18.09765625" style="14" customWidth="1"/>
    <col min="5637" max="5637" width="24.59765625" style="14" customWidth="1"/>
    <col min="5638" max="5638" width="12" style="14"/>
    <col min="5639" max="5639" width="7" style="14" customWidth="1"/>
    <col min="5640" max="5640" width="17.09765625" style="14" customWidth="1"/>
    <col min="5641" max="5641" width="25.09765625" style="14" customWidth="1"/>
    <col min="5642" max="5642" width="11.09765625" style="14" customWidth="1"/>
    <col min="5643" max="5643" width="9" style="14" customWidth="1"/>
    <col min="5644" max="5644" width="14.59765625" style="14" customWidth="1"/>
    <col min="5645" max="5645" width="23.59765625" style="14" customWidth="1"/>
    <col min="5646" max="5646" width="11.3984375" style="14" customWidth="1"/>
    <col min="5647" max="5647" width="6.59765625" style="14" customWidth="1"/>
    <col min="5648" max="5889" width="12" style="14"/>
    <col min="5890" max="5890" width="43.3984375" style="14" customWidth="1"/>
    <col min="5891" max="5891" width="14.8984375" style="14" customWidth="1"/>
    <col min="5892" max="5892" width="18.09765625" style="14" customWidth="1"/>
    <col min="5893" max="5893" width="24.59765625" style="14" customWidth="1"/>
    <col min="5894" max="5894" width="12" style="14"/>
    <col min="5895" max="5895" width="7" style="14" customWidth="1"/>
    <col min="5896" max="5896" width="17.09765625" style="14" customWidth="1"/>
    <col min="5897" max="5897" width="25.09765625" style="14" customWidth="1"/>
    <col min="5898" max="5898" width="11.09765625" style="14" customWidth="1"/>
    <col min="5899" max="5899" width="9" style="14" customWidth="1"/>
    <col min="5900" max="5900" width="14.59765625" style="14" customWidth="1"/>
    <col min="5901" max="5901" width="23.59765625" style="14" customWidth="1"/>
    <col min="5902" max="5902" width="11.3984375" style="14" customWidth="1"/>
    <col min="5903" max="5903" width="6.59765625" style="14" customWidth="1"/>
    <col min="5904" max="6145" width="12" style="14"/>
    <col min="6146" max="6146" width="43.3984375" style="14" customWidth="1"/>
    <col min="6147" max="6147" width="14.8984375" style="14" customWidth="1"/>
    <col min="6148" max="6148" width="18.09765625" style="14" customWidth="1"/>
    <col min="6149" max="6149" width="24.59765625" style="14" customWidth="1"/>
    <col min="6150" max="6150" width="12" style="14"/>
    <col min="6151" max="6151" width="7" style="14" customWidth="1"/>
    <col min="6152" max="6152" width="17.09765625" style="14" customWidth="1"/>
    <col min="6153" max="6153" width="25.09765625" style="14" customWidth="1"/>
    <col min="6154" max="6154" width="11.09765625" style="14" customWidth="1"/>
    <col min="6155" max="6155" width="9" style="14" customWidth="1"/>
    <col min="6156" max="6156" width="14.59765625" style="14" customWidth="1"/>
    <col min="6157" max="6157" width="23.59765625" style="14" customWidth="1"/>
    <col min="6158" max="6158" width="11.3984375" style="14" customWidth="1"/>
    <col min="6159" max="6159" width="6.59765625" style="14" customWidth="1"/>
    <col min="6160" max="6401" width="12" style="14"/>
    <col min="6402" max="6402" width="43.3984375" style="14" customWidth="1"/>
    <col min="6403" max="6403" width="14.8984375" style="14" customWidth="1"/>
    <col min="6404" max="6404" width="18.09765625" style="14" customWidth="1"/>
    <col min="6405" max="6405" width="24.59765625" style="14" customWidth="1"/>
    <col min="6406" max="6406" width="12" style="14"/>
    <col min="6407" max="6407" width="7" style="14" customWidth="1"/>
    <col min="6408" max="6408" width="17.09765625" style="14" customWidth="1"/>
    <col min="6409" max="6409" width="25.09765625" style="14" customWidth="1"/>
    <col min="6410" max="6410" width="11.09765625" style="14" customWidth="1"/>
    <col min="6411" max="6411" width="9" style="14" customWidth="1"/>
    <col min="6412" max="6412" width="14.59765625" style="14" customWidth="1"/>
    <col min="6413" max="6413" width="23.59765625" style="14" customWidth="1"/>
    <col min="6414" max="6414" width="11.3984375" style="14" customWidth="1"/>
    <col min="6415" max="6415" width="6.59765625" style="14" customWidth="1"/>
    <col min="6416" max="6657" width="12" style="14"/>
    <col min="6658" max="6658" width="43.3984375" style="14" customWidth="1"/>
    <col min="6659" max="6659" width="14.8984375" style="14" customWidth="1"/>
    <col min="6660" max="6660" width="18.09765625" style="14" customWidth="1"/>
    <col min="6661" max="6661" width="24.59765625" style="14" customWidth="1"/>
    <col min="6662" max="6662" width="12" style="14"/>
    <col min="6663" max="6663" width="7" style="14" customWidth="1"/>
    <col min="6664" max="6664" width="17.09765625" style="14" customWidth="1"/>
    <col min="6665" max="6665" width="25.09765625" style="14" customWidth="1"/>
    <col min="6666" max="6666" width="11.09765625" style="14" customWidth="1"/>
    <col min="6667" max="6667" width="9" style="14" customWidth="1"/>
    <col min="6668" max="6668" width="14.59765625" style="14" customWidth="1"/>
    <col min="6669" max="6669" width="23.59765625" style="14" customWidth="1"/>
    <col min="6670" max="6670" width="11.3984375" style="14" customWidth="1"/>
    <col min="6671" max="6671" width="6.59765625" style="14" customWidth="1"/>
    <col min="6672" max="6913" width="12" style="14"/>
    <col min="6914" max="6914" width="43.3984375" style="14" customWidth="1"/>
    <col min="6915" max="6915" width="14.8984375" style="14" customWidth="1"/>
    <col min="6916" max="6916" width="18.09765625" style="14" customWidth="1"/>
    <col min="6917" max="6917" width="24.59765625" style="14" customWidth="1"/>
    <col min="6918" max="6918" width="12" style="14"/>
    <col min="6919" max="6919" width="7" style="14" customWidth="1"/>
    <col min="6920" max="6920" width="17.09765625" style="14" customWidth="1"/>
    <col min="6921" max="6921" width="25.09765625" style="14" customWidth="1"/>
    <col min="6922" max="6922" width="11.09765625" style="14" customWidth="1"/>
    <col min="6923" max="6923" width="9" style="14" customWidth="1"/>
    <col min="6924" max="6924" width="14.59765625" style="14" customWidth="1"/>
    <col min="6925" max="6925" width="23.59765625" style="14" customWidth="1"/>
    <col min="6926" max="6926" width="11.3984375" style="14" customWidth="1"/>
    <col min="6927" max="6927" width="6.59765625" style="14" customWidth="1"/>
    <col min="6928" max="7169" width="12" style="14"/>
    <col min="7170" max="7170" width="43.3984375" style="14" customWidth="1"/>
    <col min="7171" max="7171" width="14.8984375" style="14" customWidth="1"/>
    <col min="7172" max="7172" width="18.09765625" style="14" customWidth="1"/>
    <col min="7173" max="7173" width="24.59765625" style="14" customWidth="1"/>
    <col min="7174" max="7174" width="12" style="14"/>
    <col min="7175" max="7175" width="7" style="14" customWidth="1"/>
    <col min="7176" max="7176" width="17.09765625" style="14" customWidth="1"/>
    <col min="7177" max="7177" width="25.09765625" style="14" customWidth="1"/>
    <col min="7178" max="7178" width="11.09765625" style="14" customWidth="1"/>
    <col min="7179" max="7179" width="9" style="14" customWidth="1"/>
    <col min="7180" max="7180" width="14.59765625" style="14" customWidth="1"/>
    <col min="7181" max="7181" width="23.59765625" style="14" customWidth="1"/>
    <col min="7182" max="7182" width="11.3984375" style="14" customWidth="1"/>
    <col min="7183" max="7183" width="6.59765625" style="14" customWidth="1"/>
    <col min="7184" max="7425" width="12" style="14"/>
    <col min="7426" max="7426" width="43.3984375" style="14" customWidth="1"/>
    <col min="7427" max="7427" width="14.8984375" style="14" customWidth="1"/>
    <col min="7428" max="7428" width="18.09765625" style="14" customWidth="1"/>
    <col min="7429" max="7429" width="24.59765625" style="14" customWidth="1"/>
    <col min="7430" max="7430" width="12" style="14"/>
    <col min="7431" max="7431" width="7" style="14" customWidth="1"/>
    <col min="7432" max="7432" width="17.09765625" style="14" customWidth="1"/>
    <col min="7433" max="7433" width="25.09765625" style="14" customWidth="1"/>
    <col min="7434" max="7434" width="11.09765625" style="14" customWidth="1"/>
    <col min="7435" max="7435" width="9" style="14" customWidth="1"/>
    <col min="7436" max="7436" width="14.59765625" style="14" customWidth="1"/>
    <col min="7437" max="7437" width="23.59765625" style="14" customWidth="1"/>
    <col min="7438" max="7438" width="11.3984375" style="14" customWidth="1"/>
    <col min="7439" max="7439" width="6.59765625" style="14" customWidth="1"/>
    <col min="7440" max="7681" width="12" style="14"/>
    <col min="7682" max="7682" width="43.3984375" style="14" customWidth="1"/>
    <col min="7683" max="7683" width="14.8984375" style="14" customWidth="1"/>
    <col min="7684" max="7684" width="18.09765625" style="14" customWidth="1"/>
    <col min="7685" max="7685" width="24.59765625" style="14" customWidth="1"/>
    <col min="7686" max="7686" width="12" style="14"/>
    <col min="7687" max="7687" width="7" style="14" customWidth="1"/>
    <col min="7688" max="7688" width="17.09765625" style="14" customWidth="1"/>
    <col min="7689" max="7689" width="25.09765625" style="14" customWidth="1"/>
    <col min="7690" max="7690" width="11.09765625" style="14" customWidth="1"/>
    <col min="7691" max="7691" width="9" style="14" customWidth="1"/>
    <col min="7692" max="7692" width="14.59765625" style="14" customWidth="1"/>
    <col min="7693" max="7693" width="23.59765625" style="14" customWidth="1"/>
    <col min="7694" max="7694" width="11.3984375" style="14" customWidth="1"/>
    <col min="7695" max="7695" width="6.59765625" style="14" customWidth="1"/>
    <col min="7696" max="7937" width="12" style="14"/>
    <col min="7938" max="7938" width="43.3984375" style="14" customWidth="1"/>
    <col min="7939" max="7939" width="14.8984375" style="14" customWidth="1"/>
    <col min="7940" max="7940" width="18.09765625" style="14" customWidth="1"/>
    <col min="7941" max="7941" width="24.59765625" style="14" customWidth="1"/>
    <col min="7942" max="7942" width="12" style="14"/>
    <col min="7943" max="7943" width="7" style="14" customWidth="1"/>
    <col min="7944" max="7944" width="17.09765625" style="14" customWidth="1"/>
    <col min="7945" max="7945" width="25.09765625" style="14" customWidth="1"/>
    <col min="7946" max="7946" width="11.09765625" style="14" customWidth="1"/>
    <col min="7947" max="7947" width="9" style="14" customWidth="1"/>
    <col min="7948" max="7948" width="14.59765625" style="14" customWidth="1"/>
    <col min="7949" max="7949" width="23.59765625" style="14" customWidth="1"/>
    <col min="7950" max="7950" width="11.3984375" style="14" customWidth="1"/>
    <col min="7951" max="7951" width="6.59765625" style="14" customWidth="1"/>
    <col min="7952" max="8193" width="12" style="14"/>
    <col min="8194" max="8194" width="43.3984375" style="14" customWidth="1"/>
    <col min="8195" max="8195" width="14.8984375" style="14" customWidth="1"/>
    <col min="8196" max="8196" width="18.09765625" style="14" customWidth="1"/>
    <col min="8197" max="8197" width="24.59765625" style="14" customWidth="1"/>
    <col min="8198" max="8198" width="12" style="14"/>
    <col min="8199" max="8199" width="7" style="14" customWidth="1"/>
    <col min="8200" max="8200" width="17.09765625" style="14" customWidth="1"/>
    <col min="8201" max="8201" width="25.09765625" style="14" customWidth="1"/>
    <col min="8202" max="8202" width="11.09765625" style="14" customWidth="1"/>
    <col min="8203" max="8203" width="9" style="14" customWidth="1"/>
    <col min="8204" max="8204" width="14.59765625" style="14" customWidth="1"/>
    <col min="8205" max="8205" width="23.59765625" style="14" customWidth="1"/>
    <col min="8206" max="8206" width="11.3984375" style="14" customWidth="1"/>
    <col min="8207" max="8207" width="6.59765625" style="14" customWidth="1"/>
    <col min="8208" max="8449" width="12" style="14"/>
    <col min="8450" max="8450" width="43.3984375" style="14" customWidth="1"/>
    <col min="8451" max="8451" width="14.8984375" style="14" customWidth="1"/>
    <col min="8452" max="8452" width="18.09765625" style="14" customWidth="1"/>
    <col min="8453" max="8453" width="24.59765625" style="14" customWidth="1"/>
    <col min="8454" max="8454" width="12" style="14"/>
    <col min="8455" max="8455" width="7" style="14" customWidth="1"/>
    <col min="8456" max="8456" width="17.09765625" style="14" customWidth="1"/>
    <col min="8457" max="8457" width="25.09765625" style="14" customWidth="1"/>
    <col min="8458" max="8458" width="11.09765625" style="14" customWidth="1"/>
    <col min="8459" max="8459" width="9" style="14" customWidth="1"/>
    <col min="8460" max="8460" width="14.59765625" style="14" customWidth="1"/>
    <col min="8461" max="8461" width="23.59765625" style="14" customWidth="1"/>
    <col min="8462" max="8462" width="11.3984375" style="14" customWidth="1"/>
    <col min="8463" max="8463" width="6.59765625" style="14" customWidth="1"/>
    <col min="8464" max="8705" width="12" style="14"/>
    <col min="8706" max="8706" width="43.3984375" style="14" customWidth="1"/>
    <col min="8707" max="8707" width="14.8984375" style="14" customWidth="1"/>
    <col min="8708" max="8708" width="18.09765625" style="14" customWidth="1"/>
    <col min="8709" max="8709" width="24.59765625" style="14" customWidth="1"/>
    <col min="8710" max="8710" width="12" style="14"/>
    <col min="8711" max="8711" width="7" style="14" customWidth="1"/>
    <col min="8712" max="8712" width="17.09765625" style="14" customWidth="1"/>
    <col min="8713" max="8713" width="25.09765625" style="14" customWidth="1"/>
    <col min="8714" max="8714" width="11.09765625" style="14" customWidth="1"/>
    <col min="8715" max="8715" width="9" style="14" customWidth="1"/>
    <col min="8716" max="8716" width="14.59765625" style="14" customWidth="1"/>
    <col min="8717" max="8717" width="23.59765625" style="14" customWidth="1"/>
    <col min="8718" max="8718" width="11.3984375" style="14" customWidth="1"/>
    <col min="8719" max="8719" width="6.59765625" style="14" customWidth="1"/>
    <col min="8720" max="8961" width="12" style="14"/>
    <col min="8962" max="8962" width="43.3984375" style="14" customWidth="1"/>
    <col min="8963" max="8963" width="14.8984375" style="14" customWidth="1"/>
    <col min="8964" max="8964" width="18.09765625" style="14" customWidth="1"/>
    <col min="8965" max="8965" width="24.59765625" style="14" customWidth="1"/>
    <col min="8966" max="8966" width="12" style="14"/>
    <col min="8967" max="8967" width="7" style="14" customWidth="1"/>
    <col min="8968" max="8968" width="17.09765625" style="14" customWidth="1"/>
    <col min="8969" max="8969" width="25.09765625" style="14" customWidth="1"/>
    <col min="8970" max="8970" width="11.09765625" style="14" customWidth="1"/>
    <col min="8971" max="8971" width="9" style="14" customWidth="1"/>
    <col min="8972" max="8972" width="14.59765625" style="14" customWidth="1"/>
    <col min="8973" max="8973" width="23.59765625" style="14" customWidth="1"/>
    <col min="8974" max="8974" width="11.3984375" style="14" customWidth="1"/>
    <col min="8975" max="8975" width="6.59765625" style="14" customWidth="1"/>
    <col min="8976" max="9217" width="12" style="14"/>
    <col min="9218" max="9218" width="43.3984375" style="14" customWidth="1"/>
    <col min="9219" max="9219" width="14.8984375" style="14" customWidth="1"/>
    <col min="9220" max="9220" width="18.09765625" style="14" customWidth="1"/>
    <col min="9221" max="9221" width="24.59765625" style="14" customWidth="1"/>
    <col min="9222" max="9222" width="12" style="14"/>
    <col min="9223" max="9223" width="7" style="14" customWidth="1"/>
    <col min="9224" max="9224" width="17.09765625" style="14" customWidth="1"/>
    <col min="9225" max="9225" width="25.09765625" style="14" customWidth="1"/>
    <col min="9226" max="9226" width="11.09765625" style="14" customWidth="1"/>
    <col min="9227" max="9227" width="9" style="14" customWidth="1"/>
    <col min="9228" max="9228" width="14.59765625" style="14" customWidth="1"/>
    <col min="9229" max="9229" width="23.59765625" style="14" customWidth="1"/>
    <col min="9230" max="9230" width="11.3984375" style="14" customWidth="1"/>
    <col min="9231" max="9231" width="6.59765625" style="14" customWidth="1"/>
    <col min="9232" max="9473" width="12" style="14"/>
    <col min="9474" max="9474" width="43.3984375" style="14" customWidth="1"/>
    <col min="9475" max="9475" width="14.8984375" style="14" customWidth="1"/>
    <col min="9476" max="9476" width="18.09765625" style="14" customWidth="1"/>
    <col min="9477" max="9477" width="24.59765625" style="14" customWidth="1"/>
    <col min="9478" max="9478" width="12" style="14"/>
    <col min="9479" max="9479" width="7" style="14" customWidth="1"/>
    <col min="9480" max="9480" width="17.09765625" style="14" customWidth="1"/>
    <col min="9481" max="9481" width="25.09765625" style="14" customWidth="1"/>
    <col min="9482" max="9482" width="11.09765625" style="14" customWidth="1"/>
    <col min="9483" max="9483" width="9" style="14" customWidth="1"/>
    <col min="9484" max="9484" width="14.59765625" style="14" customWidth="1"/>
    <col min="9485" max="9485" width="23.59765625" style="14" customWidth="1"/>
    <col min="9486" max="9486" width="11.3984375" style="14" customWidth="1"/>
    <col min="9487" max="9487" width="6.59765625" style="14" customWidth="1"/>
    <col min="9488" max="9729" width="12" style="14"/>
    <col min="9730" max="9730" width="43.3984375" style="14" customWidth="1"/>
    <col min="9731" max="9731" width="14.8984375" style="14" customWidth="1"/>
    <col min="9732" max="9732" width="18.09765625" style="14" customWidth="1"/>
    <col min="9733" max="9733" width="24.59765625" style="14" customWidth="1"/>
    <col min="9734" max="9734" width="12" style="14"/>
    <col min="9735" max="9735" width="7" style="14" customWidth="1"/>
    <col min="9736" max="9736" width="17.09765625" style="14" customWidth="1"/>
    <col min="9737" max="9737" width="25.09765625" style="14" customWidth="1"/>
    <col min="9738" max="9738" width="11.09765625" style="14" customWidth="1"/>
    <col min="9739" max="9739" width="9" style="14" customWidth="1"/>
    <col min="9740" max="9740" width="14.59765625" style="14" customWidth="1"/>
    <col min="9741" max="9741" width="23.59765625" style="14" customWidth="1"/>
    <col min="9742" max="9742" width="11.3984375" style="14" customWidth="1"/>
    <col min="9743" max="9743" width="6.59765625" style="14" customWidth="1"/>
    <col min="9744" max="9985" width="12" style="14"/>
    <col min="9986" max="9986" width="43.3984375" style="14" customWidth="1"/>
    <col min="9987" max="9987" width="14.8984375" style="14" customWidth="1"/>
    <col min="9988" max="9988" width="18.09765625" style="14" customWidth="1"/>
    <col min="9989" max="9989" width="24.59765625" style="14" customWidth="1"/>
    <col min="9990" max="9990" width="12" style="14"/>
    <col min="9991" max="9991" width="7" style="14" customWidth="1"/>
    <col min="9992" max="9992" width="17.09765625" style="14" customWidth="1"/>
    <col min="9993" max="9993" width="25.09765625" style="14" customWidth="1"/>
    <col min="9994" max="9994" width="11.09765625" style="14" customWidth="1"/>
    <col min="9995" max="9995" width="9" style="14" customWidth="1"/>
    <col min="9996" max="9996" width="14.59765625" style="14" customWidth="1"/>
    <col min="9997" max="9997" width="23.59765625" style="14" customWidth="1"/>
    <col min="9998" max="9998" width="11.3984375" style="14" customWidth="1"/>
    <col min="9999" max="9999" width="6.59765625" style="14" customWidth="1"/>
    <col min="10000" max="10241" width="12" style="14"/>
    <col min="10242" max="10242" width="43.3984375" style="14" customWidth="1"/>
    <col min="10243" max="10243" width="14.8984375" style="14" customWidth="1"/>
    <col min="10244" max="10244" width="18.09765625" style="14" customWidth="1"/>
    <col min="10245" max="10245" width="24.59765625" style="14" customWidth="1"/>
    <col min="10246" max="10246" width="12" style="14"/>
    <col min="10247" max="10247" width="7" style="14" customWidth="1"/>
    <col min="10248" max="10248" width="17.09765625" style="14" customWidth="1"/>
    <col min="10249" max="10249" width="25.09765625" style="14" customWidth="1"/>
    <col min="10250" max="10250" width="11.09765625" style="14" customWidth="1"/>
    <col min="10251" max="10251" width="9" style="14" customWidth="1"/>
    <col min="10252" max="10252" width="14.59765625" style="14" customWidth="1"/>
    <col min="10253" max="10253" width="23.59765625" style="14" customWidth="1"/>
    <col min="10254" max="10254" width="11.3984375" style="14" customWidth="1"/>
    <col min="10255" max="10255" width="6.59765625" style="14" customWidth="1"/>
    <col min="10256" max="10497" width="12" style="14"/>
    <col min="10498" max="10498" width="43.3984375" style="14" customWidth="1"/>
    <col min="10499" max="10499" width="14.8984375" style="14" customWidth="1"/>
    <col min="10500" max="10500" width="18.09765625" style="14" customWidth="1"/>
    <col min="10501" max="10501" width="24.59765625" style="14" customWidth="1"/>
    <col min="10502" max="10502" width="12" style="14"/>
    <col min="10503" max="10503" width="7" style="14" customWidth="1"/>
    <col min="10504" max="10504" width="17.09765625" style="14" customWidth="1"/>
    <col min="10505" max="10505" width="25.09765625" style="14" customWidth="1"/>
    <col min="10506" max="10506" width="11.09765625" style="14" customWidth="1"/>
    <col min="10507" max="10507" width="9" style="14" customWidth="1"/>
    <col min="10508" max="10508" width="14.59765625" style="14" customWidth="1"/>
    <col min="10509" max="10509" width="23.59765625" style="14" customWidth="1"/>
    <col min="10510" max="10510" width="11.3984375" style="14" customWidth="1"/>
    <col min="10511" max="10511" width="6.59765625" style="14" customWidth="1"/>
    <col min="10512" max="10753" width="12" style="14"/>
    <col min="10754" max="10754" width="43.3984375" style="14" customWidth="1"/>
    <col min="10755" max="10755" width="14.8984375" style="14" customWidth="1"/>
    <col min="10756" max="10756" width="18.09765625" style="14" customWidth="1"/>
    <col min="10757" max="10757" width="24.59765625" style="14" customWidth="1"/>
    <col min="10758" max="10758" width="12" style="14"/>
    <col min="10759" max="10759" width="7" style="14" customWidth="1"/>
    <col min="10760" max="10760" width="17.09765625" style="14" customWidth="1"/>
    <col min="10761" max="10761" width="25.09765625" style="14" customWidth="1"/>
    <col min="10762" max="10762" width="11.09765625" style="14" customWidth="1"/>
    <col min="10763" max="10763" width="9" style="14" customWidth="1"/>
    <col min="10764" max="10764" width="14.59765625" style="14" customWidth="1"/>
    <col min="10765" max="10765" width="23.59765625" style="14" customWidth="1"/>
    <col min="10766" max="10766" width="11.3984375" style="14" customWidth="1"/>
    <col min="10767" max="10767" width="6.59765625" style="14" customWidth="1"/>
    <col min="10768" max="11009" width="12" style="14"/>
    <col min="11010" max="11010" width="43.3984375" style="14" customWidth="1"/>
    <col min="11011" max="11011" width="14.8984375" style="14" customWidth="1"/>
    <col min="11012" max="11012" width="18.09765625" style="14" customWidth="1"/>
    <col min="11013" max="11013" width="24.59765625" style="14" customWidth="1"/>
    <col min="11014" max="11014" width="12" style="14"/>
    <col min="11015" max="11015" width="7" style="14" customWidth="1"/>
    <col min="11016" max="11016" width="17.09765625" style="14" customWidth="1"/>
    <col min="11017" max="11017" width="25.09765625" style="14" customWidth="1"/>
    <col min="11018" max="11018" width="11.09765625" style="14" customWidth="1"/>
    <col min="11019" max="11019" width="9" style="14" customWidth="1"/>
    <col min="11020" max="11020" width="14.59765625" style="14" customWidth="1"/>
    <col min="11021" max="11021" width="23.59765625" style="14" customWidth="1"/>
    <col min="11022" max="11022" width="11.3984375" style="14" customWidth="1"/>
    <col min="11023" max="11023" width="6.59765625" style="14" customWidth="1"/>
    <col min="11024" max="11265" width="12" style="14"/>
    <col min="11266" max="11266" width="43.3984375" style="14" customWidth="1"/>
    <col min="11267" max="11267" width="14.8984375" style="14" customWidth="1"/>
    <col min="11268" max="11268" width="18.09765625" style="14" customWidth="1"/>
    <col min="11269" max="11269" width="24.59765625" style="14" customWidth="1"/>
    <col min="11270" max="11270" width="12" style="14"/>
    <col min="11271" max="11271" width="7" style="14" customWidth="1"/>
    <col min="11272" max="11272" width="17.09765625" style="14" customWidth="1"/>
    <col min="11273" max="11273" width="25.09765625" style="14" customWidth="1"/>
    <col min="11274" max="11274" width="11.09765625" style="14" customWidth="1"/>
    <col min="11275" max="11275" width="9" style="14" customWidth="1"/>
    <col min="11276" max="11276" width="14.59765625" style="14" customWidth="1"/>
    <col min="11277" max="11277" width="23.59765625" style="14" customWidth="1"/>
    <col min="11278" max="11278" width="11.3984375" style="14" customWidth="1"/>
    <col min="11279" max="11279" width="6.59765625" style="14" customWidth="1"/>
    <col min="11280" max="11521" width="12" style="14"/>
    <col min="11522" max="11522" width="43.3984375" style="14" customWidth="1"/>
    <col min="11523" max="11523" width="14.8984375" style="14" customWidth="1"/>
    <col min="11524" max="11524" width="18.09765625" style="14" customWidth="1"/>
    <col min="11525" max="11525" width="24.59765625" style="14" customWidth="1"/>
    <col min="11526" max="11526" width="12" style="14"/>
    <col min="11527" max="11527" width="7" style="14" customWidth="1"/>
    <col min="11528" max="11528" width="17.09765625" style="14" customWidth="1"/>
    <col min="11529" max="11529" width="25.09765625" style="14" customWidth="1"/>
    <col min="11530" max="11530" width="11.09765625" style="14" customWidth="1"/>
    <col min="11531" max="11531" width="9" style="14" customWidth="1"/>
    <col min="11532" max="11532" width="14.59765625" style="14" customWidth="1"/>
    <col min="11533" max="11533" width="23.59765625" style="14" customWidth="1"/>
    <col min="11534" max="11534" width="11.3984375" style="14" customWidth="1"/>
    <col min="11535" max="11535" width="6.59765625" style="14" customWidth="1"/>
    <col min="11536" max="11777" width="12" style="14"/>
    <col min="11778" max="11778" width="43.3984375" style="14" customWidth="1"/>
    <col min="11779" max="11779" width="14.8984375" style="14" customWidth="1"/>
    <col min="11780" max="11780" width="18.09765625" style="14" customWidth="1"/>
    <col min="11781" max="11781" width="24.59765625" style="14" customWidth="1"/>
    <col min="11782" max="11782" width="12" style="14"/>
    <col min="11783" max="11783" width="7" style="14" customWidth="1"/>
    <col min="11784" max="11784" width="17.09765625" style="14" customWidth="1"/>
    <col min="11785" max="11785" width="25.09765625" style="14" customWidth="1"/>
    <col min="11786" max="11786" width="11.09765625" style="14" customWidth="1"/>
    <col min="11787" max="11787" width="9" style="14" customWidth="1"/>
    <col min="11788" max="11788" width="14.59765625" style="14" customWidth="1"/>
    <col min="11789" max="11789" width="23.59765625" style="14" customWidth="1"/>
    <col min="11790" max="11790" width="11.3984375" style="14" customWidth="1"/>
    <col min="11791" max="11791" width="6.59765625" style="14" customWidth="1"/>
    <col min="11792" max="12033" width="12" style="14"/>
    <col min="12034" max="12034" width="43.3984375" style="14" customWidth="1"/>
    <col min="12035" max="12035" width="14.8984375" style="14" customWidth="1"/>
    <col min="12036" max="12036" width="18.09765625" style="14" customWidth="1"/>
    <col min="12037" max="12037" width="24.59765625" style="14" customWidth="1"/>
    <col min="12038" max="12038" width="12" style="14"/>
    <col min="12039" max="12039" width="7" style="14" customWidth="1"/>
    <col min="12040" max="12040" width="17.09765625" style="14" customWidth="1"/>
    <col min="12041" max="12041" width="25.09765625" style="14" customWidth="1"/>
    <col min="12042" max="12042" width="11.09765625" style="14" customWidth="1"/>
    <col min="12043" max="12043" width="9" style="14" customWidth="1"/>
    <col min="12044" max="12044" width="14.59765625" style="14" customWidth="1"/>
    <col min="12045" max="12045" width="23.59765625" style="14" customWidth="1"/>
    <col min="12046" max="12046" width="11.3984375" style="14" customWidth="1"/>
    <col min="12047" max="12047" width="6.59765625" style="14" customWidth="1"/>
    <col min="12048" max="12289" width="12" style="14"/>
    <col min="12290" max="12290" width="43.3984375" style="14" customWidth="1"/>
    <col min="12291" max="12291" width="14.8984375" style="14" customWidth="1"/>
    <col min="12292" max="12292" width="18.09765625" style="14" customWidth="1"/>
    <col min="12293" max="12293" width="24.59765625" style="14" customWidth="1"/>
    <col min="12294" max="12294" width="12" style="14"/>
    <col min="12295" max="12295" width="7" style="14" customWidth="1"/>
    <col min="12296" max="12296" width="17.09765625" style="14" customWidth="1"/>
    <col min="12297" max="12297" width="25.09765625" style="14" customWidth="1"/>
    <col min="12298" max="12298" width="11.09765625" style="14" customWidth="1"/>
    <col min="12299" max="12299" width="9" style="14" customWidth="1"/>
    <col min="12300" max="12300" width="14.59765625" style="14" customWidth="1"/>
    <col min="12301" max="12301" width="23.59765625" style="14" customWidth="1"/>
    <col min="12302" max="12302" width="11.3984375" style="14" customWidth="1"/>
    <col min="12303" max="12303" width="6.59765625" style="14" customWidth="1"/>
    <col min="12304" max="12545" width="12" style="14"/>
    <col min="12546" max="12546" width="43.3984375" style="14" customWidth="1"/>
    <col min="12547" max="12547" width="14.8984375" style="14" customWidth="1"/>
    <col min="12548" max="12548" width="18.09765625" style="14" customWidth="1"/>
    <col min="12549" max="12549" width="24.59765625" style="14" customWidth="1"/>
    <col min="12550" max="12550" width="12" style="14"/>
    <col min="12551" max="12551" width="7" style="14" customWidth="1"/>
    <col min="12552" max="12552" width="17.09765625" style="14" customWidth="1"/>
    <col min="12553" max="12553" width="25.09765625" style="14" customWidth="1"/>
    <col min="12554" max="12554" width="11.09765625" style="14" customWidth="1"/>
    <col min="12555" max="12555" width="9" style="14" customWidth="1"/>
    <col min="12556" max="12556" width="14.59765625" style="14" customWidth="1"/>
    <col min="12557" max="12557" width="23.59765625" style="14" customWidth="1"/>
    <col min="12558" max="12558" width="11.3984375" style="14" customWidth="1"/>
    <col min="12559" max="12559" width="6.59765625" style="14" customWidth="1"/>
    <col min="12560" max="12801" width="12" style="14"/>
    <col min="12802" max="12802" width="43.3984375" style="14" customWidth="1"/>
    <col min="12803" max="12803" width="14.8984375" style="14" customWidth="1"/>
    <col min="12804" max="12804" width="18.09765625" style="14" customWidth="1"/>
    <col min="12805" max="12805" width="24.59765625" style="14" customWidth="1"/>
    <col min="12806" max="12806" width="12" style="14"/>
    <col min="12807" max="12807" width="7" style="14" customWidth="1"/>
    <col min="12808" max="12808" width="17.09765625" style="14" customWidth="1"/>
    <col min="12809" max="12809" width="25.09765625" style="14" customWidth="1"/>
    <col min="12810" max="12810" width="11.09765625" style="14" customWidth="1"/>
    <col min="12811" max="12811" width="9" style="14" customWidth="1"/>
    <col min="12812" max="12812" width="14.59765625" style="14" customWidth="1"/>
    <col min="12813" max="12813" width="23.59765625" style="14" customWidth="1"/>
    <col min="12814" max="12814" width="11.3984375" style="14" customWidth="1"/>
    <col min="12815" max="12815" width="6.59765625" style="14" customWidth="1"/>
    <col min="12816" max="13057" width="12" style="14"/>
    <col min="13058" max="13058" width="43.3984375" style="14" customWidth="1"/>
    <col min="13059" max="13059" width="14.8984375" style="14" customWidth="1"/>
    <col min="13060" max="13060" width="18.09765625" style="14" customWidth="1"/>
    <col min="13061" max="13061" width="24.59765625" style="14" customWidth="1"/>
    <col min="13062" max="13062" width="12" style="14"/>
    <col min="13063" max="13063" width="7" style="14" customWidth="1"/>
    <col min="13064" max="13064" width="17.09765625" style="14" customWidth="1"/>
    <col min="13065" max="13065" width="25.09765625" style="14" customWidth="1"/>
    <col min="13066" max="13066" width="11.09765625" style="14" customWidth="1"/>
    <col min="13067" max="13067" width="9" style="14" customWidth="1"/>
    <col min="13068" max="13068" width="14.59765625" style="14" customWidth="1"/>
    <col min="13069" max="13069" width="23.59765625" style="14" customWidth="1"/>
    <col min="13070" max="13070" width="11.3984375" style="14" customWidth="1"/>
    <col min="13071" max="13071" width="6.59765625" style="14" customWidth="1"/>
    <col min="13072" max="13313" width="12" style="14"/>
    <col min="13314" max="13314" width="43.3984375" style="14" customWidth="1"/>
    <col min="13315" max="13315" width="14.8984375" style="14" customWidth="1"/>
    <col min="13316" max="13316" width="18.09765625" style="14" customWidth="1"/>
    <col min="13317" max="13317" width="24.59765625" style="14" customWidth="1"/>
    <col min="13318" max="13318" width="12" style="14"/>
    <col min="13319" max="13319" width="7" style="14" customWidth="1"/>
    <col min="13320" max="13320" width="17.09765625" style="14" customWidth="1"/>
    <col min="13321" max="13321" width="25.09765625" style="14" customWidth="1"/>
    <col min="13322" max="13322" width="11.09765625" style="14" customWidth="1"/>
    <col min="13323" max="13323" width="9" style="14" customWidth="1"/>
    <col min="13324" max="13324" width="14.59765625" style="14" customWidth="1"/>
    <col min="13325" max="13325" width="23.59765625" style="14" customWidth="1"/>
    <col min="13326" max="13326" width="11.3984375" style="14" customWidth="1"/>
    <col min="13327" max="13327" width="6.59765625" style="14" customWidth="1"/>
    <col min="13328" max="13569" width="12" style="14"/>
    <col min="13570" max="13570" width="43.3984375" style="14" customWidth="1"/>
    <col min="13571" max="13571" width="14.8984375" style="14" customWidth="1"/>
    <col min="13572" max="13572" width="18.09765625" style="14" customWidth="1"/>
    <col min="13573" max="13573" width="24.59765625" style="14" customWidth="1"/>
    <col min="13574" max="13574" width="12" style="14"/>
    <col min="13575" max="13575" width="7" style="14" customWidth="1"/>
    <col min="13576" max="13576" width="17.09765625" style="14" customWidth="1"/>
    <col min="13577" max="13577" width="25.09765625" style="14" customWidth="1"/>
    <col min="13578" max="13578" width="11.09765625" style="14" customWidth="1"/>
    <col min="13579" max="13579" width="9" style="14" customWidth="1"/>
    <col min="13580" max="13580" width="14.59765625" style="14" customWidth="1"/>
    <col min="13581" max="13581" width="23.59765625" style="14" customWidth="1"/>
    <col min="13582" max="13582" width="11.3984375" style="14" customWidth="1"/>
    <col min="13583" max="13583" width="6.59765625" style="14" customWidth="1"/>
    <col min="13584" max="13825" width="12" style="14"/>
    <col min="13826" max="13826" width="43.3984375" style="14" customWidth="1"/>
    <col min="13827" max="13827" width="14.8984375" style="14" customWidth="1"/>
    <col min="13828" max="13828" width="18.09765625" style="14" customWidth="1"/>
    <col min="13829" max="13829" width="24.59765625" style="14" customWidth="1"/>
    <col min="13830" max="13830" width="12" style="14"/>
    <col min="13831" max="13831" width="7" style="14" customWidth="1"/>
    <col min="13832" max="13832" width="17.09765625" style="14" customWidth="1"/>
    <col min="13833" max="13833" width="25.09765625" style="14" customWidth="1"/>
    <col min="13834" max="13834" width="11.09765625" style="14" customWidth="1"/>
    <col min="13835" max="13835" width="9" style="14" customWidth="1"/>
    <col min="13836" max="13836" width="14.59765625" style="14" customWidth="1"/>
    <col min="13837" max="13837" width="23.59765625" style="14" customWidth="1"/>
    <col min="13838" max="13838" width="11.3984375" style="14" customWidth="1"/>
    <col min="13839" max="13839" width="6.59765625" style="14" customWidth="1"/>
    <col min="13840" max="14081" width="12" style="14"/>
    <col min="14082" max="14082" width="43.3984375" style="14" customWidth="1"/>
    <col min="14083" max="14083" width="14.8984375" style="14" customWidth="1"/>
    <col min="14084" max="14084" width="18.09765625" style="14" customWidth="1"/>
    <col min="14085" max="14085" width="24.59765625" style="14" customWidth="1"/>
    <col min="14086" max="14086" width="12" style="14"/>
    <col min="14087" max="14087" width="7" style="14" customWidth="1"/>
    <col min="14088" max="14088" width="17.09765625" style="14" customWidth="1"/>
    <col min="14089" max="14089" width="25.09765625" style="14" customWidth="1"/>
    <col min="14090" max="14090" width="11.09765625" style="14" customWidth="1"/>
    <col min="14091" max="14091" width="9" style="14" customWidth="1"/>
    <col min="14092" max="14092" width="14.59765625" style="14" customWidth="1"/>
    <col min="14093" max="14093" width="23.59765625" style="14" customWidth="1"/>
    <col min="14094" max="14094" width="11.3984375" style="14" customWidth="1"/>
    <col min="14095" max="14095" width="6.59765625" style="14" customWidth="1"/>
    <col min="14096" max="14337" width="12" style="14"/>
    <col min="14338" max="14338" width="43.3984375" style="14" customWidth="1"/>
    <col min="14339" max="14339" width="14.8984375" style="14" customWidth="1"/>
    <col min="14340" max="14340" width="18.09765625" style="14" customWidth="1"/>
    <col min="14341" max="14341" width="24.59765625" style="14" customWidth="1"/>
    <col min="14342" max="14342" width="12" style="14"/>
    <col min="14343" max="14343" width="7" style="14" customWidth="1"/>
    <col min="14344" max="14344" width="17.09765625" style="14" customWidth="1"/>
    <col min="14345" max="14345" width="25.09765625" style="14" customWidth="1"/>
    <col min="14346" max="14346" width="11.09765625" style="14" customWidth="1"/>
    <col min="14347" max="14347" width="9" style="14" customWidth="1"/>
    <col min="14348" max="14348" width="14.59765625" style="14" customWidth="1"/>
    <col min="14349" max="14349" width="23.59765625" style="14" customWidth="1"/>
    <col min="14350" max="14350" width="11.3984375" style="14" customWidth="1"/>
    <col min="14351" max="14351" width="6.59765625" style="14" customWidth="1"/>
    <col min="14352" max="14593" width="12" style="14"/>
    <col min="14594" max="14594" width="43.3984375" style="14" customWidth="1"/>
    <col min="14595" max="14595" width="14.8984375" style="14" customWidth="1"/>
    <col min="14596" max="14596" width="18.09765625" style="14" customWidth="1"/>
    <col min="14597" max="14597" width="24.59765625" style="14" customWidth="1"/>
    <col min="14598" max="14598" width="12" style="14"/>
    <col min="14599" max="14599" width="7" style="14" customWidth="1"/>
    <col min="14600" max="14600" width="17.09765625" style="14" customWidth="1"/>
    <col min="14601" max="14601" width="25.09765625" style="14" customWidth="1"/>
    <col min="14602" max="14602" width="11.09765625" style="14" customWidth="1"/>
    <col min="14603" max="14603" width="9" style="14" customWidth="1"/>
    <col min="14604" max="14604" width="14.59765625" style="14" customWidth="1"/>
    <col min="14605" max="14605" width="23.59765625" style="14" customWidth="1"/>
    <col min="14606" max="14606" width="11.3984375" style="14" customWidth="1"/>
    <col min="14607" max="14607" width="6.59765625" style="14" customWidth="1"/>
    <col min="14608" max="14849" width="12" style="14"/>
    <col min="14850" max="14850" width="43.3984375" style="14" customWidth="1"/>
    <col min="14851" max="14851" width="14.8984375" style="14" customWidth="1"/>
    <col min="14852" max="14852" width="18.09765625" style="14" customWidth="1"/>
    <col min="14853" max="14853" width="24.59765625" style="14" customWidth="1"/>
    <col min="14854" max="14854" width="12" style="14"/>
    <col min="14855" max="14855" width="7" style="14" customWidth="1"/>
    <col min="14856" max="14856" width="17.09765625" style="14" customWidth="1"/>
    <col min="14857" max="14857" width="25.09765625" style="14" customWidth="1"/>
    <col min="14858" max="14858" width="11.09765625" style="14" customWidth="1"/>
    <col min="14859" max="14859" width="9" style="14" customWidth="1"/>
    <col min="14860" max="14860" width="14.59765625" style="14" customWidth="1"/>
    <col min="14861" max="14861" width="23.59765625" style="14" customWidth="1"/>
    <col min="14862" max="14862" width="11.3984375" style="14" customWidth="1"/>
    <col min="14863" max="14863" width="6.59765625" style="14" customWidth="1"/>
    <col min="14864" max="15105" width="12" style="14"/>
    <col min="15106" max="15106" width="43.3984375" style="14" customWidth="1"/>
    <col min="15107" max="15107" width="14.8984375" style="14" customWidth="1"/>
    <col min="15108" max="15108" width="18.09765625" style="14" customWidth="1"/>
    <col min="15109" max="15109" width="24.59765625" style="14" customWidth="1"/>
    <col min="15110" max="15110" width="12" style="14"/>
    <col min="15111" max="15111" width="7" style="14" customWidth="1"/>
    <col min="15112" max="15112" width="17.09765625" style="14" customWidth="1"/>
    <col min="15113" max="15113" width="25.09765625" style="14" customWidth="1"/>
    <col min="15114" max="15114" width="11.09765625" style="14" customWidth="1"/>
    <col min="15115" max="15115" width="9" style="14" customWidth="1"/>
    <col min="15116" max="15116" width="14.59765625" style="14" customWidth="1"/>
    <col min="15117" max="15117" width="23.59765625" style="14" customWidth="1"/>
    <col min="15118" max="15118" width="11.3984375" style="14" customWidth="1"/>
    <col min="15119" max="15119" width="6.59765625" style="14" customWidth="1"/>
    <col min="15120" max="15361" width="12" style="14"/>
    <col min="15362" max="15362" width="43.3984375" style="14" customWidth="1"/>
    <col min="15363" max="15363" width="14.8984375" style="14" customWidth="1"/>
    <col min="15364" max="15364" width="18.09765625" style="14" customWidth="1"/>
    <col min="15365" max="15365" width="24.59765625" style="14" customWidth="1"/>
    <col min="15366" max="15366" width="12" style="14"/>
    <col min="15367" max="15367" width="7" style="14" customWidth="1"/>
    <col min="15368" max="15368" width="17.09765625" style="14" customWidth="1"/>
    <col min="15369" max="15369" width="25.09765625" style="14" customWidth="1"/>
    <col min="15370" max="15370" width="11.09765625" style="14" customWidth="1"/>
    <col min="15371" max="15371" width="9" style="14" customWidth="1"/>
    <col min="15372" max="15372" width="14.59765625" style="14" customWidth="1"/>
    <col min="15373" max="15373" width="23.59765625" style="14" customWidth="1"/>
    <col min="15374" max="15374" width="11.3984375" style="14" customWidth="1"/>
    <col min="15375" max="15375" width="6.59765625" style="14" customWidth="1"/>
    <col min="15376" max="15617" width="12" style="14"/>
    <col min="15618" max="15618" width="43.3984375" style="14" customWidth="1"/>
    <col min="15619" max="15619" width="14.8984375" style="14" customWidth="1"/>
    <col min="15620" max="15620" width="18.09765625" style="14" customWidth="1"/>
    <col min="15621" max="15621" width="24.59765625" style="14" customWidth="1"/>
    <col min="15622" max="15622" width="12" style="14"/>
    <col min="15623" max="15623" width="7" style="14" customWidth="1"/>
    <col min="15624" max="15624" width="17.09765625" style="14" customWidth="1"/>
    <col min="15625" max="15625" width="25.09765625" style="14" customWidth="1"/>
    <col min="15626" max="15626" width="11.09765625" style="14" customWidth="1"/>
    <col min="15627" max="15627" width="9" style="14" customWidth="1"/>
    <col min="15628" max="15628" width="14.59765625" style="14" customWidth="1"/>
    <col min="15629" max="15629" width="23.59765625" style="14" customWidth="1"/>
    <col min="15630" max="15630" width="11.3984375" style="14" customWidth="1"/>
    <col min="15631" max="15631" width="6.59765625" style="14" customWidth="1"/>
    <col min="15632" max="15873" width="12" style="14"/>
    <col min="15874" max="15874" width="43.3984375" style="14" customWidth="1"/>
    <col min="15875" max="15875" width="14.8984375" style="14" customWidth="1"/>
    <col min="15876" max="15876" width="18.09765625" style="14" customWidth="1"/>
    <col min="15877" max="15877" width="24.59765625" style="14" customWidth="1"/>
    <col min="15878" max="15878" width="12" style="14"/>
    <col min="15879" max="15879" width="7" style="14" customWidth="1"/>
    <col min="15880" max="15880" width="17.09765625" style="14" customWidth="1"/>
    <col min="15881" max="15881" width="25.09765625" style="14" customWidth="1"/>
    <col min="15882" max="15882" width="11.09765625" style="14" customWidth="1"/>
    <col min="15883" max="15883" width="9" style="14" customWidth="1"/>
    <col min="15884" max="15884" width="14.59765625" style="14" customWidth="1"/>
    <col min="15885" max="15885" width="23.59765625" style="14" customWidth="1"/>
    <col min="15886" max="15886" width="11.3984375" style="14" customWidth="1"/>
    <col min="15887" max="15887" width="6.59765625" style="14" customWidth="1"/>
    <col min="15888" max="16129" width="12" style="14"/>
    <col min="16130" max="16130" width="43.3984375" style="14" customWidth="1"/>
    <col min="16131" max="16131" width="14.8984375" style="14" customWidth="1"/>
    <col min="16132" max="16132" width="18.09765625" style="14" customWidth="1"/>
    <col min="16133" max="16133" width="24.59765625" style="14" customWidth="1"/>
    <col min="16134" max="16134" width="12" style="14"/>
    <col min="16135" max="16135" width="7" style="14" customWidth="1"/>
    <col min="16136" max="16136" width="17.09765625" style="14" customWidth="1"/>
    <col min="16137" max="16137" width="25.09765625" style="14" customWidth="1"/>
    <col min="16138" max="16138" width="11.09765625" style="14" customWidth="1"/>
    <col min="16139" max="16139" width="9" style="14" customWidth="1"/>
    <col min="16140" max="16140" width="14.59765625" style="14" customWidth="1"/>
    <col min="16141" max="16141" width="23.59765625" style="14" customWidth="1"/>
    <col min="16142" max="16142" width="11.3984375" style="14" customWidth="1"/>
    <col min="16143" max="16143" width="6.59765625" style="14" customWidth="1"/>
    <col min="16144" max="16384" width="12" style="14"/>
  </cols>
  <sheetData>
    <row r="6" spans="2:17">
      <c r="B6" s="1444" t="s">
        <v>439</v>
      </c>
      <c r="C6" s="1444"/>
      <c r="D6" s="1444"/>
      <c r="E6" s="1444"/>
      <c r="F6" s="1444"/>
      <c r="G6" s="1444"/>
      <c r="H6" s="1444"/>
      <c r="I6" s="1444"/>
      <c r="J6" s="1444"/>
      <c r="K6" s="1444"/>
      <c r="L6" s="1444"/>
      <c r="M6" s="1444"/>
      <c r="N6" s="1444"/>
    </row>
    <row r="7" spans="2:17">
      <c r="B7" s="1444" t="s">
        <v>440</v>
      </c>
      <c r="C7" s="1444"/>
      <c r="D7" s="1444"/>
      <c r="E7" s="1444"/>
      <c r="F7" s="1444"/>
      <c r="G7" s="1444"/>
      <c r="H7" s="1444"/>
      <c r="I7" s="1444"/>
      <c r="J7" s="1444"/>
      <c r="K7" s="1444"/>
      <c r="L7" s="1444"/>
      <c r="M7" s="1444"/>
      <c r="N7" s="1444"/>
    </row>
    <row r="8" spans="2:17">
      <c r="B8" s="1444" t="s">
        <v>441</v>
      </c>
      <c r="C8" s="1444"/>
      <c r="D8" s="1444"/>
      <c r="E8" s="1444"/>
      <c r="F8" s="1444"/>
      <c r="G8" s="1444"/>
      <c r="H8" s="1444"/>
      <c r="I8" s="1444"/>
      <c r="J8" s="1444"/>
      <c r="K8" s="1444"/>
      <c r="L8" s="1444"/>
      <c r="M8" s="1444"/>
      <c r="N8" s="1444"/>
    </row>
    <row r="10" spans="2:17" ht="15.75" customHeight="1">
      <c r="B10" s="1445" t="s">
        <v>442</v>
      </c>
      <c r="C10" s="1445"/>
      <c r="D10" s="1445"/>
      <c r="E10" s="1445"/>
      <c r="F10" s="1445"/>
      <c r="G10" s="1445"/>
      <c r="H10" s="1445"/>
      <c r="I10" s="1445"/>
      <c r="J10" s="1445"/>
      <c r="K10" s="1445"/>
      <c r="L10" s="1445"/>
      <c r="M10" s="1445"/>
      <c r="N10" s="1445"/>
    </row>
    <row r="11" spans="2:17" ht="15.75" customHeight="1">
      <c r="B11" s="15"/>
      <c r="C11" s="15"/>
      <c r="D11" s="15"/>
      <c r="E11" s="16"/>
      <c r="F11" s="16"/>
      <c r="G11" s="17"/>
      <c r="H11" s="17"/>
      <c r="I11" s="17"/>
      <c r="J11" s="17"/>
      <c r="K11" s="17"/>
    </row>
    <row r="12" spans="2:17">
      <c r="H12" s="18"/>
      <c r="I12" s="18"/>
      <c r="J12" s="18"/>
      <c r="K12" s="48"/>
      <c r="L12" s="18"/>
      <c r="P12" s="18"/>
    </row>
    <row r="13" spans="2:17">
      <c r="B13" s="19" t="s">
        <v>443</v>
      </c>
      <c r="C13" s="18"/>
      <c r="D13" s="18"/>
      <c r="E13" s="18"/>
      <c r="F13" s="20" t="s">
        <v>291</v>
      </c>
      <c r="H13" s="21" t="s">
        <v>444</v>
      </c>
      <c r="I13" s="49">
        <v>1.3</v>
      </c>
      <c r="J13" s="50"/>
      <c r="K13" s="50"/>
      <c r="L13" s="21" t="s">
        <v>445</v>
      </c>
      <c r="M13" s="49">
        <v>2.25</v>
      </c>
      <c r="P13" s="21" t="s">
        <v>446</v>
      </c>
      <c r="Q13" s="49">
        <v>2.75</v>
      </c>
    </row>
    <row r="14" spans="2:17">
      <c r="B14" s="18"/>
      <c r="C14" s="18"/>
      <c r="D14" s="18"/>
      <c r="E14" s="18"/>
      <c r="F14" s="22"/>
      <c r="G14" s="18"/>
      <c r="H14" s="23"/>
      <c r="I14" s="23"/>
      <c r="J14" s="23"/>
      <c r="K14" s="23"/>
      <c r="L14" s="23"/>
      <c r="M14" s="23"/>
      <c r="P14" s="23"/>
      <c r="Q14" s="23"/>
    </row>
    <row r="15" spans="2:17">
      <c r="B15" s="18" t="s">
        <v>447</v>
      </c>
      <c r="C15" s="18"/>
      <c r="D15" s="24">
        <v>1750905</v>
      </c>
      <c r="E15" s="25"/>
      <c r="F15" s="22"/>
      <c r="G15" s="18"/>
      <c r="H15" s="26">
        <f>+D15*I13</f>
        <v>2276176.5</v>
      </c>
      <c r="I15" s="51"/>
      <c r="J15" s="23"/>
      <c r="K15" s="23"/>
      <c r="L15" s="52">
        <f>+D15*M13</f>
        <v>3939536.25</v>
      </c>
      <c r="M15" s="51"/>
      <c r="P15" s="52">
        <f>+D15*Q13</f>
        <v>4814988.75</v>
      </c>
      <c r="Q15" s="51"/>
    </row>
    <row r="16" spans="2:17">
      <c r="B16" s="18" t="s">
        <v>448</v>
      </c>
      <c r="C16" s="18"/>
      <c r="D16" s="24">
        <v>249095</v>
      </c>
      <c r="E16" s="25"/>
      <c r="F16" s="27"/>
      <c r="G16" s="18"/>
      <c r="H16" s="26">
        <v>106454</v>
      </c>
      <c r="I16" s="51"/>
      <c r="J16" s="53"/>
      <c r="K16" s="53"/>
      <c r="L16" s="52"/>
      <c r="M16" s="51"/>
      <c r="P16" s="52"/>
      <c r="Q16" s="51"/>
    </row>
    <row r="17" spans="2:18">
      <c r="B17" s="28" t="s">
        <v>449</v>
      </c>
      <c r="C17" s="28"/>
      <c r="D17" s="29">
        <f>SUM(D15:D16)</f>
        <v>2000000</v>
      </c>
      <c r="E17" s="25"/>
      <c r="F17" s="27"/>
      <c r="G17" s="18"/>
      <c r="H17" s="30">
        <f>SUM(H15:H16)</f>
        <v>2382630.5</v>
      </c>
      <c r="I17" s="51"/>
      <c r="J17" s="53"/>
      <c r="K17" s="53"/>
      <c r="L17" s="54">
        <f>SUM(L15:L16)</f>
        <v>3939536.25</v>
      </c>
      <c r="M17" s="51"/>
      <c r="P17" s="54">
        <f>SUM(P15:P16)</f>
        <v>4814988.75</v>
      </c>
      <c r="Q17" s="51"/>
    </row>
    <row r="18" spans="2:18">
      <c r="B18" s="23" t="s">
        <v>450</v>
      </c>
      <c r="C18" s="18"/>
      <c r="D18" s="31">
        <f>+D15*12</f>
        <v>21010860</v>
      </c>
      <c r="E18" s="25"/>
      <c r="F18" s="27"/>
      <c r="G18" s="19"/>
      <c r="H18" s="26">
        <f>+H15*12</f>
        <v>27314118</v>
      </c>
      <c r="I18" s="55"/>
      <c r="J18" s="53"/>
      <c r="K18" s="53"/>
      <c r="L18" s="52">
        <f>+L15*12</f>
        <v>47274435</v>
      </c>
      <c r="M18" s="55"/>
      <c r="P18" s="52">
        <f>+P15*12</f>
        <v>57779865</v>
      </c>
      <c r="Q18" s="55"/>
    </row>
    <row r="19" spans="2:18">
      <c r="B19" s="18" t="s">
        <v>451</v>
      </c>
      <c r="C19" s="18"/>
      <c r="D19" s="31">
        <f>+(D16/30)*(365-18-3-15)</f>
        <v>2731741.833333333</v>
      </c>
      <c r="E19" s="25"/>
      <c r="F19" s="27"/>
      <c r="G19" s="18"/>
      <c r="H19" s="26">
        <f>+(H16/30)*(365-18-3-15)</f>
        <v>1167445.5333333334</v>
      </c>
      <c r="I19" s="51"/>
      <c r="J19" s="53"/>
      <c r="K19" s="53"/>
      <c r="L19" s="56">
        <f>+(L16/30)*(365-18)</f>
        <v>0</v>
      </c>
      <c r="M19" s="51"/>
      <c r="P19" s="56">
        <f>+(P16/30)*(365-18)</f>
        <v>0</v>
      </c>
      <c r="Q19" s="51"/>
    </row>
    <row r="20" spans="2:18">
      <c r="B20" s="18" t="s">
        <v>452</v>
      </c>
      <c r="C20" s="18"/>
      <c r="D20" s="31">
        <f>+D18+D19</f>
        <v>23742601.833333332</v>
      </c>
      <c r="E20" s="25"/>
      <c r="F20" s="27"/>
      <c r="G20" s="18"/>
      <c r="H20" s="26">
        <f>+H18+H19</f>
        <v>28481563.533333335</v>
      </c>
      <c r="I20" s="51"/>
      <c r="J20" s="53"/>
      <c r="K20" s="53"/>
      <c r="L20" s="52">
        <f>+L18+L19</f>
        <v>47274435</v>
      </c>
      <c r="M20" s="51"/>
      <c r="P20" s="52">
        <f>+P18+P19</f>
        <v>57779865</v>
      </c>
      <c r="Q20" s="51"/>
    </row>
    <row r="21" spans="2:18">
      <c r="B21" s="18"/>
      <c r="C21" s="18"/>
      <c r="D21" s="18"/>
      <c r="E21" s="32"/>
      <c r="F21" s="27"/>
      <c r="G21" s="18"/>
      <c r="H21" s="18"/>
      <c r="I21" s="18"/>
      <c r="J21" s="18"/>
      <c r="K21" s="48"/>
      <c r="L21" s="18"/>
      <c r="P21" s="18"/>
    </row>
    <row r="22" spans="2:18">
      <c r="B22" s="19" t="s">
        <v>453</v>
      </c>
      <c r="C22" s="33" t="s">
        <v>454</v>
      </c>
      <c r="D22" s="18"/>
      <c r="E22" s="18"/>
      <c r="F22" s="27"/>
      <c r="G22" s="18"/>
      <c r="H22" s="18"/>
      <c r="I22" s="18"/>
      <c r="J22" s="18"/>
      <c r="K22" s="48"/>
      <c r="L22" s="18"/>
      <c r="P22" s="18"/>
    </row>
    <row r="23" spans="2:18">
      <c r="B23" s="18" t="s">
        <v>455</v>
      </c>
      <c r="C23" s="33" t="s">
        <v>46</v>
      </c>
      <c r="D23" s="34">
        <f>+F23</f>
        <v>8.3299999999999999E-2</v>
      </c>
      <c r="E23" s="35">
        <f>+F23*D20</f>
        <v>1977758.7327166665</v>
      </c>
      <c r="F23" s="34">
        <v>8.3299999999999999E-2</v>
      </c>
      <c r="G23" s="18"/>
      <c r="H23" s="34">
        <f>+J23</f>
        <v>8.3299999999999999E-2</v>
      </c>
      <c r="I23" s="35">
        <f>+J23*H20</f>
        <v>2372514.2423266666</v>
      </c>
      <c r="J23" s="34">
        <v>8.3299999999999999E-2</v>
      </c>
      <c r="K23" s="53"/>
      <c r="L23" s="34">
        <f>+N23</f>
        <v>8.3299999999999999E-2</v>
      </c>
      <c r="M23" s="41">
        <f>+N23*L20</f>
        <v>3937960.4355000001</v>
      </c>
      <c r="N23" s="34">
        <v>8.3299999999999999E-2</v>
      </c>
      <c r="P23" s="34">
        <f>+R23</f>
        <v>8.3299999999999999E-2</v>
      </c>
      <c r="Q23" s="41">
        <f>+R23*P20</f>
        <v>4813062.7544999998</v>
      </c>
      <c r="R23" s="34">
        <v>8.3299999999999999E-2</v>
      </c>
    </row>
    <row r="24" spans="2:18" ht="31">
      <c r="B24" s="18" t="s">
        <v>456</v>
      </c>
      <c r="C24" s="36" t="str">
        <f>+B23</f>
        <v xml:space="preserve">     Cesantias Por Ley </v>
      </c>
      <c r="D24" s="34">
        <v>0.12</v>
      </c>
      <c r="E24" s="35">
        <f>+E23*D24</f>
        <v>237331.04792599997</v>
      </c>
      <c r="F24" s="34">
        <v>0.01</v>
      </c>
      <c r="G24" s="18"/>
      <c r="H24" s="34">
        <v>0.12</v>
      </c>
      <c r="I24" s="35">
        <f>+I23*H24</f>
        <v>284701.70907919999</v>
      </c>
      <c r="J24" s="34">
        <v>0.01</v>
      </c>
      <c r="K24" s="53"/>
      <c r="L24" s="34">
        <v>0.12</v>
      </c>
      <c r="M24" s="41">
        <f>+M23*L24</f>
        <v>472555.25225999998</v>
      </c>
      <c r="N24" s="34">
        <v>0.01</v>
      </c>
      <c r="P24" s="34">
        <v>0.12</v>
      </c>
      <c r="Q24" s="41">
        <f>+Q23*P24</f>
        <v>577567.53053999995</v>
      </c>
      <c r="R24" s="34">
        <v>0.01</v>
      </c>
    </row>
    <row r="25" spans="2:18">
      <c r="B25" s="18" t="s">
        <v>457</v>
      </c>
      <c r="C25" s="33" t="s">
        <v>4</v>
      </c>
      <c r="D25" s="34">
        <v>4.1700000000000001E-2</v>
      </c>
      <c r="E25" s="35">
        <f>+D25*D18</f>
        <v>876152.86199999996</v>
      </c>
      <c r="F25" s="34">
        <f>+E25/D18</f>
        <v>4.1700000000000001E-2</v>
      </c>
      <c r="G25" s="18"/>
      <c r="H25" s="34">
        <v>4.1700000000000001E-2</v>
      </c>
      <c r="I25" s="35">
        <f>+H25*H18</f>
        <v>1138998.7206000001</v>
      </c>
      <c r="J25" s="34">
        <f>+I25/H18</f>
        <v>4.1700000000000001E-2</v>
      </c>
      <c r="K25" s="57"/>
      <c r="L25" s="34">
        <v>4.1700000000000001E-2</v>
      </c>
      <c r="M25" s="41">
        <f>+L25*L18</f>
        <v>1971343.9395000001</v>
      </c>
      <c r="N25" s="34">
        <f>+M25/L18</f>
        <v>4.1700000000000001E-2</v>
      </c>
      <c r="P25" s="34">
        <v>4.1700000000000001E-2</v>
      </c>
      <c r="Q25" s="41">
        <f>+P25*P18</f>
        <v>2409420.3705000002</v>
      </c>
      <c r="R25" s="34">
        <f>+Q25/P18</f>
        <v>4.1700000000000001E-2</v>
      </c>
    </row>
    <row r="26" spans="2:18">
      <c r="B26" s="18" t="s">
        <v>458</v>
      </c>
      <c r="C26" s="33" t="s">
        <v>40</v>
      </c>
      <c r="D26" s="34">
        <f>+F26</f>
        <v>8.3299999999999999E-2</v>
      </c>
      <c r="E26" s="35">
        <f>+E23</f>
        <v>1977758.7327166665</v>
      </c>
      <c r="F26" s="34">
        <f>+E26/D20</f>
        <v>8.3299999999999999E-2</v>
      </c>
      <c r="G26" s="18"/>
      <c r="H26" s="34">
        <f>+D26</f>
        <v>8.3299999999999999E-2</v>
      </c>
      <c r="I26" s="35">
        <f>+I23</f>
        <v>2372514.2423266666</v>
      </c>
      <c r="J26" s="34">
        <f>+I26/H20</f>
        <v>8.3299999999999999E-2</v>
      </c>
      <c r="K26" s="53"/>
      <c r="L26" s="34">
        <f>+H26</f>
        <v>8.3299999999999999E-2</v>
      </c>
      <c r="M26" s="41">
        <f>+M23</f>
        <v>3937960.4355000001</v>
      </c>
      <c r="N26" s="34">
        <f>+M26/L20</f>
        <v>8.3299999999999999E-2</v>
      </c>
      <c r="P26" s="34">
        <f>+L26</f>
        <v>8.3299999999999999E-2</v>
      </c>
      <c r="Q26" s="41">
        <f>+Q23</f>
        <v>4813062.7544999998</v>
      </c>
      <c r="R26" s="34">
        <f>+Q26/P20</f>
        <v>8.3299999999999999E-2</v>
      </c>
    </row>
    <row r="27" spans="2:18">
      <c r="D27" s="34"/>
      <c r="E27" s="37"/>
      <c r="F27" s="34"/>
      <c r="G27" s="19"/>
      <c r="H27" s="34"/>
      <c r="I27" s="35"/>
      <c r="J27" s="34"/>
      <c r="K27" s="53"/>
      <c r="L27" s="34"/>
      <c r="M27" s="41"/>
      <c r="N27" s="34"/>
      <c r="P27" s="34"/>
      <c r="Q27" s="41"/>
      <c r="R27" s="34"/>
    </row>
    <row r="28" spans="2:18">
      <c r="B28" s="19" t="s">
        <v>459</v>
      </c>
      <c r="D28" s="34"/>
      <c r="E28" s="37"/>
      <c r="F28" s="34"/>
      <c r="G28" s="18"/>
      <c r="H28" s="34"/>
      <c r="I28" s="35"/>
      <c r="J28" s="34"/>
      <c r="K28" s="53"/>
      <c r="L28" s="34"/>
      <c r="M28" s="41"/>
      <c r="N28" s="34"/>
      <c r="P28" s="34"/>
      <c r="Q28" s="41"/>
      <c r="R28" s="34"/>
    </row>
    <row r="29" spans="2:18">
      <c r="B29" s="18" t="s">
        <v>460</v>
      </c>
      <c r="C29" s="38">
        <v>135000</v>
      </c>
      <c r="D29" s="34">
        <v>3</v>
      </c>
      <c r="E29" s="35">
        <f>+$C$29*D29</f>
        <v>405000</v>
      </c>
      <c r="F29" s="34">
        <f>+E29/D18</f>
        <v>1.9275745971369093E-2</v>
      </c>
      <c r="G29" s="18"/>
      <c r="H29" s="34">
        <f>+D29</f>
        <v>3</v>
      </c>
      <c r="I29" s="35">
        <f>+$C$29*H29</f>
        <v>405000</v>
      </c>
      <c r="J29" s="34">
        <f>+I29/H18</f>
        <v>1.4827496901053148E-2</v>
      </c>
      <c r="K29" s="58"/>
      <c r="L29" s="34">
        <f>+H29</f>
        <v>3</v>
      </c>
      <c r="M29" s="41">
        <f>+$C$29*L29</f>
        <v>405000</v>
      </c>
      <c r="N29" s="34">
        <f>+M29/L18</f>
        <v>8.5669982094973736E-3</v>
      </c>
      <c r="P29" s="34">
        <f>+L29</f>
        <v>3</v>
      </c>
      <c r="Q29" s="41">
        <f>+$C$29*P29</f>
        <v>405000</v>
      </c>
      <c r="R29" s="34">
        <f>+Q29/P18</f>
        <v>7.0093621714069423E-3</v>
      </c>
    </row>
    <row r="30" spans="2:18">
      <c r="B30" s="18" t="s">
        <v>461</v>
      </c>
      <c r="C30" s="33" t="s">
        <v>43</v>
      </c>
      <c r="D30" s="34">
        <v>1.4999999999999999E-2</v>
      </c>
      <c r="E30" s="35">
        <f>+D18*D30</f>
        <v>315162.89999999997</v>
      </c>
      <c r="F30" s="34">
        <f>+E30/D18</f>
        <v>1.4999999999999998E-2</v>
      </c>
      <c r="G30" s="18"/>
      <c r="H30" s="34">
        <f>+D30</f>
        <v>1.4999999999999999E-2</v>
      </c>
      <c r="I30" s="35">
        <f>+H30*H18</f>
        <v>409711.76999999996</v>
      </c>
      <c r="J30" s="34">
        <f>+I30/H18</f>
        <v>1.4999999999999998E-2</v>
      </c>
      <c r="K30" s="58"/>
      <c r="L30" s="34">
        <f>+H30</f>
        <v>1.4999999999999999E-2</v>
      </c>
      <c r="M30" s="41">
        <f>+L30*L18</f>
        <v>709116.52500000002</v>
      </c>
      <c r="N30" s="34">
        <f>+M30/L18</f>
        <v>1.5000000000000001E-2</v>
      </c>
      <c r="P30" s="34">
        <f>+L30</f>
        <v>1.4999999999999999E-2</v>
      </c>
      <c r="Q30" s="41">
        <f>+P30*P18</f>
        <v>866697.97499999998</v>
      </c>
      <c r="R30" s="34">
        <f>+Q30/P18</f>
        <v>1.4999999999999999E-2</v>
      </c>
    </row>
    <row r="31" spans="2:18">
      <c r="B31" s="23" t="s">
        <v>462</v>
      </c>
      <c r="C31" s="33"/>
      <c r="D31" s="34">
        <v>0.02</v>
      </c>
      <c r="E31" s="35">
        <f>+D31*D18</f>
        <v>420217.2</v>
      </c>
      <c r="F31" s="34">
        <f>+E31/D18</f>
        <v>0.02</v>
      </c>
      <c r="G31" s="18"/>
      <c r="H31" s="34">
        <f>+D31</f>
        <v>0.02</v>
      </c>
      <c r="I31" s="35">
        <f>+H31*H18</f>
        <v>546282.36</v>
      </c>
      <c r="J31" s="34">
        <f>+I31/H18</f>
        <v>0.02</v>
      </c>
      <c r="K31" s="58"/>
      <c r="L31" s="34"/>
      <c r="M31" s="59">
        <f>+L31*L18</f>
        <v>0</v>
      </c>
      <c r="N31" s="34">
        <f>+M31/L18</f>
        <v>0</v>
      </c>
      <c r="P31" s="34"/>
      <c r="Q31" s="59">
        <f>+P31*P18</f>
        <v>0</v>
      </c>
      <c r="R31" s="34">
        <f>+Q31/P18</f>
        <v>0</v>
      </c>
    </row>
    <row r="32" spans="2:18">
      <c r="D32" s="34"/>
      <c r="E32" s="39"/>
      <c r="F32" s="34"/>
      <c r="G32" s="18"/>
      <c r="H32" s="34"/>
      <c r="I32" s="60"/>
      <c r="J32" s="34"/>
      <c r="K32" s="53"/>
      <c r="L32" s="34"/>
      <c r="M32" s="41"/>
      <c r="N32" s="34"/>
      <c r="P32" s="34"/>
      <c r="Q32" s="41"/>
      <c r="R32" s="34"/>
    </row>
    <row r="33" spans="2:18">
      <c r="B33" s="19" t="s">
        <v>463</v>
      </c>
      <c r="D33" s="34"/>
      <c r="E33" s="39"/>
      <c r="F33" s="34"/>
      <c r="G33" s="18"/>
      <c r="H33" s="34"/>
      <c r="I33" s="60"/>
      <c r="J33" s="34"/>
      <c r="K33" s="53"/>
      <c r="L33" s="34"/>
      <c r="M33" s="41"/>
      <c r="N33" s="34"/>
      <c r="P33" s="34"/>
      <c r="Q33" s="41"/>
      <c r="R33" s="34"/>
    </row>
    <row r="34" spans="2:18">
      <c r="B34" s="18" t="s">
        <v>464</v>
      </c>
      <c r="C34" s="33" t="s">
        <v>43</v>
      </c>
      <c r="D34" s="34">
        <v>0.12</v>
      </c>
      <c r="E34" s="35">
        <f>+D18*D34</f>
        <v>2521303.1999999997</v>
      </c>
      <c r="F34" s="34">
        <v>0.12</v>
      </c>
      <c r="G34" s="18"/>
      <c r="H34" s="34">
        <v>0.12</v>
      </c>
      <c r="I34" s="35">
        <f>+H18*H34</f>
        <v>3277694.1599999997</v>
      </c>
      <c r="J34" s="34">
        <v>0.12</v>
      </c>
      <c r="K34" s="53"/>
      <c r="L34" s="34">
        <v>0.12</v>
      </c>
      <c r="M34" s="41">
        <f>+L18*L34</f>
        <v>5672932.2000000002</v>
      </c>
      <c r="N34" s="34">
        <v>0.12</v>
      </c>
      <c r="P34" s="34">
        <v>0.12</v>
      </c>
      <c r="Q34" s="41">
        <f>+P18*P34</f>
        <v>6933583.7999999998</v>
      </c>
      <c r="R34" s="34">
        <v>0.12</v>
      </c>
    </row>
    <row r="35" spans="2:18">
      <c r="B35" s="18" t="s">
        <v>465</v>
      </c>
      <c r="C35" s="33" t="s">
        <v>43</v>
      </c>
      <c r="D35" s="34">
        <v>8.5000000000000006E-2</v>
      </c>
      <c r="E35" s="35">
        <f>+D18*D35</f>
        <v>1785923.1</v>
      </c>
      <c r="F35" s="34">
        <v>8.5000000000000006E-2</v>
      </c>
      <c r="G35" s="18"/>
      <c r="H35" s="34">
        <v>8.5000000000000006E-2</v>
      </c>
      <c r="I35" s="35">
        <f>+H18*H35</f>
        <v>2321700.0300000003</v>
      </c>
      <c r="J35" s="34">
        <v>8.5000000000000006E-2</v>
      </c>
      <c r="K35" s="53"/>
      <c r="L35" s="34">
        <v>8.5000000000000006E-2</v>
      </c>
      <c r="M35" s="41">
        <f>+L18*L35</f>
        <v>4018326.9750000001</v>
      </c>
      <c r="N35" s="34">
        <v>8.5000000000000006E-2</v>
      </c>
      <c r="P35" s="34">
        <v>8.5000000000000006E-2</v>
      </c>
      <c r="Q35" s="41">
        <f>+P18*P35</f>
        <v>4911288.5250000004</v>
      </c>
      <c r="R35" s="34">
        <v>8.5000000000000006E-2</v>
      </c>
    </row>
    <row r="36" spans="2:18">
      <c r="B36" s="18" t="s">
        <v>466</v>
      </c>
      <c r="C36" s="33" t="s">
        <v>43</v>
      </c>
      <c r="D36" s="34">
        <v>6.9599999999999995E-2</v>
      </c>
      <c r="E36" s="35">
        <f>+D36*D18</f>
        <v>1462355.8559999999</v>
      </c>
      <c r="F36" s="34">
        <f>+E36/D18</f>
        <v>6.9599999999999995E-2</v>
      </c>
      <c r="G36" s="18"/>
      <c r="H36" s="34">
        <f>+D36</f>
        <v>6.9599999999999995E-2</v>
      </c>
      <c r="I36" s="35">
        <f>+H36*H18</f>
        <v>1901062.6127999998</v>
      </c>
      <c r="J36" s="34">
        <f>+I36/H18</f>
        <v>6.9599999999999995E-2</v>
      </c>
      <c r="K36" s="53"/>
      <c r="L36" s="34">
        <f>+H36</f>
        <v>6.9599999999999995E-2</v>
      </c>
      <c r="M36" s="41">
        <f>+L36*L18</f>
        <v>3290300.676</v>
      </c>
      <c r="N36" s="34">
        <f>+M36/L18</f>
        <v>6.9599999999999995E-2</v>
      </c>
      <c r="P36" s="34">
        <f>+L36</f>
        <v>6.9599999999999995E-2</v>
      </c>
      <c r="Q36" s="41">
        <f>+P36*P18</f>
        <v>4021478.6039999998</v>
      </c>
      <c r="R36" s="34">
        <f>+Q36/P18</f>
        <v>6.9599999999999995E-2</v>
      </c>
    </row>
    <row r="37" spans="2:18">
      <c r="B37" s="23" t="s">
        <v>467</v>
      </c>
      <c r="C37" s="33"/>
      <c r="D37" s="34">
        <v>1.4999999999999999E-2</v>
      </c>
      <c r="E37" s="35">
        <f>+D37*D18</f>
        <v>315162.89999999997</v>
      </c>
      <c r="F37" s="34">
        <f>+E37/D18</f>
        <v>1.4999999999999998E-2</v>
      </c>
      <c r="G37" s="18"/>
      <c r="H37" s="34">
        <f>+J37</f>
        <v>1.1538461538461537E-2</v>
      </c>
      <c r="I37" s="35">
        <f>+E37</f>
        <v>315162.89999999997</v>
      </c>
      <c r="J37" s="34">
        <f>+I37/H18</f>
        <v>1.1538461538461537E-2</v>
      </c>
      <c r="K37" s="53"/>
      <c r="L37" s="34">
        <f>+N37</f>
        <v>6.6666666666666662E-3</v>
      </c>
      <c r="M37" s="41">
        <f>+I37</f>
        <v>315162.89999999997</v>
      </c>
      <c r="N37" s="34">
        <f>+M37/L18</f>
        <v>6.6666666666666662E-3</v>
      </c>
      <c r="P37" s="34">
        <f>+R37</f>
        <v>5.4545454545454541E-3</v>
      </c>
      <c r="Q37" s="41">
        <f>+M37</f>
        <v>315162.89999999997</v>
      </c>
      <c r="R37" s="34">
        <f>+Q37/P18</f>
        <v>5.4545454545454541E-3</v>
      </c>
    </row>
    <row r="38" spans="2:18">
      <c r="B38" s="23" t="s">
        <v>468</v>
      </c>
      <c r="C38" s="33"/>
      <c r="D38" s="34"/>
      <c r="E38" s="40"/>
      <c r="F38" s="34"/>
      <c r="G38" s="18"/>
      <c r="H38" s="34">
        <v>3.8100000000000002E-2</v>
      </c>
      <c r="I38" s="35">
        <f>+H38*H18</f>
        <v>1040667.8958000001</v>
      </c>
      <c r="J38" s="34">
        <f>+I38/H18</f>
        <v>3.8100000000000002E-2</v>
      </c>
      <c r="K38" s="53"/>
      <c r="L38" s="34">
        <v>1.35E-2</v>
      </c>
      <c r="M38" s="41">
        <f>+L38*L18</f>
        <v>638204.87249999994</v>
      </c>
      <c r="N38" s="34">
        <f>+M38/L18</f>
        <v>1.3499999999999998E-2</v>
      </c>
      <c r="P38" s="34">
        <v>1.35E-2</v>
      </c>
      <c r="Q38" s="41">
        <f>+P38*P18</f>
        <v>780028.17749999999</v>
      </c>
      <c r="R38" s="34">
        <f>+Q38/P18</f>
        <v>1.35E-2</v>
      </c>
    </row>
    <row r="39" spans="2:18">
      <c r="B39" s="18"/>
      <c r="C39" s="33"/>
      <c r="D39" s="34"/>
      <c r="E39" s="40"/>
      <c r="F39" s="34"/>
      <c r="G39" s="18"/>
      <c r="H39" s="34"/>
      <c r="I39" s="35"/>
      <c r="J39" s="34"/>
      <c r="K39" s="53"/>
      <c r="L39" s="34"/>
      <c r="M39" s="41"/>
      <c r="N39" s="34"/>
      <c r="P39" s="34"/>
      <c r="Q39" s="41"/>
      <c r="R39" s="34"/>
    </row>
    <row r="40" spans="2:18">
      <c r="B40" s="19" t="s">
        <v>469</v>
      </c>
      <c r="C40" s="33"/>
      <c r="D40" s="34"/>
      <c r="E40" s="40"/>
      <c r="F40" s="34"/>
      <c r="G40" s="18"/>
      <c r="H40" s="34"/>
      <c r="I40" s="35"/>
      <c r="J40" s="34"/>
      <c r="K40" s="53"/>
      <c r="L40" s="34"/>
      <c r="M40" s="41"/>
      <c r="N40" s="34"/>
      <c r="P40" s="34"/>
      <c r="Q40" s="41"/>
      <c r="R40" s="34"/>
    </row>
    <row r="41" spans="2:18">
      <c r="B41" s="18" t="s">
        <v>470</v>
      </c>
      <c r="C41" s="33" t="s">
        <v>43</v>
      </c>
      <c r="D41" s="34"/>
      <c r="E41" s="40"/>
      <c r="F41" s="34"/>
      <c r="G41" s="19"/>
      <c r="H41" s="34"/>
      <c r="I41" s="61">
        <f>+H18*H41</f>
        <v>0</v>
      </c>
      <c r="J41" s="34"/>
      <c r="K41" s="62"/>
      <c r="L41" s="34"/>
      <c r="M41" s="59">
        <f>+L18*L41</f>
        <v>0</v>
      </c>
      <c r="N41" s="34">
        <f>+M41/L18</f>
        <v>0</v>
      </c>
      <c r="P41" s="34"/>
      <c r="Q41" s="59">
        <f>+P18*P41</f>
        <v>0</v>
      </c>
      <c r="R41" s="34">
        <f>+Q41/P18</f>
        <v>0</v>
      </c>
    </row>
    <row r="42" spans="2:18">
      <c r="B42" s="23" t="s">
        <v>471</v>
      </c>
      <c r="C42" s="33" t="s">
        <v>472</v>
      </c>
      <c r="D42" s="34">
        <f>+F42</f>
        <v>2.2123586272779387E-2</v>
      </c>
      <c r="E42" s="41">
        <f>+(D15*12)/40</f>
        <v>525271.5</v>
      </c>
      <c r="F42" s="34">
        <f>+E42/D20</f>
        <v>2.2123586272779387E-2</v>
      </c>
      <c r="G42" s="18"/>
      <c r="H42" s="34">
        <f>+J42</f>
        <v>1.9230769230769232E-2</v>
      </c>
      <c r="I42" s="35">
        <f>+E42</f>
        <v>525271.5</v>
      </c>
      <c r="J42" s="34">
        <f>+I42/H18</f>
        <v>1.9230769230769232E-2</v>
      </c>
      <c r="K42" s="53"/>
      <c r="L42" s="34">
        <f>+N42</f>
        <v>1.1111111111111112E-2</v>
      </c>
      <c r="M42" s="41">
        <f>+I42</f>
        <v>525271.5</v>
      </c>
      <c r="N42" s="34">
        <f>+M42/L18</f>
        <v>1.1111111111111112E-2</v>
      </c>
      <c r="P42" s="34">
        <f>+R42</f>
        <v>9.0909090909090905E-3</v>
      </c>
      <c r="Q42" s="41">
        <f>+M42</f>
        <v>525271.5</v>
      </c>
      <c r="R42" s="34">
        <f>+Q42/P18</f>
        <v>9.0909090909090905E-3</v>
      </c>
    </row>
    <row r="43" spans="2:18">
      <c r="B43" s="18"/>
      <c r="C43" s="33"/>
      <c r="D43" s="34"/>
      <c r="E43" s="40"/>
      <c r="F43" s="34"/>
      <c r="G43" s="18"/>
      <c r="H43" s="34"/>
      <c r="I43" s="35"/>
      <c r="J43" s="34"/>
      <c r="K43" s="53"/>
      <c r="L43" s="34"/>
      <c r="M43" s="41"/>
      <c r="N43" s="34"/>
      <c r="P43" s="34"/>
      <c r="Q43" s="41"/>
      <c r="R43" s="34"/>
    </row>
    <row r="44" spans="2:18">
      <c r="B44" s="19" t="s">
        <v>473</v>
      </c>
      <c r="C44" s="18"/>
      <c r="D44" s="34"/>
      <c r="E44" s="40"/>
      <c r="F44" s="34"/>
      <c r="G44" s="18"/>
      <c r="H44" s="34"/>
      <c r="I44" s="35"/>
      <c r="J44" s="34"/>
      <c r="K44" s="53"/>
      <c r="L44" s="34"/>
      <c r="M44" s="41"/>
      <c r="N44" s="34"/>
      <c r="P44" s="34"/>
      <c r="Q44" s="41"/>
      <c r="R44" s="34"/>
    </row>
    <row r="45" spans="2:18">
      <c r="B45" s="18" t="s">
        <v>474</v>
      </c>
      <c r="C45" s="33" t="s">
        <v>43</v>
      </c>
      <c r="D45" s="34"/>
      <c r="E45" s="40"/>
      <c r="F45" s="34"/>
      <c r="G45" s="18"/>
      <c r="H45" s="34"/>
      <c r="I45" s="61">
        <f>+H18*H45</f>
        <v>0</v>
      </c>
      <c r="J45" s="34">
        <f>+I45/H18</f>
        <v>0</v>
      </c>
      <c r="K45" s="62"/>
      <c r="L45" s="34"/>
      <c r="M45" s="59">
        <f>+L18*L45</f>
        <v>0</v>
      </c>
      <c r="N45" s="34">
        <f>+M45/L18</f>
        <v>0</v>
      </c>
      <c r="P45" s="34"/>
      <c r="Q45" s="59">
        <f>+P18*P45</f>
        <v>0</v>
      </c>
      <c r="R45" s="34">
        <f>+Q45/P18</f>
        <v>0</v>
      </c>
    </row>
    <row r="46" spans="2:18">
      <c r="B46" s="18" t="s">
        <v>475</v>
      </c>
      <c r="C46" s="33" t="s">
        <v>43</v>
      </c>
      <c r="D46" s="34">
        <v>0.04</v>
      </c>
      <c r="E46" s="41">
        <f>+D18*D46</f>
        <v>840434.4</v>
      </c>
      <c r="F46" s="34">
        <f>+E46/D18</f>
        <v>0.04</v>
      </c>
      <c r="G46" s="18"/>
      <c r="H46" s="34">
        <v>0.04</v>
      </c>
      <c r="I46" s="35">
        <f>+H18*H46</f>
        <v>1092564.72</v>
      </c>
      <c r="J46" s="34">
        <f>+I46/H18</f>
        <v>0.04</v>
      </c>
      <c r="K46" s="53"/>
      <c r="L46" s="34">
        <v>0.04</v>
      </c>
      <c r="M46" s="41">
        <f>+L18*L46</f>
        <v>1890977.4000000001</v>
      </c>
      <c r="N46" s="34">
        <f>+M46/L18</f>
        <v>0.04</v>
      </c>
      <c r="P46" s="34">
        <v>0.04</v>
      </c>
      <c r="Q46" s="41">
        <f>+P18*P46</f>
        <v>2311194.6</v>
      </c>
      <c r="R46" s="34">
        <f>+Q46/P18</f>
        <v>0.04</v>
      </c>
    </row>
    <row r="47" spans="2:18">
      <c r="B47" s="18"/>
      <c r="C47" s="18"/>
      <c r="D47" s="18"/>
      <c r="E47" s="42"/>
      <c r="F47" s="27"/>
      <c r="G47" s="18"/>
      <c r="H47" s="23"/>
      <c r="I47" s="63"/>
      <c r="J47" s="53"/>
      <c r="K47" s="53"/>
      <c r="L47" s="23"/>
      <c r="M47" s="63"/>
      <c r="N47" s="53"/>
      <c r="P47" s="23"/>
      <c r="Q47" s="63"/>
      <c r="R47" s="53"/>
    </row>
    <row r="48" spans="2:18">
      <c r="B48" s="19" t="s">
        <v>476</v>
      </c>
      <c r="C48" s="19"/>
      <c r="D48" s="19"/>
      <c r="E48" s="43">
        <f>SUM(E23:E47)+D20</f>
        <v>37402434.264692664</v>
      </c>
      <c r="F48" s="44">
        <f>SUM(F23:F47)</f>
        <v>0.62429933224414857</v>
      </c>
      <c r="G48" s="18"/>
      <c r="H48" s="45"/>
      <c r="I48" s="43">
        <f>SUM(I23:I47)+H20</f>
        <v>46485410.396265864</v>
      </c>
      <c r="J48" s="64">
        <f>SUM(J23:J47)</f>
        <v>0.65159672767028398</v>
      </c>
      <c r="K48" s="64"/>
      <c r="L48" s="45"/>
      <c r="M48" s="43">
        <f>SUM(M23:M47)+L20</f>
        <v>75059548.111259997</v>
      </c>
      <c r="N48" s="64">
        <f>SUM(N23:N47)</f>
        <v>0.58774477598727515</v>
      </c>
      <c r="P48" s="45"/>
      <c r="Q48" s="43">
        <f>SUM(Q23:Q47)+P20</f>
        <v>91462684.491539985</v>
      </c>
      <c r="R48" s="64">
        <f>SUM(R23:R47)</f>
        <v>0.58295481671686145</v>
      </c>
    </row>
    <row r="49" spans="2:18">
      <c r="F49" s="22"/>
      <c r="G49" s="18"/>
      <c r="H49" s="18"/>
      <c r="I49" s="18"/>
      <c r="J49" s="18"/>
      <c r="K49" s="48"/>
      <c r="L49" s="18"/>
      <c r="P49" s="18"/>
    </row>
    <row r="50" spans="2:18">
      <c r="F50" s="22"/>
      <c r="G50" s="18"/>
      <c r="H50" s="18"/>
      <c r="I50" s="18"/>
      <c r="J50" s="18"/>
      <c r="K50" s="48"/>
      <c r="L50" s="18"/>
      <c r="P50" s="18"/>
    </row>
    <row r="51" spans="2:18">
      <c r="F51" s="22"/>
      <c r="G51" s="18"/>
      <c r="H51" s="18"/>
      <c r="I51" s="18"/>
      <c r="J51" s="18"/>
      <c r="K51" s="48"/>
      <c r="L51" s="18"/>
      <c r="P51" s="18"/>
    </row>
    <row r="52" spans="2:18">
      <c r="B52" s="19" t="s">
        <v>477</v>
      </c>
      <c r="G52" s="18"/>
      <c r="H52" s="18"/>
      <c r="I52" s="18"/>
      <c r="J52" s="18"/>
      <c r="K52" s="48"/>
      <c r="L52" s="18"/>
      <c r="P52" s="18"/>
    </row>
    <row r="53" spans="2:18">
      <c r="B53" s="1446" t="s">
        <v>478</v>
      </c>
      <c r="C53" s="1446"/>
      <c r="D53" s="1446"/>
      <c r="E53" s="1446"/>
      <c r="F53" s="1446"/>
      <c r="G53" s="18"/>
      <c r="H53" s="18"/>
      <c r="I53" s="18"/>
      <c r="J53" s="18"/>
      <c r="K53" s="48"/>
      <c r="L53" s="18"/>
      <c r="P53" s="18"/>
    </row>
    <row r="54" spans="2:18">
      <c r="B54" s="1446" t="s">
        <v>479</v>
      </c>
      <c r="C54" s="1446"/>
      <c r="D54" s="1446"/>
      <c r="E54" s="1446"/>
      <c r="F54" s="1446"/>
      <c r="G54" s="18"/>
      <c r="H54" s="18"/>
      <c r="I54" s="18"/>
      <c r="J54" s="18"/>
      <c r="K54" s="48"/>
      <c r="L54" s="18"/>
      <c r="P54" s="18"/>
    </row>
    <row r="55" spans="2:18">
      <c r="B55" s="1446" t="s">
        <v>480</v>
      </c>
      <c r="C55" s="1446"/>
      <c r="D55" s="1446"/>
      <c r="E55" s="1446"/>
      <c r="F55" s="1446"/>
      <c r="G55" s="18"/>
      <c r="H55" s="18"/>
      <c r="I55" s="18"/>
      <c r="J55" s="18"/>
      <c r="K55" s="48"/>
      <c r="L55" s="18"/>
      <c r="P55" s="18"/>
    </row>
    <row r="56" spans="2:18">
      <c r="B56" s="1446" t="s">
        <v>481</v>
      </c>
      <c r="C56" s="1446"/>
      <c r="D56" s="1446"/>
      <c r="E56" s="1446"/>
      <c r="F56" s="1446"/>
      <c r="G56" s="18"/>
      <c r="H56" s="18"/>
      <c r="I56" s="18"/>
      <c r="J56" s="18"/>
      <c r="K56" s="48"/>
      <c r="L56" s="18"/>
      <c r="P56" s="18"/>
    </row>
    <row r="57" spans="2:18" ht="24" customHeight="1">
      <c r="B57" s="1446" t="s">
        <v>482</v>
      </c>
      <c r="C57" s="1446"/>
      <c r="D57" s="1446"/>
      <c r="E57" s="1446"/>
      <c r="F57" s="1446"/>
      <c r="G57" s="18"/>
      <c r="H57" s="18"/>
      <c r="I57" s="18"/>
      <c r="J57" s="18"/>
      <c r="K57" s="48"/>
      <c r="L57" s="18"/>
      <c r="P57" s="18"/>
    </row>
    <row r="58" spans="2:18">
      <c r="B58" s="1446" t="s">
        <v>483</v>
      </c>
      <c r="C58" s="1446"/>
      <c r="D58" s="1446"/>
      <c r="G58" s="18"/>
      <c r="H58" s="18"/>
      <c r="I58" s="18"/>
      <c r="J58" s="18"/>
      <c r="K58" s="48"/>
      <c r="L58" s="18"/>
      <c r="P58" s="18"/>
    </row>
    <row r="59" spans="2:18">
      <c r="B59" s="1446" t="s">
        <v>484</v>
      </c>
      <c r="C59" s="1446"/>
      <c r="D59" s="1446"/>
      <c r="G59" s="18"/>
      <c r="H59" s="18"/>
      <c r="I59" s="18"/>
      <c r="J59" s="18"/>
      <c r="K59" s="48"/>
      <c r="L59" s="18"/>
      <c r="P59" s="18"/>
    </row>
    <row r="60" spans="2:18">
      <c r="G60" s="18"/>
      <c r="H60" s="18"/>
      <c r="I60" s="18"/>
      <c r="J60" s="18"/>
      <c r="K60" s="48"/>
      <c r="L60" s="18"/>
      <c r="P60" s="18"/>
    </row>
    <row r="61" spans="2:18" ht="31.5" customHeight="1">
      <c r="B61" s="1447" t="s">
        <v>485</v>
      </c>
      <c r="C61" s="1447"/>
      <c r="D61" s="1447"/>
      <c r="E61" s="1447"/>
      <c r="F61" s="1447"/>
      <c r="G61" s="18"/>
      <c r="H61" s="18"/>
      <c r="I61" s="18"/>
      <c r="J61" s="18"/>
      <c r="K61" s="48"/>
      <c r="L61" s="18"/>
      <c r="P61" s="18"/>
    </row>
    <row r="62" spans="2:18">
      <c r="B62" s="18"/>
      <c r="C62" s="18"/>
      <c r="D62" s="18"/>
      <c r="E62" s="18"/>
      <c r="F62" s="22"/>
      <c r="G62" s="18"/>
      <c r="H62" s="21" t="s">
        <v>444</v>
      </c>
      <c r="I62" s="49">
        <v>1.35</v>
      </c>
      <c r="J62" s="23"/>
      <c r="K62" s="23"/>
      <c r="L62" s="21" t="s">
        <v>445</v>
      </c>
      <c r="M62" s="49">
        <v>2.25</v>
      </c>
      <c r="N62" s="23"/>
      <c r="P62" s="21" t="s">
        <v>446</v>
      </c>
      <c r="Q62" s="49">
        <v>2.75</v>
      </c>
      <c r="R62" s="23"/>
    </row>
    <row r="63" spans="2:18">
      <c r="B63" s="18" t="s">
        <v>486</v>
      </c>
      <c r="C63" s="18"/>
      <c r="D63" s="18"/>
      <c r="E63" s="46">
        <f>+E48</f>
        <v>37402434.264692664</v>
      </c>
      <c r="F63" s="22"/>
      <c r="G63" s="18"/>
      <c r="H63" s="23"/>
      <c r="I63" s="46">
        <f>+I48</f>
        <v>46485410.396265864</v>
      </c>
      <c r="J63" s="23"/>
      <c r="K63" s="23"/>
      <c r="L63" s="23"/>
      <c r="M63" s="46">
        <f>+M48</f>
        <v>75059548.111259997</v>
      </c>
      <c r="N63" s="23"/>
      <c r="P63" s="23"/>
      <c r="Q63" s="46">
        <f>+Q48</f>
        <v>91462684.491539985</v>
      </c>
      <c r="R63" s="23"/>
    </row>
    <row r="64" spans="2:18">
      <c r="B64" s="18" t="s">
        <v>487</v>
      </c>
      <c r="C64" s="18"/>
      <c r="D64" s="33" t="s">
        <v>488</v>
      </c>
      <c r="E64" s="47">
        <f>365*8</f>
        <v>2920</v>
      </c>
      <c r="F64" s="22"/>
      <c r="G64" s="18"/>
      <c r="H64" s="23"/>
      <c r="I64" s="38">
        <f>365*8</f>
        <v>2920</v>
      </c>
      <c r="J64" s="23"/>
      <c r="K64" s="23"/>
      <c r="L64" s="23"/>
      <c r="M64" s="38">
        <f>365*8</f>
        <v>2920</v>
      </c>
      <c r="N64" s="23"/>
      <c r="P64" s="23"/>
      <c r="Q64" s="38">
        <f>365*8</f>
        <v>2920</v>
      </c>
      <c r="R64" s="23"/>
    </row>
    <row r="65" spans="2:19">
      <c r="B65" s="18" t="s">
        <v>489</v>
      </c>
      <c r="C65" s="18"/>
      <c r="D65" s="65" t="s">
        <v>490</v>
      </c>
      <c r="E65" s="47">
        <f>(52*48)+8</f>
        <v>2504</v>
      </c>
      <c r="F65" s="22"/>
      <c r="G65" s="18"/>
      <c r="H65" s="23"/>
      <c r="I65" s="38">
        <f>(52*48)+8</f>
        <v>2504</v>
      </c>
      <c r="J65" s="23"/>
      <c r="K65" s="23"/>
      <c r="L65" s="23"/>
      <c r="M65" s="38">
        <f>(52*48)+8</f>
        <v>2504</v>
      </c>
      <c r="N65" s="23"/>
      <c r="P65" s="23"/>
      <c r="Q65" s="38">
        <f>(52*48)+8</f>
        <v>2504</v>
      </c>
      <c r="R65" s="23"/>
    </row>
    <row r="66" spans="2:19" ht="46.5">
      <c r="B66" s="18" t="s">
        <v>491</v>
      </c>
      <c r="C66" s="18"/>
      <c r="D66" s="66" t="s">
        <v>492</v>
      </c>
      <c r="E66" s="67">
        <f>E64-((52+18+3+15)*8)</f>
        <v>2216</v>
      </c>
      <c r="F66" s="22"/>
      <c r="G66" s="18"/>
      <c r="H66" s="23"/>
      <c r="I66" s="90">
        <f>I64-((52+18+3+15)*8)</f>
        <v>2216</v>
      </c>
      <c r="J66" s="23"/>
      <c r="K66" s="23"/>
      <c r="L66" s="23"/>
      <c r="M66" s="90">
        <f>M64-((52+18+3+15)*8)</f>
        <v>2216</v>
      </c>
      <c r="N66" s="23"/>
      <c r="P66" s="23"/>
      <c r="Q66" s="90">
        <f>Q64-((52+18+3+15)*8)</f>
        <v>2216</v>
      </c>
      <c r="R66" s="23"/>
    </row>
    <row r="67" spans="2:19">
      <c r="B67" s="18" t="s">
        <v>493</v>
      </c>
      <c r="C67" s="18"/>
      <c r="D67" s="33" t="s">
        <v>494</v>
      </c>
      <c r="E67" s="47">
        <f>+E63/E64</f>
        <v>12809.052830374199</v>
      </c>
      <c r="F67" s="27">
        <v>1</v>
      </c>
      <c r="H67" s="50"/>
      <c r="I67" s="38">
        <f>+I63/I64</f>
        <v>15919.661094611598</v>
      </c>
      <c r="J67" s="53">
        <v>1</v>
      </c>
      <c r="K67" s="62">
        <v>0</v>
      </c>
      <c r="L67" s="50"/>
      <c r="M67" s="38">
        <f>+M63/M64</f>
        <v>25705.324695636984</v>
      </c>
      <c r="N67" s="53">
        <v>1</v>
      </c>
      <c r="P67" s="50"/>
      <c r="Q67" s="38">
        <f>+Q63/Q64</f>
        <v>31322.837154636982</v>
      </c>
      <c r="R67" s="53">
        <v>1</v>
      </c>
    </row>
    <row r="68" spans="2:19">
      <c r="B68" s="18" t="s">
        <v>495</v>
      </c>
      <c r="D68" s="33" t="s">
        <v>496</v>
      </c>
      <c r="E68" s="47">
        <f>+E63/E65</f>
        <v>14937.074386858092</v>
      </c>
      <c r="F68" s="68">
        <f>+((E68-$E$67)/$E$67)+F67</f>
        <v>1.1661341853035143</v>
      </c>
      <c r="H68" s="50"/>
      <c r="I68" s="38">
        <f>+I63/I65</f>
        <v>18564.46102087295</v>
      </c>
      <c r="J68" s="91">
        <f>+((I68-$I$67)/$I$67)+J67</f>
        <v>1.1661341853035143</v>
      </c>
      <c r="K68" s="92">
        <f>+((I68-$I$67)/$I$67)+K67</f>
        <v>0.1661341853035144</v>
      </c>
      <c r="L68" s="50"/>
      <c r="M68" s="38">
        <f>+M63/M65</f>
        <v>29975.857871908946</v>
      </c>
      <c r="N68" s="91">
        <f>+((M68-$M$67)/$M$67)+N67</f>
        <v>1.1661341853035145</v>
      </c>
      <c r="P68" s="50"/>
      <c r="Q68" s="38">
        <f>+Q63/Q65</f>
        <v>36526.631186717248</v>
      </c>
      <c r="R68" s="91">
        <f>+((Q68-$M$67)/$M$67)+R67</f>
        <v>1.4209752889414771</v>
      </c>
    </row>
    <row r="69" spans="2:19">
      <c r="B69" s="18" t="s">
        <v>497</v>
      </c>
      <c r="D69" s="33" t="s">
        <v>498</v>
      </c>
      <c r="E69" s="47">
        <f>+E63/E66</f>
        <v>16878.354812586942</v>
      </c>
      <c r="F69" s="68">
        <f>+((E69-$E$67)/$E$67)+F67</f>
        <v>1.3176895306859207</v>
      </c>
      <c r="H69" s="50"/>
      <c r="I69" s="38">
        <f>+I63/I66</f>
        <v>20977.170756437663</v>
      </c>
      <c r="J69" s="91">
        <f>+((I69-$I$67)/$I$67)+J67</f>
        <v>1.3176895306859204</v>
      </c>
      <c r="K69" s="92">
        <f>+((I69-$I$67)/$I$67)+K67</f>
        <v>0.31768953068592043</v>
      </c>
      <c r="L69" s="50"/>
      <c r="M69" s="38">
        <f>+M63/M66</f>
        <v>33871.637234323105</v>
      </c>
      <c r="N69" s="91">
        <f>+((M69-$M$67)/$M$67)+N67</f>
        <v>1.3176895306859207</v>
      </c>
      <c r="P69" s="50"/>
      <c r="Q69" s="38">
        <f>+Q63/Q66</f>
        <v>41273.774590045119</v>
      </c>
      <c r="R69" s="91">
        <f>+((Q69-$M$67)/$M$67)+R67</f>
        <v>1.6056507777569757</v>
      </c>
    </row>
    <row r="70" spans="2:19">
      <c r="B70" s="18"/>
      <c r="D70" s="33"/>
      <c r="E70" s="32"/>
      <c r="F70" s="27"/>
    </row>
    <row r="71" spans="2:19">
      <c r="B71" s="19" t="s">
        <v>477</v>
      </c>
      <c r="I71" s="93">
        <f>I63/12</f>
        <v>3873784.199688822</v>
      </c>
      <c r="M71" s="93">
        <f>M63/12</f>
        <v>6254962.3426049994</v>
      </c>
      <c r="Q71" s="93">
        <f>Q63/12</f>
        <v>7621890.3742949991</v>
      </c>
    </row>
    <row r="72" spans="2:19" ht="28.5" customHeight="1">
      <c r="B72" s="1446" t="s">
        <v>499</v>
      </c>
      <c r="C72" s="1446"/>
      <c r="D72" s="1446"/>
      <c r="E72" s="1446"/>
      <c r="F72" s="1446"/>
      <c r="H72" s="69"/>
      <c r="I72" s="93">
        <f>I71/30</f>
        <v>129126.13998962739</v>
      </c>
      <c r="M72" s="93">
        <f>M71/30</f>
        <v>208498.74475349998</v>
      </c>
      <c r="Q72" s="93">
        <f>Q71/30</f>
        <v>254063.01247649998</v>
      </c>
    </row>
    <row r="73" spans="2:19" ht="12.75" customHeight="1">
      <c r="B73" s="1448" t="s">
        <v>500</v>
      </c>
      <c r="C73" s="1449"/>
      <c r="D73" s="1449"/>
      <c r="E73" s="1449"/>
      <c r="F73" s="1449"/>
      <c r="H73" s="69"/>
    </row>
    <row r="74" spans="2:19" ht="40.5" customHeight="1">
      <c r="B74" s="1446" t="s">
        <v>501</v>
      </c>
      <c r="C74" s="1446"/>
      <c r="D74" s="1446"/>
      <c r="E74" s="1446"/>
      <c r="F74" s="1446"/>
    </row>
    <row r="75" spans="2:19">
      <c r="B75"/>
      <c r="C75"/>
      <c r="D75"/>
      <c r="E75"/>
      <c r="F75"/>
      <c r="G75"/>
      <c r="H75"/>
      <c r="I75"/>
      <c r="J75"/>
      <c r="K75"/>
      <c r="L75"/>
      <c r="M75"/>
      <c r="N75"/>
      <c r="O75"/>
      <c r="P75"/>
      <c r="Q75"/>
      <c r="R75"/>
      <c r="S75"/>
    </row>
    <row r="76" spans="2:19" s="13" customFormat="1" ht="18.75" customHeight="1">
      <c r="B76" s="70" t="s">
        <v>502</v>
      </c>
      <c r="C76" s="71">
        <v>1</v>
      </c>
      <c r="D76" s="71">
        <v>1.2</v>
      </c>
      <c r="E76" s="71">
        <v>2.1</v>
      </c>
      <c r="F76" s="72"/>
      <c r="G76" s="72"/>
      <c r="H76" s="72"/>
      <c r="I76" s="72"/>
      <c r="J76" s="72"/>
      <c r="K76" s="72"/>
      <c r="L76" s="72"/>
      <c r="M76" s="72"/>
      <c r="N76" s="72"/>
      <c r="O76" s="72"/>
      <c r="P76" s="72"/>
      <c r="Q76" s="72"/>
      <c r="R76" s="72"/>
      <c r="S76" s="72"/>
    </row>
    <row r="77" spans="2:19" s="13" customFormat="1" ht="46.5">
      <c r="B77" s="73" t="s">
        <v>503</v>
      </c>
      <c r="C77" s="74">
        <f>+(E48*100%)/(D19+D18)</f>
        <v>1.5753300555367804</v>
      </c>
      <c r="D77" s="74">
        <f>+(I48*100%)/(H19+H18)</f>
        <v>1.6321228412148709</v>
      </c>
      <c r="E77" s="74">
        <f>+(M48*100%)/(L19+L18)</f>
        <v>1.587740775987275</v>
      </c>
      <c r="F77" s="75"/>
      <c r="G77" s="75"/>
      <c r="H77" s="75"/>
      <c r="I77" s="47"/>
      <c r="J77" s="75"/>
      <c r="K77" s="94"/>
      <c r="L77" s="75"/>
      <c r="M77" s="75"/>
      <c r="N77" s="75"/>
      <c r="O77" s="75"/>
      <c r="P77" s="75"/>
      <c r="Q77" s="75"/>
      <c r="R77" s="75"/>
      <c r="S77" s="94"/>
    </row>
    <row r="78" spans="2:19" s="13" customFormat="1" ht="22.5" customHeight="1">
      <c r="B78" s="73" t="s">
        <v>504</v>
      </c>
      <c r="C78" s="74">
        <f>+C77*$F$69</f>
        <v>2.0757959215556854</v>
      </c>
      <c r="D78" s="74">
        <f>+D77*$J$69</f>
        <v>2.1506311806621943</v>
      </c>
      <c r="E78" s="74">
        <f>+E77*$N$69</f>
        <v>2.0921493979615717</v>
      </c>
      <c r="F78" s="76"/>
      <c r="G78" s="75"/>
      <c r="H78" s="75"/>
      <c r="I78" s="75"/>
      <c r="J78" s="75"/>
      <c r="K78" s="94"/>
      <c r="L78" s="75"/>
      <c r="M78" s="75"/>
      <c r="N78" s="75"/>
      <c r="O78" s="75"/>
      <c r="P78" s="75"/>
      <c r="Q78" s="75"/>
      <c r="R78" s="75"/>
      <c r="S78" s="75"/>
    </row>
    <row r="79" spans="2:19" s="13" customFormat="1">
      <c r="B79" s="77"/>
      <c r="C79" s="75"/>
      <c r="D79" s="75"/>
      <c r="E79" s="75"/>
      <c r="F79" s="76"/>
      <c r="G79" s="75"/>
      <c r="H79" s="75"/>
      <c r="I79" s="75"/>
      <c r="J79" s="75"/>
      <c r="K79" s="94"/>
      <c r="L79" s="75"/>
      <c r="M79" s="75"/>
      <c r="N79" s="75"/>
      <c r="O79" s="75"/>
      <c r="P79" s="75"/>
      <c r="Q79" s="75"/>
      <c r="R79" s="75"/>
      <c r="S79" s="75"/>
    </row>
    <row r="80" spans="2:19" s="13" customFormat="1">
      <c r="B80" s="77"/>
      <c r="C80" s="75"/>
      <c r="D80" s="75"/>
      <c r="E80" s="75"/>
      <c r="F80" s="76"/>
      <c r="G80" s="75"/>
      <c r="H80" s="75"/>
      <c r="I80" s="75"/>
      <c r="J80" s="75"/>
      <c r="K80" s="94"/>
      <c r="L80" s="75"/>
      <c r="M80" s="75"/>
      <c r="N80" s="75"/>
      <c r="O80" s="75"/>
      <c r="P80" s="75"/>
      <c r="Q80" s="75"/>
      <c r="R80" s="75"/>
      <c r="S80" s="75"/>
    </row>
    <row r="81" spans="2:11">
      <c r="B81" s="78" t="s">
        <v>505</v>
      </c>
      <c r="H81" s="79"/>
    </row>
    <row r="83" spans="2:11">
      <c r="B83" s="80" t="s">
        <v>506</v>
      </c>
      <c r="H83" s="81"/>
      <c r="I83" s="95"/>
      <c r="J83" s="95"/>
      <c r="K83" s="95"/>
    </row>
    <row r="84" spans="2:11">
      <c r="B84" s="82" t="s">
        <v>507</v>
      </c>
      <c r="D84" s="33" t="s">
        <v>508</v>
      </c>
      <c r="E84" s="37">
        <f>(+D15*12/365)*1.2</f>
        <v>69076.800000000003</v>
      </c>
      <c r="H84" s="83"/>
      <c r="I84" s="83"/>
      <c r="J84" s="83"/>
      <c r="K84" s="83"/>
    </row>
    <row r="85" spans="2:11">
      <c r="B85" s="82" t="s">
        <v>509</v>
      </c>
      <c r="D85" s="84">
        <f>$D$78</f>
        <v>2.1506311806621943</v>
      </c>
      <c r="E85" s="37">
        <f>+E84*D85</f>
        <v>148558.71994036628</v>
      </c>
      <c r="H85" s="83"/>
      <c r="I85" s="83"/>
      <c r="J85" s="83"/>
      <c r="K85" s="83"/>
    </row>
    <row r="86" spans="2:11">
      <c r="B86" s="82" t="s">
        <v>510</v>
      </c>
      <c r="D86" s="33"/>
      <c r="E86" s="37">
        <f>+E85/8</f>
        <v>18569.839992545785</v>
      </c>
      <c r="H86" s="81"/>
      <c r="I86" s="83"/>
      <c r="J86" s="83"/>
      <c r="K86" s="83"/>
    </row>
    <row r="87" spans="2:11">
      <c r="B87" s="82"/>
      <c r="D87" s="33"/>
      <c r="E87" s="37"/>
      <c r="H87" s="83"/>
      <c r="I87" s="83"/>
      <c r="J87" s="83"/>
      <c r="K87" s="83"/>
    </row>
    <row r="88" spans="2:11">
      <c r="B88" s="82" t="s">
        <v>511</v>
      </c>
      <c r="D88" s="33" t="s">
        <v>512</v>
      </c>
      <c r="E88" s="37">
        <f>(+D15*12/365)*2.1</f>
        <v>120884.40000000001</v>
      </c>
      <c r="H88" s="83"/>
      <c r="I88" s="83"/>
      <c r="J88" s="83"/>
      <c r="K88" s="83"/>
    </row>
    <row r="89" spans="2:11">
      <c r="B89" s="82" t="s">
        <v>509</v>
      </c>
      <c r="D89" s="84">
        <f>$E$78</f>
        <v>2.0921493979615717</v>
      </c>
      <c r="E89" s="37">
        <f>+E88*D89</f>
        <v>252908.22468294585</v>
      </c>
      <c r="H89" s="83"/>
      <c r="I89" s="83"/>
      <c r="J89" s="83"/>
      <c r="K89" s="83"/>
    </row>
    <row r="90" spans="2:11">
      <c r="B90" s="82" t="s">
        <v>513</v>
      </c>
      <c r="D90" s="33"/>
      <c r="E90" s="37">
        <f>+E89/8</f>
        <v>31613.528085368231</v>
      </c>
      <c r="H90" s="81"/>
      <c r="I90" s="83"/>
      <c r="J90" s="83"/>
      <c r="K90" s="83"/>
    </row>
    <row r="91" spans="2:11">
      <c r="B91" s="82"/>
      <c r="D91" s="33"/>
      <c r="E91" s="37"/>
      <c r="H91" s="83"/>
      <c r="I91" s="83"/>
      <c r="J91" s="83"/>
      <c r="K91" s="83"/>
    </row>
    <row r="92" spans="2:11">
      <c r="B92" s="82" t="s">
        <v>514</v>
      </c>
      <c r="D92" s="33"/>
      <c r="E92" s="37">
        <f>+E89+E85</f>
        <v>401466.9446233121</v>
      </c>
      <c r="H92" s="81"/>
      <c r="I92" s="83"/>
      <c r="J92" s="83"/>
      <c r="K92" s="83"/>
    </row>
    <row r="93" spans="2:11">
      <c r="B93" s="85" t="s">
        <v>515</v>
      </c>
      <c r="D93" s="33"/>
      <c r="E93" s="86">
        <f>+E90+E86</f>
        <v>50183.368077914012</v>
      </c>
      <c r="H93" s="83"/>
      <c r="I93" s="83"/>
      <c r="J93" s="83"/>
      <c r="K93" s="83"/>
    </row>
    <row r="94" spans="2:11">
      <c r="B94" s="18"/>
      <c r="D94" s="33"/>
      <c r="E94" s="32"/>
      <c r="H94" s="83"/>
      <c r="I94" s="83"/>
      <c r="J94" s="83"/>
      <c r="K94" s="83"/>
    </row>
    <row r="95" spans="2:11">
      <c r="B95" s="19" t="s">
        <v>516</v>
      </c>
      <c r="D95" s="87" t="s">
        <v>517</v>
      </c>
      <c r="E95" s="32"/>
      <c r="G95" s="88"/>
      <c r="H95" s="83"/>
      <c r="I95" s="83"/>
      <c r="J95" s="83"/>
      <c r="K95" s="95"/>
    </row>
    <row r="96" spans="2:11">
      <c r="D96" s="33"/>
      <c r="E96" s="32"/>
    </row>
    <row r="97" spans="2:8">
      <c r="B97" s="80" t="s">
        <v>518</v>
      </c>
      <c r="E97" s="32"/>
    </row>
    <row r="98" spans="2:8">
      <c r="B98" s="82" t="s">
        <v>507</v>
      </c>
      <c r="D98" s="33" t="s">
        <v>519</v>
      </c>
      <c r="E98" s="40">
        <f>(+D15*12/365)*1.3</f>
        <v>74833.2</v>
      </c>
      <c r="H98" s="37"/>
    </row>
    <row r="99" spans="2:8">
      <c r="B99" s="82" t="s">
        <v>509</v>
      </c>
      <c r="D99" s="84">
        <f>$D$78</f>
        <v>2.1506311806621943</v>
      </c>
      <c r="E99" s="37">
        <f>+E98*D99</f>
        <v>160938.61326873011</v>
      </c>
    </row>
    <row r="100" spans="2:8">
      <c r="B100" s="82" t="s">
        <v>510</v>
      </c>
      <c r="D100" s="33"/>
      <c r="E100" s="37">
        <f>+E99/8</f>
        <v>20117.326658591264</v>
      </c>
    </row>
    <row r="101" spans="2:8">
      <c r="B101" s="82"/>
      <c r="D101" s="33"/>
      <c r="E101" s="40"/>
    </row>
    <row r="102" spans="2:8">
      <c r="B102" s="82" t="s">
        <v>511</v>
      </c>
      <c r="D102" s="33" t="s">
        <v>520</v>
      </c>
      <c r="E102" s="40">
        <f>(+D15*12/365)*2.3</f>
        <v>132397.19999999998</v>
      </c>
    </row>
    <row r="103" spans="2:8">
      <c r="B103" s="82" t="s">
        <v>509</v>
      </c>
      <c r="D103" s="84">
        <f>$E$78</f>
        <v>2.0921493979615717</v>
      </c>
      <c r="E103" s="37">
        <f>+E102*D103</f>
        <v>276994.72227179777</v>
      </c>
    </row>
    <row r="104" spans="2:8">
      <c r="B104" s="82" t="s">
        <v>513</v>
      </c>
      <c r="D104" s="33"/>
      <c r="E104" s="37">
        <f>+E103/8</f>
        <v>34624.340283974721</v>
      </c>
    </row>
    <row r="105" spans="2:8">
      <c r="B105" s="82"/>
      <c r="D105" s="33"/>
      <c r="E105" s="40"/>
    </row>
    <row r="106" spans="2:8">
      <c r="B106" s="82" t="s">
        <v>514</v>
      </c>
      <c r="D106" s="33"/>
      <c r="E106" s="40">
        <f>+E103+E99</f>
        <v>437933.33554052789</v>
      </c>
    </row>
    <row r="107" spans="2:8">
      <c r="B107" s="85" t="s">
        <v>521</v>
      </c>
      <c r="D107" s="33"/>
      <c r="E107" s="89">
        <f>+E104+E100</f>
        <v>54741.666942565986</v>
      </c>
    </row>
    <row r="108" spans="2:8">
      <c r="B108" s="18"/>
      <c r="D108" s="33"/>
      <c r="E108" s="69"/>
    </row>
    <row r="109" spans="2:8">
      <c r="B109" s="80" t="s">
        <v>522</v>
      </c>
      <c r="E109" s="69"/>
    </row>
    <row r="110" spans="2:8">
      <c r="B110" s="82" t="s">
        <v>507</v>
      </c>
      <c r="D110" s="33" t="s">
        <v>523</v>
      </c>
      <c r="E110" s="40">
        <f>(+D15*12/365)*1.4</f>
        <v>80589.599999999991</v>
      </c>
    </row>
    <row r="111" spans="2:8">
      <c r="B111" s="82" t="s">
        <v>509</v>
      </c>
      <c r="D111" s="84">
        <f>$D$78</f>
        <v>2.1506311806621943</v>
      </c>
      <c r="E111" s="37">
        <f>+E110*D111</f>
        <v>173318.50659709395</v>
      </c>
    </row>
    <row r="112" spans="2:8">
      <c r="B112" s="82" t="s">
        <v>510</v>
      </c>
      <c r="D112" s="33"/>
      <c r="E112" s="37">
        <f>+E111/8</f>
        <v>21664.813324636743</v>
      </c>
    </row>
    <row r="113" spans="2:19">
      <c r="B113" s="82"/>
      <c r="D113" s="33"/>
      <c r="E113" s="40"/>
    </row>
    <row r="114" spans="2:19">
      <c r="B114" s="82" t="s">
        <v>511</v>
      </c>
      <c r="D114" s="33" t="s">
        <v>524</v>
      </c>
      <c r="E114" s="40">
        <f>(+D15*12/365)*2.4</f>
        <v>138153.60000000001</v>
      </c>
    </row>
    <row r="115" spans="2:19">
      <c r="B115" s="82" t="s">
        <v>509</v>
      </c>
      <c r="D115" s="84">
        <f>$E$78</f>
        <v>2.0921493979615717</v>
      </c>
      <c r="E115" s="37">
        <f>+E114*D115</f>
        <v>289037.97106622381</v>
      </c>
      <c r="G115" s="79"/>
    </row>
    <row r="116" spans="2:19">
      <c r="B116" s="82" t="s">
        <v>513</v>
      </c>
      <c r="D116" s="33"/>
      <c r="E116" s="37">
        <f>+E115/8</f>
        <v>36129.746383277976</v>
      </c>
    </row>
    <row r="117" spans="2:19">
      <c r="B117" s="82"/>
      <c r="D117" s="33"/>
      <c r="E117" s="40"/>
    </row>
    <row r="118" spans="2:19">
      <c r="B118" s="82" t="s">
        <v>514</v>
      </c>
      <c r="D118" s="33"/>
      <c r="E118" s="40">
        <f>+E115+E111</f>
        <v>462356.47766331775</v>
      </c>
    </row>
    <row r="119" spans="2:19" s="13" customFormat="1">
      <c r="B119" s="85" t="s">
        <v>525</v>
      </c>
      <c r="C119" s="14"/>
      <c r="D119" s="33"/>
      <c r="E119" s="89">
        <f>+E116+E112</f>
        <v>57794.559707914719</v>
      </c>
      <c r="G119" s="14"/>
      <c r="H119" s="14"/>
      <c r="I119" s="14"/>
      <c r="J119" s="14"/>
      <c r="K119" s="14"/>
      <c r="L119" s="14"/>
      <c r="M119" s="14"/>
      <c r="N119" s="14"/>
      <c r="O119" s="14"/>
      <c r="P119" s="14"/>
      <c r="Q119" s="14"/>
      <c r="R119" s="14"/>
      <c r="S119" s="14"/>
    </row>
    <row r="120" spans="2:19" s="13" customFormat="1">
      <c r="B120" s="18"/>
      <c r="C120" s="14"/>
      <c r="D120" s="33"/>
      <c r="E120" s="69"/>
      <c r="G120" s="14"/>
      <c r="H120" s="14"/>
      <c r="I120" s="14"/>
      <c r="J120" s="14"/>
      <c r="K120" s="14"/>
      <c r="L120" s="14"/>
      <c r="M120" s="14"/>
      <c r="N120" s="14"/>
      <c r="O120" s="14"/>
      <c r="P120" s="14"/>
      <c r="Q120" s="14"/>
      <c r="R120" s="14"/>
      <c r="S120" s="14"/>
    </row>
    <row r="121" spans="2:19" s="13" customFormat="1">
      <c r="B121" s="80" t="s">
        <v>526</v>
      </c>
      <c r="C121" s="14"/>
      <c r="D121" s="14"/>
      <c r="E121" s="69"/>
      <c r="G121" s="14"/>
      <c r="H121" s="14"/>
      <c r="I121" s="14"/>
      <c r="J121" s="14"/>
      <c r="K121" s="14"/>
      <c r="L121" s="14"/>
      <c r="M121" s="14"/>
      <c r="N121" s="14"/>
      <c r="O121" s="14"/>
      <c r="P121" s="14"/>
      <c r="Q121" s="14"/>
      <c r="R121" s="14"/>
      <c r="S121" s="14"/>
    </row>
    <row r="122" spans="2:19" s="13" customFormat="1">
      <c r="B122" s="82" t="s">
        <v>507</v>
      </c>
      <c r="C122" s="14"/>
      <c r="D122" s="33" t="s">
        <v>527</v>
      </c>
      <c r="E122" s="40">
        <f>(+D15*12/365)*1.5</f>
        <v>86346</v>
      </c>
      <c r="G122" s="14"/>
      <c r="H122" s="14"/>
      <c r="I122" s="14"/>
      <c r="J122" s="14"/>
      <c r="K122" s="14"/>
      <c r="L122" s="14"/>
      <c r="M122" s="14"/>
      <c r="N122" s="14"/>
      <c r="O122" s="14"/>
      <c r="P122" s="14"/>
      <c r="Q122" s="14"/>
      <c r="R122" s="14"/>
      <c r="S122" s="14"/>
    </row>
    <row r="123" spans="2:19" s="13" customFormat="1">
      <c r="B123" s="82" t="s">
        <v>509</v>
      </c>
      <c r="C123" s="14"/>
      <c r="D123" s="84">
        <f>$D$78</f>
        <v>2.1506311806621943</v>
      </c>
      <c r="E123" s="37">
        <f>+E122*D123</f>
        <v>185698.39992545784</v>
      </c>
      <c r="G123" s="14"/>
      <c r="H123" s="14"/>
      <c r="I123" s="14"/>
      <c r="J123" s="14"/>
      <c r="K123" s="14"/>
      <c r="L123" s="14"/>
      <c r="M123" s="14"/>
      <c r="N123" s="14"/>
      <c r="O123" s="14"/>
      <c r="P123" s="14"/>
      <c r="Q123" s="14"/>
      <c r="R123" s="14"/>
      <c r="S123" s="14"/>
    </row>
    <row r="124" spans="2:19" s="13" customFormat="1">
      <c r="B124" s="82" t="s">
        <v>510</v>
      </c>
      <c r="C124" s="14"/>
      <c r="D124" s="33"/>
      <c r="E124" s="37">
        <f>+E123/8</f>
        <v>23212.29999068223</v>
      </c>
      <c r="G124" s="14"/>
      <c r="H124" s="14"/>
      <c r="I124" s="14"/>
      <c r="J124" s="14"/>
      <c r="K124" s="14"/>
      <c r="L124" s="14"/>
      <c r="M124" s="14"/>
      <c r="N124" s="14"/>
      <c r="O124" s="14"/>
      <c r="P124" s="14"/>
      <c r="Q124" s="14"/>
      <c r="R124" s="14"/>
      <c r="S124" s="14"/>
    </row>
    <row r="125" spans="2:19" s="13" customFormat="1">
      <c r="B125" s="82"/>
      <c r="C125" s="14"/>
      <c r="D125" s="33"/>
      <c r="E125" s="40"/>
      <c r="G125" s="14"/>
      <c r="H125" s="14"/>
      <c r="I125" s="14"/>
      <c r="J125" s="14"/>
      <c r="K125" s="14"/>
      <c r="L125" s="14"/>
      <c r="M125" s="14"/>
      <c r="N125" s="14"/>
      <c r="O125" s="14"/>
      <c r="P125" s="14"/>
      <c r="Q125" s="14"/>
      <c r="R125" s="14"/>
      <c r="S125" s="14"/>
    </row>
    <row r="126" spans="2:19" s="13" customFormat="1">
      <c r="B126" s="82" t="s">
        <v>511</v>
      </c>
      <c r="C126" s="14"/>
      <c r="D126" s="33" t="s">
        <v>528</v>
      </c>
      <c r="E126" s="40">
        <f>(+D15*12/365)*2.5</f>
        <v>143910</v>
      </c>
      <c r="G126" s="14"/>
      <c r="H126" s="14"/>
      <c r="I126" s="14"/>
      <c r="J126" s="14"/>
      <c r="K126" s="14"/>
      <c r="L126" s="14"/>
      <c r="M126" s="14"/>
      <c r="N126" s="14"/>
      <c r="O126" s="14"/>
      <c r="P126" s="14"/>
      <c r="Q126" s="14"/>
      <c r="R126" s="14"/>
      <c r="S126" s="14"/>
    </row>
    <row r="127" spans="2:19" s="13" customFormat="1">
      <c r="B127" s="82" t="s">
        <v>509</v>
      </c>
      <c r="C127" s="14"/>
      <c r="D127" s="84">
        <f>$E$78</f>
        <v>2.0921493979615717</v>
      </c>
      <c r="E127" s="37">
        <f>+E126*D127</f>
        <v>301081.21986064978</v>
      </c>
      <c r="G127" s="14"/>
      <c r="H127" s="14"/>
      <c r="I127" s="14"/>
      <c r="J127" s="14"/>
      <c r="K127" s="14"/>
      <c r="L127" s="14"/>
      <c r="M127" s="14"/>
      <c r="N127" s="14"/>
      <c r="O127" s="14"/>
      <c r="P127" s="14"/>
      <c r="Q127" s="14"/>
      <c r="R127" s="14"/>
      <c r="S127" s="14"/>
    </row>
    <row r="128" spans="2:19" s="13" customFormat="1">
      <c r="B128" s="82" t="s">
        <v>513</v>
      </c>
      <c r="C128" s="14"/>
      <c r="D128" s="33"/>
      <c r="E128" s="37">
        <f>+E127/8</f>
        <v>37635.152482581223</v>
      </c>
      <c r="G128" s="14"/>
      <c r="H128" s="14"/>
      <c r="I128" s="14"/>
      <c r="J128" s="14"/>
      <c r="K128" s="14"/>
      <c r="L128" s="14"/>
      <c r="M128" s="14"/>
      <c r="N128" s="14"/>
      <c r="O128" s="14"/>
      <c r="P128" s="14"/>
      <c r="Q128" s="14"/>
      <c r="R128" s="14"/>
      <c r="S128" s="14"/>
    </row>
    <row r="129" spans="2:19" s="13" customFormat="1">
      <c r="B129" s="82"/>
      <c r="C129" s="14"/>
      <c r="D129" s="33"/>
      <c r="E129" s="40"/>
      <c r="G129" s="14"/>
      <c r="H129" s="14"/>
      <c r="I129" s="14"/>
      <c r="J129" s="14"/>
      <c r="K129" s="14"/>
      <c r="L129" s="14"/>
      <c r="M129" s="14"/>
      <c r="N129" s="14"/>
      <c r="O129" s="14"/>
      <c r="P129" s="14"/>
      <c r="Q129" s="14"/>
      <c r="R129" s="14"/>
      <c r="S129" s="14"/>
    </row>
    <row r="130" spans="2:19" s="13" customFormat="1">
      <c r="B130" s="82"/>
      <c r="C130" s="14"/>
      <c r="D130" s="33"/>
      <c r="E130" s="40"/>
      <c r="G130" s="14"/>
      <c r="H130" s="14"/>
      <c r="I130" s="14"/>
      <c r="J130" s="14"/>
      <c r="K130" s="14"/>
      <c r="L130" s="14"/>
      <c r="M130" s="14"/>
      <c r="N130" s="14"/>
      <c r="O130" s="14"/>
      <c r="P130" s="14"/>
      <c r="Q130" s="14"/>
      <c r="R130" s="14"/>
      <c r="S130" s="14"/>
    </row>
    <row r="131" spans="2:19" s="13" customFormat="1">
      <c r="B131" s="82" t="s">
        <v>514</v>
      </c>
      <c r="C131" s="14"/>
      <c r="D131" s="33"/>
      <c r="E131" s="40">
        <f>+E127+E123</f>
        <v>486779.61978610762</v>
      </c>
      <c r="G131" s="14"/>
      <c r="H131" s="14"/>
      <c r="I131" s="14"/>
      <c r="J131" s="14"/>
      <c r="K131" s="14"/>
      <c r="L131" s="14"/>
      <c r="M131" s="14"/>
      <c r="N131" s="14"/>
      <c r="O131" s="14"/>
      <c r="P131" s="14"/>
      <c r="Q131" s="14"/>
      <c r="R131" s="14"/>
      <c r="S131" s="14"/>
    </row>
    <row r="132" spans="2:19" s="13" customFormat="1">
      <c r="B132" s="85" t="s">
        <v>529</v>
      </c>
      <c r="C132" s="14"/>
      <c r="D132" s="33"/>
      <c r="E132" s="89">
        <f>+E128+E124</f>
        <v>60847.452473263453</v>
      </c>
      <c r="G132" s="14"/>
      <c r="H132" s="14"/>
      <c r="I132" s="14"/>
      <c r="J132" s="14"/>
      <c r="K132" s="14"/>
      <c r="L132" s="14"/>
      <c r="M132" s="14"/>
      <c r="N132" s="14"/>
      <c r="O132" s="14"/>
      <c r="P132" s="14"/>
      <c r="Q132" s="14"/>
      <c r="R132" s="14"/>
      <c r="S132" s="14"/>
    </row>
    <row r="133" spans="2:19" s="13" customFormat="1">
      <c r="B133" s="18"/>
      <c r="C133" s="14"/>
      <c r="D133" s="33"/>
      <c r="E133" s="69"/>
      <c r="G133" s="14"/>
      <c r="H133" s="14"/>
      <c r="I133" s="14"/>
      <c r="J133" s="14"/>
      <c r="K133" s="14"/>
      <c r="L133" s="14"/>
      <c r="M133" s="14"/>
      <c r="N133" s="14"/>
      <c r="O133" s="14"/>
      <c r="P133" s="14"/>
      <c r="Q133" s="14"/>
      <c r="R133" s="14"/>
      <c r="S133" s="14"/>
    </row>
    <row r="134" spans="2:19" s="13" customFormat="1">
      <c r="B134" s="80" t="s">
        <v>530</v>
      </c>
      <c r="C134" s="14"/>
      <c r="D134" s="14"/>
      <c r="E134" s="69"/>
      <c r="G134" s="14"/>
      <c r="H134" s="14"/>
      <c r="I134" s="14"/>
      <c r="J134" s="14"/>
      <c r="K134" s="14"/>
      <c r="L134" s="14"/>
      <c r="M134" s="14"/>
      <c r="N134" s="14"/>
      <c r="O134" s="14"/>
      <c r="P134" s="14"/>
      <c r="Q134" s="14"/>
      <c r="R134" s="14"/>
      <c r="S134" s="14"/>
    </row>
    <row r="135" spans="2:19">
      <c r="B135" s="82" t="s">
        <v>507</v>
      </c>
      <c r="D135" s="33" t="s">
        <v>531</v>
      </c>
      <c r="E135" s="40">
        <f>(+$D$15*12/365)*1.7</f>
        <v>97858.8</v>
      </c>
    </row>
    <row r="136" spans="2:19">
      <c r="B136" s="82" t="s">
        <v>509</v>
      </c>
      <c r="D136" s="84">
        <f>$D$78</f>
        <v>2.1506311806621943</v>
      </c>
      <c r="E136" s="37">
        <f>+E135*D136</f>
        <v>210458.18658218553</v>
      </c>
    </row>
    <row r="137" spans="2:19">
      <c r="B137" s="82" t="s">
        <v>510</v>
      </c>
      <c r="D137" s="33"/>
      <c r="E137" s="37">
        <f>+E136/8</f>
        <v>26307.273322773191</v>
      </c>
    </row>
    <row r="138" spans="2:19">
      <c r="B138" s="82"/>
      <c r="D138" s="33"/>
      <c r="E138" s="40"/>
    </row>
    <row r="139" spans="2:19">
      <c r="B139" s="82" t="s">
        <v>511</v>
      </c>
      <c r="D139" s="33" t="s">
        <v>532</v>
      </c>
      <c r="E139" s="40">
        <f>(+D15*12/365)*2.7</f>
        <v>155422.80000000002</v>
      </c>
    </row>
    <row r="140" spans="2:19">
      <c r="B140" s="82" t="s">
        <v>509</v>
      </c>
      <c r="D140" s="84">
        <f>$E$78</f>
        <v>2.0921493979615717</v>
      </c>
      <c r="E140" s="37">
        <f>+E139*D140</f>
        <v>325167.7174495018</v>
      </c>
    </row>
    <row r="141" spans="2:19">
      <c r="B141" s="82" t="s">
        <v>513</v>
      </c>
      <c r="D141" s="33"/>
      <c r="E141" s="37">
        <f>+E140/8</f>
        <v>40645.964681187725</v>
      </c>
    </row>
    <row r="142" spans="2:19">
      <c r="B142" s="82"/>
      <c r="D142" s="33"/>
      <c r="E142" s="40"/>
    </row>
    <row r="143" spans="2:19">
      <c r="B143" s="82" t="s">
        <v>514</v>
      </c>
      <c r="D143" s="33"/>
      <c r="E143" s="40">
        <f>+E140+E136</f>
        <v>535625.9040316873</v>
      </c>
    </row>
    <row r="144" spans="2:19">
      <c r="B144" s="85" t="s">
        <v>533</v>
      </c>
      <c r="D144" s="33"/>
      <c r="E144" s="89">
        <f>+E141+E137</f>
        <v>66953.238003960912</v>
      </c>
    </row>
    <row r="145" spans="2:19">
      <c r="B145"/>
      <c r="C145"/>
      <c r="D145"/>
      <c r="E145"/>
      <c r="F145"/>
      <c r="G145"/>
      <c r="H145"/>
      <c r="I145"/>
      <c r="J145"/>
      <c r="K145"/>
      <c r="L145"/>
      <c r="M145"/>
      <c r="N145"/>
      <c r="O145"/>
      <c r="P145"/>
      <c r="Q145"/>
      <c r="R145"/>
      <c r="S145"/>
    </row>
    <row r="146" spans="2:19" hidden="1">
      <c r="B146" s="19" t="s">
        <v>477</v>
      </c>
    </row>
    <row r="147" spans="2:19" hidden="1">
      <c r="B147" s="1446" t="s">
        <v>534</v>
      </c>
      <c r="C147" s="1446"/>
      <c r="D147" s="1446"/>
      <c r="E147" s="1446"/>
      <c r="F147" s="1446"/>
    </row>
    <row r="148" spans="2:19" s="13" customFormat="1">
      <c r="B148" s="80" t="s">
        <v>535</v>
      </c>
      <c r="C148" s="14"/>
      <c r="D148" s="14"/>
      <c r="E148" s="69"/>
      <c r="G148" s="14"/>
      <c r="H148" s="14"/>
      <c r="I148" s="14"/>
      <c r="J148" s="14"/>
      <c r="K148" s="14"/>
      <c r="L148" s="14"/>
      <c r="M148" s="14"/>
      <c r="N148" s="14"/>
      <c r="O148" s="14"/>
      <c r="P148" s="14"/>
      <c r="Q148" s="14"/>
      <c r="R148" s="14"/>
      <c r="S148" s="14"/>
    </row>
    <row r="149" spans="2:19">
      <c r="B149" s="82" t="s">
        <v>507</v>
      </c>
      <c r="D149" s="33" t="s">
        <v>531</v>
      </c>
      <c r="E149" s="40">
        <f>(+$D$15*12/365)*1.7</f>
        <v>97858.8</v>
      </c>
    </row>
    <row r="150" spans="2:19">
      <c r="B150" s="82" t="s">
        <v>509</v>
      </c>
      <c r="D150" s="84">
        <f>$D$78</f>
        <v>2.1506311806621943</v>
      </c>
      <c r="E150" s="37">
        <f>+E149*D150</f>
        <v>210458.18658218553</v>
      </c>
    </row>
    <row r="151" spans="2:19">
      <c r="B151" s="82" t="s">
        <v>510</v>
      </c>
      <c r="D151" s="33"/>
      <c r="E151" s="37">
        <f>+E150/8</f>
        <v>26307.273322773191</v>
      </c>
    </row>
    <row r="152" spans="2:19">
      <c r="B152" s="82"/>
      <c r="D152" s="33"/>
      <c r="E152" s="40"/>
    </row>
    <row r="153" spans="2:19">
      <c r="B153" s="82" t="s">
        <v>536</v>
      </c>
      <c r="D153" s="33" t="s">
        <v>537</v>
      </c>
      <c r="E153" s="40">
        <f>(D15*12/365)*3.2</f>
        <v>184204.80000000002</v>
      </c>
    </row>
    <row r="154" spans="2:19">
      <c r="B154" s="82" t="s">
        <v>509</v>
      </c>
      <c r="D154" s="84">
        <f>$E$78</f>
        <v>2.0921493979615717</v>
      </c>
      <c r="E154" s="37">
        <f>+E153*D154</f>
        <v>385383.96142163174</v>
      </c>
    </row>
    <row r="155" spans="2:19">
      <c r="B155" s="82" t="s">
        <v>513</v>
      </c>
      <c r="D155" s="33"/>
      <c r="E155" s="37">
        <f>+E154/8</f>
        <v>48172.995177703968</v>
      </c>
    </row>
    <row r="156" spans="2:19">
      <c r="B156" s="82"/>
      <c r="D156" s="33"/>
      <c r="E156" s="40"/>
    </row>
    <row r="157" spans="2:19">
      <c r="B157" s="82" t="s">
        <v>538</v>
      </c>
      <c r="D157" s="33" t="s">
        <v>539</v>
      </c>
      <c r="E157" s="40">
        <f>(D15*12/365)*3.8</f>
        <v>218743.19999999998</v>
      </c>
    </row>
    <row r="158" spans="2:19">
      <c r="B158" s="82" t="s">
        <v>509</v>
      </c>
      <c r="D158" s="84">
        <f>$E$78</f>
        <v>2.0921493979615717</v>
      </c>
      <c r="E158" s="37">
        <f>+E157*D158</f>
        <v>457643.45418818766</v>
      </c>
    </row>
    <row r="159" spans="2:19">
      <c r="B159" s="82" t="s">
        <v>513</v>
      </c>
      <c r="D159" s="33"/>
      <c r="E159" s="37">
        <f>+E158/8</f>
        <v>57205.431773523458</v>
      </c>
    </row>
    <row r="160" spans="2:19">
      <c r="B160" s="82"/>
      <c r="D160" s="33"/>
      <c r="E160" s="37"/>
    </row>
    <row r="161" spans="2:19">
      <c r="B161" s="82" t="s">
        <v>514</v>
      </c>
      <c r="D161" s="33"/>
      <c r="E161" s="40">
        <f>+E150+E154+E158</f>
        <v>1053485.6021920049</v>
      </c>
    </row>
    <row r="162" spans="2:19">
      <c r="B162" s="85" t="s">
        <v>540</v>
      </c>
      <c r="D162" s="33"/>
      <c r="E162" s="89">
        <f>+E155+E151+E159</f>
        <v>131685.70027400061</v>
      </c>
    </row>
    <row r="163" spans="2:19">
      <c r="F163" s="14"/>
    </row>
    <row r="164" spans="2:19" s="13" customFormat="1">
      <c r="B164" s="80" t="s">
        <v>541</v>
      </c>
      <c r="C164" s="14"/>
      <c r="D164" s="14"/>
      <c r="E164" s="69"/>
      <c r="G164" s="14"/>
      <c r="H164" s="14"/>
      <c r="I164" s="14"/>
      <c r="J164" s="14"/>
      <c r="K164" s="14"/>
      <c r="L164" s="14"/>
      <c r="M164" s="14"/>
      <c r="N164" s="14"/>
      <c r="O164" s="14"/>
      <c r="P164" s="14"/>
      <c r="Q164" s="14"/>
      <c r="R164" s="14"/>
      <c r="S164" s="14"/>
    </row>
    <row r="165" spans="2:19">
      <c r="B165" s="82" t="s">
        <v>542</v>
      </c>
      <c r="D165" s="33"/>
      <c r="E165" s="40">
        <v>3501440</v>
      </c>
      <c r="H165" s="96">
        <v>1801000</v>
      </c>
      <c r="I165" s="97">
        <f>+H165*1.092</f>
        <v>1966692.0000000002</v>
      </c>
      <c r="M165" s="96"/>
      <c r="Q165" s="96"/>
    </row>
    <row r="166" spans="2:19">
      <c r="B166" s="82" t="s">
        <v>543</v>
      </c>
      <c r="D166" s="33"/>
      <c r="E166" s="40">
        <v>1970654.2</v>
      </c>
      <c r="H166" s="96"/>
      <c r="I166" s="97"/>
      <c r="M166" s="96"/>
      <c r="Q166" s="96"/>
    </row>
    <row r="167" spans="2:19">
      <c r="B167" s="82" t="s">
        <v>544</v>
      </c>
      <c r="D167" s="84"/>
      <c r="E167" s="37">
        <v>1709140.4</v>
      </c>
      <c r="H167" s="96"/>
      <c r="I167" s="97"/>
    </row>
    <row r="168" spans="2:19">
      <c r="B168" s="82"/>
      <c r="D168" s="33"/>
      <c r="E168" s="37"/>
    </row>
    <row r="169" spans="2:19">
      <c r="B169" s="85" t="s">
        <v>545</v>
      </c>
      <c r="D169" s="33"/>
      <c r="E169" s="89">
        <f>+E166+E165+E167</f>
        <v>7181234.5999999996</v>
      </c>
    </row>
    <row r="173" spans="2:19">
      <c r="B173" s="19"/>
    </row>
  </sheetData>
  <mergeCells count="16">
    <mergeCell ref="B147:F147"/>
    <mergeCell ref="B59:D59"/>
    <mergeCell ref="B61:F61"/>
    <mergeCell ref="B72:F72"/>
    <mergeCell ref="B73:F73"/>
    <mergeCell ref="B74:F74"/>
    <mergeCell ref="B54:F54"/>
    <mergeCell ref="B55:F55"/>
    <mergeCell ref="B56:F56"/>
    <mergeCell ref="B57:F57"/>
    <mergeCell ref="B58:D58"/>
    <mergeCell ref="B6:N6"/>
    <mergeCell ref="B7:N7"/>
    <mergeCell ref="B8:N8"/>
    <mergeCell ref="B10:N10"/>
    <mergeCell ref="B53:F53"/>
  </mergeCells>
  <pageMargins left="0.7" right="0.7" top="0.75" bottom="0.75" header="0.3" footer="0.3"/>
  <pageSetup paperSize="9" scale="31" orientation="portrait" r:id="rId1"/>
  <rowBreaks count="1" manualBreakCount="1">
    <brk id="95" max="13" man="1"/>
  </rowBreaks>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46F702-09DF-4521-859D-182746B81B60}">
  <sheetPr>
    <pageSetUpPr fitToPage="1"/>
  </sheetPr>
  <dimension ref="A1:G98"/>
  <sheetViews>
    <sheetView view="pageBreakPreview" topLeftCell="A103" zoomScale="60" zoomScaleNormal="29" workbookViewId="0">
      <selection activeCell="F8" sqref="F8"/>
    </sheetView>
  </sheetViews>
  <sheetFormatPr baseColWidth="10" defaultColWidth="9" defaultRowHeight="13"/>
  <cols>
    <col min="1" max="1" width="6.3984375" style="165" customWidth="1"/>
    <col min="2" max="2" width="76" style="165" customWidth="1"/>
    <col min="3" max="3" width="10" style="164" customWidth="1"/>
    <col min="4" max="4" width="25" style="164" customWidth="1"/>
    <col min="5" max="5" width="22.8984375" style="164" customWidth="1"/>
    <col min="6" max="6" width="17.59765625" style="164" customWidth="1"/>
    <col min="7" max="7" width="2.8984375" style="165" customWidth="1"/>
    <col min="8" max="16384" width="9" style="165"/>
  </cols>
  <sheetData>
    <row r="1" spans="1:7" ht="16.5" customHeight="1">
      <c r="A1" s="1450" t="s">
        <v>628</v>
      </c>
      <c r="B1" s="1450"/>
      <c r="C1" s="1450"/>
      <c r="D1" s="1450"/>
      <c r="E1" s="1450"/>
      <c r="F1" s="1450"/>
      <c r="G1" s="1450"/>
    </row>
    <row r="2" spans="1:7" ht="67.5" customHeight="1">
      <c r="A2" s="1451" t="s">
        <v>629</v>
      </c>
      <c r="B2" s="1451"/>
      <c r="C2" s="1451"/>
      <c r="D2" s="1451"/>
      <c r="E2" s="1451"/>
      <c r="F2" s="1451"/>
      <c r="G2" s="1451"/>
    </row>
    <row r="3" spans="1:7" ht="119.25" customHeight="1">
      <c r="A3" s="1452" t="s">
        <v>768</v>
      </c>
      <c r="B3" s="1451"/>
      <c r="C3" s="1451"/>
      <c r="D3" s="1451"/>
      <c r="E3" s="1451"/>
      <c r="F3" s="1451"/>
      <c r="G3" s="1451"/>
    </row>
    <row r="4" spans="1:7" ht="16.5" customHeight="1">
      <c r="A4" s="1450" t="s">
        <v>630</v>
      </c>
      <c r="B4" s="1450"/>
      <c r="C4" s="1450"/>
      <c r="D4" s="1450"/>
      <c r="E4" s="1450"/>
      <c r="F4" s="1450"/>
      <c r="G4" s="1450"/>
    </row>
    <row r="5" spans="1:7" ht="28" customHeight="1">
      <c r="A5" s="168" t="s">
        <v>631</v>
      </c>
      <c r="B5" s="168" t="s">
        <v>632</v>
      </c>
      <c r="C5" s="196" t="s">
        <v>633</v>
      </c>
      <c r="D5" s="196" t="s">
        <v>634</v>
      </c>
      <c r="E5" s="196" t="s">
        <v>635</v>
      </c>
      <c r="F5" s="196" t="s">
        <v>636</v>
      </c>
    </row>
    <row r="6" spans="1:7" ht="17.25" customHeight="1">
      <c r="A6" s="169">
        <v>1</v>
      </c>
      <c r="B6" s="170" t="s">
        <v>637</v>
      </c>
      <c r="C6" s="172">
        <v>1761</v>
      </c>
      <c r="D6" s="197">
        <v>27583.599999999999</v>
      </c>
      <c r="E6" s="197">
        <v>28134.67</v>
      </c>
      <c r="F6" s="197">
        <v>27585</v>
      </c>
    </row>
    <row r="7" spans="1:7" ht="33" customHeight="1">
      <c r="A7" s="169">
        <v>2</v>
      </c>
      <c r="B7" s="171" t="s">
        <v>638</v>
      </c>
      <c r="C7" s="172">
        <v>675</v>
      </c>
      <c r="D7" s="197">
        <v>85800</v>
      </c>
      <c r="E7" s="197">
        <v>87516.19</v>
      </c>
      <c r="F7" s="197">
        <v>85801</v>
      </c>
    </row>
    <row r="8" spans="1:7" ht="33" customHeight="1">
      <c r="A8" s="169">
        <v>3</v>
      </c>
      <c r="B8" s="171" t="s">
        <v>639</v>
      </c>
      <c r="C8" s="172">
        <v>675</v>
      </c>
      <c r="D8" s="197">
        <v>110110</v>
      </c>
      <c r="E8" s="197">
        <v>112311.7</v>
      </c>
      <c r="F8" s="197">
        <v>110111</v>
      </c>
    </row>
    <row r="9" spans="1:7" ht="40.75" customHeight="1">
      <c r="A9" s="172">
        <v>4</v>
      </c>
      <c r="B9" s="170" t="s">
        <v>640</v>
      </c>
      <c r="C9" s="172">
        <v>14742</v>
      </c>
      <c r="D9" s="197">
        <v>5872.9</v>
      </c>
      <c r="E9" s="197">
        <v>5990.1</v>
      </c>
      <c r="F9" s="197">
        <v>5874</v>
      </c>
    </row>
    <row r="10" spans="1:7" ht="33" customHeight="1">
      <c r="A10" s="169">
        <v>5</v>
      </c>
      <c r="B10" s="171" t="s">
        <v>641</v>
      </c>
      <c r="C10" s="172">
        <v>14742</v>
      </c>
      <c r="D10" s="197">
        <v>7430.5</v>
      </c>
      <c r="E10" s="197">
        <v>7578.97</v>
      </c>
      <c r="F10" s="197">
        <v>7432</v>
      </c>
    </row>
    <row r="11" spans="1:7" ht="40.75" customHeight="1">
      <c r="A11" s="172">
        <v>6</v>
      </c>
      <c r="B11" s="173" t="s">
        <v>642</v>
      </c>
      <c r="C11" s="172">
        <v>2392</v>
      </c>
      <c r="D11" s="197">
        <v>5778.3</v>
      </c>
      <c r="E11" s="197">
        <v>5894.21</v>
      </c>
      <c r="F11" s="197">
        <v>5780</v>
      </c>
    </row>
    <row r="12" spans="1:7" ht="33" customHeight="1">
      <c r="A12" s="169">
        <v>7</v>
      </c>
      <c r="B12" s="171" t="s">
        <v>641</v>
      </c>
      <c r="C12" s="172">
        <v>2392</v>
      </c>
      <c r="D12" s="197">
        <v>7430.5</v>
      </c>
      <c r="E12" s="197">
        <v>7578.97</v>
      </c>
      <c r="F12" s="197">
        <v>7432</v>
      </c>
    </row>
    <row r="13" spans="1:7" ht="33" customHeight="1">
      <c r="A13" s="169">
        <v>8</v>
      </c>
      <c r="B13" s="171" t="s">
        <v>643</v>
      </c>
      <c r="C13" s="172">
        <v>130</v>
      </c>
      <c r="D13" s="197">
        <v>17298.599999999999</v>
      </c>
      <c r="E13" s="197">
        <v>17645.009999999998</v>
      </c>
      <c r="F13" s="197">
        <v>17300</v>
      </c>
    </row>
    <row r="14" spans="1:7" ht="27.75" customHeight="1">
      <c r="A14" s="169">
        <v>9</v>
      </c>
      <c r="B14" s="170" t="s">
        <v>551</v>
      </c>
      <c r="C14" s="172">
        <v>130</v>
      </c>
      <c r="D14" s="197">
        <v>3119.6</v>
      </c>
      <c r="E14" s="197">
        <v>3182.58</v>
      </c>
      <c r="F14" s="197">
        <v>3121</v>
      </c>
    </row>
    <row r="15" spans="1:7" ht="33" customHeight="1">
      <c r="A15" s="169">
        <v>10</v>
      </c>
      <c r="B15" s="171" t="s">
        <v>644</v>
      </c>
      <c r="C15" s="172">
        <v>232</v>
      </c>
      <c r="D15" s="197">
        <v>3633.3</v>
      </c>
      <c r="E15" s="197">
        <v>3705.73</v>
      </c>
      <c r="F15" s="197">
        <v>3635</v>
      </c>
    </row>
    <row r="16" spans="1:7" ht="33" customHeight="1">
      <c r="A16" s="169">
        <v>11</v>
      </c>
      <c r="B16" s="171" t="s">
        <v>645</v>
      </c>
      <c r="C16" s="172">
        <v>232</v>
      </c>
      <c r="D16" s="197">
        <v>86230.1</v>
      </c>
      <c r="E16" s="197">
        <v>87954.38</v>
      </c>
      <c r="F16" s="197">
        <v>86231</v>
      </c>
    </row>
    <row r="17" spans="1:6" ht="33" customHeight="1">
      <c r="A17" s="169">
        <v>12</v>
      </c>
      <c r="B17" s="170" t="s">
        <v>552</v>
      </c>
      <c r="C17" s="172">
        <v>232</v>
      </c>
      <c r="D17" s="197">
        <v>61091.8</v>
      </c>
      <c r="E17" s="197">
        <v>62314.06</v>
      </c>
      <c r="F17" s="197">
        <v>61093</v>
      </c>
    </row>
    <row r="18" spans="1:6" ht="33" customHeight="1">
      <c r="A18" s="169">
        <v>13</v>
      </c>
      <c r="B18" s="171" t="s">
        <v>646</v>
      </c>
      <c r="C18" s="172">
        <v>232</v>
      </c>
      <c r="D18" s="197">
        <v>535.70000000000005</v>
      </c>
      <c r="E18" s="197">
        <v>546.21</v>
      </c>
      <c r="F18" s="197">
        <v>537</v>
      </c>
    </row>
    <row r="19" spans="1:6" ht="54.25" customHeight="1">
      <c r="A19" s="169">
        <v>14</v>
      </c>
      <c r="B19" s="170" t="s">
        <v>647</v>
      </c>
      <c r="C19" s="172">
        <v>42</v>
      </c>
      <c r="D19" s="197">
        <v>528062.69999999995</v>
      </c>
      <c r="E19" s="197">
        <v>538623.75</v>
      </c>
      <c r="F19" s="197">
        <v>528064</v>
      </c>
    </row>
    <row r="20" spans="1:6" ht="29">
      <c r="A20" s="172">
        <v>15</v>
      </c>
      <c r="B20" s="170" t="s">
        <v>553</v>
      </c>
      <c r="C20" s="172">
        <v>15</v>
      </c>
      <c r="D20" s="197">
        <v>537945.1</v>
      </c>
      <c r="E20" s="197">
        <v>548704.36</v>
      </c>
      <c r="F20" s="197">
        <v>537946</v>
      </c>
    </row>
    <row r="21" spans="1:6" ht="43.75" customHeight="1">
      <c r="A21" s="172">
        <v>16</v>
      </c>
      <c r="B21" s="170" t="s">
        <v>648</v>
      </c>
      <c r="C21" s="172">
        <v>50</v>
      </c>
      <c r="D21" s="197">
        <v>433140.4</v>
      </c>
      <c r="E21" s="197">
        <v>441803.78</v>
      </c>
      <c r="F21" s="197">
        <v>433142</v>
      </c>
    </row>
    <row r="22" spans="1:6" ht="56.25" customHeight="1">
      <c r="A22" s="172">
        <v>17</v>
      </c>
      <c r="B22" s="170" t="s">
        <v>649</v>
      </c>
      <c r="C22" s="172">
        <v>388</v>
      </c>
      <c r="D22" s="197">
        <v>70381.3</v>
      </c>
      <c r="E22" s="197">
        <v>71788.990000000005</v>
      </c>
      <c r="F22" s="197">
        <v>70383</v>
      </c>
    </row>
    <row r="23" spans="1:6" ht="100.5" customHeight="1">
      <c r="A23" s="172">
        <v>18</v>
      </c>
      <c r="B23" s="170" t="s">
        <v>650</v>
      </c>
      <c r="C23" s="172">
        <v>388</v>
      </c>
      <c r="D23" s="197">
        <v>98220.1</v>
      </c>
      <c r="E23" s="197">
        <v>100184.62</v>
      </c>
      <c r="F23" s="197">
        <v>98221</v>
      </c>
    </row>
    <row r="24" spans="1:6" ht="97.5" customHeight="1">
      <c r="A24" s="172">
        <v>19</v>
      </c>
      <c r="B24" s="170" t="s">
        <v>769</v>
      </c>
      <c r="C24" s="172">
        <v>388</v>
      </c>
      <c r="D24" s="197">
        <v>101143.9</v>
      </c>
      <c r="E24" s="197">
        <v>103166.93</v>
      </c>
      <c r="F24" s="197">
        <v>101145</v>
      </c>
    </row>
    <row r="25" spans="1:6" ht="56.25" customHeight="1">
      <c r="A25" s="172">
        <v>20</v>
      </c>
      <c r="B25" s="170" t="s">
        <v>651</v>
      </c>
      <c r="C25" s="172">
        <v>503</v>
      </c>
      <c r="D25" s="197">
        <v>6461.4</v>
      </c>
      <c r="E25" s="197">
        <v>6590.93</v>
      </c>
      <c r="F25" s="197">
        <v>6463</v>
      </c>
    </row>
    <row r="26" spans="1:6" ht="33" customHeight="1">
      <c r="A26" s="169">
        <v>21</v>
      </c>
      <c r="B26" s="171" t="s">
        <v>652</v>
      </c>
      <c r="C26" s="172">
        <v>503</v>
      </c>
      <c r="D26" s="197">
        <v>67324.399999999994</v>
      </c>
      <c r="E26" s="197">
        <v>68670.740000000005</v>
      </c>
      <c r="F26" s="197">
        <v>67326</v>
      </c>
    </row>
    <row r="27" spans="1:6" ht="35.25" customHeight="1">
      <c r="A27" s="172">
        <v>22</v>
      </c>
      <c r="B27" s="170" t="s">
        <v>653</v>
      </c>
      <c r="C27" s="172">
        <v>503</v>
      </c>
      <c r="D27" s="197">
        <v>191.4</v>
      </c>
      <c r="E27" s="197">
        <v>195.42</v>
      </c>
      <c r="F27" s="197">
        <v>193</v>
      </c>
    </row>
    <row r="28" spans="1:6" ht="55.5" customHeight="1">
      <c r="A28" s="172">
        <v>23</v>
      </c>
      <c r="B28" s="170" t="s">
        <v>654</v>
      </c>
      <c r="C28" s="172">
        <v>503</v>
      </c>
      <c r="D28" s="197">
        <v>845.9</v>
      </c>
      <c r="E28" s="197">
        <v>863.01</v>
      </c>
      <c r="F28" s="197">
        <v>847</v>
      </c>
    </row>
    <row r="29" spans="1:6" ht="82.5" customHeight="1">
      <c r="A29" s="172">
        <v>24</v>
      </c>
      <c r="B29" s="170" t="s">
        <v>554</v>
      </c>
      <c r="C29" s="172">
        <v>503</v>
      </c>
      <c r="D29" s="197">
        <v>2513.5</v>
      </c>
      <c r="E29" s="197">
        <v>2563.5500000000002</v>
      </c>
      <c r="F29" s="197">
        <v>2515</v>
      </c>
    </row>
    <row r="30" spans="1:6" ht="54.25" customHeight="1">
      <c r="A30" s="169">
        <v>25</v>
      </c>
      <c r="B30" s="170" t="s">
        <v>555</v>
      </c>
      <c r="C30" s="172">
        <v>503</v>
      </c>
      <c r="D30" s="197">
        <v>3945.7</v>
      </c>
      <c r="E30" s="197">
        <v>4024.96</v>
      </c>
      <c r="F30" s="197">
        <v>3947</v>
      </c>
    </row>
    <row r="31" spans="1:6" ht="54.25" customHeight="1">
      <c r="A31" s="169">
        <v>26</v>
      </c>
      <c r="B31" s="170" t="s">
        <v>556</v>
      </c>
      <c r="C31" s="172">
        <v>503</v>
      </c>
      <c r="D31" s="197">
        <v>7552.6</v>
      </c>
      <c r="E31" s="197">
        <v>7703.99</v>
      </c>
      <c r="F31" s="197">
        <v>7554</v>
      </c>
    </row>
    <row r="32" spans="1:6" ht="67.5" customHeight="1">
      <c r="A32" s="172">
        <v>27</v>
      </c>
      <c r="B32" s="170" t="s">
        <v>557</v>
      </c>
      <c r="C32" s="172">
        <v>503</v>
      </c>
      <c r="D32" s="197">
        <v>19552.5</v>
      </c>
      <c r="E32" s="197">
        <v>19943.95</v>
      </c>
      <c r="F32" s="197">
        <v>19554</v>
      </c>
    </row>
    <row r="33" spans="1:6" ht="67.75" customHeight="1">
      <c r="A33" s="172">
        <v>28</v>
      </c>
      <c r="B33" s="173" t="s">
        <v>655</v>
      </c>
      <c r="C33" s="172">
        <v>503</v>
      </c>
      <c r="D33" s="197">
        <v>12001</v>
      </c>
      <c r="E33" s="197">
        <v>12241.17</v>
      </c>
      <c r="F33" s="197">
        <v>12002</v>
      </c>
    </row>
    <row r="34" spans="1:6" ht="67.75" customHeight="1">
      <c r="A34" s="172">
        <v>29</v>
      </c>
      <c r="B34" s="173" t="s">
        <v>656</v>
      </c>
      <c r="C34" s="172">
        <v>503</v>
      </c>
      <c r="D34" s="197">
        <v>16263.5</v>
      </c>
      <c r="E34" s="197">
        <v>16589</v>
      </c>
      <c r="F34" s="197">
        <v>16264.81</v>
      </c>
    </row>
    <row r="35" spans="1:6" ht="33" customHeight="1">
      <c r="A35" s="169">
        <v>30</v>
      </c>
      <c r="B35" s="171" t="s">
        <v>657</v>
      </c>
      <c r="C35" s="172">
        <v>316</v>
      </c>
      <c r="D35" s="197">
        <v>6468.7</v>
      </c>
      <c r="E35" s="197">
        <v>6598.22</v>
      </c>
      <c r="F35" s="197">
        <v>6470.01</v>
      </c>
    </row>
    <row r="36" spans="1:6" ht="33" customHeight="1">
      <c r="A36" s="169">
        <v>31</v>
      </c>
      <c r="B36" s="171" t="s">
        <v>658</v>
      </c>
      <c r="C36" s="172">
        <v>316</v>
      </c>
      <c r="D36" s="197">
        <v>216.73</v>
      </c>
      <c r="E36" s="197">
        <v>220.91</v>
      </c>
      <c r="F36" s="197">
        <v>218.04</v>
      </c>
    </row>
    <row r="37" spans="1:6" ht="33" customHeight="1">
      <c r="A37" s="169">
        <v>32</v>
      </c>
      <c r="B37" s="171" t="s">
        <v>659</v>
      </c>
      <c r="C37" s="172">
        <v>316</v>
      </c>
      <c r="D37" s="197">
        <v>2685.57</v>
      </c>
      <c r="E37" s="197">
        <v>2739.55</v>
      </c>
      <c r="F37" s="197">
        <v>2686.88</v>
      </c>
    </row>
    <row r="38" spans="1:6" ht="33" customHeight="1">
      <c r="A38" s="169">
        <v>33</v>
      </c>
      <c r="B38" s="170" t="s">
        <v>558</v>
      </c>
      <c r="C38" s="172">
        <v>316</v>
      </c>
      <c r="D38" s="197">
        <v>439.76</v>
      </c>
      <c r="E38" s="197">
        <v>449.11</v>
      </c>
      <c r="F38" s="197">
        <v>441.07</v>
      </c>
    </row>
    <row r="39" spans="1:6" ht="29.25" customHeight="1">
      <c r="A39" s="169">
        <v>34</v>
      </c>
      <c r="B39" s="170" t="s">
        <v>660</v>
      </c>
      <c r="C39" s="172">
        <v>316</v>
      </c>
      <c r="D39" s="197">
        <v>3287.15</v>
      </c>
      <c r="E39" s="197">
        <v>3352.52</v>
      </c>
      <c r="F39" s="197">
        <v>3288.46</v>
      </c>
    </row>
    <row r="40" spans="1:6" ht="33" customHeight="1">
      <c r="A40" s="169">
        <v>35</v>
      </c>
      <c r="B40" s="171" t="s">
        <v>661</v>
      </c>
      <c r="C40" s="172">
        <v>316</v>
      </c>
      <c r="D40" s="197">
        <v>3286.36</v>
      </c>
      <c r="E40" s="197">
        <v>3352.52</v>
      </c>
      <c r="F40" s="197">
        <v>3287.67</v>
      </c>
    </row>
    <row r="41" spans="1:6" ht="33" customHeight="1">
      <c r="A41" s="169">
        <v>36</v>
      </c>
      <c r="B41" s="170" t="s">
        <v>559</v>
      </c>
      <c r="C41" s="172">
        <v>316</v>
      </c>
      <c r="D41" s="197">
        <v>4838.87</v>
      </c>
      <c r="E41" s="197">
        <v>4935.3100000000004</v>
      </c>
      <c r="F41" s="197">
        <v>4840.18</v>
      </c>
    </row>
    <row r="42" spans="1:6" ht="33" customHeight="1">
      <c r="A42" s="169">
        <v>37</v>
      </c>
      <c r="B42" s="171" t="s">
        <v>662</v>
      </c>
      <c r="C42" s="172">
        <v>316</v>
      </c>
      <c r="D42" s="197">
        <v>3072.67</v>
      </c>
      <c r="E42" s="197">
        <v>3134.03</v>
      </c>
      <c r="F42" s="197">
        <v>3073.98</v>
      </c>
    </row>
    <row r="43" spans="1:6" ht="33" customHeight="1">
      <c r="A43" s="169">
        <v>38</v>
      </c>
      <c r="B43" s="171" t="s">
        <v>663</v>
      </c>
      <c r="C43" s="172">
        <v>316</v>
      </c>
      <c r="D43" s="197">
        <v>993.6</v>
      </c>
      <c r="E43" s="197">
        <v>1013.52</v>
      </c>
      <c r="F43" s="197">
        <v>994.91</v>
      </c>
    </row>
    <row r="44" spans="1:6" ht="43.75" customHeight="1">
      <c r="A44" s="172">
        <v>39</v>
      </c>
      <c r="B44" s="170" t="s">
        <v>664</v>
      </c>
      <c r="C44" s="172">
        <v>316</v>
      </c>
      <c r="D44" s="197">
        <v>23703.88</v>
      </c>
      <c r="E44" s="197">
        <v>24177.68</v>
      </c>
      <c r="F44" s="197">
        <v>23705.19</v>
      </c>
    </row>
    <row r="45" spans="1:6" ht="33" customHeight="1">
      <c r="A45" s="169">
        <v>40</v>
      </c>
      <c r="B45" s="171" t="s">
        <v>665</v>
      </c>
      <c r="C45" s="172">
        <v>316</v>
      </c>
      <c r="D45" s="197">
        <v>29.43</v>
      </c>
      <c r="E45" s="197">
        <v>30.35</v>
      </c>
      <c r="F45" s="197">
        <v>30.73</v>
      </c>
    </row>
    <row r="46" spans="1:6" ht="33" customHeight="1">
      <c r="A46" s="169">
        <v>41</v>
      </c>
      <c r="B46" s="171" t="s">
        <v>666</v>
      </c>
      <c r="C46" s="172">
        <v>316</v>
      </c>
      <c r="D46" s="197">
        <v>863.15</v>
      </c>
      <c r="E46" s="197">
        <v>880.01</v>
      </c>
      <c r="F46" s="197">
        <v>864.46</v>
      </c>
    </row>
    <row r="47" spans="1:6" ht="33" customHeight="1">
      <c r="A47" s="169">
        <v>42</v>
      </c>
      <c r="B47" s="171" t="s">
        <v>667</v>
      </c>
      <c r="C47" s="172">
        <v>316</v>
      </c>
      <c r="D47" s="197">
        <v>4247.07</v>
      </c>
      <c r="E47" s="197">
        <v>4332.05</v>
      </c>
      <c r="F47" s="197">
        <v>4248.38</v>
      </c>
    </row>
    <row r="48" spans="1:6" ht="33" customHeight="1">
      <c r="A48" s="169">
        <v>43</v>
      </c>
      <c r="B48" s="171" t="s">
        <v>668</v>
      </c>
      <c r="C48" s="172">
        <v>316</v>
      </c>
      <c r="D48" s="197">
        <v>114.43</v>
      </c>
      <c r="E48" s="197">
        <v>116.52</v>
      </c>
      <c r="F48" s="197">
        <v>115.74</v>
      </c>
    </row>
    <row r="49" spans="1:6" ht="72.5">
      <c r="A49" s="172">
        <v>44</v>
      </c>
      <c r="B49" s="170" t="s">
        <v>669</v>
      </c>
      <c r="C49" s="172">
        <v>21</v>
      </c>
      <c r="D49" s="197">
        <v>1552.1</v>
      </c>
      <c r="E49" s="197">
        <v>1582.8</v>
      </c>
      <c r="F49" s="197">
        <v>1553.41</v>
      </c>
    </row>
    <row r="50" spans="1:6" ht="54" customHeight="1">
      <c r="A50" s="169">
        <v>45</v>
      </c>
      <c r="B50" s="170" t="s">
        <v>670</v>
      </c>
      <c r="C50" s="172">
        <v>21</v>
      </c>
      <c r="D50" s="197">
        <v>64521.599999999999</v>
      </c>
      <c r="E50" s="197">
        <v>65812.240000000005</v>
      </c>
      <c r="F50" s="197">
        <v>64522.91</v>
      </c>
    </row>
    <row r="51" spans="1:6" ht="43.75" customHeight="1">
      <c r="A51" s="172">
        <v>46</v>
      </c>
      <c r="B51" s="170" t="s">
        <v>671</v>
      </c>
      <c r="C51" s="172">
        <v>21</v>
      </c>
      <c r="D51" s="197">
        <v>12048.3</v>
      </c>
      <c r="E51" s="197">
        <v>12289.73</v>
      </c>
      <c r="F51" s="197">
        <v>12049.61</v>
      </c>
    </row>
    <row r="52" spans="1:6" ht="148" customHeight="1">
      <c r="A52" s="172">
        <v>47</v>
      </c>
      <c r="B52" s="170" t="s">
        <v>672</v>
      </c>
      <c r="C52" s="172">
        <v>21</v>
      </c>
      <c r="D52" s="197">
        <v>4413.2</v>
      </c>
      <c r="E52" s="197">
        <v>4501.9799999999996</v>
      </c>
      <c r="F52" s="197">
        <v>4414.51</v>
      </c>
    </row>
    <row r="53" spans="1:6" ht="43.75" customHeight="1">
      <c r="A53" s="172">
        <v>48</v>
      </c>
      <c r="B53" s="170" t="s">
        <v>561</v>
      </c>
      <c r="C53" s="172">
        <v>673</v>
      </c>
      <c r="D53" s="197">
        <v>20396.2</v>
      </c>
      <c r="E53" s="197">
        <v>20804.53</v>
      </c>
      <c r="F53" s="197">
        <v>20397.509999999998</v>
      </c>
    </row>
    <row r="54" spans="1:6" ht="54.25" customHeight="1">
      <c r="A54" s="169">
        <v>49</v>
      </c>
      <c r="B54" s="173" t="s">
        <v>673</v>
      </c>
      <c r="C54" s="172">
        <v>673</v>
      </c>
      <c r="D54" s="197">
        <v>26382.400000000001</v>
      </c>
      <c r="E54" s="197">
        <v>26909.95</v>
      </c>
      <c r="F54" s="197">
        <v>26383.71</v>
      </c>
    </row>
    <row r="55" spans="1:6" ht="43.75" customHeight="1">
      <c r="A55" s="172">
        <v>50</v>
      </c>
      <c r="B55" s="170" t="s">
        <v>674</v>
      </c>
      <c r="C55" s="172">
        <v>60</v>
      </c>
      <c r="D55" s="197">
        <v>62124.7</v>
      </c>
      <c r="E55" s="197">
        <v>63367.64</v>
      </c>
      <c r="F55" s="197">
        <v>62126.01</v>
      </c>
    </row>
    <row r="56" spans="1:6" ht="54.25" customHeight="1">
      <c r="A56" s="169">
        <v>51</v>
      </c>
      <c r="B56" s="173" t="s">
        <v>675</v>
      </c>
      <c r="C56" s="172">
        <v>60</v>
      </c>
      <c r="D56" s="197">
        <v>34094.5</v>
      </c>
      <c r="E56" s="197">
        <v>34776.58</v>
      </c>
      <c r="F56" s="197">
        <v>34095.81</v>
      </c>
    </row>
    <row r="57" spans="1:6" ht="29.25" customHeight="1">
      <c r="A57" s="169">
        <v>52</v>
      </c>
      <c r="B57" s="170" t="s">
        <v>676</v>
      </c>
      <c r="C57" s="172">
        <v>60</v>
      </c>
      <c r="D57" s="197">
        <v>7175.3</v>
      </c>
      <c r="E57" s="197">
        <v>7319.21</v>
      </c>
      <c r="F57" s="197">
        <v>7176.61</v>
      </c>
    </row>
    <row r="58" spans="1:6" ht="33" customHeight="1">
      <c r="A58" s="169">
        <v>53</v>
      </c>
      <c r="B58" s="171" t="s">
        <v>677</v>
      </c>
      <c r="C58" s="172">
        <v>60</v>
      </c>
      <c r="D58" s="197">
        <v>140849.5</v>
      </c>
      <c r="E58" s="197">
        <v>143666.57999999999</v>
      </c>
      <c r="F58" s="197">
        <v>140850.81</v>
      </c>
    </row>
    <row r="59" spans="1:6" ht="33" customHeight="1">
      <c r="A59" s="169">
        <v>54</v>
      </c>
      <c r="B59" s="171" t="s">
        <v>678</v>
      </c>
      <c r="C59" s="172">
        <v>51</v>
      </c>
      <c r="D59" s="197">
        <v>26389</v>
      </c>
      <c r="E59" s="197">
        <v>26917.23</v>
      </c>
      <c r="F59" s="197">
        <v>26390.31</v>
      </c>
    </row>
    <row r="60" spans="1:6" ht="81" customHeight="1">
      <c r="A60" s="172">
        <v>55</v>
      </c>
      <c r="B60" s="170" t="s">
        <v>679</v>
      </c>
      <c r="C60" s="172">
        <v>3</v>
      </c>
      <c r="D60" s="197">
        <v>199732.5</v>
      </c>
      <c r="E60" s="197">
        <v>203726.62</v>
      </c>
      <c r="F60" s="197">
        <v>199733.81</v>
      </c>
    </row>
    <row r="61" spans="1:6" ht="33" customHeight="1">
      <c r="A61" s="169">
        <v>56</v>
      </c>
      <c r="B61" s="171" t="s">
        <v>680</v>
      </c>
      <c r="C61" s="172">
        <v>3</v>
      </c>
      <c r="D61" s="197">
        <v>31259.8</v>
      </c>
      <c r="E61" s="197">
        <v>31885.31</v>
      </c>
      <c r="F61" s="197">
        <v>31261.11</v>
      </c>
    </row>
    <row r="62" spans="1:6" ht="33" customHeight="1">
      <c r="A62" s="169">
        <v>57</v>
      </c>
      <c r="B62" s="170" t="s">
        <v>564</v>
      </c>
      <c r="C62" s="172">
        <v>3</v>
      </c>
      <c r="D62" s="197">
        <v>31693.200000000001</v>
      </c>
      <c r="E62" s="197">
        <v>32327.14</v>
      </c>
      <c r="F62" s="197">
        <v>31694.51</v>
      </c>
    </row>
    <row r="63" spans="1:6" ht="29.25" customHeight="1">
      <c r="A63" s="169">
        <v>58</v>
      </c>
      <c r="B63" s="170" t="s">
        <v>681</v>
      </c>
      <c r="C63" s="172">
        <v>1</v>
      </c>
      <c r="D63" s="197">
        <v>1746649.3</v>
      </c>
      <c r="E63" s="197">
        <v>1781582.87</v>
      </c>
      <c r="F63" s="197">
        <v>1746650.61</v>
      </c>
    </row>
    <row r="64" spans="1:6" ht="43.5">
      <c r="A64" s="172">
        <v>59</v>
      </c>
      <c r="B64" s="170" t="s">
        <v>682</v>
      </c>
      <c r="C64" s="172">
        <v>3</v>
      </c>
      <c r="D64" s="197">
        <v>2946988</v>
      </c>
      <c r="E64" s="197">
        <v>3005928.36</v>
      </c>
      <c r="F64" s="197">
        <v>2946989.31</v>
      </c>
    </row>
    <row r="65" spans="1:6" ht="29.25" customHeight="1">
      <c r="A65" s="169">
        <v>60</v>
      </c>
      <c r="B65" s="170" t="s">
        <v>683</v>
      </c>
      <c r="C65" s="172">
        <v>3</v>
      </c>
      <c r="D65" s="197">
        <v>135714.70000000001</v>
      </c>
      <c r="E65" s="197">
        <v>138429.03</v>
      </c>
      <c r="F65" s="197">
        <v>135716.01</v>
      </c>
    </row>
    <row r="66" spans="1:6" ht="81" customHeight="1">
      <c r="A66" s="172">
        <v>61</v>
      </c>
      <c r="B66" s="170" t="s">
        <v>684</v>
      </c>
      <c r="C66" s="172">
        <v>3</v>
      </c>
      <c r="D66" s="197">
        <v>21225.599999999999</v>
      </c>
      <c r="E66" s="197">
        <v>21650.55</v>
      </c>
      <c r="F66" s="197">
        <v>21226.91</v>
      </c>
    </row>
    <row r="67" spans="1:6" ht="33" customHeight="1">
      <c r="A67" s="169">
        <v>62</v>
      </c>
      <c r="B67" s="171" t="s">
        <v>685</v>
      </c>
      <c r="C67" s="172">
        <v>3</v>
      </c>
      <c r="D67" s="197">
        <v>18830.900000000001</v>
      </c>
      <c r="E67" s="197">
        <v>19207.169999999998</v>
      </c>
      <c r="F67" s="197">
        <v>18832.21</v>
      </c>
    </row>
    <row r="68" spans="1:6" ht="201.75" customHeight="1">
      <c r="A68" s="172">
        <v>63</v>
      </c>
      <c r="B68" s="170" t="s">
        <v>686</v>
      </c>
      <c r="C68" s="172">
        <v>11</v>
      </c>
      <c r="D68" s="197">
        <v>641968.80000000005</v>
      </c>
      <c r="E68" s="197">
        <v>654808.68999999994</v>
      </c>
      <c r="F68" s="197">
        <v>641970.11</v>
      </c>
    </row>
    <row r="69" spans="1:6" ht="29">
      <c r="A69" s="169">
        <v>64</v>
      </c>
      <c r="B69" s="170" t="s">
        <v>687</v>
      </c>
      <c r="C69" s="172">
        <v>11</v>
      </c>
      <c r="D69" s="197">
        <v>6472.4</v>
      </c>
      <c r="E69" s="197">
        <v>6601.86</v>
      </c>
      <c r="F69" s="197">
        <v>6473.71</v>
      </c>
    </row>
    <row r="70" spans="1:6" ht="67.75" customHeight="1">
      <c r="A70" s="172">
        <v>65</v>
      </c>
      <c r="B70" s="173" t="s">
        <v>688</v>
      </c>
      <c r="C70" s="172">
        <v>11</v>
      </c>
      <c r="D70" s="197">
        <v>14126.2</v>
      </c>
      <c r="E70" s="197">
        <v>14409.02</v>
      </c>
      <c r="F70" s="197">
        <v>14127.51</v>
      </c>
    </row>
    <row r="71" spans="1:6" ht="81" customHeight="1">
      <c r="A71" s="172">
        <v>66</v>
      </c>
      <c r="B71" s="170" t="s">
        <v>565</v>
      </c>
      <c r="C71" s="172">
        <v>11</v>
      </c>
      <c r="D71" s="197">
        <v>12630.2</v>
      </c>
      <c r="E71" s="197">
        <v>12883.27</v>
      </c>
      <c r="F71" s="197">
        <v>12631.51</v>
      </c>
    </row>
    <row r="72" spans="1:6" ht="29.25" customHeight="1">
      <c r="A72" s="169">
        <v>67</v>
      </c>
      <c r="B72" s="170" t="s">
        <v>689</v>
      </c>
      <c r="C72" s="172">
        <v>10</v>
      </c>
      <c r="D72" s="197">
        <v>52577.8</v>
      </c>
      <c r="E72" s="197">
        <v>53629.33</v>
      </c>
      <c r="F72" s="197">
        <v>52579.11</v>
      </c>
    </row>
    <row r="73" spans="1:6" ht="54" customHeight="1">
      <c r="A73" s="169">
        <v>68</v>
      </c>
      <c r="B73" s="170" t="s">
        <v>690</v>
      </c>
      <c r="C73" s="172">
        <v>10</v>
      </c>
      <c r="D73" s="197">
        <v>138845.29999999999</v>
      </c>
      <c r="E73" s="197">
        <v>141622.54</v>
      </c>
      <c r="F73" s="197">
        <v>138846.60999999999</v>
      </c>
    </row>
    <row r="74" spans="1:6" ht="33" customHeight="1">
      <c r="A74" s="169">
        <v>69</v>
      </c>
      <c r="B74" s="171" t="s">
        <v>691</v>
      </c>
      <c r="C74" s="172">
        <v>10</v>
      </c>
      <c r="D74" s="197">
        <v>5159</v>
      </c>
      <c r="E74" s="197">
        <v>5261.82</v>
      </c>
      <c r="F74" s="197">
        <v>5160.3100000000004</v>
      </c>
    </row>
    <row r="75" spans="1:6" ht="29.25" customHeight="1">
      <c r="A75" s="169">
        <v>70</v>
      </c>
      <c r="B75" s="170" t="s">
        <v>692</v>
      </c>
      <c r="C75" s="172">
        <v>10</v>
      </c>
      <c r="D75" s="197">
        <v>2389.1999999999998</v>
      </c>
      <c r="E75" s="197">
        <v>2437.31</v>
      </c>
      <c r="F75" s="197">
        <v>2390.5100000000002</v>
      </c>
    </row>
    <row r="76" spans="1:6" ht="33" customHeight="1">
      <c r="A76" s="169">
        <v>71</v>
      </c>
      <c r="B76" s="171" t="s">
        <v>693</v>
      </c>
      <c r="C76" s="172">
        <v>10</v>
      </c>
      <c r="D76" s="197">
        <v>194.7</v>
      </c>
      <c r="E76" s="197">
        <v>198.09</v>
      </c>
      <c r="F76" s="197">
        <v>196.01</v>
      </c>
    </row>
    <row r="77" spans="1:6" ht="29.25" customHeight="1">
      <c r="A77" s="169">
        <v>72</v>
      </c>
      <c r="B77" s="170" t="s">
        <v>694</v>
      </c>
      <c r="C77" s="172">
        <v>10</v>
      </c>
      <c r="D77" s="197">
        <v>36631.1</v>
      </c>
      <c r="E77" s="197">
        <v>37180.04</v>
      </c>
      <c r="F77" s="197">
        <v>36632.410000000003</v>
      </c>
    </row>
    <row r="78" spans="1:6" ht="43.75" customHeight="1">
      <c r="A78" s="172">
        <v>73</v>
      </c>
      <c r="B78" s="170" t="s">
        <v>695</v>
      </c>
      <c r="C78" s="172">
        <v>10</v>
      </c>
      <c r="D78" s="197">
        <v>21902.1</v>
      </c>
      <c r="E78" s="197">
        <v>22230.48</v>
      </c>
      <c r="F78" s="197">
        <v>21903.41</v>
      </c>
    </row>
    <row r="79" spans="1:6" ht="58.5" customHeight="1">
      <c r="A79" s="169">
        <v>74</v>
      </c>
      <c r="B79" s="170" t="s">
        <v>696</v>
      </c>
      <c r="C79" s="172">
        <v>5</v>
      </c>
      <c r="D79" s="197">
        <v>1492584.5</v>
      </c>
      <c r="E79" s="197">
        <v>1514973.64</v>
      </c>
      <c r="F79" s="197">
        <v>1492585.81</v>
      </c>
    </row>
    <row r="80" spans="1:6" ht="33" customHeight="1">
      <c r="A80" s="169">
        <v>75</v>
      </c>
      <c r="B80" s="170" t="s">
        <v>566</v>
      </c>
      <c r="C80" s="172">
        <v>5</v>
      </c>
      <c r="D80" s="197">
        <v>151844</v>
      </c>
      <c r="E80" s="197">
        <v>154121.66</v>
      </c>
      <c r="F80" s="197">
        <v>151845.31</v>
      </c>
    </row>
    <row r="81" spans="1:6" ht="33" customHeight="1">
      <c r="A81" s="169">
        <v>76</v>
      </c>
      <c r="B81" s="171" t="s">
        <v>697</v>
      </c>
      <c r="C81" s="172">
        <v>5</v>
      </c>
      <c r="D81" s="197">
        <v>48299.9</v>
      </c>
      <c r="E81" s="197">
        <v>49024.22</v>
      </c>
      <c r="F81" s="197">
        <v>48301.21</v>
      </c>
    </row>
    <row r="82" spans="1:6" ht="54" customHeight="1">
      <c r="A82" s="169">
        <v>77</v>
      </c>
      <c r="B82" s="170" t="s">
        <v>698</v>
      </c>
      <c r="C82" s="172">
        <v>5</v>
      </c>
      <c r="D82" s="197">
        <v>49087.5</v>
      </c>
      <c r="E82" s="197">
        <v>49823.81</v>
      </c>
      <c r="F82" s="197">
        <v>49088.81</v>
      </c>
    </row>
    <row r="83" spans="1:6" ht="43.75" customHeight="1">
      <c r="A83" s="172">
        <v>78</v>
      </c>
      <c r="B83" s="170" t="s">
        <v>699</v>
      </c>
      <c r="C83" s="172">
        <v>3</v>
      </c>
      <c r="D83" s="197">
        <v>692486.3</v>
      </c>
      <c r="E83" s="197">
        <v>702873.28</v>
      </c>
      <c r="F83" s="197">
        <v>692487.61</v>
      </c>
    </row>
    <row r="84" spans="1:6" ht="43.75" customHeight="1">
      <c r="A84" s="172">
        <v>79</v>
      </c>
      <c r="B84" s="170" t="s">
        <v>700</v>
      </c>
      <c r="C84" s="172">
        <v>3</v>
      </c>
      <c r="D84" s="197">
        <v>364412.4</v>
      </c>
      <c r="E84" s="197">
        <v>369878.7</v>
      </c>
      <c r="F84" s="197">
        <v>364413.71</v>
      </c>
    </row>
    <row r="85" spans="1:6" ht="33" customHeight="1">
      <c r="A85" s="169">
        <v>80</v>
      </c>
      <c r="B85" s="171" t="s">
        <v>701</v>
      </c>
      <c r="C85" s="172">
        <v>3</v>
      </c>
      <c r="D85" s="197">
        <v>83802.399999999994</v>
      </c>
      <c r="E85" s="197">
        <v>85059.21</v>
      </c>
      <c r="F85" s="197">
        <v>83803.710000000006</v>
      </c>
    </row>
    <row r="86" spans="1:6" ht="72.75" customHeight="1">
      <c r="A86" s="172">
        <v>81</v>
      </c>
      <c r="B86" s="170" t="s">
        <v>702</v>
      </c>
      <c r="C86" s="172">
        <v>3</v>
      </c>
      <c r="D86" s="197">
        <v>32402.7</v>
      </c>
      <c r="E86" s="197">
        <v>32888.550000000003</v>
      </c>
      <c r="F86" s="197">
        <v>32404.01</v>
      </c>
    </row>
    <row r="87" spans="1:6" ht="54.25" customHeight="1">
      <c r="A87" s="169">
        <v>82</v>
      </c>
      <c r="B87" s="170" t="s">
        <v>698</v>
      </c>
      <c r="C87" s="172">
        <v>3</v>
      </c>
      <c r="D87" s="197">
        <v>49087.5</v>
      </c>
      <c r="E87" s="197">
        <v>49823.81</v>
      </c>
      <c r="F87" s="197">
        <v>49088.81</v>
      </c>
    </row>
    <row r="88" spans="1:6" ht="54" customHeight="1">
      <c r="A88" s="169">
        <v>83</v>
      </c>
      <c r="B88" s="170" t="s">
        <v>703</v>
      </c>
      <c r="C88" s="172">
        <v>3</v>
      </c>
      <c r="D88" s="197">
        <v>499515.5</v>
      </c>
      <c r="E88" s="197">
        <v>507008.32</v>
      </c>
      <c r="F88" s="197">
        <v>499516.81</v>
      </c>
    </row>
    <row r="89" spans="1:6" ht="87" customHeight="1">
      <c r="A89" s="172">
        <v>84</v>
      </c>
      <c r="B89" s="170" t="s">
        <v>704</v>
      </c>
      <c r="C89" s="172">
        <v>3</v>
      </c>
      <c r="D89" s="197">
        <v>389301</v>
      </c>
      <c r="E89" s="197">
        <v>395140.88</v>
      </c>
      <c r="F89" s="197">
        <v>389302.31</v>
      </c>
    </row>
    <row r="90" spans="1:6" ht="54.25" customHeight="1">
      <c r="A90" s="169">
        <v>85</v>
      </c>
      <c r="B90" s="173" t="s">
        <v>705</v>
      </c>
      <c r="C90" s="172">
        <v>1</v>
      </c>
      <c r="D90" s="197">
        <v>7769619</v>
      </c>
      <c r="E90" s="197">
        <v>7886163.7699999996</v>
      </c>
      <c r="F90" s="197">
        <v>7769620.3099999996</v>
      </c>
    </row>
    <row r="91" spans="1:6" ht="29.25" customHeight="1">
      <c r="A91" s="169">
        <v>86</v>
      </c>
      <c r="B91" s="170" t="s">
        <v>706</v>
      </c>
      <c r="C91" s="172">
        <v>2</v>
      </c>
      <c r="D91" s="197">
        <v>2800000</v>
      </c>
      <c r="E91" s="197">
        <v>2841999.79</v>
      </c>
      <c r="F91" s="197">
        <v>2800001.31</v>
      </c>
    </row>
    <row r="92" spans="1:6" ht="33" customHeight="1">
      <c r="A92" s="169">
        <v>87</v>
      </c>
      <c r="B92" s="171" t="s">
        <v>707</v>
      </c>
      <c r="C92" s="172">
        <v>2</v>
      </c>
      <c r="D92" s="197">
        <v>180000</v>
      </c>
      <c r="E92" s="197">
        <v>182700.6</v>
      </c>
      <c r="F92" s="197">
        <v>180001.31</v>
      </c>
    </row>
    <row r="93" spans="1:6" ht="33" customHeight="1">
      <c r="A93" s="169">
        <v>88</v>
      </c>
      <c r="B93" s="171" t="s">
        <v>708</v>
      </c>
      <c r="C93" s="172">
        <v>2</v>
      </c>
      <c r="D93" s="197">
        <v>45000</v>
      </c>
      <c r="E93" s="197">
        <v>45674.85</v>
      </c>
      <c r="F93" s="197">
        <v>45001.31</v>
      </c>
    </row>
    <row r="94" spans="1:6" ht="40.75" customHeight="1">
      <c r="A94" s="172">
        <v>89</v>
      </c>
      <c r="B94" s="170" t="s">
        <v>567</v>
      </c>
      <c r="C94" s="172">
        <v>215</v>
      </c>
      <c r="D94" s="197">
        <v>141906.6</v>
      </c>
      <c r="E94" s="197">
        <v>144034.9</v>
      </c>
      <c r="F94" s="197">
        <v>141907.91</v>
      </c>
    </row>
    <row r="95" spans="1:6" ht="40.75" customHeight="1">
      <c r="A95" s="172">
        <v>90</v>
      </c>
      <c r="B95" s="173" t="s">
        <v>709</v>
      </c>
      <c r="C95" s="172">
        <v>215</v>
      </c>
      <c r="D95" s="197">
        <v>24303.4</v>
      </c>
      <c r="E95" s="197">
        <v>24667.919999999998</v>
      </c>
      <c r="F95" s="197">
        <v>24304.71</v>
      </c>
    </row>
    <row r="96" spans="1:6" ht="33" customHeight="1">
      <c r="A96" s="169">
        <v>91</v>
      </c>
      <c r="B96" s="170" t="s">
        <v>568</v>
      </c>
      <c r="C96" s="172">
        <v>215</v>
      </c>
      <c r="D96" s="197">
        <v>3086.6</v>
      </c>
      <c r="E96" s="197">
        <v>3133.16</v>
      </c>
      <c r="F96" s="197">
        <v>3087.91</v>
      </c>
    </row>
    <row r="97" spans="1:6" ht="33" customHeight="1">
      <c r="A97" s="169">
        <v>92</v>
      </c>
      <c r="B97" s="171" t="s">
        <v>710</v>
      </c>
      <c r="C97" s="172">
        <v>1632</v>
      </c>
      <c r="D97" s="197">
        <v>512.6</v>
      </c>
      <c r="E97" s="197">
        <v>520.58000000000004</v>
      </c>
      <c r="F97" s="197">
        <v>513.91</v>
      </c>
    </row>
    <row r="98" spans="1:6" ht="33" customHeight="1">
      <c r="A98" s="169">
        <v>93</v>
      </c>
      <c r="B98" s="171" t="s">
        <v>711</v>
      </c>
      <c r="C98" s="172">
        <v>1632</v>
      </c>
      <c r="D98" s="197">
        <v>11959.2</v>
      </c>
      <c r="E98" s="197">
        <v>12138.89</v>
      </c>
      <c r="F98" s="197">
        <v>11960.51</v>
      </c>
    </row>
  </sheetData>
  <mergeCells count="4">
    <mergeCell ref="A1:G1"/>
    <mergeCell ref="A2:G2"/>
    <mergeCell ref="A3:G3"/>
    <mergeCell ref="A4:G4"/>
  </mergeCells>
  <pageMargins left="0.7" right="0.7" top="0.75" bottom="0.75" header="0.3" footer="0.3"/>
  <pageSetup paperSize="9" scale="60" fitToHeight="0"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D45830-85BC-458C-8677-A88BCD0D51F5}">
  <sheetPr>
    <pageSetUpPr fitToPage="1"/>
  </sheetPr>
  <dimension ref="A1:J105"/>
  <sheetViews>
    <sheetView topLeftCell="A95" workbookViewId="0">
      <selection activeCell="A95" sqref="A95"/>
    </sheetView>
  </sheetViews>
  <sheetFormatPr baseColWidth="10" defaultColWidth="9" defaultRowHeight="13"/>
  <cols>
    <col min="1" max="1" width="74.09765625" style="165" customWidth="1"/>
    <col min="2" max="2" width="14.59765625" style="165" customWidth="1"/>
    <col min="3" max="3" width="14.3984375" style="165" customWidth="1"/>
    <col min="4" max="4" width="18.59765625" style="165" customWidth="1"/>
    <col min="5" max="5" width="20" style="165" customWidth="1"/>
    <col min="6" max="6" width="17.3984375" style="165" customWidth="1"/>
    <col min="7" max="16384" width="9" style="165"/>
  </cols>
  <sheetData>
    <row r="1" spans="1:7" ht="27.75" customHeight="1">
      <c r="A1" s="1453" t="s">
        <v>712</v>
      </c>
      <c r="B1" s="1453"/>
      <c r="C1" s="1453"/>
      <c r="D1" s="1453"/>
      <c r="E1" s="1453"/>
      <c r="F1" s="1453"/>
      <c r="G1" s="174"/>
    </row>
    <row r="2" spans="1:7" ht="30.75" customHeight="1">
      <c r="A2" s="175" t="s">
        <v>713</v>
      </c>
      <c r="B2" s="1454" t="s">
        <v>714</v>
      </c>
      <c r="C2" s="1454"/>
      <c r="D2" s="1454" t="s">
        <v>715</v>
      </c>
      <c r="E2" s="1454"/>
      <c r="F2" s="1454"/>
    </row>
    <row r="3" spans="1:7" ht="60.75" customHeight="1">
      <c r="A3" s="176" t="s">
        <v>716</v>
      </c>
      <c r="B3" s="1455" t="s">
        <v>717</v>
      </c>
      <c r="C3" s="1455"/>
      <c r="D3" s="1456" t="s">
        <v>718</v>
      </c>
      <c r="E3" s="1456"/>
      <c r="F3" s="1456"/>
    </row>
    <row r="4" spans="1:7" ht="43.5" customHeight="1">
      <c r="A4" s="176" t="s">
        <v>719</v>
      </c>
      <c r="B4" s="1455" t="s">
        <v>717</v>
      </c>
      <c r="C4" s="1455"/>
      <c r="D4" s="1456" t="s">
        <v>720</v>
      </c>
      <c r="E4" s="1456"/>
      <c r="F4" s="1456"/>
    </row>
    <row r="5" spans="1:7" ht="45" customHeight="1">
      <c r="A5" s="176" t="s">
        <v>721</v>
      </c>
      <c r="B5" s="1455" t="s">
        <v>722</v>
      </c>
      <c r="C5" s="1455"/>
      <c r="D5" s="1456" t="s">
        <v>723</v>
      </c>
      <c r="E5" s="1456"/>
      <c r="F5" s="1456"/>
    </row>
    <row r="6" spans="1:7" ht="37.5" customHeight="1">
      <c r="A6" s="176" t="s">
        <v>724</v>
      </c>
      <c r="B6" s="1455" t="s">
        <v>725</v>
      </c>
      <c r="C6" s="1455"/>
      <c r="D6" s="1456" t="s">
        <v>726</v>
      </c>
      <c r="E6" s="1456"/>
      <c r="F6" s="1456"/>
    </row>
    <row r="7" spans="1:7" ht="49.5" customHeight="1">
      <c r="A7" s="176" t="s">
        <v>727</v>
      </c>
      <c r="B7" s="1455" t="s">
        <v>728</v>
      </c>
      <c r="C7" s="1455"/>
      <c r="D7" s="1456" t="s">
        <v>729</v>
      </c>
      <c r="E7" s="1456"/>
      <c r="F7" s="1456"/>
    </row>
    <row r="8" spans="1:7" ht="54" customHeight="1">
      <c r="A8" s="176" t="s">
        <v>730</v>
      </c>
      <c r="B8" s="1455" t="s">
        <v>728</v>
      </c>
      <c r="C8" s="1455"/>
      <c r="D8" s="1456" t="s">
        <v>731</v>
      </c>
      <c r="E8" s="1456"/>
      <c r="F8" s="1456"/>
    </row>
    <row r="9" spans="1:7" ht="35.25" customHeight="1">
      <c r="A9" s="176" t="s">
        <v>732</v>
      </c>
      <c r="B9" s="1455" t="s">
        <v>733</v>
      </c>
      <c r="C9" s="1455"/>
      <c r="D9" s="1456" t="s">
        <v>734</v>
      </c>
      <c r="E9" s="1456"/>
      <c r="F9" s="1456"/>
    </row>
    <row r="10" spans="1:7" ht="46.5" customHeight="1">
      <c r="A10" s="176" t="s">
        <v>735</v>
      </c>
      <c r="B10" s="1455" t="s">
        <v>733</v>
      </c>
      <c r="C10" s="1455"/>
      <c r="D10" s="1456" t="s">
        <v>736</v>
      </c>
      <c r="E10" s="1456"/>
      <c r="F10" s="1456"/>
    </row>
    <row r="11" spans="1:7" ht="31.5" customHeight="1">
      <c r="A11" s="176" t="s">
        <v>737</v>
      </c>
      <c r="B11" s="1458" t="s">
        <v>738</v>
      </c>
      <c r="C11" s="1458"/>
      <c r="D11" s="1456" t="s">
        <v>739</v>
      </c>
      <c r="E11" s="1456"/>
      <c r="F11" s="1456"/>
    </row>
    <row r="12" spans="1:7" ht="41.25" customHeight="1">
      <c r="A12" s="177" t="s">
        <v>740</v>
      </c>
      <c r="B12" s="1459" t="s">
        <v>725</v>
      </c>
      <c r="C12" s="1459"/>
      <c r="D12" s="1460" t="s">
        <v>741</v>
      </c>
      <c r="E12" s="1460"/>
      <c r="F12" s="1460"/>
    </row>
    <row r="13" spans="1:7" ht="56.25" customHeight="1">
      <c r="A13" s="176" t="s">
        <v>742</v>
      </c>
      <c r="B13" s="1458" t="s">
        <v>743</v>
      </c>
      <c r="C13" s="1458"/>
      <c r="D13" s="1456" t="s">
        <v>744</v>
      </c>
      <c r="E13" s="1456"/>
      <c r="F13" s="1456"/>
    </row>
    <row r="14" spans="1:7">
      <c r="A14" s="178" t="s">
        <v>745</v>
      </c>
      <c r="B14" s="179"/>
      <c r="C14" s="163"/>
    </row>
    <row r="15" spans="1:7" ht="19.5" customHeight="1">
      <c r="A15" s="1461" t="s">
        <v>746</v>
      </c>
      <c r="B15" s="1461"/>
      <c r="C15" s="1461"/>
      <c r="D15" s="1461"/>
      <c r="E15" s="1461"/>
      <c r="F15" s="1461"/>
    </row>
    <row r="16" spans="1:7" ht="21" customHeight="1">
      <c r="A16" s="1461"/>
      <c r="B16" s="1461"/>
      <c r="C16" s="1461"/>
      <c r="D16" s="1461"/>
      <c r="E16" s="1461"/>
      <c r="F16" s="1461"/>
    </row>
    <row r="17" spans="1:6">
      <c r="A17" s="178"/>
      <c r="C17" s="163"/>
    </row>
    <row r="18" spans="1:6" ht="14">
      <c r="A18" s="1462" t="s">
        <v>747</v>
      </c>
      <c r="B18" s="1462"/>
      <c r="C18" s="1462"/>
      <c r="D18" s="1462"/>
      <c r="E18" s="1462"/>
      <c r="F18" s="1462"/>
    </row>
    <row r="19" spans="1:6" ht="27" customHeight="1">
      <c r="A19" s="1457" t="s">
        <v>748</v>
      </c>
      <c r="B19" s="1457"/>
      <c r="C19" s="1457"/>
      <c r="D19" s="1457"/>
      <c r="E19" s="1457"/>
      <c r="F19" s="1457"/>
    </row>
    <row r="20" spans="1:6" ht="33.75" customHeight="1">
      <c r="A20" s="1463" t="s">
        <v>749</v>
      </c>
      <c r="B20" s="1463"/>
      <c r="C20" s="1463"/>
      <c r="D20" s="1463"/>
      <c r="E20" s="1463"/>
      <c r="F20" s="1463"/>
    </row>
    <row r="21" spans="1:6" ht="27.75" customHeight="1">
      <c r="A21" s="1457" t="s">
        <v>750</v>
      </c>
      <c r="B21" s="1457"/>
      <c r="C21" s="1457"/>
      <c r="D21" s="1457"/>
      <c r="E21" s="1457"/>
      <c r="F21" s="1457"/>
    </row>
    <row r="22" spans="1:6" ht="33" customHeight="1">
      <c r="A22" s="1457" t="s">
        <v>751</v>
      </c>
      <c r="B22" s="1457"/>
      <c r="C22" s="1457"/>
      <c r="D22" s="1457"/>
      <c r="E22" s="1457"/>
      <c r="F22" s="1457"/>
    </row>
    <row r="23" spans="1:6" ht="12.75" customHeight="1"/>
    <row r="24" spans="1:6">
      <c r="A24" s="180" t="s">
        <v>752</v>
      </c>
      <c r="B24" s="180" t="s">
        <v>547</v>
      </c>
      <c r="C24" s="180" t="s">
        <v>717</v>
      </c>
      <c r="D24" s="180" t="s">
        <v>725</v>
      </c>
      <c r="E24" s="180" t="s">
        <v>733</v>
      </c>
      <c r="F24" s="180" t="s">
        <v>728</v>
      </c>
    </row>
    <row r="25" spans="1:6" ht="48.75" customHeight="1">
      <c r="A25" s="182" t="s">
        <v>753</v>
      </c>
      <c r="B25" s="181">
        <v>24</v>
      </c>
      <c r="C25" s="183"/>
      <c r="D25" s="184">
        <v>154869.18</v>
      </c>
      <c r="E25" s="185">
        <v>149200</v>
      </c>
      <c r="F25" s="186">
        <v>150393</v>
      </c>
    </row>
    <row r="26" spans="1:6" ht="40.5" customHeight="1">
      <c r="A26" s="182" t="s">
        <v>754</v>
      </c>
      <c r="B26" s="181">
        <v>24</v>
      </c>
      <c r="C26" s="183"/>
      <c r="D26" s="184">
        <v>39477.74</v>
      </c>
      <c r="E26" s="185">
        <v>38033</v>
      </c>
      <c r="F26" s="186">
        <v>38337</v>
      </c>
    </row>
    <row r="27" spans="1:6" ht="36" customHeight="1">
      <c r="A27" s="182" t="s">
        <v>755</v>
      </c>
      <c r="B27" s="181">
        <v>24</v>
      </c>
      <c r="C27" s="183"/>
      <c r="D27" s="184">
        <v>11218.19</v>
      </c>
      <c r="E27" s="185">
        <v>10808</v>
      </c>
      <c r="F27" s="186">
        <v>10894</v>
      </c>
    </row>
    <row r="28" spans="1:6" ht="36.75" customHeight="1">
      <c r="A28" s="182" t="s">
        <v>756</v>
      </c>
      <c r="B28" s="181">
        <v>20</v>
      </c>
      <c r="C28" s="183"/>
      <c r="D28" s="184">
        <v>39670.699999999997</v>
      </c>
      <c r="E28" s="185">
        <v>38218</v>
      </c>
      <c r="F28" s="186">
        <v>38524</v>
      </c>
    </row>
    <row r="29" spans="1:6" ht="33" customHeight="1">
      <c r="A29" s="182" t="s">
        <v>757</v>
      </c>
      <c r="B29" s="181">
        <v>20</v>
      </c>
      <c r="C29" s="183"/>
      <c r="D29" s="184">
        <v>19756.57</v>
      </c>
      <c r="E29" s="185">
        <v>19033</v>
      </c>
      <c r="F29" s="186">
        <v>19186</v>
      </c>
    </row>
    <row r="30" spans="1:6" ht="30" customHeight="1">
      <c r="A30" s="182" t="s">
        <v>758</v>
      </c>
      <c r="B30" s="181">
        <v>20</v>
      </c>
      <c r="C30" s="183"/>
      <c r="D30" s="184">
        <v>13508.64</v>
      </c>
      <c r="E30" s="185">
        <v>13014</v>
      </c>
      <c r="F30" s="186">
        <v>13118</v>
      </c>
    </row>
    <row r="31" spans="1:6">
      <c r="A31" s="182" t="s">
        <v>562</v>
      </c>
      <c r="B31" s="181">
        <v>20</v>
      </c>
      <c r="C31" s="183"/>
      <c r="D31" s="184">
        <v>13179.8</v>
      </c>
      <c r="E31" s="185">
        <v>12697</v>
      </c>
      <c r="F31" s="186">
        <v>12799</v>
      </c>
    </row>
    <row r="32" spans="1:6" ht="24">
      <c r="A32" s="182" t="s">
        <v>759</v>
      </c>
      <c r="B32" s="181">
        <v>20</v>
      </c>
      <c r="C32" s="183"/>
      <c r="D32" s="184">
        <v>52455.43</v>
      </c>
      <c r="E32" s="185">
        <v>50535</v>
      </c>
      <c r="F32" s="186">
        <v>50939</v>
      </c>
    </row>
    <row r="33" spans="1:6">
      <c r="A33" s="182" t="s">
        <v>563</v>
      </c>
      <c r="B33" s="181">
        <v>20</v>
      </c>
      <c r="C33" s="183"/>
      <c r="D33" s="184">
        <v>13509.78</v>
      </c>
      <c r="E33" s="185">
        <v>13015</v>
      </c>
      <c r="F33" s="186">
        <v>13119</v>
      </c>
    </row>
    <row r="34" spans="1:6" ht="48">
      <c r="A34" s="182" t="s">
        <v>760</v>
      </c>
      <c r="B34" s="181">
        <v>18</v>
      </c>
      <c r="C34" s="183"/>
      <c r="D34" s="184">
        <v>537074.18000000005</v>
      </c>
      <c r="E34" s="185">
        <v>517413</v>
      </c>
      <c r="F34" s="186">
        <v>521552</v>
      </c>
    </row>
    <row r="35" spans="1:6" ht="15" customHeight="1">
      <c r="A35" s="182" t="s">
        <v>569</v>
      </c>
      <c r="B35" s="181">
        <v>65</v>
      </c>
      <c r="C35" s="183"/>
      <c r="D35" s="184">
        <v>83882.34</v>
      </c>
      <c r="E35" s="185">
        <v>80812</v>
      </c>
      <c r="F35" s="186">
        <v>81458</v>
      </c>
    </row>
    <row r="36" spans="1:6" ht="15" customHeight="1">
      <c r="A36" s="182" t="s">
        <v>570</v>
      </c>
      <c r="B36" s="181">
        <v>9</v>
      </c>
      <c r="C36" s="183"/>
      <c r="D36" s="184">
        <v>26616.5</v>
      </c>
      <c r="E36" s="185">
        <v>25642</v>
      </c>
      <c r="F36" s="186">
        <v>25847</v>
      </c>
    </row>
    <row r="37" spans="1:6" ht="15" customHeight="1">
      <c r="A37" s="182" t="s">
        <v>571</v>
      </c>
      <c r="B37" s="181">
        <v>12</v>
      </c>
      <c r="C37" s="183"/>
      <c r="D37" s="184">
        <v>26616.5</v>
      </c>
      <c r="E37" s="185">
        <v>25642</v>
      </c>
      <c r="F37" s="186">
        <v>25847</v>
      </c>
    </row>
    <row r="38" spans="1:6" ht="15" customHeight="1">
      <c r="A38" s="182" t="s">
        <v>572</v>
      </c>
      <c r="B38" s="181">
        <v>220</v>
      </c>
      <c r="C38" s="183"/>
      <c r="D38" s="184">
        <v>26616.5</v>
      </c>
      <c r="E38" s="185">
        <v>25642</v>
      </c>
      <c r="F38" s="186">
        <v>25847</v>
      </c>
    </row>
    <row r="39" spans="1:6" ht="15" customHeight="1">
      <c r="A39" s="182" t="s">
        <v>573</v>
      </c>
      <c r="B39" s="181">
        <v>8</v>
      </c>
      <c r="C39" s="183"/>
      <c r="D39" s="184">
        <v>320700.78999999998</v>
      </c>
      <c r="E39" s="185">
        <v>308960</v>
      </c>
      <c r="F39" s="186">
        <v>311432</v>
      </c>
    </row>
    <row r="40" spans="1:6" ht="15" customHeight="1">
      <c r="A40" s="182" t="s">
        <v>574</v>
      </c>
      <c r="B40" s="181">
        <v>8</v>
      </c>
      <c r="C40" s="183"/>
      <c r="D40" s="184">
        <v>32069.74</v>
      </c>
      <c r="E40" s="185">
        <v>30896</v>
      </c>
      <c r="F40" s="186">
        <v>31143</v>
      </c>
    </row>
    <row r="41" spans="1:6" ht="15" customHeight="1">
      <c r="A41" s="182" t="s">
        <v>575</v>
      </c>
      <c r="B41" s="181">
        <v>5000</v>
      </c>
      <c r="C41" s="183"/>
      <c r="D41" s="184">
        <v>41729.360000000001</v>
      </c>
      <c r="E41" s="185">
        <v>40202</v>
      </c>
      <c r="F41" s="186">
        <v>40523</v>
      </c>
    </row>
    <row r="42" spans="1:6" ht="26.25" customHeight="1">
      <c r="A42" s="182" t="s">
        <v>775</v>
      </c>
      <c r="B42" s="181">
        <v>1</v>
      </c>
      <c r="C42" s="199"/>
      <c r="D42" s="184">
        <v>504125460</v>
      </c>
      <c r="E42" s="185">
        <v>485670000</v>
      </c>
      <c r="F42" s="186">
        <v>489555360</v>
      </c>
    </row>
    <row r="43" spans="1:6" ht="15" customHeight="1">
      <c r="A43" s="182" t="s">
        <v>576</v>
      </c>
      <c r="B43" s="181">
        <v>1</v>
      </c>
      <c r="C43" s="199"/>
      <c r="D43" s="184">
        <v>14347016.359999999</v>
      </c>
      <c r="E43" s="185">
        <v>13821788</v>
      </c>
      <c r="F43" s="186">
        <v>13932363</v>
      </c>
    </row>
    <row r="44" spans="1:6" ht="15" customHeight="1">
      <c r="A44" s="182" t="s">
        <v>577</v>
      </c>
      <c r="B44" s="181">
        <v>1</v>
      </c>
      <c r="C44" s="183"/>
      <c r="D44" s="184">
        <v>48222.16</v>
      </c>
      <c r="E44" s="187">
        <v>46457</v>
      </c>
      <c r="F44" s="188">
        <v>46457</v>
      </c>
    </row>
    <row r="45" spans="1:6" ht="15" customHeight="1">
      <c r="A45" s="182" t="s">
        <v>578</v>
      </c>
      <c r="B45" s="181">
        <v>1</v>
      </c>
      <c r="C45" s="183"/>
      <c r="D45" s="184">
        <v>616459.9</v>
      </c>
      <c r="E45" s="185">
        <v>593892</v>
      </c>
      <c r="F45" s="186">
        <v>598643</v>
      </c>
    </row>
    <row r="46" spans="1:6" ht="15" customHeight="1">
      <c r="A46" s="182" t="s">
        <v>579</v>
      </c>
      <c r="B46" s="181">
        <v>1</v>
      </c>
      <c r="C46" s="183"/>
      <c r="D46" s="184">
        <v>26799.08</v>
      </c>
      <c r="E46" s="185">
        <v>25818</v>
      </c>
      <c r="F46" s="186">
        <v>26025</v>
      </c>
    </row>
    <row r="47" spans="1:6" ht="15" customHeight="1">
      <c r="A47" s="182" t="s">
        <v>580</v>
      </c>
      <c r="B47" s="181">
        <v>1</v>
      </c>
      <c r="C47" s="183"/>
      <c r="D47" s="184">
        <v>45177.91</v>
      </c>
      <c r="E47" s="185">
        <v>43524</v>
      </c>
      <c r="F47" s="186">
        <v>43872</v>
      </c>
    </row>
    <row r="48" spans="1:6" ht="26.25" customHeight="1">
      <c r="A48" s="182" t="s">
        <v>761</v>
      </c>
      <c r="B48" s="181">
        <v>1</v>
      </c>
      <c r="C48" s="183"/>
      <c r="D48" s="184">
        <v>218288.91</v>
      </c>
      <c r="E48" s="185">
        <v>210298</v>
      </c>
      <c r="F48" s="186">
        <v>211980</v>
      </c>
    </row>
    <row r="49" spans="1:6" ht="15" customHeight="1">
      <c r="A49" s="182" t="s">
        <v>581</v>
      </c>
      <c r="B49" s="181">
        <v>1</v>
      </c>
      <c r="C49" s="183"/>
      <c r="D49" s="184">
        <v>552264.16</v>
      </c>
      <c r="E49" s="185">
        <v>532046</v>
      </c>
      <c r="F49" s="186">
        <v>536303</v>
      </c>
    </row>
    <row r="50" spans="1:6" ht="15" customHeight="1">
      <c r="A50" s="182" t="s">
        <v>582</v>
      </c>
      <c r="B50" s="181">
        <v>1</v>
      </c>
      <c r="C50" s="183"/>
      <c r="D50" s="184">
        <v>22630.06</v>
      </c>
      <c r="E50" s="185">
        <v>21802</v>
      </c>
      <c r="F50" s="186">
        <v>21976</v>
      </c>
    </row>
    <row r="51" spans="1:6" ht="15" customHeight="1">
      <c r="A51" s="182" t="s">
        <v>583</v>
      </c>
      <c r="B51" s="181">
        <v>1</v>
      </c>
      <c r="C51" s="183"/>
      <c r="D51" s="184">
        <v>4526.51</v>
      </c>
      <c r="E51" s="185">
        <v>4361</v>
      </c>
      <c r="F51" s="186">
        <v>4396</v>
      </c>
    </row>
    <row r="52" spans="1:6" ht="15" customHeight="1">
      <c r="A52" s="182" t="s">
        <v>584</v>
      </c>
      <c r="B52" s="181">
        <v>1</v>
      </c>
      <c r="C52" s="183"/>
      <c r="D52" s="184">
        <v>1263.04</v>
      </c>
      <c r="E52" s="185">
        <v>1217</v>
      </c>
      <c r="F52" s="186">
        <v>1227</v>
      </c>
    </row>
    <row r="53" spans="1:6" ht="15" customHeight="1">
      <c r="A53" s="182" t="s">
        <v>585</v>
      </c>
      <c r="B53" s="181">
        <v>1</v>
      </c>
      <c r="C53" s="183"/>
      <c r="D53" s="184">
        <v>399751.65</v>
      </c>
      <c r="E53" s="185">
        <v>385117</v>
      </c>
      <c r="F53" s="186">
        <v>388198</v>
      </c>
    </row>
    <row r="54" spans="1:6" ht="15" customHeight="1">
      <c r="A54" s="182" t="s">
        <v>586</v>
      </c>
      <c r="B54" s="181">
        <v>1</v>
      </c>
      <c r="C54" s="183"/>
      <c r="D54" s="184">
        <v>17261.52</v>
      </c>
      <c r="E54" s="185">
        <v>16630</v>
      </c>
      <c r="F54" s="186">
        <v>16763</v>
      </c>
    </row>
    <row r="55" spans="1:6" ht="15" customHeight="1">
      <c r="A55" s="182" t="s">
        <v>587</v>
      </c>
      <c r="B55" s="181">
        <v>1</v>
      </c>
      <c r="C55" s="183"/>
      <c r="D55" s="184">
        <v>187877.58</v>
      </c>
      <c r="E55" s="185">
        <v>181000</v>
      </c>
      <c r="F55" s="186">
        <v>182448</v>
      </c>
    </row>
    <row r="56" spans="1:6" ht="15" customHeight="1">
      <c r="A56" s="182" t="s">
        <v>588</v>
      </c>
      <c r="B56" s="181">
        <v>1</v>
      </c>
      <c r="C56" s="183"/>
      <c r="D56" s="184">
        <v>32207.48</v>
      </c>
      <c r="E56" s="185">
        <v>31028</v>
      </c>
      <c r="F56" s="186">
        <v>31277</v>
      </c>
    </row>
    <row r="57" spans="1:6" ht="15" customHeight="1">
      <c r="A57" s="182" t="s">
        <v>589</v>
      </c>
      <c r="B57" s="181">
        <v>1</v>
      </c>
      <c r="C57" s="183"/>
      <c r="D57" s="184">
        <v>44312.22</v>
      </c>
      <c r="E57" s="185">
        <v>42690</v>
      </c>
      <c r="F57" s="186">
        <v>43032</v>
      </c>
    </row>
    <row r="58" spans="1:6" ht="15" customHeight="1">
      <c r="A58" s="182" t="s">
        <v>590</v>
      </c>
      <c r="B58" s="181">
        <v>1</v>
      </c>
      <c r="C58" s="183"/>
      <c r="D58" s="184">
        <v>17051.02</v>
      </c>
      <c r="E58" s="185">
        <v>16427</v>
      </c>
      <c r="F58" s="186">
        <v>16558</v>
      </c>
    </row>
    <row r="59" spans="1:6" ht="15" customHeight="1">
      <c r="A59" s="182" t="s">
        <v>591</v>
      </c>
      <c r="B59" s="181">
        <v>1</v>
      </c>
      <c r="C59" s="183"/>
      <c r="D59" s="184">
        <v>3557.43</v>
      </c>
      <c r="E59" s="185">
        <v>3427</v>
      </c>
      <c r="F59" s="186">
        <v>3455</v>
      </c>
    </row>
    <row r="60" spans="1:6" ht="15" customHeight="1">
      <c r="A60" s="182" t="s">
        <v>826</v>
      </c>
      <c r="B60" s="181">
        <v>1</v>
      </c>
      <c r="C60" s="183"/>
      <c r="D60" s="184">
        <v>44206.34</v>
      </c>
      <c r="E60" s="185">
        <v>42588</v>
      </c>
      <c r="F60" s="186">
        <v>42929</v>
      </c>
    </row>
    <row r="61" spans="1:6" ht="15" customHeight="1">
      <c r="A61" s="182" t="s">
        <v>592</v>
      </c>
      <c r="B61" s="181">
        <v>1</v>
      </c>
      <c r="C61" s="183"/>
      <c r="D61" s="184">
        <v>8841.27</v>
      </c>
      <c r="E61" s="185">
        <v>8518</v>
      </c>
      <c r="F61" s="186">
        <v>8586</v>
      </c>
    </row>
    <row r="62" spans="1:6" ht="15" customHeight="1">
      <c r="A62" s="182" t="s">
        <v>593</v>
      </c>
      <c r="B62" s="181">
        <v>1</v>
      </c>
      <c r="C62" s="183"/>
      <c r="D62" s="184">
        <v>9472.7900000000009</v>
      </c>
      <c r="E62" s="185">
        <v>9126</v>
      </c>
      <c r="F62" s="186">
        <v>9199</v>
      </c>
    </row>
    <row r="63" spans="1:6" ht="15" customHeight="1">
      <c r="A63" s="182" t="s">
        <v>594</v>
      </c>
      <c r="B63" s="181">
        <v>1</v>
      </c>
      <c r="C63" s="183"/>
      <c r="D63" s="184">
        <v>6525.7</v>
      </c>
      <c r="E63" s="185">
        <v>6287</v>
      </c>
      <c r="F63" s="186">
        <v>6337</v>
      </c>
    </row>
    <row r="64" spans="1:6" ht="15" customHeight="1">
      <c r="A64" s="182" t="s">
        <v>595</v>
      </c>
      <c r="B64" s="181">
        <v>1</v>
      </c>
      <c r="C64" s="183"/>
      <c r="D64" s="184">
        <v>436275.14</v>
      </c>
      <c r="E64" s="185">
        <v>420304</v>
      </c>
      <c r="F64" s="186">
        <v>423666</v>
      </c>
    </row>
    <row r="65" spans="1:10" ht="15" customHeight="1">
      <c r="A65" s="182" t="s">
        <v>596</v>
      </c>
      <c r="B65" s="181">
        <v>1</v>
      </c>
      <c r="C65" s="183"/>
      <c r="D65" s="184">
        <v>14735.45</v>
      </c>
      <c r="E65" s="185">
        <v>14196</v>
      </c>
      <c r="F65" s="186">
        <v>14310</v>
      </c>
    </row>
    <row r="66" spans="1:10" ht="15" customHeight="1">
      <c r="A66" s="182" t="s">
        <v>597</v>
      </c>
      <c r="B66" s="181">
        <v>1</v>
      </c>
      <c r="C66" s="183"/>
      <c r="D66" s="184">
        <v>1894.56</v>
      </c>
      <c r="E66" s="185">
        <v>1825</v>
      </c>
      <c r="F66" s="186">
        <v>1840</v>
      </c>
    </row>
    <row r="67" spans="1:10" ht="15" customHeight="1">
      <c r="A67" s="182" t="s">
        <v>598</v>
      </c>
      <c r="B67" s="181">
        <v>1</v>
      </c>
      <c r="C67" s="183"/>
      <c r="D67" s="184">
        <v>12847.12</v>
      </c>
      <c r="E67" s="185">
        <v>12377</v>
      </c>
      <c r="F67" s="186">
        <v>12476</v>
      </c>
    </row>
    <row r="68" spans="1:10" ht="15" customHeight="1">
      <c r="A68" s="182" t="s">
        <v>599</v>
      </c>
      <c r="B68" s="181">
        <v>1</v>
      </c>
      <c r="C68" s="183"/>
      <c r="D68" s="184">
        <v>47244.36</v>
      </c>
      <c r="E68" s="185">
        <v>45515</v>
      </c>
      <c r="F68" s="186">
        <v>45879</v>
      </c>
    </row>
    <row r="69" spans="1:10" ht="15" customHeight="1">
      <c r="A69" s="182" t="s">
        <v>600</v>
      </c>
      <c r="B69" s="181">
        <v>1</v>
      </c>
      <c r="C69" s="183"/>
      <c r="D69" s="184">
        <v>29470.9</v>
      </c>
      <c r="E69" s="185">
        <v>28392</v>
      </c>
      <c r="F69" s="186">
        <v>28619</v>
      </c>
    </row>
    <row r="70" spans="1:10" ht="15" customHeight="1">
      <c r="A70" s="182" t="s">
        <v>601</v>
      </c>
      <c r="B70" s="181">
        <v>1</v>
      </c>
      <c r="C70" s="183"/>
      <c r="D70" s="184">
        <v>34085.839999999997</v>
      </c>
      <c r="E70" s="185">
        <v>32838</v>
      </c>
      <c r="F70" s="186">
        <v>33101</v>
      </c>
    </row>
    <row r="71" spans="1:10" ht="15" customHeight="1">
      <c r="A71" s="182" t="s">
        <v>602</v>
      </c>
      <c r="B71" s="181">
        <v>1</v>
      </c>
      <c r="C71" s="183"/>
      <c r="D71" s="184">
        <v>807232.26</v>
      </c>
      <c r="E71" s="185">
        <v>777680</v>
      </c>
      <c r="F71" s="186">
        <v>783902</v>
      </c>
    </row>
    <row r="72" spans="1:10" ht="15" customHeight="1">
      <c r="A72" s="182" t="s">
        <v>776</v>
      </c>
      <c r="B72" s="181">
        <v>1</v>
      </c>
      <c r="C72" s="199"/>
      <c r="D72" s="184">
        <v>43915536</v>
      </c>
      <c r="E72" s="185">
        <v>43567000</v>
      </c>
      <c r="F72" s="186">
        <v>43959452</v>
      </c>
    </row>
    <row r="73" spans="1:10" ht="15" customHeight="1">
      <c r="A73" s="182" t="s">
        <v>777</v>
      </c>
      <c r="B73" s="181">
        <v>1</v>
      </c>
      <c r="C73" s="199"/>
      <c r="D73" s="184">
        <v>61034732.640000001</v>
      </c>
      <c r="E73" s="185">
        <v>60550330</v>
      </c>
      <c r="F73" s="186">
        <v>61339906</v>
      </c>
    </row>
    <row r="74" spans="1:10" ht="15" customHeight="1">
      <c r="A74" s="182" t="s">
        <v>603</v>
      </c>
      <c r="B74" s="181">
        <v>2556</v>
      </c>
      <c r="C74" s="199"/>
      <c r="D74" s="184">
        <v>20139.8</v>
      </c>
      <c r="E74" s="185">
        <v>19403</v>
      </c>
      <c r="F74" s="186">
        <v>19558</v>
      </c>
    </row>
    <row r="75" spans="1:10" ht="15" customHeight="1">
      <c r="A75" s="182" t="s">
        <v>604</v>
      </c>
      <c r="B75" s="181">
        <v>2556</v>
      </c>
      <c r="C75" s="183"/>
      <c r="D75" s="189">
        <v>253.79</v>
      </c>
      <c r="E75" s="190">
        <v>245</v>
      </c>
      <c r="F75" s="191">
        <v>246</v>
      </c>
    </row>
    <row r="76" spans="1:10" ht="24">
      <c r="A76" s="182" t="s">
        <v>762</v>
      </c>
      <c r="B76" s="181">
        <v>96</v>
      </c>
      <c r="C76" s="183"/>
      <c r="D76" s="184">
        <v>1086601.24</v>
      </c>
      <c r="E76" s="185">
        <v>1046822</v>
      </c>
      <c r="F76" s="186">
        <v>1055197</v>
      </c>
    </row>
    <row r="77" spans="1:10" ht="24">
      <c r="A77" s="182" t="s">
        <v>763</v>
      </c>
      <c r="B77" s="181">
        <v>96</v>
      </c>
      <c r="C77" s="183"/>
      <c r="D77" s="184">
        <v>165716.70000000001</v>
      </c>
      <c r="E77" s="185">
        <v>159650</v>
      </c>
      <c r="F77" s="186">
        <v>160927</v>
      </c>
    </row>
    <row r="78" spans="1:10" ht="24">
      <c r="A78" s="182" t="s">
        <v>605</v>
      </c>
      <c r="B78" s="181">
        <v>2206</v>
      </c>
      <c r="C78" s="183"/>
      <c r="D78" s="184">
        <v>236257.1</v>
      </c>
      <c r="E78" s="185">
        <v>227608</v>
      </c>
      <c r="F78" s="186">
        <v>229429</v>
      </c>
      <c r="J78" s="200">
        <f>E78*2</f>
        <v>455216</v>
      </c>
    </row>
    <row r="79" spans="1:10" ht="15" customHeight="1">
      <c r="A79" s="182" t="s">
        <v>606</v>
      </c>
      <c r="B79" s="181">
        <v>2206</v>
      </c>
      <c r="C79" s="183"/>
      <c r="D79" s="184">
        <v>7203.62</v>
      </c>
      <c r="E79" s="185">
        <v>6940</v>
      </c>
      <c r="F79" s="186">
        <v>6995</v>
      </c>
    </row>
    <row r="80" spans="1:10" ht="120">
      <c r="A80" s="182" t="s">
        <v>774</v>
      </c>
      <c r="B80" s="181">
        <v>2206</v>
      </c>
      <c r="C80" s="192">
        <v>569000</v>
      </c>
      <c r="D80" s="184">
        <v>590622</v>
      </c>
      <c r="E80" s="187">
        <v>569000</v>
      </c>
      <c r="F80" s="186">
        <v>682800</v>
      </c>
    </row>
    <row r="81" spans="1:6" ht="72">
      <c r="A81" s="183" t="s">
        <v>764</v>
      </c>
      <c r="B81" s="181">
        <v>3</v>
      </c>
      <c r="C81" s="192">
        <v>52628222</v>
      </c>
      <c r="D81" s="184">
        <v>56838479.759999998</v>
      </c>
      <c r="E81" s="193">
        <v>57013908</v>
      </c>
      <c r="F81" s="186">
        <v>57470019</v>
      </c>
    </row>
    <row r="82" spans="1:6">
      <c r="A82" s="183" t="s">
        <v>773</v>
      </c>
      <c r="B82" s="181">
        <v>1</v>
      </c>
      <c r="C82" s="192">
        <v>28266250</v>
      </c>
      <c r="D82" s="184">
        <v>31341618</v>
      </c>
      <c r="E82" s="193">
        <v>28492380</v>
      </c>
      <c r="F82" s="186">
        <v>28492380</v>
      </c>
    </row>
    <row r="83" spans="1:6">
      <c r="A83" s="183" t="s">
        <v>772</v>
      </c>
      <c r="B83" s="181">
        <v>1</v>
      </c>
      <c r="C83" s="192">
        <v>24192000</v>
      </c>
      <c r="D83" s="184">
        <v>24264576</v>
      </c>
      <c r="E83" s="193">
        <v>24192000</v>
      </c>
      <c r="F83" s="186">
        <v>24385536</v>
      </c>
    </row>
    <row r="84" spans="1:6" ht="60">
      <c r="A84" s="182" t="s">
        <v>607</v>
      </c>
      <c r="B84" s="181">
        <v>1</v>
      </c>
      <c r="C84" s="199"/>
      <c r="D84" s="184">
        <v>125182053.61</v>
      </c>
      <c r="E84" s="194">
        <v>115909309</v>
      </c>
      <c r="F84" s="186">
        <v>116836583</v>
      </c>
    </row>
    <row r="85" spans="1:6" ht="29.25" customHeight="1">
      <c r="A85" s="182" t="s">
        <v>771</v>
      </c>
      <c r="B85" s="181">
        <v>1</v>
      </c>
      <c r="C85" s="199"/>
      <c r="D85" s="184">
        <v>29124232.699999999</v>
      </c>
      <c r="E85" s="198">
        <v>28893088</v>
      </c>
      <c r="F85" s="186">
        <v>31782397</v>
      </c>
    </row>
    <row r="86" spans="1:6" ht="48">
      <c r="A86" s="182" t="s">
        <v>608</v>
      </c>
      <c r="B86" s="181">
        <v>1</v>
      </c>
      <c r="C86" s="199"/>
      <c r="D86" s="184">
        <v>52804535.039999999</v>
      </c>
      <c r="E86" s="194">
        <v>48893088</v>
      </c>
      <c r="F86" s="186">
        <v>49284233</v>
      </c>
    </row>
    <row r="87" spans="1:6">
      <c r="A87" s="182" t="s">
        <v>609</v>
      </c>
      <c r="B87" s="181">
        <v>1</v>
      </c>
      <c r="C87" s="183"/>
      <c r="D87" s="184">
        <v>29327207.760000002</v>
      </c>
      <c r="E87" s="194">
        <v>27154822</v>
      </c>
      <c r="F87" s="186">
        <v>27372061</v>
      </c>
    </row>
    <row r="88" spans="1:6" ht="15" customHeight="1">
      <c r="A88" s="182" t="s">
        <v>610</v>
      </c>
      <c r="B88" s="181">
        <v>1</v>
      </c>
      <c r="C88" s="183"/>
      <c r="D88" s="184">
        <v>9994794.7699999996</v>
      </c>
      <c r="E88" s="194">
        <v>9254440</v>
      </c>
      <c r="F88" s="186">
        <v>9328475</v>
      </c>
    </row>
    <row r="89" spans="1:6" ht="24">
      <c r="A89" s="182" t="s">
        <v>765</v>
      </c>
      <c r="B89" s="181">
        <v>1</v>
      </c>
      <c r="C89" s="183"/>
      <c r="D89" s="184">
        <v>97111763.459999993</v>
      </c>
      <c r="E89" s="194">
        <v>89918300</v>
      </c>
      <c r="F89" s="186">
        <v>90637646</v>
      </c>
    </row>
    <row r="90" spans="1:6" ht="15" customHeight="1">
      <c r="A90" s="182" t="s">
        <v>611</v>
      </c>
      <c r="B90" s="181">
        <v>7546</v>
      </c>
      <c r="C90" s="195">
        <v>10898</v>
      </c>
      <c r="D90" s="184">
        <v>11769.52</v>
      </c>
      <c r="E90" s="193">
        <v>10898</v>
      </c>
      <c r="F90" s="186">
        <v>10985</v>
      </c>
    </row>
    <row r="91" spans="1:6" ht="15" customHeight="1">
      <c r="A91" s="182" t="s">
        <v>612</v>
      </c>
      <c r="B91" s="181">
        <v>7546</v>
      </c>
      <c r="C91" s="183"/>
      <c r="D91" s="184">
        <v>9488.56</v>
      </c>
      <c r="E91" s="194">
        <v>8786</v>
      </c>
      <c r="F91" s="186">
        <v>8856</v>
      </c>
    </row>
    <row r="92" spans="1:6" ht="15" customHeight="1">
      <c r="A92" s="182" t="s">
        <v>613</v>
      </c>
      <c r="B92" s="181">
        <v>7546</v>
      </c>
      <c r="C92" s="183"/>
      <c r="D92" s="184">
        <v>9266.4</v>
      </c>
      <c r="E92" s="194">
        <v>8580</v>
      </c>
      <c r="F92" s="186">
        <v>8649</v>
      </c>
    </row>
    <row r="93" spans="1:6">
      <c r="A93" s="182" t="s">
        <v>766</v>
      </c>
      <c r="B93" s="181">
        <v>200</v>
      </c>
      <c r="C93" s="183"/>
      <c r="D93" s="184">
        <v>148262.39999999999</v>
      </c>
      <c r="E93" s="194">
        <v>137280</v>
      </c>
      <c r="F93" s="186">
        <v>138378</v>
      </c>
    </row>
    <row r="94" spans="1:6" ht="15" customHeight="1">
      <c r="A94" s="182" t="s">
        <v>614</v>
      </c>
      <c r="B94" s="181">
        <v>3</v>
      </c>
      <c r="C94" s="183"/>
      <c r="D94" s="184">
        <v>138632.47</v>
      </c>
      <c r="E94" s="194">
        <v>128363</v>
      </c>
      <c r="F94" s="186">
        <v>129390</v>
      </c>
    </row>
    <row r="95" spans="1:6" ht="15" customHeight="1">
      <c r="A95" s="182" t="s">
        <v>615</v>
      </c>
      <c r="B95" s="181">
        <v>1</v>
      </c>
      <c r="C95" s="183"/>
      <c r="D95" s="184">
        <v>240181.52</v>
      </c>
      <c r="E95" s="194">
        <v>222390</v>
      </c>
      <c r="F95" s="186">
        <v>224169</v>
      </c>
    </row>
    <row r="96" spans="1:6" ht="15" customHeight="1">
      <c r="A96" s="182" t="s">
        <v>616</v>
      </c>
      <c r="B96" s="181">
        <v>1</v>
      </c>
      <c r="C96" s="183"/>
      <c r="D96" s="184">
        <v>52046.28</v>
      </c>
      <c r="E96" s="194">
        <v>48191</v>
      </c>
      <c r="F96" s="186">
        <v>48577</v>
      </c>
    </row>
    <row r="97" spans="1:6" ht="15" customHeight="1">
      <c r="A97" s="182" t="s">
        <v>617</v>
      </c>
      <c r="B97" s="181">
        <v>96</v>
      </c>
      <c r="C97" s="183"/>
      <c r="D97" s="184">
        <v>56777.760000000002</v>
      </c>
      <c r="E97" s="194">
        <v>52572</v>
      </c>
      <c r="F97" s="186">
        <v>52993</v>
      </c>
    </row>
    <row r="98" spans="1:6" ht="15" customHeight="1">
      <c r="A98" s="182" t="s">
        <v>618</v>
      </c>
      <c r="B98" s="181">
        <v>96</v>
      </c>
      <c r="C98" s="183"/>
      <c r="D98" s="184">
        <v>152015.62</v>
      </c>
      <c r="E98" s="194">
        <v>140755</v>
      </c>
      <c r="F98" s="186">
        <v>141881</v>
      </c>
    </row>
    <row r="99" spans="1:6" ht="15" customHeight="1">
      <c r="A99" s="182" t="s">
        <v>619</v>
      </c>
      <c r="B99" s="181">
        <v>3</v>
      </c>
      <c r="C99" s="183"/>
      <c r="D99" s="184">
        <v>229343.4</v>
      </c>
      <c r="E99" s="194">
        <v>212355</v>
      </c>
      <c r="F99" s="186">
        <v>214054</v>
      </c>
    </row>
    <row r="100" spans="1:6" ht="15" customHeight="1">
      <c r="A100" s="182" t="s">
        <v>620</v>
      </c>
      <c r="B100" s="181">
        <v>3</v>
      </c>
      <c r="C100" s="183"/>
      <c r="D100" s="184">
        <v>77680.08</v>
      </c>
      <c r="E100" s="194">
        <v>71926</v>
      </c>
      <c r="F100" s="186">
        <v>72501</v>
      </c>
    </row>
    <row r="101" spans="1:6" ht="15" customHeight="1">
      <c r="A101" s="182" t="s">
        <v>621</v>
      </c>
      <c r="B101" s="181">
        <v>8580</v>
      </c>
      <c r="C101" s="183"/>
      <c r="D101" s="184">
        <v>14119.92</v>
      </c>
      <c r="E101" s="194">
        <v>13074</v>
      </c>
      <c r="F101" s="186">
        <v>13179</v>
      </c>
    </row>
    <row r="102" spans="1:6" ht="15" customHeight="1">
      <c r="A102" s="182" t="s">
        <v>767</v>
      </c>
      <c r="B102" s="181">
        <v>280</v>
      </c>
      <c r="C102" s="183"/>
      <c r="D102" s="184">
        <v>399461.76</v>
      </c>
      <c r="E102" s="194">
        <v>369872</v>
      </c>
      <c r="F102" s="186">
        <v>372831</v>
      </c>
    </row>
    <row r="103" spans="1:6" ht="15" customHeight="1">
      <c r="A103" s="182" t="s">
        <v>821</v>
      </c>
      <c r="B103" s="181">
        <v>1300</v>
      </c>
      <c r="C103" s="183"/>
      <c r="D103" s="278">
        <v>310817</v>
      </c>
      <c r="E103" s="193">
        <v>317957</v>
      </c>
      <c r="F103" s="186">
        <v>321527</v>
      </c>
    </row>
    <row r="104" spans="1:6">
      <c r="A104" s="182" t="s">
        <v>822</v>
      </c>
      <c r="B104" s="274">
        <v>270</v>
      </c>
      <c r="C104" s="275"/>
      <c r="D104" s="184">
        <v>115361</v>
      </c>
      <c r="E104" s="194">
        <v>103638</v>
      </c>
      <c r="F104" s="186">
        <v>117265</v>
      </c>
    </row>
    <row r="105" spans="1:6">
      <c r="A105" s="273" t="s">
        <v>823</v>
      </c>
      <c r="B105" s="277">
        <v>1800</v>
      </c>
      <c r="C105" s="276"/>
      <c r="D105" s="278">
        <v>11300</v>
      </c>
      <c r="E105" s="193">
        <v>12490</v>
      </c>
      <c r="F105" s="186">
        <v>13680</v>
      </c>
    </row>
  </sheetData>
  <mergeCells count="31">
    <mergeCell ref="B10:C10"/>
    <mergeCell ref="D10:F10"/>
    <mergeCell ref="A22:F22"/>
    <mergeCell ref="B11:C11"/>
    <mergeCell ref="D11:F11"/>
    <mergeCell ref="B12:C12"/>
    <mergeCell ref="D12:F12"/>
    <mergeCell ref="B13:C13"/>
    <mergeCell ref="D13:F13"/>
    <mergeCell ref="A15:F16"/>
    <mergeCell ref="A18:F18"/>
    <mergeCell ref="A19:F19"/>
    <mergeCell ref="A20:F20"/>
    <mergeCell ref="A21:F21"/>
    <mergeCell ref="B7:C7"/>
    <mergeCell ref="D7:F7"/>
    <mergeCell ref="B8:C8"/>
    <mergeCell ref="D8:F8"/>
    <mergeCell ref="B9:C9"/>
    <mergeCell ref="D9:F9"/>
    <mergeCell ref="B4:C4"/>
    <mergeCell ref="D4:F4"/>
    <mergeCell ref="B5:C5"/>
    <mergeCell ref="D5:F5"/>
    <mergeCell ref="B6:C6"/>
    <mergeCell ref="D6:F6"/>
    <mergeCell ref="A1:F1"/>
    <mergeCell ref="B2:C2"/>
    <mergeCell ref="D2:F2"/>
    <mergeCell ref="B3:C3"/>
    <mergeCell ref="D3:F3"/>
  </mergeCells>
  <pageMargins left="0.7" right="0.7" top="0.75" bottom="0.75" header="0.3" footer="0.3"/>
  <pageSetup paperSize="9" scale="2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F5125-D75C-484D-ACD9-DEDD8ECB8445}">
  <dimension ref="A1:M65"/>
  <sheetViews>
    <sheetView view="pageBreakPreview" topLeftCell="A37" zoomScale="60" zoomScaleNormal="100" workbookViewId="0">
      <selection activeCell="A37" sqref="A1:XFD1048576"/>
    </sheetView>
  </sheetViews>
  <sheetFormatPr baseColWidth="10" defaultRowHeight="12.5"/>
  <cols>
    <col min="1" max="1" width="4.19921875" style="926" customWidth="1"/>
    <col min="2" max="2" width="29.8984375" style="926" customWidth="1"/>
    <col min="3" max="3" width="28.3984375" style="926" customWidth="1"/>
    <col min="4" max="4" width="12.69921875" style="926" customWidth="1"/>
    <col min="5" max="5" width="24.69921875" style="926" customWidth="1"/>
    <col min="6" max="7" width="18.69921875" style="926" customWidth="1"/>
    <col min="8" max="8" width="20.8984375" style="926" customWidth="1"/>
    <col min="9" max="9" width="29.09765625" style="926" customWidth="1"/>
    <col min="10" max="10" width="4.19921875" style="926" customWidth="1"/>
    <col min="11" max="11" width="2.5" style="926" customWidth="1"/>
    <col min="12" max="12" width="21.69921875" style="926" customWidth="1"/>
    <col min="13" max="13" width="15" style="926" bestFit="1" customWidth="1"/>
    <col min="14" max="14" width="14.5" style="926" customWidth="1"/>
    <col min="15" max="258" width="11.19921875" style="926"/>
    <col min="259" max="259" width="4.19921875" style="926" customWidth="1"/>
    <col min="260" max="260" width="27" style="926" customWidth="1"/>
    <col min="261" max="261" width="25" style="926" customWidth="1"/>
    <col min="262" max="262" width="11.19921875" style="926"/>
    <col min="263" max="263" width="14.59765625" style="926" customWidth="1"/>
    <col min="264" max="264" width="15.59765625" style="926" bestFit="1" customWidth="1"/>
    <col min="265" max="265" width="22.59765625" style="926" customWidth="1"/>
    <col min="266" max="266" width="4.19921875" style="926" customWidth="1"/>
    <col min="267" max="267" width="2.5" style="926" customWidth="1"/>
    <col min="268" max="268" width="18" style="926" customWidth="1"/>
    <col min="269" max="269" width="4.19921875" style="926" customWidth="1"/>
    <col min="270" max="270" width="14.5" style="926" customWidth="1"/>
    <col min="271" max="514" width="11.19921875" style="926"/>
    <col min="515" max="515" width="4.19921875" style="926" customWidth="1"/>
    <col min="516" max="516" width="27" style="926" customWidth="1"/>
    <col min="517" max="517" width="25" style="926" customWidth="1"/>
    <col min="518" max="518" width="11.19921875" style="926"/>
    <col min="519" max="519" width="14.59765625" style="926" customWidth="1"/>
    <col min="520" max="520" width="15.59765625" style="926" bestFit="1" customWidth="1"/>
    <col min="521" max="521" width="22.59765625" style="926" customWidth="1"/>
    <col min="522" max="522" width="4.19921875" style="926" customWidth="1"/>
    <col min="523" max="523" width="2.5" style="926" customWidth="1"/>
    <col min="524" max="524" width="18" style="926" customWidth="1"/>
    <col min="525" max="525" width="4.19921875" style="926" customWidth="1"/>
    <col min="526" max="526" width="14.5" style="926" customWidth="1"/>
    <col min="527" max="770" width="11.19921875" style="926"/>
    <col min="771" max="771" width="4.19921875" style="926" customWidth="1"/>
    <col min="772" max="772" width="27" style="926" customWidth="1"/>
    <col min="773" max="773" width="25" style="926" customWidth="1"/>
    <col min="774" max="774" width="11.19921875" style="926"/>
    <col min="775" max="775" width="14.59765625" style="926" customWidth="1"/>
    <col min="776" max="776" width="15.59765625" style="926" bestFit="1" customWidth="1"/>
    <col min="777" max="777" width="22.59765625" style="926" customWidth="1"/>
    <col min="778" max="778" width="4.19921875" style="926" customWidth="1"/>
    <col min="779" max="779" width="2.5" style="926" customWidth="1"/>
    <col min="780" max="780" width="18" style="926" customWidth="1"/>
    <col min="781" max="781" width="4.19921875" style="926" customWidth="1"/>
    <col min="782" max="782" width="14.5" style="926" customWidth="1"/>
    <col min="783" max="1026" width="11.19921875" style="926"/>
    <col min="1027" max="1027" width="4.19921875" style="926" customWidth="1"/>
    <col min="1028" max="1028" width="27" style="926" customWidth="1"/>
    <col min="1029" max="1029" width="25" style="926" customWidth="1"/>
    <col min="1030" max="1030" width="11.19921875" style="926"/>
    <col min="1031" max="1031" width="14.59765625" style="926" customWidth="1"/>
    <col min="1032" max="1032" width="15.59765625" style="926" bestFit="1" customWidth="1"/>
    <col min="1033" max="1033" width="22.59765625" style="926" customWidth="1"/>
    <col min="1034" max="1034" width="4.19921875" style="926" customWidth="1"/>
    <col min="1035" max="1035" width="2.5" style="926" customWidth="1"/>
    <col min="1036" max="1036" width="18" style="926" customWidth="1"/>
    <col min="1037" max="1037" width="4.19921875" style="926" customWidth="1"/>
    <col min="1038" max="1038" width="14.5" style="926" customWidth="1"/>
    <col min="1039" max="1282" width="11.19921875" style="926"/>
    <col min="1283" max="1283" width="4.19921875" style="926" customWidth="1"/>
    <col min="1284" max="1284" width="27" style="926" customWidth="1"/>
    <col min="1285" max="1285" width="25" style="926" customWidth="1"/>
    <col min="1286" max="1286" width="11.19921875" style="926"/>
    <col min="1287" max="1287" width="14.59765625" style="926" customWidth="1"/>
    <col min="1288" max="1288" width="15.59765625" style="926" bestFit="1" customWidth="1"/>
    <col min="1289" max="1289" width="22.59765625" style="926" customWidth="1"/>
    <col min="1290" max="1290" width="4.19921875" style="926" customWidth="1"/>
    <col min="1291" max="1291" width="2.5" style="926" customWidth="1"/>
    <col min="1292" max="1292" width="18" style="926" customWidth="1"/>
    <col min="1293" max="1293" width="4.19921875" style="926" customWidth="1"/>
    <col min="1294" max="1294" width="14.5" style="926" customWidth="1"/>
    <col min="1295" max="1538" width="11.19921875" style="926"/>
    <col min="1539" max="1539" width="4.19921875" style="926" customWidth="1"/>
    <col min="1540" max="1540" width="27" style="926" customWidth="1"/>
    <col min="1541" max="1541" width="25" style="926" customWidth="1"/>
    <col min="1542" max="1542" width="11.19921875" style="926"/>
    <col min="1543" max="1543" width="14.59765625" style="926" customWidth="1"/>
    <col min="1544" max="1544" width="15.59765625" style="926" bestFit="1" customWidth="1"/>
    <col min="1545" max="1545" width="22.59765625" style="926" customWidth="1"/>
    <col min="1546" max="1546" width="4.19921875" style="926" customWidth="1"/>
    <col min="1547" max="1547" width="2.5" style="926" customWidth="1"/>
    <col min="1548" max="1548" width="18" style="926" customWidth="1"/>
    <col min="1549" max="1549" width="4.19921875" style="926" customWidth="1"/>
    <col min="1550" max="1550" width="14.5" style="926" customWidth="1"/>
    <col min="1551" max="1794" width="11.19921875" style="926"/>
    <col min="1795" max="1795" width="4.19921875" style="926" customWidth="1"/>
    <col min="1796" max="1796" width="27" style="926" customWidth="1"/>
    <col min="1797" max="1797" width="25" style="926" customWidth="1"/>
    <col min="1798" max="1798" width="11.19921875" style="926"/>
    <col min="1799" max="1799" width="14.59765625" style="926" customWidth="1"/>
    <col min="1800" max="1800" width="15.59765625" style="926" bestFit="1" customWidth="1"/>
    <col min="1801" max="1801" width="22.59765625" style="926" customWidth="1"/>
    <col min="1802" max="1802" width="4.19921875" style="926" customWidth="1"/>
    <col min="1803" max="1803" width="2.5" style="926" customWidth="1"/>
    <col min="1804" max="1804" width="18" style="926" customWidth="1"/>
    <col min="1805" max="1805" width="4.19921875" style="926" customWidth="1"/>
    <col min="1806" max="1806" width="14.5" style="926" customWidth="1"/>
    <col min="1807" max="2050" width="11.19921875" style="926"/>
    <col min="2051" max="2051" width="4.19921875" style="926" customWidth="1"/>
    <col min="2052" max="2052" width="27" style="926" customWidth="1"/>
    <col min="2053" max="2053" width="25" style="926" customWidth="1"/>
    <col min="2054" max="2054" width="11.19921875" style="926"/>
    <col min="2055" max="2055" width="14.59765625" style="926" customWidth="1"/>
    <col min="2056" max="2056" width="15.59765625" style="926" bestFit="1" customWidth="1"/>
    <col min="2057" max="2057" width="22.59765625" style="926" customWidth="1"/>
    <col min="2058" max="2058" width="4.19921875" style="926" customWidth="1"/>
    <col min="2059" max="2059" width="2.5" style="926" customWidth="1"/>
    <col min="2060" max="2060" width="18" style="926" customWidth="1"/>
    <col min="2061" max="2061" width="4.19921875" style="926" customWidth="1"/>
    <col min="2062" max="2062" width="14.5" style="926" customWidth="1"/>
    <col min="2063" max="2306" width="11.19921875" style="926"/>
    <col min="2307" max="2307" width="4.19921875" style="926" customWidth="1"/>
    <col min="2308" max="2308" width="27" style="926" customWidth="1"/>
    <col min="2309" max="2309" width="25" style="926" customWidth="1"/>
    <col min="2310" max="2310" width="11.19921875" style="926"/>
    <col min="2311" max="2311" width="14.59765625" style="926" customWidth="1"/>
    <col min="2312" max="2312" width="15.59765625" style="926" bestFit="1" customWidth="1"/>
    <col min="2313" max="2313" width="22.59765625" style="926" customWidth="1"/>
    <col min="2314" max="2314" width="4.19921875" style="926" customWidth="1"/>
    <col min="2315" max="2315" width="2.5" style="926" customWidth="1"/>
    <col min="2316" max="2316" width="18" style="926" customWidth="1"/>
    <col min="2317" max="2317" width="4.19921875" style="926" customWidth="1"/>
    <col min="2318" max="2318" width="14.5" style="926" customWidth="1"/>
    <col min="2319" max="2562" width="11.19921875" style="926"/>
    <col min="2563" max="2563" width="4.19921875" style="926" customWidth="1"/>
    <col min="2564" max="2564" width="27" style="926" customWidth="1"/>
    <col min="2565" max="2565" width="25" style="926" customWidth="1"/>
    <col min="2566" max="2566" width="11.19921875" style="926"/>
    <col min="2567" max="2567" width="14.59765625" style="926" customWidth="1"/>
    <col min="2568" max="2568" width="15.59765625" style="926" bestFit="1" customWidth="1"/>
    <col min="2569" max="2569" width="22.59765625" style="926" customWidth="1"/>
    <col min="2570" max="2570" width="4.19921875" style="926" customWidth="1"/>
    <col min="2571" max="2571" width="2.5" style="926" customWidth="1"/>
    <col min="2572" max="2572" width="18" style="926" customWidth="1"/>
    <col min="2573" max="2573" width="4.19921875" style="926" customWidth="1"/>
    <col min="2574" max="2574" width="14.5" style="926" customWidth="1"/>
    <col min="2575" max="2818" width="11.19921875" style="926"/>
    <col min="2819" max="2819" width="4.19921875" style="926" customWidth="1"/>
    <col min="2820" max="2820" width="27" style="926" customWidth="1"/>
    <col min="2821" max="2821" width="25" style="926" customWidth="1"/>
    <col min="2822" max="2822" width="11.19921875" style="926"/>
    <col min="2823" max="2823" width="14.59765625" style="926" customWidth="1"/>
    <col min="2824" max="2824" width="15.59765625" style="926" bestFit="1" customWidth="1"/>
    <col min="2825" max="2825" width="22.59765625" style="926" customWidth="1"/>
    <col min="2826" max="2826" width="4.19921875" style="926" customWidth="1"/>
    <col min="2827" max="2827" width="2.5" style="926" customWidth="1"/>
    <col min="2828" max="2828" width="18" style="926" customWidth="1"/>
    <col min="2829" max="2829" width="4.19921875" style="926" customWidth="1"/>
    <col min="2830" max="2830" width="14.5" style="926" customWidth="1"/>
    <col min="2831" max="3074" width="11.19921875" style="926"/>
    <col min="3075" max="3075" width="4.19921875" style="926" customWidth="1"/>
    <col min="3076" max="3076" width="27" style="926" customWidth="1"/>
    <col min="3077" max="3077" width="25" style="926" customWidth="1"/>
    <col min="3078" max="3078" width="11.19921875" style="926"/>
    <col min="3079" max="3079" width="14.59765625" style="926" customWidth="1"/>
    <col min="3080" max="3080" width="15.59765625" style="926" bestFit="1" customWidth="1"/>
    <col min="3081" max="3081" width="22.59765625" style="926" customWidth="1"/>
    <col min="3082" max="3082" width="4.19921875" style="926" customWidth="1"/>
    <col min="3083" max="3083" width="2.5" style="926" customWidth="1"/>
    <col min="3084" max="3084" width="18" style="926" customWidth="1"/>
    <col min="3085" max="3085" width="4.19921875" style="926" customWidth="1"/>
    <col min="3086" max="3086" width="14.5" style="926" customWidth="1"/>
    <col min="3087" max="3330" width="11.19921875" style="926"/>
    <col min="3331" max="3331" width="4.19921875" style="926" customWidth="1"/>
    <col min="3332" max="3332" width="27" style="926" customWidth="1"/>
    <col min="3333" max="3333" width="25" style="926" customWidth="1"/>
    <col min="3334" max="3334" width="11.19921875" style="926"/>
    <col min="3335" max="3335" width="14.59765625" style="926" customWidth="1"/>
    <col min="3336" max="3336" width="15.59765625" style="926" bestFit="1" customWidth="1"/>
    <col min="3337" max="3337" width="22.59765625" style="926" customWidth="1"/>
    <col min="3338" max="3338" width="4.19921875" style="926" customWidth="1"/>
    <col min="3339" max="3339" width="2.5" style="926" customWidth="1"/>
    <col min="3340" max="3340" width="18" style="926" customWidth="1"/>
    <col min="3341" max="3341" width="4.19921875" style="926" customWidth="1"/>
    <col min="3342" max="3342" width="14.5" style="926" customWidth="1"/>
    <col min="3343" max="3586" width="11.19921875" style="926"/>
    <col min="3587" max="3587" width="4.19921875" style="926" customWidth="1"/>
    <col min="3588" max="3588" width="27" style="926" customWidth="1"/>
    <col min="3589" max="3589" width="25" style="926" customWidth="1"/>
    <col min="3590" max="3590" width="11.19921875" style="926"/>
    <col min="3591" max="3591" width="14.59765625" style="926" customWidth="1"/>
    <col min="3592" max="3592" width="15.59765625" style="926" bestFit="1" customWidth="1"/>
    <col min="3593" max="3593" width="22.59765625" style="926" customWidth="1"/>
    <col min="3594" max="3594" width="4.19921875" style="926" customWidth="1"/>
    <col min="3595" max="3595" width="2.5" style="926" customWidth="1"/>
    <col min="3596" max="3596" width="18" style="926" customWidth="1"/>
    <col min="3597" max="3597" width="4.19921875" style="926" customWidth="1"/>
    <col min="3598" max="3598" width="14.5" style="926" customWidth="1"/>
    <col min="3599" max="3842" width="11.19921875" style="926"/>
    <col min="3843" max="3843" width="4.19921875" style="926" customWidth="1"/>
    <col min="3844" max="3844" width="27" style="926" customWidth="1"/>
    <col min="3845" max="3845" width="25" style="926" customWidth="1"/>
    <col min="3846" max="3846" width="11.19921875" style="926"/>
    <col min="3847" max="3847" width="14.59765625" style="926" customWidth="1"/>
    <col min="3848" max="3848" width="15.59765625" style="926" bestFit="1" customWidth="1"/>
    <col min="3849" max="3849" width="22.59765625" style="926" customWidth="1"/>
    <col min="3850" max="3850" width="4.19921875" style="926" customWidth="1"/>
    <col min="3851" max="3851" width="2.5" style="926" customWidth="1"/>
    <col min="3852" max="3852" width="18" style="926" customWidth="1"/>
    <col min="3853" max="3853" width="4.19921875" style="926" customWidth="1"/>
    <col min="3854" max="3854" width="14.5" style="926" customWidth="1"/>
    <col min="3855" max="4098" width="11.19921875" style="926"/>
    <col min="4099" max="4099" width="4.19921875" style="926" customWidth="1"/>
    <col min="4100" max="4100" width="27" style="926" customWidth="1"/>
    <col min="4101" max="4101" width="25" style="926" customWidth="1"/>
    <col min="4102" max="4102" width="11.19921875" style="926"/>
    <col min="4103" max="4103" width="14.59765625" style="926" customWidth="1"/>
    <col min="4104" max="4104" width="15.59765625" style="926" bestFit="1" customWidth="1"/>
    <col min="4105" max="4105" width="22.59765625" style="926" customWidth="1"/>
    <col min="4106" max="4106" width="4.19921875" style="926" customWidth="1"/>
    <col min="4107" max="4107" width="2.5" style="926" customWidth="1"/>
    <col min="4108" max="4108" width="18" style="926" customWidth="1"/>
    <col min="4109" max="4109" width="4.19921875" style="926" customWidth="1"/>
    <col min="4110" max="4110" width="14.5" style="926" customWidth="1"/>
    <col min="4111" max="4354" width="11.19921875" style="926"/>
    <col min="4355" max="4355" width="4.19921875" style="926" customWidth="1"/>
    <col min="4356" max="4356" width="27" style="926" customWidth="1"/>
    <col min="4357" max="4357" width="25" style="926" customWidth="1"/>
    <col min="4358" max="4358" width="11.19921875" style="926"/>
    <col min="4359" max="4359" width="14.59765625" style="926" customWidth="1"/>
    <col min="4360" max="4360" width="15.59765625" style="926" bestFit="1" customWidth="1"/>
    <col min="4361" max="4361" width="22.59765625" style="926" customWidth="1"/>
    <col min="4362" max="4362" width="4.19921875" style="926" customWidth="1"/>
    <col min="4363" max="4363" width="2.5" style="926" customWidth="1"/>
    <col min="4364" max="4364" width="18" style="926" customWidth="1"/>
    <col min="4365" max="4365" width="4.19921875" style="926" customWidth="1"/>
    <col min="4366" max="4366" width="14.5" style="926" customWidth="1"/>
    <col min="4367" max="4610" width="11.19921875" style="926"/>
    <col min="4611" max="4611" width="4.19921875" style="926" customWidth="1"/>
    <col min="4612" max="4612" width="27" style="926" customWidth="1"/>
    <col min="4613" max="4613" width="25" style="926" customWidth="1"/>
    <col min="4614" max="4614" width="11.19921875" style="926"/>
    <col min="4615" max="4615" width="14.59765625" style="926" customWidth="1"/>
    <col min="4616" max="4616" width="15.59765625" style="926" bestFit="1" customWidth="1"/>
    <col min="4617" max="4617" width="22.59765625" style="926" customWidth="1"/>
    <col min="4618" max="4618" width="4.19921875" style="926" customWidth="1"/>
    <col min="4619" max="4619" width="2.5" style="926" customWidth="1"/>
    <col min="4620" max="4620" width="18" style="926" customWidth="1"/>
    <col min="4621" max="4621" width="4.19921875" style="926" customWidth="1"/>
    <col min="4622" max="4622" width="14.5" style="926" customWidth="1"/>
    <col min="4623" max="4866" width="11.19921875" style="926"/>
    <col min="4867" max="4867" width="4.19921875" style="926" customWidth="1"/>
    <col min="4868" max="4868" width="27" style="926" customWidth="1"/>
    <col min="4869" max="4869" width="25" style="926" customWidth="1"/>
    <col min="4870" max="4870" width="11.19921875" style="926"/>
    <col min="4871" max="4871" width="14.59765625" style="926" customWidth="1"/>
    <col min="4872" max="4872" width="15.59765625" style="926" bestFit="1" customWidth="1"/>
    <col min="4873" max="4873" width="22.59765625" style="926" customWidth="1"/>
    <col min="4874" max="4874" width="4.19921875" style="926" customWidth="1"/>
    <col min="4875" max="4875" width="2.5" style="926" customWidth="1"/>
    <col min="4876" max="4876" width="18" style="926" customWidth="1"/>
    <col min="4877" max="4877" width="4.19921875" style="926" customWidth="1"/>
    <col min="4878" max="4878" width="14.5" style="926" customWidth="1"/>
    <col min="4879" max="5122" width="11.19921875" style="926"/>
    <col min="5123" max="5123" width="4.19921875" style="926" customWidth="1"/>
    <col min="5124" max="5124" width="27" style="926" customWidth="1"/>
    <col min="5125" max="5125" width="25" style="926" customWidth="1"/>
    <col min="5126" max="5126" width="11.19921875" style="926"/>
    <col min="5127" max="5127" width="14.59765625" style="926" customWidth="1"/>
    <col min="5128" max="5128" width="15.59765625" style="926" bestFit="1" customWidth="1"/>
    <col min="5129" max="5129" width="22.59765625" style="926" customWidth="1"/>
    <col min="5130" max="5130" width="4.19921875" style="926" customWidth="1"/>
    <col min="5131" max="5131" width="2.5" style="926" customWidth="1"/>
    <col min="5132" max="5132" width="18" style="926" customWidth="1"/>
    <col min="5133" max="5133" width="4.19921875" style="926" customWidth="1"/>
    <col min="5134" max="5134" width="14.5" style="926" customWidth="1"/>
    <col min="5135" max="5378" width="11.19921875" style="926"/>
    <col min="5379" max="5379" width="4.19921875" style="926" customWidth="1"/>
    <col min="5380" max="5380" width="27" style="926" customWidth="1"/>
    <col min="5381" max="5381" width="25" style="926" customWidth="1"/>
    <col min="5382" max="5382" width="11.19921875" style="926"/>
    <col min="5383" max="5383" width="14.59765625" style="926" customWidth="1"/>
    <col min="5384" max="5384" width="15.59765625" style="926" bestFit="1" customWidth="1"/>
    <col min="5385" max="5385" width="22.59765625" style="926" customWidth="1"/>
    <col min="5386" max="5386" width="4.19921875" style="926" customWidth="1"/>
    <col min="5387" max="5387" width="2.5" style="926" customWidth="1"/>
    <col min="5388" max="5388" width="18" style="926" customWidth="1"/>
    <col min="5389" max="5389" width="4.19921875" style="926" customWidth="1"/>
    <col min="5390" max="5390" width="14.5" style="926" customWidth="1"/>
    <col min="5391" max="5634" width="11.19921875" style="926"/>
    <col min="5635" max="5635" width="4.19921875" style="926" customWidth="1"/>
    <col min="5636" max="5636" width="27" style="926" customWidth="1"/>
    <col min="5637" max="5637" width="25" style="926" customWidth="1"/>
    <col min="5638" max="5638" width="11.19921875" style="926"/>
    <col min="5639" max="5639" width="14.59765625" style="926" customWidth="1"/>
    <col min="5640" max="5640" width="15.59765625" style="926" bestFit="1" customWidth="1"/>
    <col min="5641" max="5641" width="22.59765625" style="926" customWidth="1"/>
    <col min="5642" max="5642" width="4.19921875" style="926" customWidth="1"/>
    <col min="5643" max="5643" width="2.5" style="926" customWidth="1"/>
    <col min="5644" max="5644" width="18" style="926" customWidth="1"/>
    <col min="5645" max="5645" width="4.19921875" style="926" customWidth="1"/>
    <col min="5646" max="5646" width="14.5" style="926" customWidth="1"/>
    <col min="5647" max="5890" width="11.19921875" style="926"/>
    <col min="5891" max="5891" width="4.19921875" style="926" customWidth="1"/>
    <col min="5892" max="5892" width="27" style="926" customWidth="1"/>
    <col min="5893" max="5893" width="25" style="926" customWidth="1"/>
    <col min="5894" max="5894" width="11.19921875" style="926"/>
    <col min="5895" max="5895" width="14.59765625" style="926" customWidth="1"/>
    <col min="5896" max="5896" width="15.59765625" style="926" bestFit="1" customWidth="1"/>
    <col min="5897" max="5897" width="22.59765625" style="926" customWidth="1"/>
    <col min="5898" max="5898" width="4.19921875" style="926" customWidth="1"/>
    <col min="5899" max="5899" width="2.5" style="926" customWidth="1"/>
    <col min="5900" max="5900" width="18" style="926" customWidth="1"/>
    <col min="5901" max="5901" width="4.19921875" style="926" customWidth="1"/>
    <col min="5902" max="5902" width="14.5" style="926" customWidth="1"/>
    <col min="5903" max="6146" width="11.19921875" style="926"/>
    <col min="6147" max="6147" width="4.19921875" style="926" customWidth="1"/>
    <col min="6148" max="6148" width="27" style="926" customWidth="1"/>
    <col min="6149" max="6149" width="25" style="926" customWidth="1"/>
    <col min="6150" max="6150" width="11.19921875" style="926"/>
    <col min="6151" max="6151" width="14.59765625" style="926" customWidth="1"/>
    <col min="6152" max="6152" width="15.59765625" style="926" bestFit="1" customWidth="1"/>
    <col min="6153" max="6153" width="22.59765625" style="926" customWidth="1"/>
    <col min="6154" max="6154" width="4.19921875" style="926" customWidth="1"/>
    <col min="6155" max="6155" width="2.5" style="926" customWidth="1"/>
    <col min="6156" max="6156" width="18" style="926" customWidth="1"/>
    <col min="6157" max="6157" width="4.19921875" style="926" customWidth="1"/>
    <col min="6158" max="6158" width="14.5" style="926" customWidth="1"/>
    <col min="6159" max="6402" width="11.19921875" style="926"/>
    <col min="6403" max="6403" width="4.19921875" style="926" customWidth="1"/>
    <col min="6404" max="6404" width="27" style="926" customWidth="1"/>
    <col min="6405" max="6405" width="25" style="926" customWidth="1"/>
    <col min="6406" max="6406" width="11.19921875" style="926"/>
    <col min="6407" max="6407" width="14.59765625" style="926" customWidth="1"/>
    <col min="6408" max="6408" width="15.59765625" style="926" bestFit="1" customWidth="1"/>
    <col min="6409" max="6409" width="22.59765625" style="926" customWidth="1"/>
    <col min="6410" max="6410" width="4.19921875" style="926" customWidth="1"/>
    <col min="6411" max="6411" width="2.5" style="926" customWidth="1"/>
    <col min="6412" max="6412" width="18" style="926" customWidth="1"/>
    <col min="6413" max="6413" width="4.19921875" style="926" customWidth="1"/>
    <col min="6414" max="6414" width="14.5" style="926" customWidth="1"/>
    <col min="6415" max="6658" width="11.19921875" style="926"/>
    <col min="6659" max="6659" width="4.19921875" style="926" customWidth="1"/>
    <col min="6660" max="6660" width="27" style="926" customWidth="1"/>
    <col min="6661" max="6661" width="25" style="926" customWidth="1"/>
    <col min="6662" max="6662" width="11.19921875" style="926"/>
    <col min="6663" max="6663" width="14.59765625" style="926" customWidth="1"/>
    <col min="6664" max="6664" width="15.59765625" style="926" bestFit="1" customWidth="1"/>
    <col min="6665" max="6665" width="22.59765625" style="926" customWidth="1"/>
    <col min="6666" max="6666" width="4.19921875" style="926" customWidth="1"/>
    <col min="6667" max="6667" width="2.5" style="926" customWidth="1"/>
    <col min="6668" max="6668" width="18" style="926" customWidth="1"/>
    <col min="6669" max="6669" width="4.19921875" style="926" customWidth="1"/>
    <col min="6670" max="6670" width="14.5" style="926" customWidth="1"/>
    <col min="6671" max="6914" width="11.19921875" style="926"/>
    <col min="6915" max="6915" width="4.19921875" style="926" customWidth="1"/>
    <col min="6916" max="6916" width="27" style="926" customWidth="1"/>
    <col min="6917" max="6917" width="25" style="926" customWidth="1"/>
    <col min="6918" max="6918" width="11.19921875" style="926"/>
    <col min="6919" max="6919" width="14.59765625" style="926" customWidth="1"/>
    <col min="6920" max="6920" width="15.59765625" style="926" bestFit="1" customWidth="1"/>
    <col min="6921" max="6921" width="22.59765625" style="926" customWidth="1"/>
    <col min="6922" max="6922" width="4.19921875" style="926" customWidth="1"/>
    <col min="6923" max="6923" width="2.5" style="926" customWidth="1"/>
    <col min="6924" max="6924" width="18" style="926" customWidth="1"/>
    <col min="6925" max="6925" width="4.19921875" style="926" customWidth="1"/>
    <col min="6926" max="6926" width="14.5" style="926" customWidth="1"/>
    <col min="6927" max="7170" width="11.19921875" style="926"/>
    <col min="7171" max="7171" width="4.19921875" style="926" customWidth="1"/>
    <col min="7172" max="7172" width="27" style="926" customWidth="1"/>
    <col min="7173" max="7173" width="25" style="926" customWidth="1"/>
    <col min="7174" max="7174" width="11.19921875" style="926"/>
    <col min="7175" max="7175" width="14.59765625" style="926" customWidth="1"/>
    <col min="7176" max="7176" width="15.59765625" style="926" bestFit="1" customWidth="1"/>
    <col min="7177" max="7177" width="22.59765625" style="926" customWidth="1"/>
    <col min="7178" max="7178" width="4.19921875" style="926" customWidth="1"/>
    <col min="7179" max="7179" width="2.5" style="926" customWidth="1"/>
    <col min="7180" max="7180" width="18" style="926" customWidth="1"/>
    <col min="7181" max="7181" width="4.19921875" style="926" customWidth="1"/>
    <col min="7182" max="7182" width="14.5" style="926" customWidth="1"/>
    <col min="7183" max="7426" width="11.19921875" style="926"/>
    <col min="7427" max="7427" width="4.19921875" style="926" customWidth="1"/>
    <col min="7428" max="7428" width="27" style="926" customWidth="1"/>
    <col min="7429" max="7429" width="25" style="926" customWidth="1"/>
    <col min="7430" max="7430" width="11.19921875" style="926"/>
    <col min="7431" max="7431" width="14.59765625" style="926" customWidth="1"/>
    <col min="7432" max="7432" width="15.59765625" style="926" bestFit="1" customWidth="1"/>
    <col min="7433" max="7433" width="22.59765625" style="926" customWidth="1"/>
    <col min="7434" max="7434" width="4.19921875" style="926" customWidth="1"/>
    <col min="7435" max="7435" width="2.5" style="926" customWidth="1"/>
    <col min="7436" max="7436" width="18" style="926" customWidth="1"/>
    <col min="7437" max="7437" width="4.19921875" style="926" customWidth="1"/>
    <col min="7438" max="7438" width="14.5" style="926" customWidth="1"/>
    <col min="7439" max="7682" width="11.19921875" style="926"/>
    <col min="7683" max="7683" width="4.19921875" style="926" customWidth="1"/>
    <col min="7684" max="7684" width="27" style="926" customWidth="1"/>
    <col min="7685" max="7685" width="25" style="926" customWidth="1"/>
    <col min="7686" max="7686" width="11.19921875" style="926"/>
    <col min="7687" max="7687" width="14.59765625" style="926" customWidth="1"/>
    <col min="7688" max="7688" width="15.59765625" style="926" bestFit="1" customWidth="1"/>
    <col min="7689" max="7689" width="22.59765625" style="926" customWidth="1"/>
    <col min="7690" max="7690" width="4.19921875" style="926" customWidth="1"/>
    <col min="7691" max="7691" width="2.5" style="926" customWidth="1"/>
    <col min="7692" max="7692" width="18" style="926" customWidth="1"/>
    <col min="7693" max="7693" width="4.19921875" style="926" customWidth="1"/>
    <col min="7694" max="7694" width="14.5" style="926" customWidth="1"/>
    <col min="7695" max="7938" width="11.19921875" style="926"/>
    <col min="7939" max="7939" width="4.19921875" style="926" customWidth="1"/>
    <col min="7940" max="7940" width="27" style="926" customWidth="1"/>
    <col min="7941" max="7941" width="25" style="926" customWidth="1"/>
    <col min="7942" max="7942" width="11.19921875" style="926"/>
    <col min="7943" max="7943" width="14.59765625" style="926" customWidth="1"/>
    <col min="7944" max="7944" width="15.59765625" style="926" bestFit="1" customWidth="1"/>
    <col min="7945" max="7945" width="22.59765625" style="926" customWidth="1"/>
    <col min="7946" max="7946" width="4.19921875" style="926" customWidth="1"/>
    <col min="7947" max="7947" width="2.5" style="926" customWidth="1"/>
    <col min="7948" max="7948" width="18" style="926" customWidth="1"/>
    <col min="7949" max="7949" width="4.19921875" style="926" customWidth="1"/>
    <col min="7950" max="7950" width="14.5" style="926" customWidth="1"/>
    <col min="7951" max="8194" width="11.19921875" style="926"/>
    <col min="8195" max="8195" width="4.19921875" style="926" customWidth="1"/>
    <col min="8196" max="8196" width="27" style="926" customWidth="1"/>
    <col min="8197" max="8197" width="25" style="926" customWidth="1"/>
    <col min="8198" max="8198" width="11.19921875" style="926"/>
    <col min="8199" max="8199" width="14.59765625" style="926" customWidth="1"/>
    <col min="8200" max="8200" width="15.59765625" style="926" bestFit="1" customWidth="1"/>
    <col min="8201" max="8201" width="22.59765625" style="926" customWidth="1"/>
    <col min="8202" max="8202" width="4.19921875" style="926" customWidth="1"/>
    <col min="8203" max="8203" width="2.5" style="926" customWidth="1"/>
    <col min="8204" max="8204" width="18" style="926" customWidth="1"/>
    <col min="8205" max="8205" width="4.19921875" style="926" customWidth="1"/>
    <col min="8206" max="8206" width="14.5" style="926" customWidth="1"/>
    <col min="8207" max="8450" width="11.19921875" style="926"/>
    <col min="8451" max="8451" width="4.19921875" style="926" customWidth="1"/>
    <col min="8452" max="8452" width="27" style="926" customWidth="1"/>
    <col min="8453" max="8453" width="25" style="926" customWidth="1"/>
    <col min="8454" max="8454" width="11.19921875" style="926"/>
    <col min="8455" max="8455" width="14.59765625" style="926" customWidth="1"/>
    <col min="8456" max="8456" width="15.59765625" style="926" bestFit="1" customWidth="1"/>
    <col min="8457" max="8457" width="22.59765625" style="926" customWidth="1"/>
    <col min="8458" max="8458" width="4.19921875" style="926" customWidth="1"/>
    <col min="8459" max="8459" width="2.5" style="926" customWidth="1"/>
    <col min="8460" max="8460" width="18" style="926" customWidth="1"/>
    <col min="8461" max="8461" width="4.19921875" style="926" customWidth="1"/>
    <col min="8462" max="8462" width="14.5" style="926" customWidth="1"/>
    <col min="8463" max="8706" width="11.19921875" style="926"/>
    <col min="8707" max="8707" width="4.19921875" style="926" customWidth="1"/>
    <col min="8708" max="8708" width="27" style="926" customWidth="1"/>
    <col min="8709" max="8709" width="25" style="926" customWidth="1"/>
    <col min="8710" max="8710" width="11.19921875" style="926"/>
    <col min="8711" max="8711" width="14.59765625" style="926" customWidth="1"/>
    <col min="8712" max="8712" width="15.59765625" style="926" bestFit="1" customWidth="1"/>
    <col min="8713" max="8713" width="22.59765625" style="926" customWidth="1"/>
    <col min="8714" max="8714" width="4.19921875" style="926" customWidth="1"/>
    <col min="8715" max="8715" width="2.5" style="926" customWidth="1"/>
    <col min="8716" max="8716" width="18" style="926" customWidth="1"/>
    <col min="8717" max="8717" width="4.19921875" style="926" customWidth="1"/>
    <col min="8718" max="8718" width="14.5" style="926" customWidth="1"/>
    <col min="8719" max="8962" width="11.19921875" style="926"/>
    <col min="8963" max="8963" width="4.19921875" style="926" customWidth="1"/>
    <col min="8964" max="8964" width="27" style="926" customWidth="1"/>
    <col min="8965" max="8965" width="25" style="926" customWidth="1"/>
    <col min="8966" max="8966" width="11.19921875" style="926"/>
    <col min="8967" max="8967" width="14.59765625" style="926" customWidth="1"/>
    <col min="8968" max="8968" width="15.59765625" style="926" bestFit="1" customWidth="1"/>
    <col min="8969" max="8969" width="22.59765625" style="926" customWidth="1"/>
    <col min="8970" max="8970" width="4.19921875" style="926" customWidth="1"/>
    <col min="8971" max="8971" width="2.5" style="926" customWidth="1"/>
    <col min="8972" max="8972" width="18" style="926" customWidth="1"/>
    <col min="8973" max="8973" width="4.19921875" style="926" customWidth="1"/>
    <col min="8974" max="8974" width="14.5" style="926" customWidth="1"/>
    <col min="8975" max="9218" width="11.19921875" style="926"/>
    <col min="9219" max="9219" width="4.19921875" style="926" customWidth="1"/>
    <col min="9220" max="9220" width="27" style="926" customWidth="1"/>
    <col min="9221" max="9221" width="25" style="926" customWidth="1"/>
    <col min="9222" max="9222" width="11.19921875" style="926"/>
    <col min="9223" max="9223" width="14.59765625" style="926" customWidth="1"/>
    <col min="9224" max="9224" width="15.59765625" style="926" bestFit="1" customWidth="1"/>
    <col min="9225" max="9225" width="22.59765625" style="926" customWidth="1"/>
    <col min="9226" max="9226" width="4.19921875" style="926" customWidth="1"/>
    <col min="9227" max="9227" width="2.5" style="926" customWidth="1"/>
    <col min="9228" max="9228" width="18" style="926" customWidth="1"/>
    <col min="9229" max="9229" width="4.19921875" style="926" customWidth="1"/>
    <col min="9230" max="9230" width="14.5" style="926" customWidth="1"/>
    <col min="9231" max="9474" width="11.19921875" style="926"/>
    <col min="9475" max="9475" width="4.19921875" style="926" customWidth="1"/>
    <col min="9476" max="9476" width="27" style="926" customWidth="1"/>
    <col min="9477" max="9477" width="25" style="926" customWidth="1"/>
    <col min="9478" max="9478" width="11.19921875" style="926"/>
    <col min="9479" max="9479" width="14.59765625" style="926" customWidth="1"/>
    <col min="9480" max="9480" width="15.59765625" style="926" bestFit="1" customWidth="1"/>
    <col min="9481" max="9481" width="22.59765625" style="926" customWidth="1"/>
    <col min="9482" max="9482" width="4.19921875" style="926" customWidth="1"/>
    <col min="9483" max="9483" width="2.5" style="926" customWidth="1"/>
    <col min="9484" max="9484" width="18" style="926" customWidth="1"/>
    <col min="9485" max="9485" width="4.19921875" style="926" customWidth="1"/>
    <col min="9486" max="9486" width="14.5" style="926" customWidth="1"/>
    <col min="9487" max="9730" width="11.19921875" style="926"/>
    <col min="9731" max="9731" width="4.19921875" style="926" customWidth="1"/>
    <col min="9732" max="9732" width="27" style="926" customWidth="1"/>
    <col min="9733" max="9733" width="25" style="926" customWidth="1"/>
    <col min="9734" max="9734" width="11.19921875" style="926"/>
    <col min="9735" max="9735" width="14.59765625" style="926" customWidth="1"/>
    <col min="9736" max="9736" width="15.59765625" style="926" bestFit="1" customWidth="1"/>
    <col min="9737" max="9737" width="22.59765625" style="926" customWidth="1"/>
    <col min="9738" max="9738" width="4.19921875" style="926" customWidth="1"/>
    <col min="9739" max="9739" width="2.5" style="926" customWidth="1"/>
    <col min="9740" max="9740" width="18" style="926" customWidth="1"/>
    <col min="9741" max="9741" width="4.19921875" style="926" customWidth="1"/>
    <col min="9742" max="9742" width="14.5" style="926" customWidth="1"/>
    <col min="9743" max="9986" width="11.19921875" style="926"/>
    <col min="9987" max="9987" width="4.19921875" style="926" customWidth="1"/>
    <col min="9988" max="9988" width="27" style="926" customWidth="1"/>
    <col min="9989" max="9989" width="25" style="926" customWidth="1"/>
    <col min="9990" max="9990" width="11.19921875" style="926"/>
    <col min="9991" max="9991" width="14.59765625" style="926" customWidth="1"/>
    <col min="9992" max="9992" width="15.59765625" style="926" bestFit="1" customWidth="1"/>
    <col min="9993" max="9993" width="22.59765625" style="926" customWidth="1"/>
    <col min="9994" max="9994" width="4.19921875" style="926" customWidth="1"/>
    <col min="9995" max="9995" width="2.5" style="926" customWidth="1"/>
    <col min="9996" max="9996" width="18" style="926" customWidth="1"/>
    <col min="9997" max="9997" width="4.19921875" style="926" customWidth="1"/>
    <col min="9998" max="9998" width="14.5" style="926" customWidth="1"/>
    <col min="9999" max="10242" width="11.19921875" style="926"/>
    <col min="10243" max="10243" width="4.19921875" style="926" customWidth="1"/>
    <col min="10244" max="10244" width="27" style="926" customWidth="1"/>
    <col min="10245" max="10245" width="25" style="926" customWidth="1"/>
    <col min="10246" max="10246" width="11.19921875" style="926"/>
    <col min="10247" max="10247" width="14.59765625" style="926" customWidth="1"/>
    <col min="10248" max="10248" width="15.59765625" style="926" bestFit="1" customWidth="1"/>
    <col min="10249" max="10249" width="22.59765625" style="926" customWidth="1"/>
    <col min="10250" max="10250" width="4.19921875" style="926" customWidth="1"/>
    <col min="10251" max="10251" width="2.5" style="926" customWidth="1"/>
    <col min="10252" max="10252" width="18" style="926" customWidth="1"/>
    <col min="10253" max="10253" width="4.19921875" style="926" customWidth="1"/>
    <col min="10254" max="10254" width="14.5" style="926" customWidth="1"/>
    <col min="10255" max="10498" width="11.19921875" style="926"/>
    <col min="10499" max="10499" width="4.19921875" style="926" customWidth="1"/>
    <col min="10500" max="10500" width="27" style="926" customWidth="1"/>
    <col min="10501" max="10501" width="25" style="926" customWidth="1"/>
    <col min="10502" max="10502" width="11.19921875" style="926"/>
    <col min="10503" max="10503" width="14.59765625" style="926" customWidth="1"/>
    <col min="10504" max="10504" width="15.59765625" style="926" bestFit="1" customWidth="1"/>
    <col min="10505" max="10505" width="22.59765625" style="926" customWidth="1"/>
    <col min="10506" max="10506" width="4.19921875" style="926" customWidth="1"/>
    <col min="10507" max="10507" width="2.5" style="926" customWidth="1"/>
    <col min="10508" max="10508" width="18" style="926" customWidth="1"/>
    <col min="10509" max="10509" width="4.19921875" style="926" customWidth="1"/>
    <col min="10510" max="10510" width="14.5" style="926" customWidth="1"/>
    <col min="10511" max="10754" width="11.19921875" style="926"/>
    <col min="10755" max="10755" width="4.19921875" style="926" customWidth="1"/>
    <col min="10756" max="10756" width="27" style="926" customWidth="1"/>
    <col min="10757" max="10757" width="25" style="926" customWidth="1"/>
    <col min="10758" max="10758" width="11.19921875" style="926"/>
    <col min="10759" max="10759" width="14.59765625" style="926" customWidth="1"/>
    <col min="10760" max="10760" width="15.59765625" style="926" bestFit="1" customWidth="1"/>
    <col min="10761" max="10761" width="22.59765625" style="926" customWidth="1"/>
    <col min="10762" max="10762" width="4.19921875" style="926" customWidth="1"/>
    <col min="10763" max="10763" width="2.5" style="926" customWidth="1"/>
    <col min="10764" max="10764" width="18" style="926" customWidth="1"/>
    <col min="10765" max="10765" width="4.19921875" style="926" customWidth="1"/>
    <col min="10766" max="10766" width="14.5" style="926" customWidth="1"/>
    <col min="10767" max="11010" width="11.19921875" style="926"/>
    <col min="11011" max="11011" width="4.19921875" style="926" customWidth="1"/>
    <col min="11012" max="11012" width="27" style="926" customWidth="1"/>
    <col min="11013" max="11013" width="25" style="926" customWidth="1"/>
    <col min="11014" max="11014" width="11.19921875" style="926"/>
    <col min="11015" max="11015" width="14.59765625" style="926" customWidth="1"/>
    <col min="11016" max="11016" width="15.59765625" style="926" bestFit="1" customWidth="1"/>
    <col min="11017" max="11017" width="22.59765625" style="926" customWidth="1"/>
    <col min="11018" max="11018" width="4.19921875" style="926" customWidth="1"/>
    <col min="11019" max="11019" width="2.5" style="926" customWidth="1"/>
    <col min="11020" max="11020" width="18" style="926" customWidth="1"/>
    <col min="11021" max="11021" width="4.19921875" style="926" customWidth="1"/>
    <col min="11022" max="11022" width="14.5" style="926" customWidth="1"/>
    <col min="11023" max="11266" width="11.19921875" style="926"/>
    <col min="11267" max="11267" width="4.19921875" style="926" customWidth="1"/>
    <col min="11268" max="11268" width="27" style="926" customWidth="1"/>
    <col min="11269" max="11269" width="25" style="926" customWidth="1"/>
    <col min="11270" max="11270" width="11.19921875" style="926"/>
    <col min="11271" max="11271" width="14.59765625" style="926" customWidth="1"/>
    <col min="11272" max="11272" width="15.59765625" style="926" bestFit="1" customWidth="1"/>
    <col min="11273" max="11273" width="22.59765625" style="926" customWidth="1"/>
    <col min="11274" max="11274" width="4.19921875" style="926" customWidth="1"/>
    <col min="11275" max="11275" width="2.5" style="926" customWidth="1"/>
    <col min="11276" max="11276" width="18" style="926" customWidth="1"/>
    <col min="11277" max="11277" width="4.19921875" style="926" customWidth="1"/>
    <col min="11278" max="11278" width="14.5" style="926" customWidth="1"/>
    <col min="11279" max="11522" width="11.19921875" style="926"/>
    <col min="11523" max="11523" width="4.19921875" style="926" customWidth="1"/>
    <col min="11524" max="11524" width="27" style="926" customWidth="1"/>
    <col min="11525" max="11525" width="25" style="926" customWidth="1"/>
    <col min="11526" max="11526" width="11.19921875" style="926"/>
    <col min="11527" max="11527" width="14.59765625" style="926" customWidth="1"/>
    <col min="11528" max="11528" width="15.59765625" style="926" bestFit="1" customWidth="1"/>
    <col min="11529" max="11529" width="22.59765625" style="926" customWidth="1"/>
    <col min="11530" max="11530" width="4.19921875" style="926" customWidth="1"/>
    <col min="11531" max="11531" width="2.5" style="926" customWidth="1"/>
    <col min="11532" max="11532" width="18" style="926" customWidth="1"/>
    <col min="11533" max="11533" width="4.19921875" style="926" customWidth="1"/>
    <col min="11534" max="11534" width="14.5" style="926" customWidth="1"/>
    <col min="11535" max="11778" width="11.19921875" style="926"/>
    <col min="11779" max="11779" width="4.19921875" style="926" customWidth="1"/>
    <col min="11780" max="11780" width="27" style="926" customWidth="1"/>
    <col min="11781" max="11781" width="25" style="926" customWidth="1"/>
    <col min="11782" max="11782" width="11.19921875" style="926"/>
    <col min="11783" max="11783" width="14.59765625" style="926" customWidth="1"/>
    <col min="11784" max="11784" width="15.59765625" style="926" bestFit="1" customWidth="1"/>
    <col min="11785" max="11785" width="22.59765625" style="926" customWidth="1"/>
    <col min="11786" max="11786" width="4.19921875" style="926" customWidth="1"/>
    <col min="11787" max="11787" width="2.5" style="926" customWidth="1"/>
    <col min="11788" max="11788" width="18" style="926" customWidth="1"/>
    <col min="11789" max="11789" width="4.19921875" style="926" customWidth="1"/>
    <col min="11790" max="11790" width="14.5" style="926" customWidth="1"/>
    <col min="11791" max="12034" width="11.19921875" style="926"/>
    <col min="12035" max="12035" width="4.19921875" style="926" customWidth="1"/>
    <col min="12036" max="12036" width="27" style="926" customWidth="1"/>
    <col min="12037" max="12037" width="25" style="926" customWidth="1"/>
    <col min="12038" max="12038" width="11.19921875" style="926"/>
    <col min="12039" max="12039" width="14.59765625" style="926" customWidth="1"/>
    <col min="12040" max="12040" width="15.59765625" style="926" bestFit="1" customWidth="1"/>
    <col min="12041" max="12041" width="22.59765625" style="926" customWidth="1"/>
    <col min="12042" max="12042" width="4.19921875" style="926" customWidth="1"/>
    <col min="12043" max="12043" width="2.5" style="926" customWidth="1"/>
    <col min="12044" max="12044" width="18" style="926" customWidth="1"/>
    <col min="12045" max="12045" width="4.19921875" style="926" customWidth="1"/>
    <col min="12046" max="12046" width="14.5" style="926" customWidth="1"/>
    <col min="12047" max="12290" width="11.19921875" style="926"/>
    <col min="12291" max="12291" width="4.19921875" style="926" customWidth="1"/>
    <col min="12292" max="12292" width="27" style="926" customWidth="1"/>
    <col min="12293" max="12293" width="25" style="926" customWidth="1"/>
    <col min="12294" max="12294" width="11.19921875" style="926"/>
    <col min="12295" max="12295" width="14.59765625" style="926" customWidth="1"/>
    <col min="12296" max="12296" width="15.59765625" style="926" bestFit="1" customWidth="1"/>
    <col min="12297" max="12297" width="22.59765625" style="926" customWidth="1"/>
    <col min="12298" max="12298" width="4.19921875" style="926" customWidth="1"/>
    <col min="12299" max="12299" width="2.5" style="926" customWidth="1"/>
    <col min="12300" max="12300" width="18" style="926" customWidth="1"/>
    <col min="12301" max="12301" width="4.19921875" style="926" customWidth="1"/>
    <col min="12302" max="12302" width="14.5" style="926" customWidth="1"/>
    <col min="12303" max="12546" width="11.19921875" style="926"/>
    <col min="12547" max="12547" width="4.19921875" style="926" customWidth="1"/>
    <col min="12548" max="12548" width="27" style="926" customWidth="1"/>
    <col min="12549" max="12549" width="25" style="926" customWidth="1"/>
    <col min="12550" max="12550" width="11.19921875" style="926"/>
    <col min="12551" max="12551" width="14.59765625" style="926" customWidth="1"/>
    <col min="12552" max="12552" width="15.59765625" style="926" bestFit="1" customWidth="1"/>
    <col min="12553" max="12553" width="22.59765625" style="926" customWidth="1"/>
    <col min="12554" max="12554" width="4.19921875" style="926" customWidth="1"/>
    <col min="12555" max="12555" width="2.5" style="926" customWidth="1"/>
    <col min="12556" max="12556" width="18" style="926" customWidth="1"/>
    <col min="12557" max="12557" width="4.19921875" style="926" customWidth="1"/>
    <col min="12558" max="12558" width="14.5" style="926" customWidth="1"/>
    <col min="12559" max="12802" width="11.19921875" style="926"/>
    <col min="12803" max="12803" width="4.19921875" style="926" customWidth="1"/>
    <col min="12804" max="12804" width="27" style="926" customWidth="1"/>
    <col min="12805" max="12805" width="25" style="926" customWidth="1"/>
    <col min="12806" max="12806" width="11.19921875" style="926"/>
    <col min="12807" max="12807" width="14.59765625" style="926" customWidth="1"/>
    <col min="12808" max="12808" width="15.59765625" style="926" bestFit="1" customWidth="1"/>
    <col min="12809" max="12809" width="22.59765625" style="926" customWidth="1"/>
    <col min="12810" max="12810" width="4.19921875" style="926" customWidth="1"/>
    <col min="12811" max="12811" width="2.5" style="926" customWidth="1"/>
    <col min="12812" max="12812" width="18" style="926" customWidth="1"/>
    <col min="12813" max="12813" width="4.19921875" style="926" customWidth="1"/>
    <col min="12814" max="12814" width="14.5" style="926" customWidth="1"/>
    <col min="12815" max="13058" width="11.19921875" style="926"/>
    <col min="13059" max="13059" width="4.19921875" style="926" customWidth="1"/>
    <col min="13060" max="13060" width="27" style="926" customWidth="1"/>
    <col min="13061" max="13061" width="25" style="926" customWidth="1"/>
    <col min="13062" max="13062" width="11.19921875" style="926"/>
    <col min="13063" max="13063" width="14.59765625" style="926" customWidth="1"/>
    <col min="13064" max="13064" width="15.59765625" style="926" bestFit="1" customWidth="1"/>
    <col min="13065" max="13065" width="22.59765625" style="926" customWidth="1"/>
    <col min="13066" max="13066" width="4.19921875" style="926" customWidth="1"/>
    <col min="13067" max="13067" width="2.5" style="926" customWidth="1"/>
    <col min="13068" max="13068" width="18" style="926" customWidth="1"/>
    <col min="13069" max="13069" width="4.19921875" style="926" customWidth="1"/>
    <col min="13070" max="13070" width="14.5" style="926" customWidth="1"/>
    <col min="13071" max="13314" width="11.19921875" style="926"/>
    <col min="13315" max="13315" width="4.19921875" style="926" customWidth="1"/>
    <col min="13316" max="13316" width="27" style="926" customWidth="1"/>
    <col min="13317" max="13317" width="25" style="926" customWidth="1"/>
    <col min="13318" max="13318" width="11.19921875" style="926"/>
    <col min="13319" max="13319" width="14.59765625" style="926" customWidth="1"/>
    <col min="13320" max="13320" width="15.59765625" style="926" bestFit="1" customWidth="1"/>
    <col min="13321" max="13321" width="22.59765625" style="926" customWidth="1"/>
    <col min="13322" max="13322" width="4.19921875" style="926" customWidth="1"/>
    <col min="13323" max="13323" width="2.5" style="926" customWidth="1"/>
    <col min="13324" max="13324" width="18" style="926" customWidth="1"/>
    <col min="13325" max="13325" width="4.19921875" style="926" customWidth="1"/>
    <col min="13326" max="13326" width="14.5" style="926" customWidth="1"/>
    <col min="13327" max="13570" width="11.19921875" style="926"/>
    <col min="13571" max="13571" width="4.19921875" style="926" customWidth="1"/>
    <col min="13572" max="13572" width="27" style="926" customWidth="1"/>
    <col min="13573" max="13573" width="25" style="926" customWidth="1"/>
    <col min="13574" max="13574" width="11.19921875" style="926"/>
    <col min="13575" max="13575" width="14.59765625" style="926" customWidth="1"/>
    <col min="13576" max="13576" width="15.59765625" style="926" bestFit="1" customWidth="1"/>
    <col min="13577" max="13577" width="22.59765625" style="926" customWidth="1"/>
    <col min="13578" max="13578" width="4.19921875" style="926" customWidth="1"/>
    <col min="13579" max="13579" width="2.5" style="926" customWidth="1"/>
    <col min="13580" max="13580" width="18" style="926" customWidth="1"/>
    <col min="13581" max="13581" width="4.19921875" style="926" customWidth="1"/>
    <col min="13582" max="13582" width="14.5" style="926" customWidth="1"/>
    <col min="13583" max="13826" width="11.19921875" style="926"/>
    <col min="13827" max="13827" width="4.19921875" style="926" customWidth="1"/>
    <col min="13828" max="13828" width="27" style="926" customWidth="1"/>
    <col min="13829" max="13829" width="25" style="926" customWidth="1"/>
    <col min="13830" max="13830" width="11.19921875" style="926"/>
    <col min="13831" max="13831" width="14.59765625" style="926" customWidth="1"/>
    <col min="13832" max="13832" width="15.59765625" style="926" bestFit="1" customWidth="1"/>
    <col min="13833" max="13833" width="22.59765625" style="926" customWidth="1"/>
    <col min="13834" max="13834" width="4.19921875" style="926" customWidth="1"/>
    <col min="13835" max="13835" width="2.5" style="926" customWidth="1"/>
    <col min="13836" max="13836" width="18" style="926" customWidth="1"/>
    <col min="13837" max="13837" width="4.19921875" style="926" customWidth="1"/>
    <col min="13838" max="13838" width="14.5" style="926" customWidth="1"/>
    <col min="13839" max="14082" width="11.19921875" style="926"/>
    <col min="14083" max="14083" width="4.19921875" style="926" customWidth="1"/>
    <col min="14084" max="14084" width="27" style="926" customWidth="1"/>
    <col min="14085" max="14085" width="25" style="926" customWidth="1"/>
    <col min="14086" max="14086" width="11.19921875" style="926"/>
    <col min="14087" max="14087" width="14.59765625" style="926" customWidth="1"/>
    <col min="14088" max="14088" width="15.59765625" style="926" bestFit="1" customWidth="1"/>
    <col min="14089" max="14089" width="22.59765625" style="926" customWidth="1"/>
    <col min="14090" max="14090" width="4.19921875" style="926" customWidth="1"/>
    <col min="14091" max="14091" width="2.5" style="926" customWidth="1"/>
    <col min="14092" max="14092" width="18" style="926" customWidth="1"/>
    <col min="14093" max="14093" width="4.19921875" style="926" customWidth="1"/>
    <col min="14094" max="14094" width="14.5" style="926" customWidth="1"/>
    <col min="14095" max="14338" width="11.19921875" style="926"/>
    <col min="14339" max="14339" width="4.19921875" style="926" customWidth="1"/>
    <col min="14340" max="14340" width="27" style="926" customWidth="1"/>
    <col min="14341" max="14341" width="25" style="926" customWidth="1"/>
    <col min="14342" max="14342" width="11.19921875" style="926"/>
    <col min="14343" max="14343" width="14.59765625" style="926" customWidth="1"/>
    <col min="14344" max="14344" width="15.59765625" style="926" bestFit="1" customWidth="1"/>
    <col min="14345" max="14345" width="22.59765625" style="926" customWidth="1"/>
    <col min="14346" max="14346" width="4.19921875" style="926" customWidth="1"/>
    <col min="14347" max="14347" width="2.5" style="926" customWidth="1"/>
    <col min="14348" max="14348" width="18" style="926" customWidth="1"/>
    <col min="14349" max="14349" width="4.19921875" style="926" customWidth="1"/>
    <col min="14350" max="14350" width="14.5" style="926" customWidth="1"/>
    <col min="14351" max="14594" width="11.19921875" style="926"/>
    <col min="14595" max="14595" width="4.19921875" style="926" customWidth="1"/>
    <col min="14596" max="14596" width="27" style="926" customWidth="1"/>
    <col min="14597" max="14597" width="25" style="926" customWidth="1"/>
    <col min="14598" max="14598" width="11.19921875" style="926"/>
    <col min="14599" max="14599" width="14.59765625" style="926" customWidth="1"/>
    <col min="14600" max="14600" width="15.59765625" style="926" bestFit="1" customWidth="1"/>
    <col min="14601" max="14601" width="22.59765625" style="926" customWidth="1"/>
    <col min="14602" max="14602" width="4.19921875" style="926" customWidth="1"/>
    <col min="14603" max="14603" width="2.5" style="926" customWidth="1"/>
    <col min="14604" max="14604" width="18" style="926" customWidth="1"/>
    <col min="14605" max="14605" width="4.19921875" style="926" customWidth="1"/>
    <col min="14606" max="14606" width="14.5" style="926" customWidth="1"/>
    <col min="14607" max="14850" width="11.19921875" style="926"/>
    <col min="14851" max="14851" width="4.19921875" style="926" customWidth="1"/>
    <col min="14852" max="14852" width="27" style="926" customWidth="1"/>
    <col min="14853" max="14853" width="25" style="926" customWidth="1"/>
    <col min="14854" max="14854" width="11.19921875" style="926"/>
    <col min="14855" max="14855" width="14.59765625" style="926" customWidth="1"/>
    <col min="14856" max="14856" width="15.59765625" style="926" bestFit="1" customWidth="1"/>
    <col min="14857" max="14857" width="22.59765625" style="926" customWidth="1"/>
    <col min="14858" max="14858" width="4.19921875" style="926" customWidth="1"/>
    <col min="14859" max="14859" width="2.5" style="926" customWidth="1"/>
    <col min="14860" max="14860" width="18" style="926" customWidth="1"/>
    <col min="14861" max="14861" width="4.19921875" style="926" customWidth="1"/>
    <col min="14862" max="14862" width="14.5" style="926" customWidth="1"/>
    <col min="14863" max="15106" width="11.19921875" style="926"/>
    <col min="15107" max="15107" width="4.19921875" style="926" customWidth="1"/>
    <col min="15108" max="15108" width="27" style="926" customWidth="1"/>
    <col min="15109" max="15109" width="25" style="926" customWidth="1"/>
    <col min="15110" max="15110" width="11.19921875" style="926"/>
    <col min="15111" max="15111" width="14.59765625" style="926" customWidth="1"/>
    <col min="15112" max="15112" width="15.59765625" style="926" bestFit="1" customWidth="1"/>
    <col min="15113" max="15113" width="22.59765625" style="926" customWidth="1"/>
    <col min="15114" max="15114" width="4.19921875" style="926" customWidth="1"/>
    <col min="15115" max="15115" width="2.5" style="926" customWidth="1"/>
    <col min="15116" max="15116" width="18" style="926" customWidth="1"/>
    <col min="15117" max="15117" width="4.19921875" style="926" customWidth="1"/>
    <col min="15118" max="15118" width="14.5" style="926" customWidth="1"/>
    <col min="15119" max="15362" width="11.19921875" style="926"/>
    <col min="15363" max="15363" width="4.19921875" style="926" customWidth="1"/>
    <col min="15364" max="15364" width="27" style="926" customWidth="1"/>
    <col min="15365" max="15365" width="25" style="926" customWidth="1"/>
    <col min="15366" max="15366" width="11.19921875" style="926"/>
    <col min="15367" max="15367" width="14.59765625" style="926" customWidth="1"/>
    <col min="15368" max="15368" width="15.59765625" style="926" bestFit="1" customWidth="1"/>
    <col min="15369" max="15369" width="22.59765625" style="926" customWidth="1"/>
    <col min="15370" max="15370" width="4.19921875" style="926" customWidth="1"/>
    <col min="15371" max="15371" width="2.5" style="926" customWidth="1"/>
    <col min="15372" max="15372" width="18" style="926" customWidth="1"/>
    <col min="15373" max="15373" width="4.19921875" style="926" customWidth="1"/>
    <col min="15374" max="15374" width="14.5" style="926" customWidth="1"/>
    <col min="15375" max="15618" width="11.19921875" style="926"/>
    <col min="15619" max="15619" width="4.19921875" style="926" customWidth="1"/>
    <col min="15620" max="15620" width="27" style="926" customWidth="1"/>
    <col min="15621" max="15621" width="25" style="926" customWidth="1"/>
    <col min="15622" max="15622" width="11.19921875" style="926"/>
    <col min="15623" max="15623" width="14.59765625" style="926" customWidth="1"/>
    <col min="15624" max="15624" width="15.59765625" style="926" bestFit="1" customWidth="1"/>
    <col min="15625" max="15625" width="22.59765625" style="926" customWidth="1"/>
    <col min="15626" max="15626" width="4.19921875" style="926" customWidth="1"/>
    <col min="15627" max="15627" width="2.5" style="926" customWidth="1"/>
    <col min="15628" max="15628" width="18" style="926" customWidth="1"/>
    <col min="15629" max="15629" width="4.19921875" style="926" customWidth="1"/>
    <col min="15630" max="15630" width="14.5" style="926" customWidth="1"/>
    <col min="15631" max="15874" width="11.19921875" style="926"/>
    <col min="15875" max="15875" width="4.19921875" style="926" customWidth="1"/>
    <col min="15876" max="15876" width="27" style="926" customWidth="1"/>
    <col min="15877" max="15877" width="25" style="926" customWidth="1"/>
    <col min="15878" max="15878" width="11.19921875" style="926"/>
    <col min="15879" max="15879" width="14.59765625" style="926" customWidth="1"/>
    <col min="15880" max="15880" width="15.59765625" style="926" bestFit="1" customWidth="1"/>
    <col min="15881" max="15881" width="22.59765625" style="926" customWidth="1"/>
    <col min="15882" max="15882" width="4.19921875" style="926" customWidth="1"/>
    <col min="15883" max="15883" width="2.5" style="926" customWidth="1"/>
    <col min="15884" max="15884" width="18" style="926" customWidth="1"/>
    <col min="15885" max="15885" width="4.19921875" style="926" customWidth="1"/>
    <col min="15886" max="15886" width="14.5" style="926" customWidth="1"/>
    <col min="15887" max="16130" width="11.19921875" style="926"/>
    <col min="16131" max="16131" width="4.19921875" style="926" customWidth="1"/>
    <col min="16132" max="16132" width="27" style="926" customWidth="1"/>
    <col min="16133" max="16133" width="25" style="926" customWidth="1"/>
    <col min="16134" max="16134" width="11.19921875" style="926"/>
    <col min="16135" max="16135" width="14.59765625" style="926" customWidth="1"/>
    <col min="16136" max="16136" width="15.59765625" style="926" bestFit="1" customWidth="1"/>
    <col min="16137" max="16137" width="22.59765625" style="926" customWidth="1"/>
    <col min="16138" max="16138" width="4.19921875" style="926" customWidth="1"/>
    <col min="16139" max="16139" width="2.5" style="926" customWidth="1"/>
    <col min="16140" max="16140" width="18" style="926" customWidth="1"/>
    <col min="16141" max="16141" width="4.19921875" style="926" customWidth="1"/>
    <col min="16142" max="16142" width="14.5" style="926" customWidth="1"/>
    <col min="16143" max="16384" width="11.19921875" style="926"/>
  </cols>
  <sheetData>
    <row r="1" spans="2:9" s="925" customFormat="1" ht="20" customHeight="1">
      <c r="B1" s="1467" t="s">
        <v>999</v>
      </c>
      <c r="C1" s="1468"/>
      <c r="D1" s="1468"/>
      <c r="E1" s="1468"/>
      <c r="F1" s="1468"/>
      <c r="G1" s="1468"/>
      <c r="H1" s="1468"/>
      <c r="I1" s="1469"/>
    </row>
    <row r="2" spans="2:9" s="925" customFormat="1" ht="20" customHeight="1">
      <c r="B2" s="1470" t="s">
        <v>843</v>
      </c>
      <c r="C2" s="1471"/>
      <c r="D2" s="1471"/>
      <c r="E2" s="1471"/>
      <c r="F2" s="1471"/>
      <c r="G2" s="1471"/>
      <c r="H2" s="1471"/>
      <c r="I2" s="1472"/>
    </row>
    <row r="3" spans="2:9" s="925" customFormat="1" ht="20" customHeight="1">
      <c r="B3" s="1470" t="s">
        <v>844</v>
      </c>
      <c r="C3" s="1471"/>
      <c r="D3" s="1471"/>
      <c r="E3" s="1471"/>
      <c r="F3" s="1471"/>
      <c r="G3" s="1471"/>
      <c r="H3" s="1471"/>
      <c r="I3" s="1472"/>
    </row>
    <row r="4" spans="2:9" s="925" customFormat="1" ht="20" customHeight="1" thickBot="1">
      <c r="B4" s="1473" t="s">
        <v>1000</v>
      </c>
      <c r="C4" s="1474"/>
      <c r="D4" s="1474"/>
      <c r="E4" s="1474"/>
      <c r="F4" s="1474"/>
      <c r="G4" s="1474"/>
      <c r="H4" s="1474"/>
      <c r="I4" s="1475"/>
    </row>
    <row r="5" spans="2:9" ht="13" thickBot="1"/>
    <row r="6" spans="2:9" ht="40" customHeight="1" thickBot="1">
      <c r="B6" s="1476" t="s">
        <v>1956</v>
      </c>
      <c r="C6" s="1477"/>
      <c r="D6" s="1477"/>
      <c r="E6" s="1477"/>
      <c r="F6" s="1477"/>
      <c r="G6" s="1477"/>
      <c r="H6" s="1477"/>
      <c r="I6" s="1478"/>
    </row>
    <row r="7" spans="2:9" ht="70" customHeight="1" thickBot="1">
      <c r="B7" s="1464" t="s">
        <v>1952</v>
      </c>
      <c r="C7" s="1465"/>
      <c r="D7" s="1465"/>
      <c r="E7" s="1465"/>
      <c r="F7" s="1465"/>
      <c r="G7" s="1465"/>
      <c r="H7" s="1465"/>
      <c r="I7" s="1466"/>
    </row>
    <row r="9" spans="2:9" ht="20" customHeight="1">
      <c r="B9" s="927" t="s">
        <v>933</v>
      </c>
      <c r="C9" s="927"/>
      <c r="D9" s="927" t="s">
        <v>301</v>
      </c>
      <c r="E9" s="927" t="s">
        <v>1957</v>
      </c>
      <c r="F9" s="927" t="s">
        <v>277</v>
      </c>
      <c r="G9" s="927" t="s">
        <v>364</v>
      </c>
      <c r="H9" s="927" t="s">
        <v>0</v>
      </c>
      <c r="I9" s="927" t="s">
        <v>785</v>
      </c>
    </row>
    <row r="10" spans="2:9" ht="15.5">
      <c r="B10" s="928"/>
      <c r="C10" s="928"/>
      <c r="D10" s="928"/>
      <c r="E10" s="928"/>
      <c r="F10" s="928"/>
      <c r="G10" s="928"/>
      <c r="H10" s="928"/>
      <c r="I10" s="928"/>
    </row>
    <row r="11" spans="2:9" ht="20" customHeight="1">
      <c r="B11" s="1482" t="s">
        <v>1958</v>
      </c>
      <c r="C11" s="1483"/>
      <c r="D11" s="1483"/>
      <c r="E11" s="1483"/>
      <c r="F11" s="1483"/>
      <c r="G11" s="1483"/>
      <c r="H11" s="1484"/>
      <c r="I11" s="929">
        <f>SUM(I12:I12)</f>
        <v>26250000</v>
      </c>
    </row>
    <row r="12" spans="2:9" ht="70" customHeight="1">
      <c r="B12" s="1485" t="s">
        <v>1959</v>
      </c>
      <c r="C12" s="1486"/>
      <c r="D12" s="930" t="s">
        <v>283</v>
      </c>
      <c r="E12" s="931">
        <v>3000000</v>
      </c>
      <c r="F12" s="932">
        <v>1.75</v>
      </c>
      <c r="G12" s="933">
        <v>0.5</v>
      </c>
      <c r="H12" s="934">
        <v>10</v>
      </c>
      <c r="I12" s="935">
        <f>E12*F12*G12*H12</f>
        <v>26250000</v>
      </c>
    </row>
    <row r="13" spans="2:9" s="940" customFormat="1" ht="15" customHeight="1">
      <c r="B13" s="936"/>
      <c r="C13" s="936"/>
      <c r="D13" s="936"/>
      <c r="E13" s="936"/>
      <c r="F13" s="937"/>
      <c r="G13" s="936"/>
      <c r="H13" s="938"/>
      <c r="I13" s="939"/>
    </row>
    <row r="14" spans="2:9" ht="20" customHeight="1">
      <c r="B14" s="927" t="s">
        <v>933</v>
      </c>
      <c r="C14" s="927"/>
      <c r="D14" s="927"/>
      <c r="E14" s="927"/>
      <c r="F14" s="927" t="s">
        <v>301</v>
      </c>
      <c r="G14" s="927" t="s">
        <v>0</v>
      </c>
      <c r="H14" s="927" t="s">
        <v>1960</v>
      </c>
      <c r="I14" s="927" t="s">
        <v>785</v>
      </c>
    </row>
    <row r="15" spans="2:9" s="940" customFormat="1" ht="15" customHeight="1">
      <c r="B15" s="936"/>
      <c r="C15" s="936"/>
      <c r="D15" s="936"/>
      <c r="E15" s="936"/>
      <c r="F15" s="937"/>
      <c r="G15" s="936"/>
      <c r="H15" s="938"/>
      <c r="I15" s="939"/>
    </row>
    <row r="16" spans="2:9" ht="20" customHeight="1">
      <c r="B16" s="1482" t="s">
        <v>1961</v>
      </c>
      <c r="C16" s="1483"/>
      <c r="D16" s="1483"/>
      <c r="E16" s="1483"/>
      <c r="F16" s="1483"/>
      <c r="G16" s="1483"/>
      <c r="H16" s="1484"/>
      <c r="I16" s="929">
        <f>SUM(I17:I17)</f>
        <v>3000000</v>
      </c>
    </row>
    <row r="17" spans="2:9" ht="70" customHeight="1">
      <c r="B17" s="1487" t="s">
        <v>1962</v>
      </c>
      <c r="C17" s="1488"/>
      <c r="D17" s="1488"/>
      <c r="E17" s="1489"/>
      <c r="F17" s="941" t="s">
        <v>283</v>
      </c>
      <c r="G17" s="942">
        <v>2</v>
      </c>
      <c r="H17" s="943">
        <f>150000*H12</f>
        <v>1500000</v>
      </c>
      <c r="I17" s="935">
        <f t="shared" ref="I17" si="0">+G17*H17</f>
        <v>3000000</v>
      </c>
    </row>
    <row r="18" spans="2:9" ht="23" customHeight="1">
      <c r="B18" s="936"/>
      <c r="C18" s="936"/>
      <c r="D18" s="936"/>
      <c r="E18" s="936"/>
      <c r="F18" s="937"/>
      <c r="G18" s="936"/>
      <c r="H18" s="938"/>
      <c r="I18" s="939"/>
    </row>
    <row r="19" spans="2:9" ht="28.5" customHeight="1">
      <c r="B19" s="1482" t="s">
        <v>1963</v>
      </c>
      <c r="C19" s="1483"/>
      <c r="D19" s="1483"/>
      <c r="E19" s="1483"/>
      <c r="F19" s="1483"/>
      <c r="G19" s="1483"/>
      <c r="H19" s="1484"/>
      <c r="I19" s="929">
        <f>SUM(I20:I20)</f>
        <v>15000000</v>
      </c>
    </row>
    <row r="20" spans="2:9" ht="70" customHeight="1">
      <c r="B20" s="1487" t="s">
        <v>1964</v>
      </c>
      <c r="C20" s="1488"/>
      <c r="D20" s="1488"/>
      <c r="E20" s="1489"/>
      <c r="F20" s="941" t="s">
        <v>283</v>
      </c>
      <c r="G20" s="942">
        <v>10</v>
      </c>
      <c r="H20" s="943">
        <f>150000*H12</f>
        <v>1500000</v>
      </c>
      <c r="I20" s="935">
        <f t="shared" ref="I20" si="1">+G20*H20</f>
        <v>15000000</v>
      </c>
    </row>
    <row r="21" spans="2:9" ht="23" customHeight="1">
      <c r="B21" s="936"/>
      <c r="C21" s="936"/>
      <c r="D21" s="936"/>
      <c r="E21" s="936"/>
      <c r="F21" s="937"/>
      <c r="G21" s="936"/>
      <c r="H21" s="938"/>
      <c r="I21" s="939"/>
    </row>
    <row r="22" spans="2:9" ht="20" customHeight="1">
      <c r="B22" s="1482" t="s">
        <v>1965</v>
      </c>
      <c r="C22" s="1483"/>
      <c r="D22" s="1483"/>
      <c r="E22" s="1483"/>
      <c r="F22" s="1483"/>
      <c r="G22" s="1483"/>
      <c r="H22" s="1484"/>
      <c r="I22" s="929">
        <f>SUM(I23:I24)</f>
        <v>4312664.04</v>
      </c>
    </row>
    <row r="23" spans="2:9" ht="20" customHeight="1">
      <c r="B23" s="1479" t="s">
        <v>1966</v>
      </c>
      <c r="C23" s="1480"/>
      <c r="D23" s="1480"/>
      <c r="E23" s="1481"/>
      <c r="F23" s="941" t="s">
        <v>320</v>
      </c>
      <c r="G23" s="944">
        <v>20</v>
      </c>
      <c r="H23" s="943">
        <v>95633.20199999999</v>
      </c>
      <c r="I23" s="935">
        <f t="shared" ref="I23:I24" si="2">+G23*H23</f>
        <v>1912664.0399999998</v>
      </c>
    </row>
    <row r="24" spans="2:9" ht="20" customHeight="1">
      <c r="B24" s="1479" t="s">
        <v>1967</v>
      </c>
      <c r="C24" s="1480"/>
      <c r="D24" s="1480"/>
      <c r="E24" s="1481"/>
      <c r="F24" s="941" t="s">
        <v>1040</v>
      </c>
      <c r="G24" s="944">
        <v>2000</v>
      </c>
      <c r="H24" s="943">
        <v>1200</v>
      </c>
      <c r="I24" s="935">
        <f t="shared" si="2"/>
        <v>2400000</v>
      </c>
    </row>
    <row r="25" spans="2:9" s="940" customFormat="1" ht="15" customHeight="1">
      <c r="B25" s="936"/>
      <c r="C25" s="936"/>
      <c r="D25" s="936"/>
      <c r="E25" s="936"/>
      <c r="F25" s="937"/>
      <c r="G25" s="936"/>
      <c r="H25" s="938"/>
      <c r="I25" s="939"/>
    </row>
    <row r="26" spans="2:9" ht="20" customHeight="1">
      <c r="B26" s="1482" t="s">
        <v>1968</v>
      </c>
      <c r="C26" s="1483"/>
      <c r="D26" s="1483"/>
      <c r="E26" s="1483"/>
      <c r="F26" s="1483"/>
      <c r="G26" s="1483"/>
      <c r="H26" s="1484"/>
      <c r="I26" s="929">
        <f>SUM(I27:I28)</f>
        <v>4500000</v>
      </c>
    </row>
    <row r="27" spans="2:9" ht="20" customHeight="1">
      <c r="B27" s="1479" t="s">
        <v>1969</v>
      </c>
      <c r="C27" s="1480"/>
      <c r="D27" s="1480"/>
      <c r="E27" s="1481"/>
      <c r="F27" s="941" t="s">
        <v>290</v>
      </c>
      <c r="G27" s="944">
        <f>H12*100</f>
        <v>1000</v>
      </c>
      <c r="H27" s="943">
        <v>2100</v>
      </c>
      <c r="I27" s="935">
        <f t="shared" ref="I27:I28" si="3">+G27*H27</f>
        <v>2100000</v>
      </c>
    </row>
    <row r="28" spans="2:9" ht="20" customHeight="1">
      <c r="B28" s="1479" t="s">
        <v>1967</v>
      </c>
      <c r="C28" s="1480"/>
      <c r="D28" s="1480"/>
      <c r="E28" s="1481"/>
      <c r="F28" s="941" t="s">
        <v>1040</v>
      </c>
      <c r="G28" s="944">
        <f>H12*200</f>
        <v>2000</v>
      </c>
      <c r="H28" s="943">
        <v>1200</v>
      </c>
      <c r="I28" s="935">
        <f t="shared" si="3"/>
        <v>2400000</v>
      </c>
    </row>
    <row r="29" spans="2:9" s="940" customFormat="1" ht="15" customHeight="1">
      <c r="B29" s="936"/>
      <c r="C29" s="936"/>
      <c r="D29" s="936"/>
      <c r="E29" s="936"/>
      <c r="F29" s="937"/>
      <c r="G29" s="936"/>
      <c r="H29" s="938"/>
      <c r="I29" s="939"/>
    </row>
    <row r="30" spans="2:9" ht="20" customHeight="1">
      <c r="B30" s="1482" t="s">
        <v>1970</v>
      </c>
      <c r="C30" s="1483"/>
      <c r="D30" s="1483"/>
      <c r="E30" s="1483"/>
      <c r="F30" s="1483"/>
      <c r="G30" s="1483"/>
      <c r="H30" s="1484"/>
      <c r="I30" s="929">
        <f>SUM(I31:I32)</f>
        <v>11100000</v>
      </c>
    </row>
    <row r="31" spans="2:9" ht="20" customHeight="1">
      <c r="B31" s="1479" t="s">
        <v>1969</v>
      </c>
      <c r="C31" s="1480"/>
      <c r="D31" s="1480"/>
      <c r="E31" s="1481"/>
      <c r="F31" s="941" t="s">
        <v>290</v>
      </c>
      <c r="G31" s="944">
        <f>300*H12</f>
        <v>3000</v>
      </c>
      <c r="H31" s="943">
        <v>2100</v>
      </c>
      <c r="I31" s="935">
        <f t="shared" ref="I31:I32" si="4">+G31*H31</f>
        <v>6300000</v>
      </c>
    </row>
    <row r="32" spans="2:9" ht="20" customHeight="1">
      <c r="B32" s="1479" t="s">
        <v>1967</v>
      </c>
      <c r="C32" s="1480"/>
      <c r="D32" s="1480"/>
      <c r="E32" s="1481"/>
      <c r="F32" s="941" t="s">
        <v>1040</v>
      </c>
      <c r="G32" s="944">
        <f>400*H12</f>
        <v>4000</v>
      </c>
      <c r="H32" s="943">
        <v>1200</v>
      </c>
      <c r="I32" s="935">
        <f t="shared" si="4"/>
        <v>4800000</v>
      </c>
    </row>
    <row r="33" spans="2:9" s="940" customFormat="1" ht="15" customHeight="1">
      <c r="B33" s="936"/>
      <c r="C33" s="936"/>
      <c r="D33" s="936"/>
      <c r="E33" s="936"/>
      <c r="F33" s="937"/>
      <c r="G33" s="936"/>
      <c r="H33" s="938"/>
      <c r="I33" s="939"/>
    </row>
    <row r="34" spans="2:9" ht="20" customHeight="1">
      <c r="B34" s="1482" t="s">
        <v>1971</v>
      </c>
      <c r="C34" s="1483"/>
      <c r="D34" s="1483"/>
      <c r="E34" s="1483"/>
      <c r="F34" s="1483"/>
      <c r="G34" s="1483"/>
      <c r="H34" s="1484"/>
      <c r="I34" s="929">
        <f>SUM(I35:I36)</f>
        <v>4900000</v>
      </c>
    </row>
    <row r="35" spans="2:9" ht="20" customHeight="1">
      <c r="B35" s="1479" t="s">
        <v>1972</v>
      </c>
      <c r="C35" s="1480"/>
      <c r="D35" s="1480"/>
      <c r="E35" s="1481"/>
      <c r="F35" s="941" t="s">
        <v>283</v>
      </c>
      <c r="G35" s="944">
        <f>H12</f>
        <v>10</v>
      </c>
      <c r="H35" s="943">
        <v>280000</v>
      </c>
      <c r="I35" s="935">
        <f t="shared" ref="I35" si="5">+G35*H35</f>
        <v>2800000</v>
      </c>
    </row>
    <row r="36" spans="2:9" ht="20" customHeight="1">
      <c r="B36" s="1479" t="s">
        <v>1969</v>
      </c>
      <c r="C36" s="1480"/>
      <c r="D36" s="1480"/>
      <c r="E36" s="1481"/>
      <c r="F36" s="941" t="s">
        <v>290</v>
      </c>
      <c r="G36" s="944">
        <v>1000</v>
      </c>
      <c r="H36" s="943">
        <v>2100</v>
      </c>
      <c r="I36" s="935">
        <f>+G36*H36</f>
        <v>2100000</v>
      </c>
    </row>
    <row r="37" spans="2:9" s="940" customFormat="1" ht="15" customHeight="1">
      <c r="B37" s="936"/>
      <c r="C37" s="936"/>
      <c r="D37" s="936"/>
      <c r="E37" s="936"/>
      <c r="F37" s="937"/>
      <c r="G37" s="936"/>
      <c r="H37" s="938"/>
      <c r="I37" s="939"/>
    </row>
    <row r="38" spans="2:9" ht="20" customHeight="1">
      <c r="B38" s="1482" t="s">
        <v>1973</v>
      </c>
      <c r="C38" s="1483"/>
      <c r="D38" s="1483"/>
      <c r="E38" s="1483"/>
      <c r="F38" s="1483"/>
      <c r="G38" s="1483"/>
      <c r="H38" s="1484"/>
      <c r="I38" s="929">
        <f>SUM(I39:I41)</f>
        <v>10465472.088833382</v>
      </c>
    </row>
    <row r="39" spans="2:9" ht="20" customHeight="1">
      <c r="B39" s="1479" t="s">
        <v>1966</v>
      </c>
      <c r="C39" s="1480"/>
      <c r="D39" s="1480"/>
      <c r="E39" s="1481"/>
      <c r="F39" s="941" t="s">
        <v>320</v>
      </c>
      <c r="G39" s="944">
        <v>20</v>
      </c>
      <c r="H39" s="943">
        <v>95633.20199999999</v>
      </c>
      <c r="I39" s="935">
        <f t="shared" ref="I39:I41" si="6">+G39*H39</f>
        <v>1912664.0399999998</v>
      </c>
    </row>
    <row r="40" spans="2:9" ht="20" customHeight="1">
      <c r="B40" s="1479" t="s">
        <v>1974</v>
      </c>
      <c r="C40" s="1480"/>
      <c r="D40" s="1480"/>
      <c r="E40" s="1481"/>
      <c r="F40" s="941" t="s">
        <v>1975</v>
      </c>
      <c r="G40" s="944">
        <v>1</v>
      </c>
      <c r="H40" s="943">
        <v>7352808.0488333832</v>
      </c>
      <c r="I40" s="935">
        <f>+H40*G40</f>
        <v>7352808.0488333832</v>
      </c>
    </row>
    <row r="41" spans="2:9" ht="20" customHeight="1">
      <c r="B41" s="1479" t="s">
        <v>1967</v>
      </c>
      <c r="C41" s="1480"/>
      <c r="D41" s="1480"/>
      <c r="E41" s="1481"/>
      <c r="F41" s="941" t="s">
        <v>1040</v>
      </c>
      <c r="G41" s="944">
        <v>1000</v>
      </c>
      <c r="H41" s="943">
        <v>1200</v>
      </c>
      <c r="I41" s="935">
        <f t="shared" si="6"/>
        <v>1200000</v>
      </c>
    </row>
    <row r="42" spans="2:9" s="940" customFormat="1" ht="15" customHeight="1">
      <c r="B42" s="936"/>
      <c r="C42" s="936"/>
      <c r="D42" s="936"/>
      <c r="E42" s="936"/>
      <c r="F42" s="937"/>
      <c r="G42" s="936"/>
      <c r="H42" s="938"/>
      <c r="I42" s="939"/>
    </row>
    <row r="43" spans="2:9" ht="20" customHeight="1">
      <c r="B43" s="1482" t="s">
        <v>1976</v>
      </c>
      <c r="C43" s="1483"/>
      <c r="D43" s="1483"/>
      <c r="E43" s="1483"/>
      <c r="F43" s="1483"/>
      <c r="G43" s="1483"/>
      <c r="H43" s="1484"/>
      <c r="I43" s="929">
        <f>SUM(I44:I47)</f>
        <v>5785627.6611666037</v>
      </c>
    </row>
    <row r="44" spans="2:9" ht="35" customHeight="1">
      <c r="B44" s="1479" t="s">
        <v>1977</v>
      </c>
      <c r="C44" s="1480"/>
      <c r="D44" s="1480"/>
      <c r="E44" s="1481"/>
      <c r="F44" s="941" t="s">
        <v>283</v>
      </c>
      <c r="G44" s="944">
        <v>2</v>
      </c>
      <c r="H44" s="943">
        <v>684319.61233322322</v>
      </c>
      <c r="I44" s="935">
        <f t="shared" ref="I44:I46" si="7">+G44*H44</f>
        <v>1368639.2246664464</v>
      </c>
    </row>
    <row r="45" spans="2:9" ht="20" customHeight="1">
      <c r="B45" s="1479" t="s">
        <v>1978</v>
      </c>
      <c r="C45" s="1480"/>
      <c r="D45" s="1480"/>
      <c r="E45" s="1481"/>
      <c r="F45" s="941" t="s">
        <v>974</v>
      </c>
      <c r="G45" s="944">
        <v>30</v>
      </c>
      <c r="H45" s="943">
        <v>85000</v>
      </c>
      <c r="I45" s="935">
        <f t="shared" si="7"/>
        <v>2550000</v>
      </c>
    </row>
    <row r="46" spans="2:9" ht="20" customHeight="1">
      <c r="B46" s="1479" t="s">
        <v>1979</v>
      </c>
      <c r="C46" s="1480"/>
      <c r="D46" s="1480"/>
      <c r="E46" s="1481"/>
      <c r="F46" s="941" t="s">
        <v>1040</v>
      </c>
      <c r="G46" s="944">
        <v>50</v>
      </c>
      <c r="H46" s="943">
        <v>37339.768730003147</v>
      </c>
      <c r="I46" s="935">
        <f t="shared" si="7"/>
        <v>1866988.4365001572</v>
      </c>
    </row>
    <row r="47" spans="2:9" ht="20" customHeight="1">
      <c r="B47" s="1479"/>
      <c r="C47" s="1480"/>
      <c r="D47" s="1480"/>
      <c r="E47" s="1481"/>
      <c r="F47" s="941"/>
      <c r="G47" s="944"/>
      <c r="H47" s="943"/>
      <c r="I47" s="935"/>
    </row>
    <row r="48" spans="2:9" s="940" customFormat="1" ht="15" customHeight="1">
      <c r="B48" s="936"/>
      <c r="C48" s="936"/>
      <c r="D48" s="936"/>
      <c r="E48" s="936"/>
      <c r="F48" s="937"/>
      <c r="G48" s="936"/>
      <c r="H48" s="938"/>
      <c r="I48" s="939"/>
    </row>
    <row r="49" spans="1:13" s="940" customFormat="1" ht="15.5">
      <c r="B49" s="936"/>
      <c r="C49" s="936"/>
      <c r="D49" s="936"/>
      <c r="E49" s="936"/>
      <c r="F49" s="937"/>
      <c r="G49" s="936"/>
      <c r="H49" s="936"/>
      <c r="I49" s="939"/>
      <c r="L49" s="945"/>
    </row>
    <row r="50" spans="1:13" s="940" customFormat="1" ht="24.75" customHeight="1">
      <c r="B50" s="1490" t="s">
        <v>1980</v>
      </c>
      <c r="C50" s="1491"/>
      <c r="D50" s="1491"/>
      <c r="E50" s="1491"/>
      <c r="F50" s="1491"/>
      <c r="G50" s="1492"/>
      <c r="H50" s="946">
        <f>H12</f>
        <v>10</v>
      </c>
      <c r="I50" s="929">
        <f>I11+I30+I26+I34+I43+I19+I16+I38+I22</f>
        <v>85313763.789999992</v>
      </c>
      <c r="L50" s="945"/>
    </row>
    <row r="51" spans="1:13" s="940" customFormat="1" ht="15.5">
      <c r="B51" s="936"/>
      <c r="C51" s="936"/>
      <c r="D51" s="936"/>
      <c r="E51" s="936"/>
      <c r="F51" s="937"/>
      <c r="G51" s="936"/>
      <c r="H51" s="938"/>
      <c r="I51" s="947"/>
      <c r="L51" s="945"/>
    </row>
    <row r="52" spans="1:13" s="940" customFormat="1" ht="24.75" customHeight="1">
      <c r="B52" s="1490" t="s">
        <v>1981</v>
      </c>
      <c r="C52" s="1491"/>
      <c r="D52" s="1491"/>
      <c r="E52" s="1491"/>
      <c r="F52" s="1491"/>
      <c r="G52" s="1491"/>
      <c r="H52" s="1492"/>
      <c r="I52" s="929">
        <f>I50/H50</f>
        <v>8531376.3789999988</v>
      </c>
      <c r="L52" s="948">
        <v>85313763.790000007</v>
      </c>
      <c r="M52" s="949">
        <f>+I50-L52</f>
        <v>0</v>
      </c>
    </row>
    <row r="53" spans="1:13" s="940" customFormat="1" ht="15.5">
      <c r="B53" s="936"/>
      <c r="C53" s="936"/>
      <c r="D53" s="936"/>
      <c r="E53" s="936"/>
      <c r="F53" s="937"/>
      <c r="G53" s="936"/>
      <c r="H53" s="938"/>
      <c r="I53" s="936"/>
      <c r="L53" s="945"/>
    </row>
    <row r="54" spans="1:13" ht="15.5">
      <c r="B54" s="950" t="s">
        <v>998</v>
      </c>
      <c r="C54" s="951"/>
      <c r="D54" s="951"/>
      <c r="E54" s="951"/>
      <c r="F54" s="928"/>
      <c r="G54" s="928"/>
      <c r="H54" s="928"/>
      <c r="I54" s="928"/>
      <c r="L54" s="945"/>
    </row>
    <row r="55" spans="1:13" ht="18">
      <c r="B55" s="952"/>
      <c r="C55" s="953"/>
      <c r="D55" s="953"/>
      <c r="E55" s="953"/>
      <c r="L55" s="945"/>
    </row>
    <row r="56" spans="1:13" ht="18">
      <c r="B56" s="952"/>
      <c r="C56" s="953"/>
      <c r="D56" s="953"/>
      <c r="E56" s="953"/>
      <c r="L56" s="945"/>
    </row>
    <row r="57" spans="1:13" ht="14">
      <c r="B57" s="953"/>
      <c r="C57" s="953"/>
      <c r="D57" s="953"/>
      <c r="E57" s="953"/>
      <c r="L57" s="945"/>
    </row>
    <row r="58" spans="1:13" ht="14">
      <c r="B58" s="953"/>
      <c r="C58" s="953"/>
      <c r="D58" s="953"/>
      <c r="E58" s="953"/>
      <c r="L58" s="945"/>
    </row>
    <row r="59" spans="1:13" ht="14">
      <c r="B59" s="953"/>
      <c r="C59" s="953"/>
      <c r="D59" s="953"/>
      <c r="E59" s="953"/>
      <c r="L59" s="945"/>
    </row>
    <row r="60" spans="1:13" ht="15.5">
      <c r="A60" s="954"/>
      <c r="B60" s="955" t="s">
        <v>1982</v>
      </c>
      <c r="C60" s="956"/>
      <c r="D60" s="956"/>
      <c r="E60" s="956"/>
      <c r="F60" s="954"/>
      <c r="G60" s="954"/>
      <c r="H60" s="954"/>
      <c r="I60" s="954"/>
      <c r="J60" s="954"/>
      <c r="L60" s="945"/>
    </row>
    <row r="61" spans="1:13" ht="15.5">
      <c r="A61" s="957"/>
      <c r="B61" s="958" t="s">
        <v>1983</v>
      </c>
      <c r="C61" s="958"/>
      <c r="D61" s="959"/>
      <c r="E61" s="959"/>
      <c r="F61" s="957"/>
      <c r="G61" s="957"/>
      <c r="H61" s="957"/>
      <c r="I61" s="957"/>
      <c r="J61" s="957"/>
    </row>
    <row r="62" spans="1:13" ht="31">
      <c r="B62" s="958" t="s">
        <v>1984</v>
      </c>
      <c r="C62" s="958"/>
      <c r="D62" s="959"/>
      <c r="E62" s="959"/>
    </row>
    <row r="63" spans="1:13" ht="15.5">
      <c r="B63" s="928" t="s">
        <v>1985</v>
      </c>
      <c r="C63" s="928"/>
    </row>
    <row r="64" spans="1:13" ht="15.5">
      <c r="B64" s="928" t="s">
        <v>1986</v>
      </c>
    </row>
    <row r="65" spans="2:2" ht="15.5">
      <c r="B65" s="928" t="s">
        <v>1987</v>
      </c>
    </row>
  </sheetData>
  <mergeCells count="35">
    <mergeCell ref="B45:E45"/>
    <mergeCell ref="B46:E46"/>
    <mergeCell ref="B47:E47"/>
    <mergeCell ref="B50:G50"/>
    <mergeCell ref="B52:H52"/>
    <mergeCell ref="B44:E44"/>
    <mergeCell ref="B30:H30"/>
    <mergeCell ref="B31:E31"/>
    <mergeCell ref="B32:E32"/>
    <mergeCell ref="B34:H34"/>
    <mergeCell ref="B35:E35"/>
    <mergeCell ref="B36:E36"/>
    <mergeCell ref="B38:H38"/>
    <mergeCell ref="B39:E39"/>
    <mergeCell ref="B40:E40"/>
    <mergeCell ref="B41:E41"/>
    <mergeCell ref="B43:H43"/>
    <mergeCell ref="B28:E28"/>
    <mergeCell ref="B11:H11"/>
    <mergeCell ref="B12:C12"/>
    <mergeCell ref="B16:H16"/>
    <mergeCell ref="B17:E17"/>
    <mergeCell ref="B19:H19"/>
    <mergeCell ref="B20:E20"/>
    <mergeCell ref="B22:H22"/>
    <mergeCell ref="B23:E23"/>
    <mergeCell ref="B24:E24"/>
    <mergeCell ref="B26:H26"/>
    <mergeCell ref="B27:E27"/>
    <mergeCell ref="B7:I7"/>
    <mergeCell ref="B1:I1"/>
    <mergeCell ref="B2:I2"/>
    <mergeCell ref="B3:I3"/>
    <mergeCell ref="B4:I4"/>
    <mergeCell ref="B6:I6"/>
  </mergeCells>
  <pageMargins left="0.7" right="0.7" top="0.75" bottom="0.75" header="0.3" footer="0.3"/>
  <pageSetup paperSize="9" scale="50" orientation="portrait" r:id="rId1"/>
  <colBreaks count="1" manualBreakCount="1">
    <brk id="9" max="1048575" man="1"/>
  </colBreaks>
  <drawing r:id="rId2"/>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B41999-191A-4B87-B975-C7A76E3827AF}">
  <dimension ref="A1:G29"/>
  <sheetViews>
    <sheetView view="pageBreakPreview" topLeftCell="A10" zoomScaleNormal="100" zoomScaleSheetLayoutView="100" workbookViewId="0">
      <selection activeCell="F20" sqref="F20"/>
    </sheetView>
  </sheetViews>
  <sheetFormatPr baseColWidth="10" defaultColWidth="12" defaultRowHeight="14.5"/>
  <cols>
    <col min="1" max="1" width="6.3984375" style="224" customWidth="1"/>
    <col min="2" max="2" width="28.3984375" style="224" customWidth="1"/>
    <col min="3" max="3" width="43.59765625" style="224" customWidth="1"/>
    <col min="4" max="4" width="10.3984375" style="224" customWidth="1"/>
    <col min="5" max="5" width="15" style="224" customWidth="1"/>
    <col min="6" max="6" width="24.59765625" style="224" customWidth="1"/>
    <col min="7" max="7" width="33.59765625" style="224" customWidth="1"/>
    <col min="8" max="16384" width="12" style="224"/>
  </cols>
  <sheetData>
    <row r="1" spans="1:7" ht="48" customHeight="1" thickBot="1">
      <c r="A1" s="1495"/>
      <c r="B1" s="1496"/>
      <c r="C1" s="1496"/>
      <c r="D1" s="1496"/>
      <c r="E1" s="1496"/>
      <c r="F1" s="1496"/>
      <c r="G1" s="1497"/>
    </row>
    <row r="2" spans="1:7" ht="15" thickBot="1">
      <c r="A2" s="1498" t="s">
        <v>789</v>
      </c>
      <c r="B2" s="1499"/>
      <c r="C2" s="1499"/>
      <c r="D2" s="1499"/>
      <c r="E2" s="1499"/>
      <c r="F2" s="1499"/>
      <c r="G2" s="1500"/>
    </row>
    <row r="3" spans="1:7">
      <c r="A3" s="1501" t="s">
        <v>790</v>
      </c>
      <c r="B3" s="1502"/>
      <c r="C3" s="1502"/>
      <c r="D3" s="1502"/>
      <c r="E3" s="1502"/>
      <c r="F3" s="1502"/>
      <c r="G3" s="1503"/>
    </row>
    <row r="4" spans="1:7">
      <c r="A4" s="241" t="s">
        <v>780</v>
      </c>
      <c r="B4" s="242" t="s">
        <v>781</v>
      </c>
      <c r="C4" s="243" t="s">
        <v>782</v>
      </c>
      <c r="D4" s="242" t="s">
        <v>783</v>
      </c>
      <c r="E4" s="244" t="s">
        <v>0</v>
      </c>
      <c r="F4" s="245" t="s">
        <v>784</v>
      </c>
      <c r="G4" s="246" t="s">
        <v>785</v>
      </c>
    </row>
    <row r="5" spans="1:7">
      <c r="A5" s="1504">
        <v>1</v>
      </c>
      <c r="B5" s="1505" t="s">
        <v>791</v>
      </c>
      <c r="C5" s="225" t="s">
        <v>792</v>
      </c>
      <c r="D5" s="226" t="s">
        <v>786</v>
      </c>
      <c r="E5" s="227">
        <v>5</v>
      </c>
      <c r="F5" s="228">
        <v>250000</v>
      </c>
      <c r="G5" s="229">
        <f>+F5*E5</f>
        <v>1250000</v>
      </c>
    </row>
    <row r="6" spans="1:7" ht="28">
      <c r="A6" s="1504"/>
      <c r="B6" s="1505"/>
      <c r="C6" s="225" t="s">
        <v>793</v>
      </c>
      <c r="D6" s="226" t="s">
        <v>786</v>
      </c>
      <c r="E6" s="227">
        <v>5</v>
      </c>
      <c r="F6" s="228">
        <v>32000</v>
      </c>
      <c r="G6" s="229">
        <f t="shared" ref="G6:G18" si="0">+F6*E6</f>
        <v>160000</v>
      </c>
    </row>
    <row r="7" spans="1:7">
      <c r="A7" s="1504"/>
      <c r="B7" s="1505"/>
      <c r="C7" s="225" t="s">
        <v>794</v>
      </c>
      <c r="D7" s="226" t="s">
        <v>786</v>
      </c>
      <c r="E7" s="227">
        <v>5</v>
      </c>
      <c r="F7" s="228">
        <v>650000</v>
      </c>
      <c r="G7" s="229">
        <f t="shared" si="0"/>
        <v>3250000</v>
      </c>
    </row>
    <row r="8" spans="1:7">
      <c r="A8" s="1504"/>
      <c r="B8" s="1505"/>
      <c r="C8" s="225" t="s">
        <v>795</v>
      </c>
      <c r="D8" s="226" t="s">
        <v>786</v>
      </c>
      <c r="E8" s="227">
        <v>5</v>
      </c>
      <c r="F8" s="228">
        <v>250000</v>
      </c>
      <c r="G8" s="229">
        <f t="shared" si="0"/>
        <v>1250000</v>
      </c>
    </row>
    <row r="9" spans="1:7">
      <c r="A9" s="1504"/>
      <c r="B9" s="1505"/>
      <c r="C9" s="225" t="s">
        <v>796</v>
      </c>
      <c r="D9" s="226" t="s">
        <v>786</v>
      </c>
      <c r="E9" s="227">
        <v>30</v>
      </c>
      <c r="F9" s="228">
        <v>74000</v>
      </c>
      <c r="G9" s="229">
        <f t="shared" si="0"/>
        <v>2220000</v>
      </c>
    </row>
    <row r="10" spans="1:7">
      <c r="A10" s="1504"/>
      <c r="B10" s="1505"/>
      <c r="C10" s="225" t="s">
        <v>797</v>
      </c>
      <c r="D10" s="226" t="s">
        <v>786</v>
      </c>
      <c r="E10" s="227">
        <v>5</v>
      </c>
      <c r="F10" s="228">
        <v>450000</v>
      </c>
      <c r="G10" s="229">
        <f t="shared" si="0"/>
        <v>2250000</v>
      </c>
    </row>
    <row r="11" spans="1:7" ht="28">
      <c r="A11" s="1504">
        <v>2</v>
      </c>
      <c r="B11" s="1505" t="s">
        <v>798</v>
      </c>
      <c r="C11" s="225" t="s">
        <v>799</v>
      </c>
      <c r="D11" s="226" t="s">
        <v>786</v>
      </c>
      <c r="E11" s="227">
        <v>60</v>
      </c>
      <c r="F11" s="228">
        <v>36000</v>
      </c>
      <c r="G11" s="229">
        <f t="shared" si="0"/>
        <v>2160000</v>
      </c>
    </row>
    <row r="12" spans="1:7">
      <c r="A12" s="1504"/>
      <c r="B12" s="1505"/>
      <c r="C12" s="225" t="s">
        <v>800</v>
      </c>
      <c r="D12" s="226" t="s">
        <v>786</v>
      </c>
      <c r="E12" s="227">
        <v>10</v>
      </c>
      <c r="F12" s="228">
        <v>36000</v>
      </c>
      <c r="G12" s="229">
        <f t="shared" si="0"/>
        <v>360000</v>
      </c>
    </row>
    <row r="13" spans="1:7">
      <c r="A13" s="1504"/>
      <c r="B13" s="1505"/>
      <c r="C13" s="225" t="s">
        <v>801</v>
      </c>
      <c r="D13" s="226" t="s">
        <v>786</v>
      </c>
      <c r="E13" s="227">
        <v>30</v>
      </c>
      <c r="F13" s="228">
        <v>36000</v>
      </c>
      <c r="G13" s="229">
        <f t="shared" si="0"/>
        <v>1080000</v>
      </c>
    </row>
    <row r="14" spans="1:7">
      <c r="A14" s="1504"/>
      <c r="B14" s="1505"/>
      <c r="C14" s="225" t="s">
        <v>802</v>
      </c>
      <c r="D14" s="226" t="s">
        <v>786</v>
      </c>
      <c r="E14" s="227">
        <v>30</v>
      </c>
      <c r="F14" s="228">
        <v>36000</v>
      </c>
      <c r="G14" s="229">
        <f t="shared" si="0"/>
        <v>1080000</v>
      </c>
    </row>
    <row r="15" spans="1:7">
      <c r="A15" s="1504"/>
      <c r="B15" s="1505"/>
      <c r="C15" s="225" t="s">
        <v>803</v>
      </c>
      <c r="D15" s="226" t="s">
        <v>786</v>
      </c>
      <c r="E15" s="227">
        <v>10</v>
      </c>
      <c r="F15" s="228">
        <v>36000</v>
      </c>
      <c r="G15" s="229">
        <f t="shared" si="0"/>
        <v>360000</v>
      </c>
    </row>
    <row r="16" spans="1:7" ht="63" customHeight="1">
      <c r="A16" s="230">
        <v>3</v>
      </c>
      <c r="B16" s="247" t="s">
        <v>804</v>
      </c>
      <c r="C16" s="225" t="s">
        <v>805</v>
      </c>
      <c r="D16" s="226" t="s">
        <v>109</v>
      </c>
      <c r="E16" s="227">
        <v>10</v>
      </c>
      <c r="F16" s="228">
        <v>3100000</v>
      </c>
      <c r="G16" s="229">
        <f t="shared" si="0"/>
        <v>31000000</v>
      </c>
    </row>
    <row r="17" spans="1:7">
      <c r="A17" s="1506">
        <v>4</v>
      </c>
      <c r="B17" s="1508" t="s">
        <v>806</v>
      </c>
      <c r="C17" s="233" t="s">
        <v>807</v>
      </c>
      <c r="D17" s="226" t="s">
        <v>786</v>
      </c>
      <c r="E17" s="235">
        <v>30</v>
      </c>
      <c r="F17" s="248">
        <v>150000</v>
      </c>
      <c r="G17" s="231">
        <f t="shared" si="0"/>
        <v>4500000</v>
      </c>
    </row>
    <row r="18" spans="1:7">
      <c r="A18" s="1507"/>
      <c r="B18" s="1509"/>
      <c r="C18" s="233" t="s">
        <v>808</v>
      </c>
      <c r="D18" s="226" t="s">
        <v>786</v>
      </c>
      <c r="E18" s="235">
        <v>30</v>
      </c>
      <c r="F18" s="248">
        <v>150000</v>
      </c>
      <c r="G18" s="231">
        <f t="shared" si="0"/>
        <v>4500000</v>
      </c>
    </row>
    <row r="19" spans="1:7" ht="28.5">
      <c r="A19" s="232">
        <v>5</v>
      </c>
      <c r="B19" s="249" t="s">
        <v>809</v>
      </c>
      <c r="C19" s="233" t="s">
        <v>810</v>
      </c>
      <c r="D19" s="234" t="s">
        <v>787</v>
      </c>
      <c r="E19" s="235">
        <v>21600</v>
      </c>
      <c r="F19" s="248">
        <v>1000</v>
      </c>
      <c r="G19" s="231">
        <f>E19*F19</f>
        <v>21600000</v>
      </c>
    </row>
    <row r="20" spans="1:7">
      <c r="A20" s="226">
        <v>6</v>
      </c>
      <c r="B20" s="250" t="s">
        <v>374</v>
      </c>
      <c r="C20" s="225" t="s">
        <v>811</v>
      </c>
      <c r="D20" s="226" t="s">
        <v>109</v>
      </c>
      <c r="E20" s="227">
        <v>10</v>
      </c>
      <c r="F20" s="228">
        <v>3500000</v>
      </c>
      <c r="G20" s="251">
        <f>E20*F20</f>
        <v>35000000</v>
      </c>
    </row>
    <row r="21" spans="1:7" ht="39" customHeight="1" thickBot="1">
      <c r="A21" s="1510" t="s">
        <v>812</v>
      </c>
      <c r="B21" s="1511"/>
      <c r="C21" s="1511"/>
      <c r="D21" s="1511"/>
      <c r="E21" s="1511"/>
      <c r="F21" s="1511"/>
      <c r="G21" s="252">
        <f>SUM(G5:G20)</f>
        <v>112020000</v>
      </c>
    </row>
    <row r="22" spans="1:7" ht="15" thickBot="1">
      <c r="A22" s="237"/>
      <c r="B22" s="238"/>
      <c r="C22" s="239"/>
      <c r="D22" s="1493" t="s">
        <v>788</v>
      </c>
      <c r="E22" s="1493"/>
      <c r="F22" s="1494"/>
      <c r="G22" s="253">
        <f>+G21</f>
        <v>112020000</v>
      </c>
    </row>
    <row r="23" spans="1:7" ht="15" thickBot="1">
      <c r="A23" s="1512" t="s">
        <v>813</v>
      </c>
      <c r="B23" s="1513"/>
      <c r="C23" s="1513"/>
      <c r="D23" s="1513"/>
      <c r="E23" s="1513"/>
      <c r="F23" s="1513"/>
      <c r="G23" s="236">
        <f>G22/10</f>
        <v>11202000</v>
      </c>
    </row>
    <row r="24" spans="1:7" ht="15" thickBot="1">
      <c r="A24" s="237"/>
      <c r="B24" s="238"/>
      <c r="C24" s="239"/>
      <c r="D24" s="1493" t="s">
        <v>788</v>
      </c>
      <c r="E24" s="1493"/>
      <c r="F24" s="1494"/>
      <c r="G24" s="240">
        <f>ROUND(G22,0)+0.6</f>
        <v>112020000.59999999</v>
      </c>
    </row>
    <row r="25" spans="1:7">
      <c r="A25" s="254"/>
      <c r="B25" s="255"/>
      <c r="C25" s="255"/>
      <c r="D25" s="256"/>
      <c r="E25" s="256"/>
      <c r="F25" s="256"/>
      <c r="G25" s="257"/>
    </row>
    <row r="26" spans="1:7">
      <c r="A26" s="258"/>
      <c r="B26" s="255"/>
      <c r="C26" s="255"/>
      <c r="D26" s="259"/>
      <c r="E26" s="259"/>
      <c r="F26" s="259"/>
      <c r="G26" s="260"/>
    </row>
    <row r="27" spans="1:7">
      <c r="A27" s="258"/>
      <c r="B27" s="255"/>
      <c r="C27" s="255"/>
      <c r="D27" s="259"/>
      <c r="E27" s="259"/>
      <c r="F27" s="259"/>
      <c r="G27" s="261"/>
    </row>
    <row r="28" spans="1:7">
      <c r="A28" s="262"/>
      <c r="B28" s="255"/>
      <c r="C28" s="255"/>
      <c r="D28" s="263"/>
      <c r="E28" s="264"/>
      <c r="F28" s="265"/>
      <c r="G28" s="266"/>
    </row>
    <row r="29" spans="1:7" ht="15" thickBot="1">
      <c r="A29" s="267"/>
      <c r="B29" s="268"/>
      <c r="C29" s="268"/>
      <c r="D29" s="269"/>
      <c r="E29" s="270"/>
      <c r="F29" s="271"/>
      <c r="G29" s="272"/>
    </row>
  </sheetData>
  <mergeCells count="13">
    <mergeCell ref="D24:F24"/>
    <mergeCell ref="A1:G1"/>
    <mergeCell ref="A2:G2"/>
    <mergeCell ref="A3:G3"/>
    <mergeCell ref="A5:A10"/>
    <mergeCell ref="B5:B10"/>
    <mergeCell ref="A11:A15"/>
    <mergeCell ref="B11:B15"/>
    <mergeCell ref="A17:A18"/>
    <mergeCell ref="B17:B18"/>
    <mergeCell ref="A21:F21"/>
    <mergeCell ref="D22:F22"/>
    <mergeCell ref="A23:F23"/>
  </mergeCells>
  <pageMargins left="0.7" right="0.7" top="0.75" bottom="0.75" header="0.3" footer="0.3"/>
  <pageSetup paperSize="9" scale="60"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0CE28-F210-45AF-B16B-939E3D35C66A}">
  <sheetPr>
    <tabColor rgb="FF92D050"/>
    <pageSetUpPr fitToPage="1"/>
  </sheetPr>
  <dimension ref="A1:N53"/>
  <sheetViews>
    <sheetView view="pageBreakPreview" topLeftCell="A37" zoomScale="79" zoomScaleNormal="47" workbookViewId="0">
      <selection activeCell="L64" sqref="L64"/>
    </sheetView>
  </sheetViews>
  <sheetFormatPr baseColWidth="10" defaultColWidth="11.3984375" defaultRowHeight="12.5"/>
  <cols>
    <col min="1" max="2" width="16.59765625" style="465" customWidth="1"/>
    <col min="3" max="3" width="32.69921875" style="465" customWidth="1"/>
    <col min="4" max="6" width="16.59765625" style="465" customWidth="1"/>
    <col min="7" max="8" width="22" style="465" customWidth="1"/>
    <col min="9" max="9" width="11.3984375" style="465"/>
    <col min="10" max="10" width="14.5" style="465" customWidth="1"/>
    <col min="11" max="12" width="11.3984375" style="465"/>
    <col min="13" max="13" width="15.796875" style="465" customWidth="1"/>
    <col min="14" max="16384" width="11.3984375" style="465"/>
  </cols>
  <sheetData>
    <row r="1" spans="1:12" ht="25" customHeight="1">
      <c r="A1" s="1185"/>
      <c r="B1" s="1186"/>
      <c r="C1" s="1191" t="s">
        <v>999</v>
      </c>
      <c r="D1" s="1191"/>
      <c r="E1" s="1191"/>
      <c r="F1" s="1191"/>
      <c r="G1" s="1186"/>
      <c r="H1" s="1192"/>
    </row>
    <row r="2" spans="1:12" ht="25" customHeight="1">
      <c r="A2" s="1187"/>
      <c r="B2" s="1188"/>
      <c r="C2" s="1195" t="s">
        <v>843</v>
      </c>
      <c r="D2" s="1195"/>
      <c r="E2" s="1195"/>
      <c r="F2" s="1195"/>
      <c r="G2" s="1188"/>
      <c r="H2" s="1193"/>
    </row>
    <row r="3" spans="1:12" ht="24.75" customHeight="1">
      <c r="A3" s="1189"/>
      <c r="B3" s="1190"/>
      <c r="C3" s="1196" t="s">
        <v>844</v>
      </c>
      <c r="D3" s="1196"/>
      <c r="E3" s="1196"/>
      <c r="F3" s="1196"/>
      <c r="G3" s="1190"/>
      <c r="H3" s="1194"/>
    </row>
    <row r="4" spans="1:12" ht="10" customHeight="1">
      <c r="A4" s="501"/>
      <c r="B4" s="502"/>
      <c r="C4" s="502"/>
      <c r="D4" s="502"/>
      <c r="E4" s="502"/>
      <c r="F4" s="502"/>
      <c r="G4" s="502"/>
      <c r="H4" s="503"/>
    </row>
    <row r="5" spans="1:12" ht="20" customHeight="1">
      <c r="A5" s="1197" t="s">
        <v>1529</v>
      </c>
      <c r="B5" s="1197"/>
      <c r="C5" s="1197"/>
      <c r="D5" s="1197"/>
      <c r="E5" s="1197"/>
      <c r="F5" s="1197"/>
      <c r="G5" s="1197"/>
      <c r="H5" s="1197"/>
    </row>
    <row r="6" spans="1:12" ht="20" customHeight="1">
      <c r="A6" s="504" t="s">
        <v>1530</v>
      </c>
      <c r="B6" s="1171" t="s">
        <v>1000</v>
      </c>
      <c r="C6" s="1171"/>
      <c r="D6" s="1171"/>
      <c r="E6" s="505" t="s">
        <v>1531</v>
      </c>
      <c r="F6" s="506" t="s">
        <v>1532</v>
      </c>
      <c r="G6" s="505" t="s">
        <v>954</v>
      </c>
      <c r="H6" s="506" t="s">
        <v>1533</v>
      </c>
    </row>
    <row r="7" spans="1:12" ht="35" customHeight="1">
      <c r="A7" s="507" t="s">
        <v>953</v>
      </c>
      <c r="B7" s="1172" t="str">
        <f>'INSUMOS &amp; EQUIPOS'!$B$6</f>
        <v>CONSTRUCCIÓN DE UN SISTEMA SOLAR FOTOVOLTAICO DE GENERACIÓN DISTRIBUIDA DE 0.99 MWE ETAPA 3 PARA EL DESARROLLO SOCIOECONÓMICO DEL MUNICIPIO DE BARRANCAS, EN EL DEPARTAMENTO DE LA GUAJIRA - BARRANCAS III</v>
      </c>
      <c r="C7" s="1173"/>
      <c r="D7" s="1173"/>
      <c r="E7" s="1173"/>
      <c r="F7" s="1173"/>
      <c r="G7" s="1173"/>
      <c r="H7" s="1174"/>
    </row>
    <row r="8" spans="1:12" ht="10" customHeight="1">
      <c r="A8" s="501"/>
      <c r="B8" s="502"/>
      <c r="C8" s="502"/>
      <c r="D8" s="502"/>
      <c r="E8" s="502"/>
      <c r="F8" s="502"/>
      <c r="G8" s="502"/>
      <c r="H8" s="503"/>
    </row>
    <row r="9" spans="1:12" ht="20" customHeight="1">
      <c r="A9" s="1175" t="s">
        <v>1534</v>
      </c>
      <c r="B9" s="1176"/>
      <c r="C9" s="1176"/>
      <c r="D9" s="1176"/>
      <c r="E9" s="1176"/>
      <c r="F9" s="1176"/>
      <c r="G9" s="1176"/>
      <c r="H9" s="1177"/>
    </row>
    <row r="10" spans="1:12" ht="10" customHeight="1">
      <c r="A10" s="501"/>
      <c r="B10" s="502"/>
      <c r="C10" s="502"/>
      <c r="D10" s="502"/>
      <c r="E10" s="502"/>
      <c r="F10" s="502"/>
      <c r="G10" s="502"/>
      <c r="H10" s="503"/>
    </row>
    <row r="11" spans="1:12" ht="20" customHeight="1">
      <c r="A11" s="1178" t="str">
        <f>'PPTO RESUMEN'!$D$53</f>
        <v>TRANSFORMADORES Y RED DE MT</v>
      </c>
      <c r="B11" s="1179"/>
      <c r="C11" s="1179"/>
      <c r="D11" s="1179"/>
      <c r="E11" s="1179"/>
      <c r="F11" s="1179"/>
      <c r="G11" s="1179"/>
      <c r="H11" s="1180"/>
    </row>
    <row r="12" spans="1:12" ht="10" customHeight="1">
      <c r="A12" s="501"/>
      <c r="B12" s="502"/>
      <c r="C12" s="502"/>
      <c r="D12" s="502"/>
      <c r="E12" s="502"/>
      <c r="F12" s="502"/>
      <c r="G12" s="502"/>
      <c r="H12" s="503"/>
    </row>
    <row r="13" spans="1:12" ht="20" customHeight="1">
      <c r="A13" s="508" t="s">
        <v>360</v>
      </c>
      <c r="B13" s="1181" t="s">
        <v>933</v>
      </c>
      <c r="C13" s="1181"/>
      <c r="D13" s="1181"/>
      <c r="E13" s="1181"/>
      <c r="F13" s="1181"/>
      <c r="G13" s="1181"/>
      <c r="H13" s="509" t="s">
        <v>301</v>
      </c>
    </row>
    <row r="14" spans="1:12" ht="50" customHeight="1">
      <c r="A14" s="510" t="str">
        <f>'PPTO RESUMEN'!C64</f>
        <v>8.11</v>
      </c>
      <c r="B14" s="1182" t="str">
        <f>VLOOKUP(A14,'PPTO RESUMEN'!$C$17:$E$83,2,FALSE)</f>
        <v>Suministro e instalacion de vestida de poste EPP 004.MONTAJE DE RECONECTADORES TRIFASICO SEGÚN MT 903-2 Air-e, incluye  Vestida 3Ø  red aérea tipo horizontal trifasico angulo 20°-39° a 60° 13.2kV,cruceta 2.4, Aisladero 1F 7,6 kV para transformadores en poste,Aisladero tipo cuchilla 3Ø 13,2 kV para red aérea en poste,  DPS tipo línea 15 kV 12 MCOV.</v>
      </c>
      <c r="C14" s="1183"/>
      <c r="D14" s="1183"/>
      <c r="E14" s="1183"/>
      <c r="F14" s="1183"/>
      <c r="G14" s="1184"/>
      <c r="H14" s="511" t="str">
        <f>VLOOKUP(A14,'PPTO RESUMEN'!$C$17:$E$83,3,FALSE)</f>
        <v>und</v>
      </c>
    </row>
    <row r="15" spans="1:12" ht="10" customHeight="1">
      <c r="A15" s="501"/>
      <c r="B15" s="502"/>
      <c r="C15" s="502"/>
      <c r="D15" s="502"/>
      <c r="E15" s="502"/>
      <c r="F15" s="502"/>
      <c r="G15" s="502"/>
      <c r="H15" s="503"/>
    </row>
    <row r="16" spans="1:12" ht="15" customHeight="1">
      <c r="A16" s="512"/>
      <c r="B16" s="1206" t="s">
        <v>1536</v>
      </c>
      <c r="C16" s="1206"/>
      <c r="D16" s="1206"/>
      <c r="E16" s="1206"/>
      <c r="F16" s="1206"/>
      <c r="G16" s="1206"/>
      <c r="H16" s="1206"/>
      <c r="J16"/>
      <c r="K16"/>
      <c r="L16"/>
    </row>
    <row r="17" spans="1:12" ht="15" customHeight="1">
      <c r="A17" s="513" t="s">
        <v>360</v>
      </c>
      <c r="B17" s="1202" t="s">
        <v>933</v>
      </c>
      <c r="C17" s="1202"/>
      <c r="D17" s="514" t="s">
        <v>301</v>
      </c>
      <c r="E17" s="514" t="s">
        <v>0</v>
      </c>
      <c r="F17" s="514" t="s">
        <v>1537</v>
      </c>
      <c r="G17" s="514" t="s">
        <v>1538</v>
      </c>
      <c r="H17" s="514" t="s">
        <v>365</v>
      </c>
      <c r="J17"/>
      <c r="K17"/>
      <c r="L17"/>
    </row>
    <row r="18" spans="1:12" ht="48.75" customHeight="1">
      <c r="A18" s="515" t="str">
        <f>'INSUMOS &amp; EQUIPOS'!B278</f>
        <v>MAT2411269</v>
      </c>
      <c r="B18" s="1198" t="str">
        <f>'INSUMOS &amp; EQUIPOS'!C278</f>
        <v>VESTIDA 3Ø RED AÉREA TIPO HORIZONTAL TRIFÁSICO ÁNGULO 20°-39° A 60° 13.2KV, CRUCETA 2.4</v>
      </c>
      <c r="C18" s="1198"/>
      <c r="D18" s="516" t="str">
        <f>VLOOKUP(A18,'INSUMOS &amp; EQUIPOS'!$B$10:$E$419,3,FALSE)</f>
        <v>UND</v>
      </c>
      <c r="E18" s="517">
        <v>1</v>
      </c>
      <c r="F18" s="518"/>
      <c r="G18" s="519">
        <f>VLOOKUP(A18,'INSUMOS &amp; EQUIPOS'!$B$10:$E$419,4,FALSE)</f>
        <v>1877359</v>
      </c>
      <c r="H18" s="520">
        <f t="shared" ref="H18" si="0">E18*G18*(1+F18)</f>
        <v>1877359</v>
      </c>
      <c r="J18"/>
      <c r="K18"/>
      <c r="L18"/>
    </row>
    <row r="19" spans="1:12" ht="40" customHeight="1">
      <c r="A19" s="515" t="str">
        <f>'INSUMOS &amp; EQUIPOS'!B279</f>
        <v>MAT2411270</v>
      </c>
      <c r="B19" s="1198" t="str">
        <f>'INSUMOS &amp; EQUIPOS'!C279</f>
        <v>AISLADERO 1F 7,6 KV PARA TRANSFORMADORES EN POSTE</v>
      </c>
      <c r="C19" s="1198"/>
      <c r="D19" s="516" t="str">
        <f>VLOOKUP(A19,'INSUMOS &amp; EQUIPOS'!$B$10:$E$419,3,FALSE)</f>
        <v>UND</v>
      </c>
      <c r="E19" s="517">
        <v>1</v>
      </c>
      <c r="F19" s="518"/>
      <c r="G19" s="519">
        <f>VLOOKUP(A19,'INSUMOS &amp; EQUIPOS'!$B$10:$E$419,4,FALSE)</f>
        <v>814967</v>
      </c>
      <c r="H19" s="520">
        <f t="shared" ref="H19" si="1">E19*G19*(1+F19)</f>
        <v>814967</v>
      </c>
      <c r="J19"/>
      <c r="K19"/>
      <c r="L19"/>
    </row>
    <row r="20" spans="1:12" ht="15" customHeight="1">
      <c r="A20" s="515"/>
      <c r="B20" s="1198"/>
      <c r="C20" s="1198"/>
      <c r="D20" s="516"/>
      <c r="E20" s="517"/>
      <c r="F20" s="518"/>
      <c r="G20" s="519"/>
      <c r="H20" s="520"/>
      <c r="J20"/>
      <c r="K20"/>
      <c r="L20"/>
    </row>
    <row r="21" spans="1:12" ht="15" customHeight="1">
      <c r="A21" s="515"/>
      <c r="B21" s="1198"/>
      <c r="C21" s="1198"/>
      <c r="D21" s="516"/>
      <c r="E21" s="517"/>
      <c r="F21" s="518"/>
      <c r="G21" s="519"/>
      <c r="H21" s="520"/>
    </row>
    <row r="22" spans="1:12" ht="15" customHeight="1">
      <c r="A22" s="510"/>
      <c r="B22" s="521"/>
      <c r="C22" s="522"/>
      <c r="D22" s="522"/>
      <c r="E22" s="522"/>
      <c r="F22" s="522"/>
      <c r="G22" s="523" t="s">
        <v>1539</v>
      </c>
      <c r="H22" s="524">
        <f>SUM(H18:H21)</f>
        <v>2692326</v>
      </c>
    </row>
    <row r="23" spans="1:12" ht="10" customHeight="1">
      <c r="A23" s="501"/>
      <c r="B23" s="502"/>
      <c r="C23" s="502"/>
      <c r="D23" s="502"/>
      <c r="E23" s="502"/>
      <c r="F23" s="502"/>
      <c r="G23" s="502"/>
      <c r="H23" s="503"/>
    </row>
    <row r="24" spans="1:12" ht="15" customHeight="1">
      <c r="A24" s="513" t="s">
        <v>360</v>
      </c>
      <c r="B24" s="1199" t="s">
        <v>1540</v>
      </c>
      <c r="C24" s="1200"/>
      <c r="D24" s="1200"/>
      <c r="E24" s="1200"/>
      <c r="F24" s="1200"/>
      <c r="G24" s="1200"/>
      <c r="H24" s="1201"/>
    </row>
    <row r="25" spans="1:12" ht="15" customHeight="1">
      <c r="A25" s="512"/>
      <c r="B25" s="1202" t="s">
        <v>933</v>
      </c>
      <c r="C25" s="1202"/>
      <c r="D25" s="1202"/>
      <c r="E25" s="514" t="s">
        <v>301</v>
      </c>
      <c r="F25" s="514" t="s">
        <v>0</v>
      </c>
      <c r="G25" s="514" t="s">
        <v>1538</v>
      </c>
      <c r="H25" s="514" t="s">
        <v>365</v>
      </c>
    </row>
    <row r="26" spans="1:12" ht="15" customHeight="1">
      <c r="A26" s="525" t="str">
        <f>'INSUMOS &amp; EQUIPOS'!B369</f>
        <v>HERM261101</v>
      </c>
      <c r="B26" s="1198" t="s">
        <v>1541</v>
      </c>
      <c r="C26" s="1198"/>
      <c r="D26" s="1198"/>
      <c r="E26" s="516" t="s">
        <v>291</v>
      </c>
      <c r="F26" s="526">
        <v>0.05</v>
      </c>
      <c r="G26" s="519">
        <f>H46</f>
        <v>2742440.3995380383</v>
      </c>
      <c r="H26" s="520">
        <f>F26*G26</f>
        <v>137122.01997690191</v>
      </c>
    </row>
    <row r="27" spans="1:12" ht="15" customHeight="1">
      <c r="A27" s="525"/>
      <c r="B27" s="1203"/>
      <c r="C27" s="1204"/>
      <c r="D27" s="1205"/>
      <c r="E27" s="516"/>
      <c r="F27" s="527"/>
      <c r="G27" s="519"/>
      <c r="H27" s="520"/>
    </row>
    <row r="28" spans="1:12" ht="15" customHeight="1">
      <c r="A28" s="525"/>
      <c r="B28" s="1203"/>
      <c r="C28" s="1204"/>
      <c r="D28" s="1205"/>
      <c r="E28" s="516"/>
      <c r="F28" s="526"/>
      <c r="G28" s="519"/>
      <c r="H28" s="520"/>
    </row>
    <row r="29" spans="1:12" ht="15" customHeight="1">
      <c r="A29" s="525"/>
      <c r="B29" s="1203"/>
      <c r="C29" s="1204"/>
      <c r="D29" s="1205"/>
      <c r="E29" s="516"/>
      <c r="F29" s="527"/>
      <c r="G29" s="519"/>
      <c r="H29" s="520"/>
    </row>
    <row r="30" spans="1:12" ht="15" customHeight="1">
      <c r="A30" s="531"/>
      <c r="B30" s="1210"/>
      <c r="C30" s="1211"/>
      <c r="D30" s="1211"/>
      <c r="E30" s="532"/>
      <c r="F30" s="532"/>
      <c r="G30" s="533" t="s">
        <v>1542</v>
      </c>
      <c r="H30" s="534">
        <f>SUM(H26:H29)</f>
        <v>137122.01997690191</v>
      </c>
    </row>
    <row r="31" spans="1:12" ht="10" customHeight="1">
      <c r="A31" s="501"/>
      <c r="B31" s="502"/>
      <c r="C31" s="502"/>
      <c r="D31" s="502"/>
      <c r="E31" s="502"/>
      <c r="F31" s="502"/>
      <c r="G31" s="502"/>
      <c r="H31" s="503"/>
    </row>
    <row r="32" spans="1:12" ht="15" customHeight="1">
      <c r="A32" s="535"/>
      <c r="B32" s="1199" t="s">
        <v>1543</v>
      </c>
      <c r="C32" s="1201"/>
      <c r="D32" s="536"/>
      <c r="E32" s="537"/>
      <c r="F32" s="537"/>
      <c r="G32" s="537"/>
      <c r="H32" s="537"/>
    </row>
    <row r="33" spans="1:14" ht="15" customHeight="1">
      <c r="A33" s="513" t="s">
        <v>1544</v>
      </c>
      <c r="B33" s="1202" t="s">
        <v>933</v>
      </c>
      <c r="C33" s="1202"/>
      <c r="D33" s="514" t="s">
        <v>301</v>
      </c>
      <c r="E33" s="514" t="s">
        <v>1545</v>
      </c>
      <c r="F33" s="514" t="s">
        <v>1546</v>
      </c>
      <c r="G33" s="514" t="s">
        <v>936</v>
      </c>
      <c r="H33" s="514" t="s">
        <v>365</v>
      </c>
    </row>
    <row r="34" spans="1:14" ht="15" customHeight="1">
      <c r="A34" s="525" t="str">
        <f>'INSUMOS &amp; EQUIPOS'!B413</f>
        <v>TRANS241106</v>
      </c>
      <c r="B34" s="1198" t="str">
        <f>'INSUMOS &amp; EQUIPOS'!C411</f>
        <v>TRANSPORTE DE MATERIALES</v>
      </c>
      <c r="C34" s="1198"/>
      <c r="D34" s="516" t="str">
        <f>VLOOKUP(B34,'INSUMOS &amp; EQUIPOS'!$C$10:$E$419,2,FALSE)</f>
        <v>%</v>
      </c>
      <c r="E34" s="538"/>
      <c r="F34" s="562">
        <v>0.05</v>
      </c>
      <c r="G34" s="519">
        <f>H22</f>
        <v>2692326</v>
      </c>
      <c r="H34" s="540">
        <f>F34*G34</f>
        <v>134616.30000000002</v>
      </c>
    </row>
    <row r="35" spans="1:14" ht="15" customHeight="1">
      <c r="A35" s="525"/>
      <c r="B35" s="1198"/>
      <c r="C35" s="1198"/>
      <c r="D35" s="516"/>
      <c r="E35" s="538"/>
      <c r="F35" s="562"/>
      <c r="G35" s="519"/>
      <c r="H35" s="540"/>
    </row>
    <row r="36" spans="1:14" ht="15" customHeight="1">
      <c r="A36" s="525"/>
      <c r="B36" s="1198"/>
      <c r="C36" s="1198"/>
      <c r="D36" s="516"/>
      <c r="E36" s="538"/>
      <c r="F36" s="562"/>
      <c r="G36" s="519"/>
      <c r="H36" s="540"/>
    </row>
    <row r="37" spans="1:14" ht="15" customHeight="1">
      <c r="A37" s="525"/>
      <c r="B37" s="1198"/>
      <c r="C37" s="1198"/>
      <c r="D37" s="516"/>
      <c r="E37" s="538"/>
      <c r="F37" s="538"/>
      <c r="G37" s="519"/>
      <c r="H37" s="540"/>
    </row>
    <row r="38" spans="1:14" ht="15" customHeight="1">
      <c r="A38" s="541"/>
      <c r="B38" s="1208"/>
      <c r="C38" s="1209"/>
      <c r="D38" s="542"/>
      <c r="E38" s="543"/>
      <c r="F38" s="543"/>
      <c r="G38" s="523" t="s">
        <v>1548</v>
      </c>
      <c r="H38" s="534">
        <f>SUM(H34:H37)</f>
        <v>134616.30000000002</v>
      </c>
    </row>
    <row r="39" spans="1:14" ht="10" customHeight="1">
      <c r="A39" s="501"/>
      <c r="B39" s="502"/>
      <c r="C39" s="502"/>
      <c r="D39" s="502"/>
      <c r="E39" s="502"/>
      <c r="F39" s="502"/>
      <c r="G39" s="502"/>
      <c r="H39" s="503"/>
    </row>
    <row r="40" spans="1:14" ht="14">
      <c r="A40" s="512"/>
      <c r="B40" s="1200" t="s">
        <v>937</v>
      </c>
      <c r="C40" s="1200"/>
      <c r="D40" s="1200"/>
      <c r="E40" s="1200"/>
      <c r="F40" s="1200"/>
      <c r="G40" s="1200"/>
      <c r="H40" s="1201"/>
    </row>
    <row r="41" spans="1:14" ht="14.25" customHeight="1">
      <c r="A41" s="513" t="s">
        <v>1544</v>
      </c>
      <c r="B41" s="1202" t="s">
        <v>1549</v>
      </c>
      <c r="C41" s="1202"/>
      <c r="D41" s="1202"/>
      <c r="E41" s="514" t="s">
        <v>301</v>
      </c>
      <c r="F41" s="514" t="s">
        <v>0</v>
      </c>
      <c r="G41" s="514" t="s">
        <v>1538</v>
      </c>
      <c r="H41" s="514" t="s">
        <v>365</v>
      </c>
    </row>
    <row r="42" spans="1:14" ht="14.25" customHeight="1">
      <c r="A42" s="525" t="str">
        <f>'INSUMOS &amp; EQUIPOS'!B387</f>
        <v>MO241106</v>
      </c>
      <c r="B42" s="1210" t="str">
        <f>'INSUMOS &amp; EQUIPOS'!C387</f>
        <v>AYUDANTE ELECTRICISTA</v>
      </c>
      <c r="C42" s="1211"/>
      <c r="D42" s="1212"/>
      <c r="E42" s="516" t="str">
        <f>VLOOKUP(B42,'INSUMOS &amp; EQUIPOS'!$C$10:$E$419,2,FALSE)</f>
        <v>HC</v>
      </c>
      <c r="F42" s="559">
        <v>50</v>
      </c>
      <c r="G42" s="519">
        <f>VLOOKUP(B42,'INSUMOS &amp; EQUIPOS'!$C$10:$E$419,3,FALSE)</f>
        <v>20977.170756437663</v>
      </c>
      <c r="H42" s="520">
        <f>F42*G42</f>
        <v>1048858.5378218831</v>
      </c>
    </row>
    <row r="43" spans="1:14" ht="14">
      <c r="A43" s="525" t="str">
        <f>'INSUMOS &amp; EQUIPOS'!B388</f>
        <v>MO241107</v>
      </c>
      <c r="B43" s="1210" t="str">
        <f>'INSUMOS &amp; EQUIPOS'!C388</f>
        <v>MAESTRO ELECTRICISTA</v>
      </c>
      <c r="C43" s="1211"/>
      <c r="D43" s="1212"/>
      <c r="E43" s="516" t="str">
        <f>VLOOKUP(B43,'INSUMOS &amp; EQUIPOS'!$C$10:$E$419,2,FALSE)</f>
        <v>HC</v>
      </c>
      <c r="F43" s="559">
        <f>F42</f>
        <v>50</v>
      </c>
      <c r="G43" s="519">
        <f>VLOOKUP(B43,'INSUMOS &amp; EQUIPOS'!$C$10:$E$419,3,FALSE)</f>
        <v>33871.637234323105</v>
      </c>
      <c r="H43" s="520">
        <f>F43*G43</f>
        <v>1693581.8617161552</v>
      </c>
    </row>
    <row r="44" spans="1:14" ht="14">
      <c r="A44" s="525"/>
      <c r="B44" s="1210"/>
      <c r="C44" s="1211"/>
      <c r="D44" s="1212"/>
      <c r="E44" s="516"/>
      <c r="F44" s="559"/>
      <c r="G44" s="519"/>
      <c r="H44" s="520"/>
    </row>
    <row r="45" spans="1:14" ht="14">
      <c r="A45" s="525"/>
      <c r="B45" s="1210"/>
      <c r="C45" s="1211"/>
      <c r="D45" s="1212"/>
      <c r="E45" s="516"/>
      <c r="F45" s="527"/>
      <c r="G45" s="519"/>
      <c r="H45" s="520"/>
    </row>
    <row r="46" spans="1:14" ht="14">
      <c r="A46" s="531"/>
      <c r="B46" s="1203"/>
      <c r="C46" s="1204"/>
      <c r="D46" s="1204"/>
      <c r="E46" s="543"/>
      <c r="F46" s="543"/>
      <c r="G46" s="523" t="s">
        <v>1550</v>
      </c>
      <c r="H46" s="534">
        <f>SUM(H42:H45)</f>
        <v>2742440.3995380383</v>
      </c>
      <c r="J46" s="557"/>
      <c r="K46" s="557"/>
      <c r="L46" s="557"/>
      <c r="M46" s="557"/>
    </row>
    <row r="47" spans="1:14" ht="10" customHeight="1">
      <c r="A47" s="501"/>
      <c r="B47" s="502"/>
      <c r="C47" s="502"/>
      <c r="D47" s="502"/>
      <c r="E47" s="502"/>
      <c r="F47" s="502"/>
      <c r="G47" s="502"/>
      <c r="H47" s="503"/>
      <c r="J47" s="557" t="s">
        <v>1585</v>
      </c>
      <c r="K47" s="557" t="s">
        <v>1584</v>
      </c>
      <c r="L47" s="557"/>
      <c r="M47" s="557"/>
    </row>
    <row r="48" spans="1:14" ht="20" customHeight="1">
      <c r="A48" s="1213" t="s">
        <v>938</v>
      </c>
      <c r="B48" s="1214"/>
      <c r="C48" s="1214"/>
      <c r="D48" s="1214"/>
      <c r="E48" s="1214"/>
      <c r="F48" s="1214"/>
      <c r="G48" s="1215"/>
      <c r="H48" s="545">
        <f>H46+H38+H30+H22</f>
        <v>5706504.7195149399</v>
      </c>
      <c r="J48" s="558">
        <f>'PPTO RESUMEN'!G64</f>
        <v>5706504.7195149399</v>
      </c>
      <c r="K48" s="558">
        <v>0</v>
      </c>
      <c r="L48" s="558"/>
      <c r="M48" s="558">
        <f>H48-J48</f>
        <v>0</v>
      </c>
      <c r="N48" s="556"/>
    </row>
    <row r="49" spans="1:13" ht="10" customHeight="1">
      <c r="A49" s="501"/>
      <c r="B49" s="502"/>
      <c r="C49" s="502"/>
      <c r="D49" s="502"/>
      <c r="E49" s="502"/>
      <c r="F49" s="502"/>
      <c r="G49" s="502"/>
      <c r="H49" s="503"/>
      <c r="J49" s="557"/>
      <c r="K49" s="557"/>
      <c r="L49" s="557"/>
      <c r="M49" s="557"/>
    </row>
    <row r="50" spans="1:13" ht="14.25" customHeight="1">
      <c r="A50" s="1216" t="s">
        <v>1551</v>
      </c>
      <c r="B50" s="1217"/>
      <c r="C50" s="1217"/>
      <c r="D50" s="1217"/>
      <c r="E50" s="1217"/>
      <c r="F50" s="1217"/>
      <c r="G50" s="1217"/>
      <c r="H50" s="1218"/>
      <c r="J50" s="557"/>
      <c r="K50" s="557"/>
      <c r="L50" s="557"/>
      <c r="M50" s="557"/>
    </row>
    <row r="51" spans="1:13" ht="12.75" customHeight="1">
      <c r="A51" s="1219"/>
      <c r="B51" s="1220"/>
      <c r="C51" s="1220"/>
      <c r="D51" s="1220"/>
      <c r="E51" s="1220"/>
      <c r="F51" s="1220"/>
      <c r="G51" s="1220"/>
      <c r="H51" s="1221"/>
    </row>
    <row r="52" spans="1:13" ht="12.75" customHeight="1">
      <c r="A52" s="1222"/>
      <c r="B52" s="1223"/>
      <c r="C52" s="1223"/>
      <c r="D52" s="1223"/>
      <c r="E52" s="1223"/>
      <c r="F52" s="1223"/>
      <c r="G52" s="1223"/>
      <c r="H52" s="1224"/>
    </row>
    <row r="53" spans="1:13" ht="14.5">
      <c r="A53" s="502"/>
      <c r="B53" s="502"/>
      <c r="C53" s="502"/>
      <c r="D53" s="502"/>
      <c r="E53" s="502"/>
      <c r="F53" s="502"/>
      <c r="G53" s="502"/>
      <c r="H53" s="502"/>
    </row>
  </sheetData>
  <mergeCells count="41">
    <mergeCell ref="B14:G14"/>
    <mergeCell ref="A1:B3"/>
    <mergeCell ref="C1:F1"/>
    <mergeCell ref="G1:H3"/>
    <mergeCell ref="C2:F2"/>
    <mergeCell ref="C3:F3"/>
    <mergeCell ref="A5:H5"/>
    <mergeCell ref="B6:D6"/>
    <mergeCell ref="B7:H7"/>
    <mergeCell ref="A9:H9"/>
    <mergeCell ref="A11:H11"/>
    <mergeCell ref="B13:G13"/>
    <mergeCell ref="B29:D29"/>
    <mergeCell ref="B16:H16"/>
    <mergeCell ref="B17:C17"/>
    <mergeCell ref="B18:C18"/>
    <mergeCell ref="B19:C19"/>
    <mergeCell ref="B20:C20"/>
    <mergeCell ref="B21:C21"/>
    <mergeCell ref="B24:H24"/>
    <mergeCell ref="B25:D25"/>
    <mergeCell ref="B26:D26"/>
    <mergeCell ref="B27:D27"/>
    <mergeCell ref="B28:D28"/>
    <mergeCell ref="B43:D43"/>
    <mergeCell ref="B30:D30"/>
    <mergeCell ref="B32:C32"/>
    <mergeCell ref="B33:C33"/>
    <mergeCell ref="B34:C34"/>
    <mergeCell ref="B35:C35"/>
    <mergeCell ref="B36:C36"/>
    <mergeCell ref="B37:C37"/>
    <mergeCell ref="B38:C38"/>
    <mergeCell ref="B40:H40"/>
    <mergeCell ref="B41:D41"/>
    <mergeCell ref="B42:D42"/>
    <mergeCell ref="B44:D44"/>
    <mergeCell ref="B45:D45"/>
    <mergeCell ref="B46:D46"/>
    <mergeCell ref="A48:G48"/>
    <mergeCell ref="A50:H52"/>
  </mergeCells>
  <printOptions horizontalCentered="1"/>
  <pageMargins left="0.23622047244094491" right="0.23622047244094491" top="0.74803149606299213" bottom="0.74803149606299213" header="0.31496062992125984" footer="0.31496062992125984"/>
  <pageSetup paperSize="9" scale="70"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AD0D13FAF9CBD4C815BCD4DB4893892" ma:contentTypeVersion="9" ma:contentTypeDescription="Crear nuevo documento." ma:contentTypeScope="" ma:versionID="e426107b90ea54ec8e8915d0105256ab">
  <xsd:schema xmlns:xsd="http://www.w3.org/2001/XMLSchema" xmlns:xs="http://www.w3.org/2001/XMLSchema" xmlns:p="http://schemas.microsoft.com/office/2006/metadata/properties" xmlns:ns2="9175c099-464d-430b-b53c-068427abce0f" xmlns:ns3="f1069350-d532-4881-a8d7-2471b41adf3f" targetNamespace="http://schemas.microsoft.com/office/2006/metadata/properties" ma:root="true" ma:fieldsID="4a7d6787a31432282ae0dac471213228" ns2:_="" ns3:_="">
    <xsd:import namespace="9175c099-464d-430b-b53c-068427abce0f"/>
    <xsd:import namespace="f1069350-d532-4881-a8d7-2471b41adf3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75c099-464d-430b-b53c-068427abce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562e85c-4e55-4146-8268-dba566a578b8"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1069350-d532-4881-a8d7-2471b41adf3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e252bb1-ba60-4a31-bfa2-5a5e7f6beff4}" ma:internalName="TaxCatchAll" ma:showField="CatchAllData" ma:web="f1069350-d532-4881-a8d7-2471b41adf3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1069350-d532-4881-a8d7-2471b41adf3f" xsi:nil="true"/>
    <lcf76f155ced4ddcb4097134ff3c332f xmlns="9175c099-464d-430b-b53c-068427abce0f">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8A01C7-469D-47BC-A1C9-8AFD21F5FD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75c099-464d-430b-b53c-068427abce0f"/>
    <ds:schemaRef ds:uri="f1069350-d532-4881-a8d7-2471b41adf3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C7EAED-FE59-4066-957C-C19270CA9239}">
  <ds:schemaRefs>
    <ds:schemaRef ds:uri="http://schemas.openxmlformats.org/package/2006/metadata/core-properties"/>
    <ds:schemaRef ds:uri="http://purl.org/dc/terms/"/>
    <ds:schemaRef ds:uri="http://purl.org/dc/dcmitype/"/>
    <ds:schemaRef ds:uri="http://www.w3.org/XML/1998/namespace"/>
    <ds:schemaRef ds:uri="http://purl.org/dc/elements/1.1/"/>
    <ds:schemaRef ds:uri="http://schemas.microsoft.com/office/2006/documentManagement/types"/>
    <ds:schemaRef ds:uri="http://schemas.microsoft.com/office/2006/metadata/properties"/>
    <ds:schemaRef ds:uri="http://schemas.microsoft.com/office/infopath/2007/PartnerControls"/>
    <ds:schemaRef ds:uri="f1069350-d532-4881-a8d7-2471b41adf3f"/>
    <ds:schemaRef ds:uri="9175c099-464d-430b-b53c-068427abce0f"/>
  </ds:schemaRefs>
</ds:datastoreItem>
</file>

<file path=customXml/itemProps3.xml><?xml version="1.0" encoding="utf-8"?>
<ds:datastoreItem xmlns:ds="http://schemas.openxmlformats.org/officeDocument/2006/customXml" ds:itemID="{6CAE9AB0-1DF6-4FA6-912D-E614A19875E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73</vt:i4>
      </vt:variant>
      <vt:variant>
        <vt:lpstr>Rangos con nombre</vt:lpstr>
      </vt:variant>
      <vt:variant>
        <vt:i4>74</vt:i4>
      </vt:variant>
    </vt:vector>
  </HeadingPairs>
  <TitlesOfParts>
    <vt:vector size="147" baseType="lpstr">
      <vt:lpstr>PPTO RESUMEN</vt:lpstr>
      <vt:lpstr>PPTO TOTAL</vt:lpstr>
      <vt:lpstr>MO SUPERVISION</vt:lpstr>
      <vt:lpstr>AIU</vt:lpstr>
      <vt:lpstr>MO INTERVENTORIA</vt:lpstr>
      <vt:lpstr>FLUJO DE CAJA</vt:lpstr>
      <vt:lpstr>APU C1</vt:lpstr>
      <vt:lpstr>MEM CAP 1</vt:lpstr>
      <vt:lpstr>APU C2</vt:lpstr>
      <vt:lpstr>MEM CAP 2</vt:lpstr>
      <vt:lpstr>APU C3</vt:lpstr>
      <vt:lpstr>MEM CAP 3</vt:lpstr>
      <vt:lpstr>APU 4.1.</vt:lpstr>
      <vt:lpstr>APU4.2.</vt:lpstr>
      <vt:lpstr>APU4.3.</vt:lpstr>
      <vt:lpstr>APU4.4.</vt:lpstr>
      <vt:lpstr>APU4.5.</vt:lpstr>
      <vt:lpstr>APU4.6.</vt:lpstr>
      <vt:lpstr>MEM CAP 4</vt:lpstr>
      <vt:lpstr>APU 5.1.</vt:lpstr>
      <vt:lpstr>APU 5.2.</vt:lpstr>
      <vt:lpstr>MEM ELECTRICOS</vt:lpstr>
      <vt:lpstr>APU 6.1.</vt:lpstr>
      <vt:lpstr>APU 6.2.</vt:lpstr>
      <vt:lpstr>APU 7.1.</vt:lpstr>
      <vt:lpstr>APU 7.2.</vt:lpstr>
      <vt:lpstr>APU 7.3.</vt:lpstr>
      <vt:lpstr>APU 7.4.</vt:lpstr>
      <vt:lpstr>APU 7.5.</vt:lpstr>
      <vt:lpstr>APU 7.6.</vt:lpstr>
      <vt:lpstr>APU 7.7.</vt:lpstr>
      <vt:lpstr>APU 7.8.</vt:lpstr>
      <vt:lpstr>APU 7.9.</vt:lpstr>
      <vt:lpstr>APU 8.1.</vt:lpstr>
      <vt:lpstr>APU 8.2.</vt:lpstr>
      <vt:lpstr>APU 8.3.</vt:lpstr>
      <vt:lpstr>APU 8.4.</vt:lpstr>
      <vt:lpstr>APU 8.5.</vt:lpstr>
      <vt:lpstr>APU 8.6.</vt:lpstr>
      <vt:lpstr>APU 8.7.</vt:lpstr>
      <vt:lpstr>APU 8.8.</vt:lpstr>
      <vt:lpstr>APU 8.9.</vt:lpstr>
      <vt:lpstr>APU 8.10.</vt:lpstr>
      <vt:lpstr>APU 8.12.</vt:lpstr>
      <vt:lpstr>APU 8.13.</vt:lpstr>
      <vt:lpstr>APU 9.1.</vt:lpstr>
      <vt:lpstr>APU 9.2.</vt:lpstr>
      <vt:lpstr>APU 9.3.</vt:lpstr>
      <vt:lpstr>APU 9.4.</vt:lpstr>
      <vt:lpstr>APU 9.5.</vt:lpstr>
      <vt:lpstr>APU 9.6.</vt:lpstr>
      <vt:lpstr>APU 9.7.</vt:lpstr>
      <vt:lpstr>APU 9.8.</vt:lpstr>
      <vt:lpstr>APU 9.9.</vt:lpstr>
      <vt:lpstr>APU 9.10.</vt:lpstr>
      <vt:lpstr>APU 9.11.</vt:lpstr>
      <vt:lpstr>APU 9.12.</vt:lpstr>
      <vt:lpstr>APU 9.13.</vt:lpstr>
      <vt:lpstr>APU 10.1.</vt:lpstr>
      <vt:lpstr>APU 10.2.</vt:lpstr>
      <vt:lpstr>B.ACERO</vt:lpstr>
      <vt:lpstr>APUS BASICOS</vt:lpstr>
      <vt:lpstr>INSUMOS &amp; EQUIPOS</vt:lpstr>
      <vt:lpstr>GRUPOS DE OBRA</vt:lpstr>
      <vt:lpstr>TRANSPORTE</vt:lpstr>
      <vt:lpstr>F.P INTERVENTORIA</vt:lpstr>
      <vt:lpstr>F.P MANO DE OBRA</vt:lpstr>
      <vt:lpstr>MANO DE OBRA</vt:lpstr>
      <vt:lpstr>MATERIALES CIVIL</vt:lpstr>
      <vt:lpstr>MATERIAL ELÉCTRICO</vt:lpstr>
      <vt:lpstr>PMA VF</vt:lpstr>
      <vt:lpstr>SST</vt:lpstr>
      <vt:lpstr>APU 8.11.</vt:lpstr>
      <vt:lpstr>AIU!Área_de_impresión</vt:lpstr>
      <vt:lpstr>'APU 10.1.'!Área_de_impresión</vt:lpstr>
      <vt:lpstr>'APU 10.2.'!Área_de_impresión</vt:lpstr>
      <vt:lpstr>'APU 4.1.'!Área_de_impresión</vt:lpstr>
      <vt:lpstr>'APU 5.1.'!Área_de_impresión</vt:lpstr>
      <vt:lpstr>'APU 5.2.'!Área_de_impresión</vt:lpstr>
      <vt:lpstr>'APU 6.1.'!Área_de_impresión</vt:lpstr>
      <vt:lpstr>'APU 6.2.'!Área_de_impresión</vt:lpstr>
      <vt:lpstr>'APU 7.1.'!Área_de_impresión</vt:lpstr>
      <vt:lpstr>'APU 7.2.'!Área_de_impresión</vt:lpstr>
      <vt:lpstr>'APU 7.3.'!Área_de_impresión</vt:lpstr>
      <vt:lpstr>'APU 7.4.'!Área_de_impresión</vt:lpstr>
      <vt:lpstr>'APU 7.5.'!Área_de_impresión</vt:lpstr>
      <vt:lpstr>'APU 7.6.'!Área_de_impresión</vt:lpstr>
      <vt:lpstr>'APU 7.7.'!Área_de_impresión</vt:lpstr>
      <vt:lpstr>'APU 7.8.'!Área_de_impresión</vt:lpstr>
      <vt:lpstr>'APU 7.9.'!Área_de_impresión</vt:lpstr>
      <vt:lpstr>'APU 8.1.'!Área_de_impresión</vt:lpstr>
      <vt:lpstr>'APU 8.10.'!Área_de_impresión</vt:lpstr>
      <vt:lpstr>'APU 8.11.'!Área_de_impresión</vt:lpstr>
      <vt:lpstr>'APU 8.12.'!Área_de_impresión</vt:lpstr>
      <vt:lpstr>'APU 8.13.'!Área_de_impresión</vt:lpstr>
      <vt:lpstr>'APU 8.2.'!Área_de_impresión</vt:lpstr>
      <vt:lpstr>'APU 8.3.'!Área_de_impresión</vt:lpstr>
      <vt:lpstr>'APU 8.4.'!Área_de_impresión</vt:lpstr>
      <vt:lpstr>'APU 8.5.'!Área_de_impresión</vt:lpstr>
      <vt:lpstr>'APU 8.6.'!Área_de_impresión</vt:lpstr>
      <vt:lpstr>'APU 8.7.'!Área_de_impresión</vt:lpstr>
      <vt:lpstr>'APU 8.8.'!Área_de_impresión</vt:lpstr>
      <vt:lpstr>'APU 8.9.'!Área_de_impresión</vt:lpstr>
      <vt:lpstr>'APU 9.1.'!Área_de_impresión</vt:lpstr>
      <vt:lpstr>'APU 9.10.'!Área_de_impresión</vt:lpstr>
      <vt:lpstr>'APU 9.11.'!Área_de_impresión</vt:lpstr>
      <vt:lpstr>'APU 9.12.'!Área_de_impresión</vt:lpstr>
      <vt:lpstr>'APU 9.13.'!Área_de_impresión</vt:lpstr>
      <vt:lpstr>'APU 9.2.'!Área_de_impresión</vt:lpstr>
      <vt:lpstr>'APU 9.3.'!Área_de_impresión</vt:lpstr>
      <vt:lpstr>'APU 9.4.'!Área_de_impresión</vt:lpstr>
      <vt:lpstr>'APU 9.5.'!Área_de_impresión</vt:lpstr>
      <vt:lpstr>'APU 9.6.'!Área_de_impresión</vt:lpstr>
      <vt:lpstr>'APU 9.7.'!Área_de_impresión</vt:lpstr>
      <vt:lpstr>'APU 9.8.'!Área_de_impresión</vt:lpstr>
      <vt:lpstr>'APU 9.9.'!Área_de_impresión</vt:lpstr>
      <vt:lpstr>'APU C1'!Área_de_impresión</vt:lpstr>
      <vt:lpstr>'APU C2'!Área_de_impresión</vt:lpstr>
      <vt:lpstr>'APU C3'!Área_de_impresión</vt:lpstr>
      <vt:lpstr>APU4.2.!Área_de_impresión</vt:lpstr>
      <vt:lpstr>APU4.3.!Área_de_impresión</vt:lpstr>
      <vt:lpstr>APU4.4.!Área_de_impresión</vt:lpstr>
      <vt:lpstr>APU4.5.!Área_de_impresión</vt:lpstr>
      <vt:lpstr>APU4.6.!Área_de_impresión</vt:lpstr>
      <vt:lpstr>'APUS BASICOS'!Área_de_impresión</vt:lpstr>
      <vt:lpstr>B.ACERO!Área_de_impresión</vt:lpstr>
      <vt:lpstr>'F.P MANO DE OBRA'!Área_de_impresión</vt:lpstr>
      <vt:lpstr>'FLUJO DE CAJA'!Área_de_impresión</vt:lpstr>
      <vt:lpstr>'GRUPOS DE OBRA'!Área_de_impresión</vt:lpstr>
      <vt:lpstr>'INSUMOS &amp; EQUIPOS'!Área_de_impresión</vt:lpstr>
      <vt:lpstr>'MANO DE OBRA'!Área_de_impresión</vt:lpstr>
      <vt:lpstr>'MATERIAL ELÉCTRICO'!Área_de_impresión</vt:lpstr>
      <vt:lpstr>'MATERIALES CIVIL'!Área_de_impresión</vt:lpstr>
      <vt:lpstr>'MEM CAP 1'!Área_de_impresión</vt:lpstr>
      <vt:lpstr>'MEM CAP 2'!Área_de_impresión</vt:lpstr>
      <vt:lpstr>'MEM CAP 3'!Área_de_impresión</vt:lpstr>
      <vt:lpstr>'MEM CAP 4'!Área_de_impresión</vt:lpstr>
      <vt:lpstr>'MO INTERVENTORIA'!Área_de_impresión</vt:lpstr>
      <vt:lpstr>'MO SUPERVISION'!Área_de_impresión</vt:lpstr>
      <vt:lpstr>'PMA VF'!Área_de_impresión</vt:lpstr>
      <vt:lpstr>'PPTO RESUMEN'!Área_de_impresión</vt:lpstr>
      <vt:lpstr>'PPTO TOTAL'!Área_de_impresión</vt:lpstr>
      <vt:lpstr>SST!Área_de_impresión</vt:lpstr>
      <vt:lpstr>TRANSPORTE!Área_de_impresión</vt:lpstr>
      <vt:lpstr>'APU 9.4.'!Títulos_a_imprimir</vt:lpstr>
      <vt:lpstr>'APUS BASICOS'!Títulos_a_imprimir</vt:lpstr>
      <vt:lpstr>'INSUMOS &amp; EQUIPOS'!Títulos_a_imprimir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Heiner Herrera</dc:creator>
  <cp:lastModifiedBy>Camilo chia</cp:lastModifiedBy>
  <cp:lastPrinted>2026-07-08T21:01:58Z</cp:lastPrinted>
  <dcterms:created xsi:type="dcterms:W3CDTF">2025-03-24T17:11:00Z</dcterms:created>
  <dcterms:modified xsi:type="dcterms:W3CDTF">2026-07-08T21:57:07Z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2024-09-05T00:00:00Z</vt:filetime>
  </property>
  <property fmtid="{D5CDD505-2E9C-101B-9397-08002B2CF9AE}" pid="3" name="LastSaved">
    <vt:filetime>2025-03-24T00:00:00Z</vt:filetime>
  </property>
  <property fmtid="{D5CDD505-2E9C-101B-9397-08002B2CF9AE}" pid="4" name="ContentTypeId">
    <vt:lpwstr>0x010100CAD0D13FAF9CBD4C815BCD4DB4893892</vt:lpwstr>
  </property>
  <property fmtid="{D5CDD505-2E9C-101B-9397-08002B2CF9AE}" pid="5" name="MediaServiceImageTags">
    <vt:lpwstr/>
  </property>
  <property fmtid="{D5CDD505-2E9C-101B-9397-08002B2CF9AE}" pid="6" name="ICV">
    <vt:lpwstr>AD5B49F7893845DB9382DB2456B9DEEF_12</vt:lpwstr>
  </property>
  <property fmtid="{D5CDD505-2E9C-101B-9397-08002B2CF9AE}" pid="7" name="KSOProductBuildVer">
    <vt:lpwstr>2058-12.2.0.23131</vt:lpwstr>
  </property>
</Properties>
</file>