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66925"/>
  <mc:AlternateContent xmlns:mc="http://schemas.openxmlformats.org/markup-compatibility/2006">
    <mc:Choice Requires="x15">
      <x15ac:absPath xmlns:x15ac="http://schemas.microsoft.com/office/spreadsheetml/2010/11/ac" url="https://d.docs.live.net/d0ebf7d14e8def6f/Documentos/2026/PARQUES NACIONALES/SEPTIEMBRE/BIENESTAR SOCIAL/"/>
    </mc:Choice>
  </mc:AlternateContent>
  <xr:revisionPtr revIDLastSave="0" documentId="8_{0436D7BE-4623-48BE-A7C8-D25043E1997C}" xr6:coauthVersionLast="47" xr6:coauthVersionMax="47" xr10:uidLastSave="{00000000-0000-0000-0000-000000000000}"/>
  <bookViews>
    <workbookView xWindow="-120" yWindow="-120" windowWidth="20730" windowHeight="11040" xr2:uid="{2BA50576-02E3-40C1-921D-9DCCD76718CC}"/>
  </bookViews>
  <sheets>
    <sheet name="APOYO LOGISTICO-FARALLON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1" l="1"/>
  <c r="J27" i="1"/>
  <c r="I27" i="1"/>
  <c r="H27" i="1"/>
  <c r="K26" i="1"/>
  <c r="J26" i="1"/>
  <c r="I26" i="1"/>
  <c r="H26" i="1"/>
  <c r="K24" i="1"/>
  <c r="J24" i="1"/>
  <c r="I24" i="1"/>
  <c r="H24" i="1"/>
  <c r="K23" i="1"/>
  <c r="J23" i="1"/>
  <c r="I23" i="1"/>
  <c r="H23" i="1"/>
  <c r="K22" i="1"/>
  <c r="J22" i="1"/>
  <c r="I22" i="1"/>
  <c r="H22" i="1"/>
  <c r="K21" i="1"/>
  <c r="J21" i="1"/>
  <c r="I21" i="1"/>
  <c r="H21" i="1"/>
  <c r="K20" i="1"/>
  <c r="J20" i="1"/>
  <c r="I20" i="1"/>
  <c r="H20" i="1"/>
  <c r="K19" i="1"/>
  <c r="J19" i="1"/>
  <c r="I19" i="1"/>
  <c r="H19" i="1"/>
  <c r="H17" i="1"/>
  <c r="I17" i="1"/>
  <c r="J17" i="1"/>
  <c r="K17" i="1"/>
  <c r="H16" i="1"/>
  <c r="I16" i="1"/>
  <c r="J16" i="1"/>
  <c r="K16" i="1"/>
  <c r="L26" i="1" l="1"/>
  <c r="M26" i="1" s="1"/>
  <c r="N26" i="1" s="1"/>
  <c r="L27" i="1"/>
  <c r="M27" i="1" s="1"/>
  <c r="N27" i="1" s="1"/>
  <c r="P26" i="1"/>
  <c r="L23" i="1"/>
  <c r="M23" i="1" s="1"/>
  <c r="N23" i="1" s="1"/>
  <c r="L20" i="1"/>
  <c r="M20" i="1" s="1"/>
  <c r="N20" i="1" s="1"/>
  <c r="L24" i="1"/>
  <c r="M24" i="1" s="1"/>
  <c r="L22" i="1"/>
  <c r="M22" i="1" s="1"/>
  <c r="L21" i="1"/>
  <c r="M21" i="1" s="1"/>
  <c r="L19" i="1"/>
  <c r="M19" i="1" s="1"/>
  <c r="L17" i="1"/>
  <c r="M17" i="1" s="1"/>
  <c r="L16" i="1"/>
  <c r="M16" i="1" s="1"/>
  <c r="H5" i="1"/>
  <c r="I5" i="1"/>
  <c r="J5" i="1"/>
  <c r="K5" i="1"/>
  <c r="H6" i="1"/>
  <c r="I6" i="1"/>
  <c r="J6" i="1"/>
  <c r="K6" i="1"/>
  <c r="H7" i="1"/>
  <c r="I7" i="1"/>
  <c r="J7" i="1"/>
  <c r="K7" i="1"/>
  <c r="H8" i="1"/>
  <c r="I8" i="1"/>
  <c r="J8" i="1"/>
  <c r="K8" i="1"/>
  <c r="H9" i="1"/>
  <c r="I9" i="1"/>
  <c r="J9" i="1"/>
  <c r="K9" i="1"/>
  <c r="H11" i="1"/>
  <c r="I11" i="1"/>
  <c r="J11" i="1"/>
  <c r="K11" i="1"/>
  <c r="H12" i="1"/>
  <c r="I12" i="1"/>
  <c r="J12" i="1"/>
  <c r="K12" i="1"/>
  <c r="H13" i="1"/>
  <c r="I13" i="1"/>
  <c r="J13" i="1"/>
  <c r="K13" i="1"/>
  <c r="H14" i="1"/>
  <c r="I14" i="1"/>
  <c r="J14" i="1"/>
  <c r="K14" i="1"/>
  <c r="H15" i="1"/>
  <c r="I15" i="1"/>
  <c r="J15" i="1"/>
  <c r="K15" i="1"/>
  <c r="L15" i="1" s="1"/>
  <c r="M15" i="1" s="1"/>
  <c r="P15" i="1" s="1"/>
  <c r="N16" i="1" l="1"/>
  <c r="P16" i="1"/>
  <c r="P27" i="1"/>
  <c r="P23" i="1"/>
  <c r="P20" i="1"/>
  <c r="N24" i="1"/>
  <c r="P24" i="1"/>
  <c r="N22" i="1"/>
  <c r="P22" i="1"/>
  <c r="N21" i="1"/>
  <c r="P21" i="1"/>
  <c r="N19" i="1"/>
  <c r="P19" i="1"/>
  <c r="N17" i="1"/>
  <c r="P17" i="1"/>
  <c r="L5" i="1"/>
  <c r="M5" i="1" s="1"/>
  <c r="L13" i="1"/>
  <c r="M13" i="1" s="1"/>
  <c r="N15" i="1"/>
  <c r="L7" i="1"/>
  <c r="M7" i="1" s="1"/>
  <c r="L9" i="1"/>
  <c r="M9" i="1" s="1"/>
  <c r="L6" i="1"/>
  <c r="M6" i="1" s="1"/>
  <c r="L12" i="1"/>
  <c r="M12" i="1" s="1"/>
  <c r="L11" i="1"/>
  <c r="M11" i="1" s="1"/>
  <c r="L14" i="1"/>
  <c r="M14" i="1" s="1"/>
  <c r="L8" i="1"/>
  <c r="M8" i="1" s="1"/>
  <c r="N8" i="1" l="1"/>
  <c r="P8" i="1"/>
  <c r="N14" i="1"/>
  <c r="P14" i="1"/>
  <c r="P28" i="1" s="1"/>
  <c r="N13" i="1"/>
  <c r="P13" i="1"/>
  <c r="N12" i="1"/>
  <c r="P12" i="1"/>
  <c r="N11" i="1"/>
  <c r="P11" i="1"/>
  <c r="N9" i="1"/>
  <c r="P9" i="1"/>
  <c r="N7" i="1"/>
  <c r="P7" i="1"/>
  <c r="N6" i="1"/>
  <c r="P6" i="1"/>
  <c r="N5" i="1"/>
  <c r="P5" i="1"/>
</calcChain>
</file>

<file path=xl/sharedStrings.xml><?xml version="1.0" encoding="utf-8"?>
<sst xmlns="http://schemas.openxmlformats.org/spreadsheetml/2006/main" count="62" uniqueCount="39">
  <si>
    <t>ITEM</t>
  </si>
  <si>
    <t xml:space="preserve">MENOR VALOR </t>
  </si>
  <si>
    <t xml:space="preserve">MEDIANA </t>
  </si>
  <si>
    <t>CANTIDAD</t>
  </si>
  <si>
    <t>DESCRIPCIÓN</t>
  </si>
  <si>
    <t>UNIDAD DE MEDIDA</t>
  </si>
  <si>
    <t xml:space="preserve">MEDIA 
ARITMETICA </t>
  </si>
  <si>
    <t xml:space="preserve">DESVIACION 
ESTANDAR </t>
  </si>
  <si>
    <t xml:space="preserve">COEFICIENTE 
DE VARIACION </t>
  </si>
  <si>
    <t xml:space="preserve">PRECIO DE 
REFERENCIA </t>
  </si>
  <si>
    <t xml:space="preserve">METRICA 
UTILIZADA </t>
  </si>
  <si>
    <t>ANEXO - ESTUDIO DE COTIZACIONES (PRECIO DE REFERENCIA)</t>
  </si>
  <si>
    <t>UNIDAD</t>
  </si>
  <si>
    <t>DÍA UNO</t>
  </si>
  <si>
    <r>
      <rPr>
        <b/>
        <sz val="10"/>
        <rFont val="Verdana"/>
        <family val="2"/>
      </rPr>
      <t xml:space="preserve">ALMUERZO: </t>
    </r>
    <r>
      <rPr>
        <sz val="10"/>
        <rFont val="Verdana"/>
        <family val="2"/>
      </rPr>
      <t xml:space="preserve">
Tres (3) opciones de menú. compuestas por: una (1) porción de proteína de 250 gr, una (1) porción de harina o cereal, una (1) porción de vegetales frescos, una (1) sopa o crema, una (1) bebida de fruta natural fría y un (1) postre. 
Nota: Dentro de las opciones de menú deberá incluirse, como mínimo, una (1) opción vegana.</t>
    </r>
  </si>
  <si>
    <t>DÍA DOS</t>
  </si>
  <si>
    <t>DÍA TRES</t>
  </si>
  <si>
    <r>
      <rPr>
        <b/>
        <sz val="10"/>
        <rFont val="Verdana"/>
        <family val="2"/>
      </rPr>
      <t>CENA:</t>
    </r>
    <r>
      <rPr>
        <sz val="10"/>
        <rFont val="Verdana"/>
        <family val="2"/>
      </rPr>
      <t xml:space="preserve">
Dos (2) opciones de menú,compuestas por: dos (2) porciones de proteína de 250 gr cada una, dos (2) opciones de harina o cereal, una (1) porción de vegetales frescos, dos (2) salsas y/o aderezos y una (1) bebida fría.
Nota Dentro de las opciones de menú deberá incluirse, como mínimo, una (1) opción vegana.</t>
    </r>
  </si>
  <si>
    <t>Torta para 76 personas, incluyendo bebida gaseosa y agua</t>
  </si>
  <si>
    <t>DÍA CUATRO</t>
  </si>
  <si>
    <t>CANTIDAD REQUERIDA POR LA DTPA</t>
  </si>
  <si>
    <t>PRECIO DE REFERENCIA TOTAL</t>
  </si>
  <si>
    <t>COMFENALCO QUINDIO</t>
  </si>
  <si>
    <t>24/7 CAPITAL SOLUTIONS SAS</t>
  </si>
  <si>
    <t>COLOMBIA PROVEE SAS</t>
  </si>
  <si>
    <t>SERVICIO DE ALOJAMIENTO EN ACOMODACIÓN MULTIPLE: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</si>
  <si>
    <t>TOTAL</t>
  </si>
  <si>
    <r>
      <rPr>
        <b/>
        <sz val="10"/>
        <rFont val="Verdana"/>
        <family val="2"/>
      </rPr>
      <t>REFRIGERIO:</t>
    </r>
    <r>
      <rPr>
        <sz val="10"/>
        <rFont val="Verdana"/>
        <family val="2"/>
      </rPr>
      <t xml:space="preserve">
Dos (2) opciones de menú, compuestas por: una (1) porción de harina o cereal, una (1) bebida natural de fruta y una (1) porción de fruta fresca de 150 gr.</t>
    </r>
  </si>
  <si>
    <r>
      <rPr>
        <b/>
        <sz val="10"/>
        <rFont val="Verdana"/>
        <family val="2"/>
      </rPr>
      <t xml:space="preserve">SERVICIO DE ALOJAMIENTO EN ACOMODACIÓN MULTIPLE: </t>
    </r>
    <r>
      <rPr>
        <sz val="10"/>
        <rFont val="Verdana"/>
        <family val="2"/>
      </rPr>
      <t xml:space="preserv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r>
  </si>
  <si>
    <r>
      <rPr>
        <b/>
        <sz val="10"/>
        <rFont val="Verdana"/>
        <family val="2"/>
      </rPr>
      <t>ACTIVIDADES LÜDICO-PSICÓLOGICA:</t>
    </r>
    <r>
      <rPr>
        <sz val="10"/>
        <rFont val="Verdana"/>
        <family val="2"/>
      </rPr>
      <t xml:space="preserve">
Desarrollo de una actividad de carácter lúdico-psicológico orientada al fortalecimiento del talento humano, el bienestar laboral, las relaciones interpersonales y el trabajo en equipo de los servidores públicos de la entidad. La actividad deberá estar enfocada en la promoción de hábitos adecuados de descanso y en la higiene del sueño, como estrategia de regulación, autocuidado y prevención de factores asociados a la salud mental.
Como parte del desarrollo de la actividad, el contratista deberá suministrar y entregar a cada uno de los asistentes una (1) manta cobija sencilla y una (1) funda para cobija, elaborada en material suave, con sistema de cierre mediante cremallera y en color azul agua marina.
Los elementos suministrados deberán ser nuevos, encontrarse en condiciones adecuadas de calidad, presentación y uso, y ser entregados en la cantidad correspondiente al número de asistentes definido por la entidad. Asistentes:76 personas</t>
    </r>
  </si>
  <si>
    <r>
      <rPr>
        <b/>
        <sz val="10"/>
        <rFont val="Verdana"/>
        <family val="2"/>
      </rPr>
      <t xml:space="preserve">SERVICIO DE TRANSPORTE TERRESTRE  MINIVAN  (22 PERSONAS) </t>
    </r>
    <r>
      <rPr>
        <b/>
        <sz val="10"/>
        <color rgb="FFFF0000"/>
        <rFont val="Verdana"/>
        <family val="2"/>
      </rPr>
      <t xml:space="preserve">
</t>
    </r>
    <r>
      <rPr>
        <sz val="10"/>
        <color theme="3"/>
        <rFont val="Verdana"/>
        <family val="2"/>
      </rPr>
      <t>Desde el Lugar del encuentro de la actividad de Bienestar, ubicado en el  KM 9 vía al aeropuerto, Armenia (Quindio)</t>
    </r>
    <r>
      <rPr>
        <sz val="10"/>
        <rFont val="Verdana"/>
        <family val="2"/>
      </rPr>
      <t>, hasta el sitio de los examenes medicos en Cali (Valle del Cauca), en vehiculo tipo minivan, el cual deberá contar con capacidad mínima para veintidos (22)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</si>
  <si>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SERVICIO DE TRANSPORTE TERRESTRE EN BUS (54 PERSONAS)</t>
    </r>
    <r>
      <rPr>
        <sz val="10"/>
        <rFont val="Verdana"/>
        <family val="2"/>
      </rPr>
      <t xml:space="preserve">
Desde el lugar del encuentro de la actividad de bienestar, ubicado en el  KM 9 vía al aeropuerto, Armenia (Quindio) hasta la oficina de la Territorial Pacifico (carrera 117 N° 16B-00, parcelaciones de Pance) Cali (Valle del Cauca), , el bus deberá contar con capacidad mínima para cincuenta y cuatro (54)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</si>
  <si>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CENA:</t>
    </r>
    <r>
      <rPr>
        <sz val="10"/>
        <rFont val="Verdana"/>
        <family val="2"/>
      </rPr>
      <t xml:space="preserve">
Tres (3) opciones de menú, compuestas por: una (1) porción de proteína de 250 gr, una (1) porción de harina o cereal, una (1) porción de vegetales frescos y una (1) bebida de fruta natural fría. 
Nota: Dentro de las opciones de menú deberá incluirse, como mínimo, una (1) opción vegana.</t>
    </r>
  </si>
  <si>
    <r>
      <rPr>
        <b/>
        <sz val="10"/>
        <rFont val="Verdana"/>
        <family val="2"/>
      </rPr>
      <t xml:space="preserve">SERVICIO DE TRANSPORTE TERRESTRE  MINIVAN  (22 PERSONAS) </t>
    </r>
    <r>
      <rPr>
        <sz val="10"/>
        <rFont val="Verdana"/>
        <family val="2"/>
      </rPr>
      <t xml:space="preserve">
Desde el  Aeropuerto Internacional el Eden (Armenia), hasta el lugar del encuentro de la actividad de Bienestar, ubicado en el  KM 9 vía al aeropuerto, Municipio de Armenia (Quindio), en vehiculo tipo minivan, el cual deberá contar con capacidad mínima para veintidos (22)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</si>
  <si>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SERVICIO DE TRANSPORTE TERRESTRE EN BUS (54 PERSONAS)</t>
    </r>
    <r>
      <rPr>
        <sz val="10"/>
        <rFont val="Verdana"/>
        <family val="2"/>
      </rPr>
      <t xml:space="preserve">
Desde la sede Administrativa de la Direccion Territorial Pacifico (carrera 117 N° 16B-00, parcelaciones de Pance) Cali (Valle del Cauca), hasta el Lugar del encuentro de la actividad de Bienestar, ubicado en el  KM 9 vía al aeropuerto, Armenia (Quindio), el bus deberá contar con capacidad mínima para cincuenta y cuatro (54)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</si>
  <si>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 xml:space="preserve">SERIVICO DE ALOJAMIENTO EN ACOMODACIÓN MULTIPLE: </t>
    </r>
    <r>
      <rPr>
        <sz val="10"/>
        <rFont val="Verdana"/>
        <family val="2"/>
      </rPr>
      <t xml:space="preserv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r>
  </si>
  <si>
    <r>
      <rPr>
        <b/>
        <sz val="10"/>
        <rFont val="Verdana"/>
        <family val="2"/>
      </rPr>
      <t>ESTACIÓN DE CAFÉ, AGUA Y AROMATICAS SURTIDAS PARA 76 PERSONAS:</t>
    </r>
    <r>
      <rPr>
        <sz val="10"/>
        <rFont val="Verdana"/>
        <family val="2"/>
      </rPr>
      <t xml:space="preserve">
* Café, tinto, aromáticas surtidas y agua. 
* Bebidas servidas en vasos biodegradables. 
* Incluye el transporte, montaje, menaje y servicio (Distribución en sitio de realización de la actividad.)
* Debe estar surtida durante  toda la jornada </t>
    </r>
  </si>
  <si>
    <r>
      <rPr>
        <b/>
        <sz val="10"/>
        <rFont val="Verdana"/>
        <family val="2"/>
      </rPr>
      <t>AUDITORIO CON CAPACIDAD PARA 76 PERSONAS</t>
    </r>
    <r>
      <rPr>
        <sz val="10"/>
        <rFont val="Verdana"/>
        <family val="2"/>
      </rPr>
      <t xml:space="preserve">
* Auditorio con capacidad para setenta (76) personas.
* Incluye sistema de sonido, conexión Wi-Fi, microfonos, proyector o pantalla y sistema de proyección visible para todo el salón.
* Sillas organizadas y mesa principal.
* Aire acondicionado.
* Disponibilidad : Jornada completa</t>
    </r>
  </si>
  <si>
    <r>
      <rPr>
        <b/>
        <sz val="10"/>
        <rFont val="Verdana"/>
        <family val="2"/>
      </rPr>
      <t>ACTIVIDAD LÚDICO-PSICOLÓGICA PARA EL FORTALECIMIENTO DEL TALENTO HUMANO- 76 PARTICIPANTES.</t>
    </r>
    <r>
      <rPr>
        <sz val="10"/>
        <rFont val="Verdana"/>
        <family val="2"/>
      </rPr>
      <t xml:space="preserve">
Desarrollo de una actividad experiencial de carácter lúdico-psicológico, orientada al fortalecimiento del talento humano, el bienestar laboral y la promoción de relaciones interpersonales positivas entre los servidores públicos de la entidad.
La actividad está diseñada desde un enfoque de psicología organizacional y bienestar laboral, utilizando experiencias lúdicas, culturales y de interacción grupal que favorezcan la comunicación efectiva, la confianza, la integración, la cooperación, el reconocimiento del otro, el sentido de pertenencia y el trabajo en equipo.
Como eje articulador de la experiencia, se desarrollará un recorrido de la Cultura Cafetera (Recuca), experiencia que convertirá a los asistentes en caficultores por un día, permitiéndoles interactuar con diferentes elementos propios de la tradición cafetera, generando espacios de aprendizaje vivencial, participación activa y reflexión sobre la importancia de las relaciones humanas y el trabajo colaborativo en el contexto laboral.
El desarrollo de esta actividad, Incluye: Transporte de ida y regreso, Seguro de accidentes, acompañamiento por parte de un intérprete de la cultura cafetera, almuerzo típico cafetero, ingreso completo que incluya Arrieros y Chapoleras, Sendero Cafetero, Cosecha de Café, Post – Cosecha y Rito del Café.
La actividad deberá propiciar un ambiente seguro, participativo e inclusivo, en el que los asistentes podrán fortalecer sus vínculos interpersonales mediante experiencias diferentes a las dinámicas habituales del entorno laboral.
Esta actividad lúdica se orienta a generar espacios de interacción, reconocimiento, comunicación y cooperación, a través de la que se busca que la experiencia permita a los participantes identificar y poner en práctica recursos individuales y grupales asociados con el trabajo en equipo, la empatía, la escucha activa, la comunicación asertiva y la construcción de relaciones laborales saludables.
Al finalizar la jornada, se incorporará un espacio de reflexión y cierre, en el cual los participantes puedan identificar los principales aprendizajes de la experiencia y relacionarlos con situaciones propias de su entorno laboral, favoreciendo la transferencia de lo aprendido al contexto institucional.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</si>
</sst>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_(* #,##0.00_);_(* \(#,##0.00\);_(* &quot;-&quot;??_);_(@_)"/>
    <numFmt numFmtId="165" formatCode="&quot;$&quot;\ #,##0"/>
    <numFmt numFmtId="166" formatCode="&quot;$&quot;\ #,##0.00"/>
    <numFmt numFmtId="167" formatCode="_-* #,##0_-;\-* #,##0_-;_-* &quot;-&quot;??_-;_-@_-"/>
    <numFmt numFmtId="168" formatCode="_-&quot;$&quot;\ * #,##0.00_-;\-&quot;$&quot;\ * #,##0.00_-;_-&quot;$&quot;\ * &quot;-&quot;??_-;_-@"/>
  </numFmts>
  <fonts count="13" x14ac:knownFonts="1">
    <font>
      <sz val="11"/>
      <color theme="1"/>
      <name val="Calibri"/>
      <family val="2"/>
      <scheme val="minor"/>
    </font>
    <font>
      <sz val="11"/>
      <color theme="1"/>
      <name val="Calibri"/>
      <family val="2"/>
      <scheme val="minor"/>
    </font>
    <font>
      <b/>
      <sz val="8"/>
      <color rgb="FF000000"/>
      <name val="Verdana"/>
      <family val="2"/>
    </font>
    <font>
      <b/>
      <sz val="8"/>
      <color theme="1"/>
      <name val="Verdana"/>
      <family val="2"/>
    </font>
    <font>
      <sz val="8"/>
      <color theme="1"/>
      <name val="Verdana"/>
      <family val="2"/>
    </font>
    <font>
      <b/>
      <sz val="8"/>
      <name val="Verdana"/>
      <family val="2"/>
    </font>
    <font>
      <sz val="11"/>
      <color theme="1"/>
      <name val="Calibri"/>
      <family val="2"/>
      <scheme val="minor"/>
    </font>
    <font>
      <sz val="8"/>
      <name val="Verdana"/>
      <family val="2"/>
    </font>
    <font>
      <b/>
      <sz val="10"/>
      <name val="Verdana"/>
      <family val="2"/>
    </font>
    <font>
      <sz val="10"/>
      <name val="Verdana"/>
      <family val="2"/>
    </font>
    <font>
      <b/>
      <sz val="10"/>
      <color rgb="FFFF0000"/>
      <name val="Verdana"/>
      <family val="2"/>
    </font>
    <font>
      <sz val="10"/>
      <color theme="3"/>
      <name val="Verdana"/>
      <family val="2"/>
    </font>
    <font>
      <sz val="8"/>
      <color rgb="FF000000"/>
      <name val="Verdana"/>
      <family val="2"/>
    </font>
  </fonts>
  <fills count="11">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9"/>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double">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 fillId="0" borderId="0"/>
    <xf numFmtId="43" fontId="1" fillId="0" borderId="0" applyFont="0" applyFill="0" applyBorder="0" applyAlignment="0" applyProtection="0"/>
  </cellStyleXfs>
  <cellXfs count="52">
    <xf numFmtId="0" fontId="0" fillId="0" borderId="0" xfId="0"/>
    <xf numFmtId="0" fontId="4" fillId="0" borderId="0" xfId="0" applyFont="1"/>
    <xf numFmtId="0" fontId="4" fillId="0" borderId="0" xfId="0" applyFont="1" applyAlignment="1">
      <alignment horizontal="center" vertical="center"/>
    </xf>
    <xf numFmtId="0" fontId="4" fillId="0" borderId="1" xfId="0" applyFont="1" applyBorder="1" applyAlignment="1">
      <alignment horizontal="center" vertical="center" wrapText="1"/>
    </xf>
    <xf numFmtId="165" fontId="4" fillId="0" borderId="0" xfId="0" applyNumberFormat="1" applyFont="1"/>
    <xf numFmtId="165" fontId="4" fillId="0" borderId="1" xfId="2" applyNumberFormat="1" applyFont="1" applyFill="1" applyBorder="1" applyAlignment="1" applyProtection="1">
      <alignment horizontal="center" vertical="center"/>
    </xf>
    <xf numFmtId="165" fontId="3" fillId="0" borderId="0" xfId="3" applyNumberFormat="1" applyFont="1"/>
    <xf numFmtId="2" fontId="4" fillId="0" borderId="1" xfId="2" applyNumberFormat="1" applyFont="1" applyFill="1" applyBorder="1" applyAlignment="1" applyProtection="1">
      <alignment horizontal="center" vertical="center"/>
    </xf>
    <xf numFmtId="0" fontId="7" fillId="0" borderId="1" xfId="0" applyFont="1" applyBorder="1" applyAlignment="1">
      <alignment horizontal="center" vertical="center" wrapText="1"/>
    </xf>
    <xf numFmtId="2" fontId="4" fillId="0" borderId="1" xfId="1" applyNumberFormat="1" applyFont="1" applyFill="1" applyBorder="1" applyAlignment="1" applyProtection="1">
      <alignment horizontal="center" vertical="center"/>
    </xf>
    <xf numFmtId="167" fontId="3" fillId="0" borderId="0" xfId="3" applyNumberFormat="1" applyFont="1"/>
    <xf numFmtId="0" fontId="4" fillId="0" borderId="0" xfId="0" applyFont="1" applyAlignment="1">
      <alignment horizontal="center" vertical="center" wrapText="1"/>
    </xf>
    <xf numFmtId="0" fontId="9" fillId="6" borderId="5" xfId="0" applyFont="1" applyFill="1" applyBorder="1" applyAlignment="1">
      <alignment horizontal="center" vertical="center"/>
    </xf>
    <xf numFmtId="0" fontId="9" fillId="0" borderId="4" xfId="0" applyFont="1" applyBorder="1" applyAlignment="1">
      <alignment horizontal="left" vertical="center" wrapText="1"/>
    </xf>
    <xf numFmtId="0" fontId="4" fillId="0" borderId="1" xfId="0" applyFont="1" applyBorder="1" applyAlignment="1">
      <alignment horizontal="center" vertical="center"/>
    </xf>
    <xf numFmtId="6" fontId="7" fillId="0" borderId="1" xfId="4" applyNumberFormat="1" applyFont="1" applyFill="1" applyBorder="1" applyAlignment="1">
      <alignment horizontal="center" vertical="center" wrapText="1"/>
    </xf>
    <xf numFmtId="44" fontId="7" fillId="0" borderId="1" xfId="4" applyFont="1" applyFill="1" applyBorder="1" applyAlignment="1">
      <alignment horizontal="center" vertical="center" wrapText="1"/>
    </xf>
    <xf numFmtId="44" fontId="4" fillId="0" borderId="0" xfId="4" applyFont="1" applyAlignment="1">
      <alignment horizontal="center" vertical="center"/>
    </xf>
    <xf numFmtId="44" fontId="4" fillId="5" borderId="1" xfId="4" applyFont="1" applyFill="1" applyBorder="1" applyAlignment="1" applyProtection="1">
      <alignment horizontal="center" vertical="center"/>
    </xf>
    <xf numFmtId="0" fontId="9" fillId="6" borderId="12" xfId="0" applyFont="1" applyFill="1" applyBorder="1" applyAlignment="1">
      <alignment horizontal="center" vertical="center"/>
    </xf>
    <xf numFmtId="0" fontId="9" fillId="0" borderId="13" xfId="0" applyFont="1" applyBorder="1" applyAlignment="1">
      <alignment horizontal="left" vertical="center" wrapText="1"/>
    </xf>
    <xf numFmtId="0" fontId="7" fillId="0" borderId="2" xfId="0" applyFont="1" applyBorder="1" applyAlignment="1">
      <alignment horizontal="center" vertical="center" wrapText="1"/>
    </xf>
    <xf numFmtId="44" fontId="7" fillId="0" borderId="2" xfId="4" applyFont="1" applyFill="1" applyBorder="1" applyAlignment="1">
      <alignment horizontal="center" vertical="center" wrapText="1"/>
    </xf>
    <xf numFmtId="6" fontId="7" fillId="0" borderId="2" xfId="4" applyNumberFormat="1" applyFont="1" applyFill="1" applyBorder="1" applyAlignment="1">
      <alignment horizontal="center" vertical="center" wrapText="1"/>
    </xf>
    <xf numFmtId="165" fontId="4" fillId="0" borderId="2" xfId="2" applyNumberFormat="1" applyFont="1" applyFill="1" applyBorder="1" applyAlignment="1" applyProtection="1">
      <alignment horizontal="center" vertical="center"/>
    </xf>
    <xf numFmtId="2" fontId="4" fillId="0" borderId="2" xfId="2" applyNumberFormat="1" applyFont="1" applyFill="1" applyBorder="1" applyAlignment="1" applyProtection="1">
      <alignment horizontal="center" vertical="center"/>
    </xf>
    <xf numFmtId="2" fontId="4" fillId="0" borderId="2" xfId="1" applyNumberFormat="1" applyFont="1" applyFill="1" applyBorder="1" applyAlignment="1" applyProtection="1">
      <alignment horizontal="center" vertical="center"/>
    </xf>
    <xf numFmtId="44" fontId="4" fillId="5" borderId="2" xfId="4" applyFont="1" applyFill="1" applyBorder="1" applyAlignment="1" applyProtection="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167" fontId="4" fillId="5" borderId="1" xfId="4" applyNumberFormat="1" applyFont="1" applyFill="1" applyBorder="1" applyAlignment="1" applyProtection="1">
      <alignment horizontal="center" vertical="center"/>
    </xf>
    <xf numFmtId="167" fontId="4" fillId="5" borderId="2" xfId="4" applyNumberFormat="1" applyFont="1" applyFill="1" applyBorder="1" applyAlignment="1" applyProtection="1">
      <alignment horizontal="center" vertical="center"/>
    </xf>
    <xf numFmtId="44" fontId="3" fillId="5" borderId="11" xfId="4" applyFont="1" applyFill="1" applyBorder="1"/>
    <xf numFmtId="44" fontId="3" fillId="0" borderId="11" xfId="0" applyNumberFormat="1" applyFont="1" applyBorder="1" applyAlignment="1">
      <alignment horizont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168" fontId="8" fillId="10" borderId="6" xfId="0" applyNumberFormat="1" applyFont="1" applyFill="1" applyBorder="1" applyAlignment="1">
      <alignment horizontal="center" vertical="center" wrapText="1"/>
    </xf>
    <xf numFmtId="168" fontId="8" fillId="10" borderId="0" xfId="0" applyNumberFormat="1" applyFont="1" applyFill="1" applyAlignment="1">
      <alignment horizontal="center" vertical="center" wrapText="1"/>
    </xf>
    <xf numFmtId="168" fontId="8" fillId="10" borderId="10" xfId="0" applyNumberFormat="1" applyFont="1" applyFill="1" applyBorder="1" applyAlignment="1">
      <alignment horizontal="center" vertical="center" wrapText="1"/>
    </xf>
    <xf numFmtId="166" fontId="2" fillId="8" borderId="1" xfId="0" applyNumberFormat="1" applyFont="1" applyFill="1" applyBorder="1" applyAlignment="1">
      <alignment horizontal="center" vertical="center" wrapText="1"/>
    </xf>
    <xf numFmtId="44" fontId="12" fillId="9" borderId="2" xfId="4" applyFont="1" applyFill="1" applyBorder="1" applyAlignment="1">
      <alignment horizontal="center" vertical="center" wrapText="1"/>
    </xf>
    <xf numFmtId="44" fontId="12" fillId="9" borderId="3" xfId="4"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165"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7" fontId="2" fillId="5" borderId="1" xfId="3" applyNumberFormat="1" applyFont="1" applyFill="1" applyBorder="1" applyAlignment="1">
      <alignment horizontal="center" vertical="center" wrapText="1"/>
    </xf>
    <xf numFmtId="165" fontId="2" fillId="7" borderId="1" xfId="3" applyNumberFormat="1" applyFont="1" applyFill="1" applyBorder="1" applyAlignment="1" applyProtection="1">
      <alignment horizontal="center" vertical="center" wrapText="1"/>
    </xf>
    <xf numFmtId="168" fontId="8" fillId="10" borderId="7" xfId="0" applyNumberFormat="1" applyFont="1" applyFill="1" applyBorder="1" applyAlignment="1">
      <alignment horizontal="center" vertical="center" wrapText="1"/>
    </xf>
    <xf numFmtId="168" fontId="8" fillId="10" borderId="8" xfId="0" applyNumberFormat="1" applyFont="1" applyFill="1" applyBorder="1" applyAlignment="1">
      <alignment horizontal="center" vertical="center" wrapText="1"/>
    </xf>
    <xf numFmtId="168" fontId="8" fillId="10" borderId="9" xfId="0" applyNumberFormat="1" applyFont="1" applyFill="1" applyBorder="1" applyAlignment="1">
      <alignment horizontal="center" vertical="center" wrapText="1"/>
    </xf>
  </cellXfs>
  <cellStyles count="7">
    <cellStyle name="Millares" xfId="3" builtinId="3"/>
    <cellStyle name="Millares 2" xfId="2" xr:uid="{9F9C1794-FE5E-4C72-9C2D-59C6A477913A}"/>
    <cellStyle name="Millares 3" xfId="6" xr:uid="{BC450124-E5BD-478A-B5E9-1F7D8C976899}"/>
    <cellStyle name="Moneda" xfId="4" builtinId="4"/>
    <cellStyle name="Normal" xfId="0" builtinId="0"/>
    <cellStyle name="Normal 2" xfId="5" xr:uid="{959D60A2-B894-427B-85C8-4B5D7A0966FA}"/>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40B6-FB5B-4A8E-AFB3-EC57D479AC66}">
  <dimension ref="A1:P29"/>
  <sheetViews>
    <sheetView tabSelected="1" topLeftCell="F28" zoomScale="115" zoomScaleNormal="115" workbookViewId="0">
      <selection activeCell="A17" sqref="A17"/>
    </sheetView>
  </sheetViews>
  <sheetFormatPr baseColWidth="10" defaultColWidth="13.5703125" defaultRowHeight="10.5" x14ac:dyDescent="0.15"/>
  <cols>
    <col min="1" max="1" width="7.140625" style="2" bestFit="1" customWidth="1"/>
    <col min="2" max="2" width="98.7109375" style="11" customWidth="1"/>
    <col min="3" max="3" width="11.28515625" style="1" bestFit="1" customWidth="1"/>
    <col min="4" max="4" width="10.5703125" style="2" bestFit="1" customWidth="1"/>
    <col min="5" max="5" width="18.42578125" style="17" customWidth="1"/>
    <col min="6" max="6" width="16.85546875" style="6" customWidth="1"/>
    <col min="7" max="7" width="18.140625" style="6" customWidth="1"/>
    <col min="8" max="8" width="11.7109375" style="4" customWidth="1"/>
    <col min="9" max="9" width="12.42578125" style="4" customWidth="1"/>
    <col min="10" max="10" width="11.7109375" style="4" customWidth="1"/>
    <col min="11" max="11" width="12.42578125" style="4" customWidth="1"/>
    <col min="12" max="12" width="14.28515625" style="1" customWidth="1"/>
    <col min="13" max="13" width="14.42578125" style="10" customWidth="1"/>
    <col min="14" max="14" width="12.7109375" style="1" customWidth="1"/>
    <col min="15" max="15" width="10" style="2" customWidth="1"/>
    <col min="16" max="16" width="19" style="1" bestFit="1" customWidth="1"/>
    <col min="17" max="16384" width="13.5703125" style="1"/>
  </cols>
  <sheetData>
    <row r="1" spans="1:16" ht="15" customHeight="1" x14ac:dyDescent="0.15">
      <c r="A1" s="34" t="s">
        <v>11</v>
      </c>
      <c r="B1" s="35"/>
      <c r="C1" s="35"/>
      <c r="D1" s="35"/>
      <c r="E1" s="35"/>
      <c r="F1" s="35"/>
      <c r="G1" s="35"/>
      <c r="H1" s="35"/>
      <c r="I1" s="35"/>
      <c r="J1" s="35"/>
      <c r="K1" s="35"/>
      <c r="L1" s="35"/>
      <c r="M1" s="35"/>
      <c r="N1" s="35"/>
      <c r="O1" s="35"/>
      <c r="P1" s="35"/>
    </row>
    <row r="2" spans="1:16" ht="30.6" customHeight="1" x14ac:dyDescent="0.15">
      <c r="A2" s="44" t="s">
        <v>0</v>
      </c>
      <c r="B2" s="42" t="s">
        <v>4</v>
      </c>
      <c r="C2" s="44" t="s">
        <v>5</v>
      </c>
      <c r="D2" s="44" t="s">
        <v>3</v>
      </c>
      <c r="E2" s="40" t="s">
        <v>22</v>
      </c>
      <c r="F2" s="48" t="s">
        <v>23</v>
      </c>
      <c r="G2" s="39" t="s">
        <v>24</v>
      </c>
      <c r="H2" s="45" t="s">
        <v>1</v>
      </c>
      <c r="I2" s="45" t="s">
        <v>6</v>
      </c>
      <c r="J2" s="45" t="s">
        <v>2</v>
      </c>
      <c r="K2" s="45" t="s">
        <v>7</v>
      </c>
      <c r="L2" s="46" t="s">
        <v>8</v>
      </c>
      <c r="M2" s="47" t="s">
        <v>9</v>
      </c>
      <c r="N2" s="46" t="s">
        <v>10</v>
      </c>
      <c r="O2" s="46" t="s">
        <v>20</v>
      </c>
      <c r="P2" s="47" t="s">
        <v>21</v>
      </c>
    </row>
    <row r="3" spans="1:16" ht="35.25" customHeight="1" x14ac:dyDescent="0.15">
      <c r="A3" s="44"/>
      <c r="B3" s="43"/>
      <c r="C3" s="44"/>
      <c r="D3" s="44"/>
      <c r="E3" s="41"/>
      <c r="F3" s="48"/>
      <c r="G3" s="39"/>
      <c r="H3" s="45"/>
      <c r="I3" s="45"/>
      <c r="J3" s="45"/>
      <c r="K3" s="45"/>
      <c r="L3" s="46"/>
      <c r="M3" s="47"/>
      <c r="N3" s="46"/>
      <c r="O3" s="46"/>
      <c r="P3" s="47"/>
    </row>
    <row r="4" spans="1:16" ht="25.5" customHeight="1" x14ac:dyDescent="0.15">
      <c r="A4" s="49" t="s">
        <v>13</v>
      </c>
      <c r="B4" s="50"/>
      <c r="C4" s="50"/>
      <c r="D4" s="50"/>
      <c r="E4" s="50"/>
      <c r="F4" s="50"/>
      <c r="G4" s="50"/>
      <c r="H4" s="50"/>
      <c r="I4" s="50"/>
      <c r="J4" s="50"/>
      <c r="K4" s="50"/>
      <c r="L4" s="50"/>
      <c r="M4" s="50"/>
      <c r="N4" s="50"/>
      <c r="O4" s="50"/>
      <c r="P4" s="51"/>
    </row>
    <row r="5" spans="1:16" ht="138.75" customHeight="1" x14ac:dyDescent="0.15">
      <c r="A5" s="12">
        <v>1</v>
      </c>
      <c r="B5" s="13" t="s">
        <v>14</v>
      </c>
      <c r="C5" s="8" t="s">
        <v>12</v>
      </c>
      <c r="D5" s="8">
        <v>1</v>
      </c>
      <c r="E5" s="16">
        <v>39600</v>
      </c>
      <c r="F5" s="15">
        <v>40000</v>
      </c>
      <c r="G5" s="15">
        <v>37000</v>
      </c>
      <c r="H5" s="5">
        <f>+MIN(E5:G5)</f>
        <v>37000</v>
      </c>
      <c r="I5" s="5">
        <f>+AVERAGE(E5:G5)</f>
        <v>38866.666666666664</v>
      </c>
      <c r="J5" s="5">
        <f>+MEDIAN(E5:G5)</f>
        <v>39600</v>
      </c>
      <c r="K5" s="7">
        <f>_xlfn.STDEV.P(E5:G5)</f>
        <v>1329.9958228840001</v>
      </c>
      <c r="L5" s="9">
        <f t="shared" ref="L5:L17" si="0">K5/I5</f>
        <v>3.4219446557907381E-2</v>
      </c>
      <c r="M5" s="30">
        <f t="shared" ref="M5:M13" si="1">IF(L5&lt;=0.15,I5,IF(AND(L5&gt;0.15,L5&lt;=0.49),J5,H5))</f>
        <v>38866.666666666664</v>
      </c>
      <c r="N5" s="3" t="str">
        <f t="shared" ref="N5:N13" si="2">IF(M5=H5, "MENOR VALOR", IF(M5=I5,"MEDIA ARITMETICA", IF(M5=J5,"MEDIANA")))</f>
        <v>MEDIA ARITMETICA</v>
      </c>
      <c r="O5" s="14">
        <v>76</v>
      </c>
      <c r="P5" s="18">
        <f>ROUNDUP((+O5*M5),0)</f>
        <v>2953867</v>
      </c>
    </row>
    <row r="6" spans="1:16" ht="114" customHeight="1" x14ac:dyDescent="0.15">
      <c r="A6" s="12">
        <v>2</v>
      </c>
      <c r="B6" s="13" t="s">
        <v>32</v>
      </c>
      <c r="C6" s="8" t="s">
        <v>12</v>
      </c>
      <c r="D6" s="8">
        <v>1</v>
      </c>
      <c r="E6" s="16">
        <v>39600</v>
      </c>
      <c r="F6" s="15">
        <v>41000</v>
      </c>
      <c r="G6" s="15">
        <v>38000</v>
      </c>
      <c r="H6" s="5">
        <f>+MIN(E6:G6)</f>
        <v>38000</v>
      </c>
      <c r="I6" s="5">
        <f>+AVERAGE(E6:G6)</f>
        <v>39533.333333333336</v>
      </c>
      <c r="J6" s="5">
        <f>+MEDIAN(E6:G6)</f>
        <v>39600</v>
      </c>
      <c r="K6" s="7">
        <f>_xlfn.STDEV.P(E6:G6)</f>
        <v>1225.6517540566822</v>
      </c>
      <c r="L6" s="9">
        <f t="shared" si="0"/>
        <v>3.1002995465177458E-2</v>
      </c>
      <c r="M6" s="30">
        <f t="shared" si="1"/>
        <v>39533.333333333336</v>
      </c>
      <c r="N6" s="3" t="str">
        <f t="shared" si="2"/>
        <v>MEDIA ARITMETICA</v>
      </c>
      <c r="O6" s="14">
        <v>76</v>
      </c>
      <c r="P6" s="18">
        <f t="shared" ref="P6:P27" si="3">ROUNDUP((+O6*M6),0)</f>
        <v>3004534</v>
      </c>
    </row>
    <row r="7" spans="1:16" ht="63" customHeight="1" x14ac:dyDescent="0.15">
      <c r="A7" s="12">
        <v>3</v>
      </c>
      <c r="B7" s="13" t="s">
        <v>25</v>
      </c>
      <c r="C7" s="8" t="s">
        <v>12</v>
      </c>
      <c r="D7" s="8">
        <v>1</v>
      </c>
      <c r="E7" s="16">
        <v>186000</v>
      </c>
      <c r="F7" s="15">
        <v>190000</v>
      </c>
      <c r="G7" s="15">
        <v>192000</v>
      </c>
      <c r="H7" s="5">
        <f>+MIN(E7:G7)</f>
        <v>186000</v>
      </c>
      <c r="I7" s="5">
        <f>+AVERAGE(E7:G7)</f>
        <v>189333.33333333334</v>
      </c>
      <c r="J7" s="5">
        <f>+MEDIAN(E7:G7)</f>
        <v>190000</v>
      </c>
      <c r="K7" s="7">
        <f>_xlfn.STDEV.P(E7:G7)</f>
        <v>2494.4382578492941</v>
      </c>
      <c r="L7" s="9">
        <f t="shared" si="0"/>
        <v>1.3174849953429369E-2</v>
      </c>
      <c r="M7" s="30">
        <f t="shared" si="1"/>
        <v>189333.33333333334</v>
      </c>
      <c r="N7" s="3" t="str">
        <f t="shared" si="2"/>
        <v>MEDIA ARITMETICA</v>
      </c>
      <c r="O7" s="14">
        <v>76</v>
      </c>
      <c r="P7" s="18">
        <f t="shared" si="3"/>
        <v>14389334</v>
      </c>
    </row>
    <row r="8" spans="1:16" ht="143.25" customHeight="1" x14ac:dyDescent="0.15">
      <c r="A8" s="12">
        <v>4</v>
      </c>
      <c r="B8" s="13" t="s">
        <v>33</v>
      </c>
      <c r="C8" s="8" t="s">
        <v>12</v>
      </c>
      <c r="D8" s="8">
        <v>1</v>
      </c>
      <c r="E8" s="16">
        <v>700000</v>
      </c>
      <c r="F8" s="15">
        <v>732000</v>
      </c>
      <c r="G8" s="15">
        <v>720000</v>
      </c>
      <c r="H8" s="5">
        <f>+MIN(E8:G8)</f>
        <v>700000</v>
      </c>
      <c r="I8" s="5">
        <f>+AVERAGE(E8:G8)</f>
        <v>717333.33333333337</v>
      </c>
      <c r="J8" s="5">
        <f>+MEDIAN(E8:G8)</f>
        <v>720000</v>
      </c>
      <c r="K8" s="7">
        <f>_xlfn.STDEV.P(E8:G8)</f>
        <v>13199.326582148888</v>
      </c>
      <c r="L8" s="9">
        <f t="shared" si="0"/>
        <v>1.8400548209315363E-2</v>
      </c>
      <c r="M8" s="30">
        <f t="shared" si="1"/>
        <v>717333.33333333337</v>
      </c>
      <c r="N8" s="3" t="str">
        <f t="shared" si="2"/>
        <v>MEDIA ARITMETICA</v>
      </c>
      <c r="O8" s="14">
        <v>1</v>
      </c>
      <c r="P8" s="18">
        <f t="shared" si="3"/>
        <v>717334</v>
      </c>
    </row>
    <row r="9" spans="1:16" ht="96.75" customHeight="1" x14ac:dyDescent="0.15">
      <c r="A9" s="12">
        <v>5</v>
      </c>
      <c r="B9" s="13" t="s">
        <v>34</v>
      </c>
      <c r="C9" s="8" t="s">
        <v>12</v>
      </c>
      <c r="D9" s="8">
        <v>1</v>
      </c>
      <c r="E9" s="16">
        <v>4750000</v>
      </c>
      <c r="F9" s="15">
        <v>4800000</v>
      </c>
      <c r="G9" s="15">
        <v>4830000</v>
      </c>
      <c r="H9" s="5">
        <f>+MIN(E9:G9)</f>
        <v>4750000</v>
      </c>
      <c r="I9" s="5">
        <f>+AVERAGE(E9:G9)</f>
        <v>4793333.333333333</v>
      </c>
      <c r="J9" s="5">
        <f>+MEDIAN(E9:G9)</f>
        <v>4800000</v>
      </c>
      <c r="K9" s="7">
        <f>_xlfn.STDEV.P(E9:G9)</f>
        <v>32998.316455372224</v>
      </c>
      <c r="L9" s="9">
        <f t="shared" si="0"/>
        <v>6.8842106652375994E-3</v>
      </c>
      <c r="M9" s="30">
        <f t="shared" si="1"/>
        <v>4793333.333333333</v>
      </c>
      <c r="N9" s="3" t="str">
        <f t="shared" si="2"/>
        <v>MEDIA ARITMETICA</v>
      </c>
      <c r="O9" s="14">
        <v>1</v>
      </c>
      <c r="P9" s="18">
        <f t="shared" si="3"/>
        <v>4793334</v>
      </c>
    </row>
    <row r="10" spans="1:16" ht="63" customHeight="1" x14ac:dyDescent="0.15">
      <c r="A10" s="36" t="s">
        <v>15</v>
      </c>
      <c r="B10" s="37"/>
      <c r="C10" s="37"/>
      <c r="D10" s="37"/>
      <c r="E10" s="37"/>
      <c r="F10" s="37"/>
      <c r="G10" s="37"/>
      <c r="H10" s="37"/>
      <c r="I10" s="37"/>
      <c r="J10" s="37"/>
      <c r="K10" s="37"/>
      <c r="L10" s="37"/>
      <c r="M10" s="37"/>
      <c r="N10" s="37"/>
      <c r="O10" s="37"/>
      <c r="P10" s="38"/>
    </row>
    <row r="11" spans="1:16" ht="131.25" customHeight="1" x14ac:dyDescent="0.15">
      <c r="A11" s="12">
        <v>6</v>
      </c>
      <c r="B11" s="13" t="s">
        <v>14</v>
      </c>
      <c r="C11" s="8" t="s">
        <v>12</v>
      </c>
      <c r="D11" s="8">
        <v>1</v>
      </c>
      <c r="E11" s="16">
        <v>39600</v>
      </c>
      <c r="F11" s="15">
        <v>40000</v>
      </c>
      <c r="G11" s="15">
        <v>37000</v>
      </c>
      <c r="H11" s="5">
        <f t="shared" ref="H11:H17" si="4">+MIN(E11:G11)</f>
        <v>37000</v>
      </c>
      <c r="I11" s="5">
        <f t="shared" ref="I11:I17" si="5">+AVERAGE(E11:G11)</f>
        <v>38866.666666666664</v>
      </c>
      <c r="J11" s="5">
        <f t="shared" ref="J11:J17" si="6">+MEDIAN(E11:G11)</f>
        <v>39600</v>
      </c>
      <c r="K11" s="7">
        <f t="shared" ref="K11:K17" si="7">_xlfn.STDEV.P(E11:G11)</f>
        <v>1329.9958228840001</v>
      </c>
      <c r="L11" s="9">
        <f t="shared" si="0"/>
        <v>3.4219446557907381E-2</v>
      </c>
      <c r="M11" s="30">
        <f t="shared" si="1"/>
        <v>38866.666666666664</v>
      </c>
      <c r="N11" s="3" t="str">
        <f t="shared" si="2"/>
        <v>MEDIA ARITMETICA</v>
      </c>
      <c r="O11" s="14">
        <v>76</v>
      </c>
      <c r="P11" s="18">
        <f t="shared" si="3"/>
        <v>2953867</v>
      </c>
    </row>
    <row r="12" spans="1:16" ht="38.25" x14ac:dyDescent="0.15">
      <c r="A12" s="12">
        <v>7</v>
      </c>
      <c r="B12" s="13" t="s">
        <v>27</v>
      </c>
      <c r="C12" s="8" t="s">
        <v>12</v>
      </c>
      <c r="D12" s="8">
        <v>1</v>
      </c>
      <c r="E12" s="16">
        <v>23500</v>
      </c>
      <c r="F12" s="15">
        <v>21000</v>
      </c>
      <c r="G12" s="15">
        <v>24500</v>
      </c>
      <c r="H12" s="5">
        <f t="shared" si="4"/>
        <v>21000</v>
      </c>
      <c r="I12" s="5">
        <f t="shared" si="5"/>
        <v>23000</v>
      </c>
      <c r="J12" s="5">
        <f t="shared" si="6"/>
        <v>23500</v>
      </c>
      <c r="K12" s="7">
        <f t="shared" si="7"/>
        <v>1471.9601443879744</v>
      </c>
      <c r="L12" s="9">
        <f t="shared" si="0"/>
        <v>6.3998267147303237E-2</v>
      </c>
      <c r="M12" s="30">
        <f t="shared" si="1"/>
        <v>23000</v>
      </c>
      <c r="N12" s="3" t="str">
        <f t="shared" si="2"/>
        <v>MEDIA ARITMETICA</v>
      </c>
      <c r="O12" s="14">
        <v>76</v>
      </c>
      <c r="P12" s="18">
        <f t="shared" si="3"/>
        <v>1748000</v>
      </c>
    </row>
    <row r="13" spans="1:16" ht="63" customHeight="1" x14ac:dyDescent="0.15">
      <c r="A13" s="12">
        <v>8</v>
      </c>
      <c r="B13" s="13" t="s">
        <v>32</v>
      </c>
      <c r="C13" s="8" t="s">
        <v>12</v>
      </c>
      <c r="D13" s="8">
        <v>1</v>
      </c>
      <c r="E13" s="16">
        <v>39600</v>
      </c>
      <c r="F13" s="15">
        <v>41000</v>
      </c>
      <c r="G13" s="15">
        <v>38000</v>
      </c>
      <c r="H13" s="5">
        <f t="shared" si="4"/>
        <v>38000</v>
      </c>
      <c r="I13" s="5">
        <f t="shared" si="5"/>
        <v>39533.333333333336</v>
      </c>
      <c r="J13" s="5">
        <f t="shared" si="6"/>
        <v>39600</v>
      </c>
      <c r="K13" s="7">
        <f t="shared" si="7"/>
        <v>1225.6517540566822</v>
      </c>
      <c r="L13" s="9">
        <f t="shared" si="0"/>
        <v>3.1002995465177458E-2</v>
      </c>
      <c r="M13" s="30">
        <f t="shared" si="1"/>
        <v>39533.333333333336</v>
      </c>
      <c r="N13" s="3" t="str">
        <f t="shared" si="2"/>
        <v>MEDIA ARITMETICA</v>
      </c>
      <c r="O13" s="14">
        <v>76</v>
      </c>
      <c r="P13" s="18">
        <f t="shared" si="3"/>
        <v>3004534</v>
      </c>
    </row>
    <row r="14" spans="1:16" ht="63" customHeight="1" x14ac:dyDescent="0.15">
      <c r="A14" s="12">
        <v>9</v>
      </c>
      <c r="B14" s="13" t="s">
        <v>35</v>
      </c>
      <c r="C14" s="8" t="s">
        <v>12</v>
      </c>
      <c r="D14" s="8">
        <v>1</v>
      </c>
      <c r="E14" s="16">
        <v>186000</v>
      </c>
      <c r="F14" s="15">
        <v>190000</v>
      </c>
      <c r="G14" s="15">
        <v>192000</v>
      </c>
      <c r="H14" s="5">
        <f t="shared" si="4"/>
        <v>186000</v>
      </c>
      <c r="I14" s="5">
        <f t="shared" si="5"/>
        <v>189333.33333333334</v>
      </c>
      <c r="J14" s="5">
        <f t="shared" si="6"/>
        <v>190000</v>
      </c>
      <c r="K14" s="7">
        <f t="shared" si="7"/>
        <v>2494.4382578492941</v>
      </c>
      <c r="L14" s="9">
        <f t="shared" si="0"/>
        <v>1.3174849953429369E-2</v>
      </c>
      <c r="M14" s="30">
        <f>IF(L14&lt;=0.15,I14,IF(AND(L14&gt;0.15,L14&lt;=0.49),J14,H14))</f>
        <v>189333.33333333334</v>
      </c>
      <c r="N14" s="3" t="str">
        <f>IF(M14=H14, "MENOR VALOR", IF(M14=I14,"MEDIA ARITMETICA", IF(M14=J14,"MEDIANA")))</f>
        <v>MEDIA ARITMETICA</v>
      </c>
      <c r="O14" s="14">
        <v>76</v>
      </c>
      <c r="P14" s="18">
        <f t="shared" si="3"/>
        <v>14389334</v>
      </c>
    </row>
    <row r="15" spans="1:16" ht="63" customHeight="1" x14ac:dyDescent="0.15">
      <c r="A15" s="12">
        <v>10</v>
      </c>
      <c r="B15" s="13" t="s">
        <v>36</v>
      </c>
      <c r="C15" s="8" t="s">
        <v>12</v>
      </c>
      <c r="D15" s="8">
        <v>1</v>
      </c>
      <c r="E15" s="16">
        <v>790000</v>
      </c>
      <c r="F15" s="15">
        <v>800000</v>
      </c>
      <c r="G15" s="15">
        <v>790000</v>
      </c>
      <c r="H15" s="5">
        <f t="shared" si="4"/>
        <v>790000</v>
      </c>
      <c r="I15" s="5">
        <f t="shared" si="5"/>
        <v>793333.33333333337</v>
      </c>
      <c r="J15" s="5">
        <f t="shared" si="6"/>
        <v>790000</v>
      </c>
      <c r="K15" s="7">
        <f t="shared" si="7"/>
        <v>4714.045207910317</v>
      </c>
      <c r="L15" s="9">
        <f t="shared" si="0"/>
        <v>5.9420737914835922E-3</v>
      </c>
      <c r="M15" s="30">
        <f>IF(L15&lt;=0.15,I15,IF(AND(L15&gt;0.15,L15&lt;=0.49),J15,H15))</f>
        <v>793333.33333333337</v>
      </c>
      <c r="N15" s="3" t="str">
        <f>IF(M15=H15, "MENOR VALOR", IF(M15=I15,"MEDIA ARITMETICA", IF(M15=J15,"MEDIANA")))</f>
        <v>MEDIA ARITMETICA</v>
      </c>
      <c r="O15" s="14">
        <v>1</v>
      </c>
      <c r="P15" s="18">
        <f t="shared" si="3"/>
        <v>793334</v>
      </c>
    </row>
    <row r="16" spans="1:16" ht="63" customHeight="1" x14ac:dyDescent="0.15">
      <c r="A16" s="12">
        <v>11</v>
      </c>
      <c r="B16" s="13" t="s">
        <v>37</v>
      </c>
      <c r="C16" s="8" t="s">
        <v>12</v>
      </c>
      <c r="D16" s="8">
        <v>1</v>
      </c>
      <c r="E16" s="16">
        <v>1500000</v>
      </c>
      <c r="F16" s="15">
        <v>1550000</v>
      </c>
      <c r="G16" s="15">
        <v>1500000</v>
      </c>
      <c r="H16" s="5">
        <f t="shared" si="4"/>
        <v>1500000</v>
      </c>
      <c r="I16" s="5">
        <f t="shared" si="5"/>
        <v>1516666.6666666667</v>
      </c>
      <c r="J16" s="5">
        <f t="shared" si="6"/>
        <v>1500000</v>
      </c>
      <c r="K16" s="7">
        <f t="shared" si="7"/>
        <v>23570.22603955158</v>
      </c>
      <c r="L16" s="9">
        <f t="shared" si="0"/>
        <v>1.5540808377726315E-2</v>
      </c>
      <c r="M16" s="30">
        <f>IF(L16&lt;=0.15,I16,IF(AND(L16&gt;0.15,L16&lt;=0.49),J16,H16))</f>
        <v>1516666.6666666667</v>
      </c>
      <c r="N16" s="3" t="str">
        <f>IF(M16=H16, "MENOR VALOR", IF(M16=I16,"MEDIA ARITMETICA", IF(M16=J16,"MEDIANA")))</f>
        <v>MEDIA ARITMETICA</v>
      </c>
      <c r="O16" s="14">
        <v>1</v>
      </c>
      <c r="P16" s="18">
        <f t="shared" si="3"/>
        <v>1516667</v>
      </c>
    </row>
    <row r="17" spans="1:16" ht="63" customHeight="1" x14ac:dyDescent="0.15">
      <c r="A17" s="12">
        <v>12</v>
      </c>
      <c r="B17" s="13" t="s">
        <v>38</v>
      </c>
      <c r="C17" s="8" t="s">
        <v>12</v>
      </c>
      <c r="D17" s="8">
        <v>1</v>
      </c>
      <c r="E17" s="16">
        <v>10678400</v>
      </c>
      <c r="F17" s="15">
        <v>10500000</v>
      </c>
      <c r="G17" s="15">
        <v>10700000</v>
      </c>
      <c r="H17" s="5">
        <f t="shared" si="4"/>
        <v>10500000</v>
      </c>
      <c r="I17" s="5">
        <f t="shared" si="5"/>
        <v>10626133.333333334</v>
      </c>
      <c r="J17" s="5">
        <f t="shared" si="6"/>
        <v>10678400</v>
      </c>
      <c r="K17" s="7">
        <f t="shared" si="7"/>
        <v>89624.599797649804</v>
      </c>
      <c r="L17" s="9">
        <f t="shared" si="0"/>
        <v>8.4343567868195822E-3</v>
      </c>
      <c r="M17" s="30">
        <f>IF(L17&lt;=0.15,I17,IF(AND(L17&gt;0.15,L17&lt;=0.49),J17,H17))</f>
        <v>10626133.333333334</v>
      </c>
      <c r="N17" s="3" t="str">
        <f>IF(M17=H17, "MENOR VALOR", IF(M17=I17,"MEDIA ARITMETICA", IF(M17=J17,"MEDIANA")))</f>
        <v>MEDIA ARITMETICA</v>
      </c>
      <c r="O17" s="14">
        <v>1</v>
      </c>
      <c r="P17" s="18">
        <f t="shared" si="3"/>
        <v>10626134</v>
      </c>
    </row>
    <row r="18" spans="1:16" ht="63" customHeight="1" x14ac:dyDescent="0.15">
      <c r="A18" s="36" t="s">
        <v>16</v>
      </c>
      <c r="B18" s="37"/>
      <c r="C18" s="37"/>
      <c r="D18" s="37"/>
      <c r="E18" s="37"/>
      <c r="F18" s="37"/>
      <c r="G18" s="37"/>
      <c r="H18" s="37"/>
      <c r="I18" s="37"/>
      <c r="J18" s="37"/>
      <c r="K18" s="37"/>
      <c r="L18" s="37"/>
      <c r="M18" s="37"/>
      <c r="N18" s="37"/>
      <c r="O18" s="37"/>
      <c r="P18" s="38"/>
    </row>
    <row r="19" spans="1:16" ht="63" customHeight="1" x14ac:dyDescent="0.15">
      <c r="A19" s="12">
        <v>13</v>
      </c>
      <c r="B19" s="13" t="s">
        <v>14</v>
      </c>
      <c r="C19" s="8" t="s">
        <v>12</v>
      </c>
      <c r="D19" s="8">
        <v>1</v>
      </c>
      <c r="E19" s="16">
        <v>39600</v>
      </c>
      <c r="F19" s="15">
        <v>40000</v>
      </c>
      <c r="G19" s="15">
        <v>37000</v>
      </c>
      <c r="H19" s="5">
        <f t="shared" ref="H19:H24" si="8">+MIN(E19:G19)</f>
        <v>37000</v>
      </c>
      <c r="I19" s="5">
        <f t="shared" ref="I19:I24" si="9">+AVERAGE(E19:G19)</f>
        <v>38866.666666666664</v>
      </c>
      <c r="J19" s="5">
        <f t="shared" ref="J19:J24" si="10">+MEDIAN(E19:G19)</f>
        <v>39600</v>
      </c>
      <c r="K19" s="7">
        <f t="shared" ref="K19:K24" si="11">_xlfn.STDEV.P(E19:G19)</f>
        <v>1329.9958228840001</v>
      </c>
      <c r="L19" s="9">
        <f t="shared" ref="L19:L24" si="12">K19/I19</f>
        <v>3.4219446557907381E-2</v>
      </c>
      <c r="M19" s="30">
        <f t="shared" ref="M19:M24" si="13">IF(L19&lt;=0.15,I19,IF(AND(L19&gt;0.15,L19&lt;=0.49),J19,H19))</f>
        <v>38866.666666666664</v>
      </c>
      <c r="N19" s="3" t="str">
        <f t="shared" ref="N19:N24" si="14">IF(M19=H19, "MENOR VALOR", IF(M19=I19,"MEDIA ARITMETICA", IF(M19=J19,"MEDIANA")))</f>
        <v>MEDIA ARITMETICA</v>
      </c>
      <c r="O19" s="14">
        <v>76</v>
      </c>
      <c r="P19" s="18">
        <f t="shared" si="3"/>
        <v>2953867</v>
      </c>
    </row>
    <row r="20" spans="1:16" ht="63" customHeight="1" x14ac:dyDescent="0.15">
      <c r="A20" s="12">
        <v>14</v>
      </c>
      <c r="B20" s="13" t="s">
        <v>27</v>
      </c>
      <c r="C20" s="8" t="s">
        <v>12</v>
      </c>
      <c r="D20" s="8">
        <v>1</v>
      </c>
      <c r="E20" s="16">
        <v>23500</v>
      </c>
      <c r="F20" s="15">
        <v>21000</v>
      </c>
      <c r="G20" s="15">
        <v>24500</v>
      </c>
      <c r="H20" s="5">
        <f t="shared" si="8"/>
        <v>21000</v>
      </c>
      <c r="I20" s="5">
        <f t="shared" si="9"/>
        <v>23000</v>
      </c>
      <c r="J20" s="5">
        <f t="shared" si="10"/>
        <v>23500</v>
      </c>
      <c r="K20" s="7">
        <f t="shared" si="11"/>
        <v>1471.9601443879744</v>
      </c>
      <c r="L20" s="9">
        <f t="shared" si="12"/>
        <v>6.3998267147303237E-2</v>
      </c>
      <c r="M20" s="30">
        <f t="shared" si="13"/>
        <v>23000</v>
      </c>
      <c r="N20" s="3" t="str">
        <f t="shared" si="14"/>
        <v>MEDIA ARITMETICA</v>
      </c>
      <c r="O20" s="14">
        <v>76</v>
      </c>
      <c r="P20" s="18">
        <f t="shared" si="3"/>
        <v>1748000</v>
      </c>
    </row>
    <row r="21" spans="1:16" ht="63" customHeight="1" x14ac:dyDescent="0.15">
      <c r="A21" s="12">
        <v>15</v>
      </c>
      <c r="B21" s="13" t="s">
        <v>17</v>
      </c>
      <c r="C21" s="8" t="s">
        <v>12</v>
      </c>
      <c r="D21" s="8">
        <v>1</v>
      </c>
      <c r="E21" s="16">
        <v>39600</v>
      </c>
      <c r="F21" s="15">
        <v>41000</v>
      </c>
      <c r="G21" s="15">
        <v>38000</v>
      </c>
      <c r="H21" s="5">
        <f t="shared" si="8"/>
        <v>38000</v>
      </c>
      <c r="I21" s="5">
        <f t="shared" si="9"/>
        <v>39533.333333333336</v>
      </c>
      <c r="J21" s="5">
        <f t="shared" si="10"/>
        <v>39600</v>
      </c>
      <c r="K21" s="7">
        <f t="shared" si="11"/>
        <v>1225.6517540566822</v>
      </c>
      <c r="L21" s="9">
        <f t="shared" si="12"/>
        <v>3.1002995465177458E-2</v>
      </c>
      <c r="M21" s="30">
        <f t="shared" si="13"/>
        <v>39533.333333333336</v>
      </c>
      <c r="N21" s="3" t="str">
        <f t="shared" si="14"/>
        <v>MEDIA ARITMETICA</v>
      </c>
      <c r="O21" s="14">
        <v>76</v>
      </c>
      <c r="P21" s="18">
        <f t="shared" si="3"/>
        <v>3004534</v>
      </c>
    </row>
    <row r="22" spans="1:16" ht="14.25" customHeight="1" x14ac:dyDescent="0.15">
      <c r="A22" s="12">
        <v>16</v>
      </c>
      <c r="B22" s="13" t="s">
        <v>18</v>
      </c>
      <c r="C22" s="8" t="s">
        <v>12</v>
      </c>
      <c r="D22" s="8">
        <v>1</v>
      </c>
      <c r="E22" s="16">
        <v>700000</v>
      </c>
      <c r="F22" s="15">
        <v>720000</v>
      </c>
      <c r="G22" s="15">
        <v>730000</v>
      </c>
      <c r="H22" s="5">
        <f t="shared" si="8"/>
        <v>700000</v>
      </c>
      <c r="I22" s="5">
        <f t="shared" si="9"/>
        <v>716666.66666666663</v>
      </c>
      <c r="J22" s="5">
        <f t="shared" si="10"/>
        <v>720000</v>
      </c>
      <c r="K22" s="7">
        <f t="shared" si="11"/>
        <v>12472.191289246472</v>
      </c>
      <c r="L22" s="9">
        <f t="shared" si="12"/>
        <v>1.7403057612902055E-2</v>
      </c>
      <c r="M22" s="30">
        <f t="shared" si="13"/>
        <v>716666.66666666663</v>
      </c>
      <c r="N22" s="3" t="str">
        <f t="shared" si="14"/>
        <v>MEDIA ARITMETICA</v>
      </c>
      <c r="O22" s="14">
        <v>1</v>
      </c>
      <c r="P22" s="18">
        <f t="shared" si="3"/>
        <v>716667</v>
      </c>
    </row>
    <row r="23" spans="1:16" ht="87" customHeight="1" x14ac:dyDescent="0.15">
      <c r="A23" s="12">
        <v>17</v>
      </c>
      <c r="B23" s="13" t="s">
        <v>28</v>
      </c>
      <c r="C23" s="8" t="s">
        <v>12</v>
      </c>
      <c r="D23" s="8">
        <v>1</v>
      </c>
      <c r="E23" s="16">
        <v>186000</v>
      </c>
      <c r="F23" s="15">
        <v>190000</v>
      </c>
      <c r="G23" s="15">
        <v>192000</v>
      </c>
      <c r="H23" s="5">
        <f t="shared" si="8"/>
        <v>186000</v>
      </c>
      <c r="I23" s="5">
        <f t="shared" si="9"/>
        <v>189333.33333333334</v>
      </c>
      <c r="J23" s="5">
        <f t="shared" si="10"/>
        <v>190000</v>
      </c>
      <c r="K23" s="7">
        <f t="shared" si="11"/>
        <v>2494.4382578492941</v>
      </c>
      <c r="L23" s="9">
        <f t="shared" si="12"/>
        <v>1.3174849953429369E-2</v>
      </c>
      <c r="M23" s="30">
        <f t="shared" si="13"/>
        <v>189333.33333333334</v>
      </c>
      <c r="N23" s="3" t="str">
        <f t="shared" si="14"/>
        <v>MEDIA ARITMETICA</v>
      </c>
      <c r="O23" s="14">
        <v>76</v>
      </c>
      <c r="P23" s="18">
        <f t="shared" si="3"/>
        <v>14389334</v>
      </c>
    </row>
    <row r="24" spans="1:16" ht="195.75" customHeight="1" x14ac:dyDescent="0.15">
      <c r="A24" s="12">
        <v>18</v>
      </c>
      <c r="B24" s="13" t="s">
        <v>29</v>
      </c>
      <c r="C24" s="8" t="s">
        <v>12</v>
      </c>
      <c r="D24" s="8">
        <v>1</v>
      </c>
      <c r="E24" s="16">
        <v>10144000</v>
      </c>
      <c r="F24" s="15">
        <v>10100000</v>
      </c>
      <c r="G24" s="15">
        <v>10200000</v>
      </c>
      <c r="H24" s="5">
        <f t="shared" si="8"/>
        <v>10100000</v>
      </c>
      <c r="I24" s="5">
        <f t="shared" si="9"/>
        <v>10148000</v>
      </c>
      <c r="J24" s="5">
        <f t="shared" si="10"/>
        <v>10144000</v>
      </c>
      <c r="K24" s="7">
        <f t="shared" si="11"/>
        <v>40922.691341927486</v>
      </c>
      <c r="L24" s="9">
        <f t="shared" si="12"/>
        <v>4.0325868488300639E-3</v>
      </c>
      <c r="M24" s="30">
        <f t="shared" si="13"/>
        <v>10148000</v>
      </c>
      <c r="N24" s="3" t="str">
        <f t="shared" si="14"/>
        <v>MEDIA ARITMETICA</v>
      </c>
      <c r="O24" s="14">
        <v>1</v>
      </c>
      <c r="P24" s="18">
        <f t="shared" si="3"/>
        <v>10148000</v>
      </c>
    </row>
    <row r="25" spans="1:16" ht="63" customHeight="1" x14ac:dyDescent="0.15">
      <c r="A25" s="36" t="s">
        <v>19</v>
      </c>
      <c r="B25" s="37"/>
      <c r="C25" s="37"/>
      <c r="D25" s="37"/>
      <c r="E25" s="37"/>
      <c r="F25" s="37"/>
      <c r="G25" s="37"/>
      <c r="H25" s="37"/>
      <c r="I25" s="37"/>
      <c r="J25" s="37"/>
      <c r="K25" s="37"/>
      <c r="L25" s="37"/>
      <c r="M25" s="37"/>
      <c r="N25" s="37"/>
      <c r="O25" s="37"/>
      <c r="P25" s="38"/>
    </row>
    <row r="26" spans="1:16" ht="141.75" customHeight="1" x14ac:dyDescent="0.15">
      <c r="A26" s="12">
        <v>19</v>
      </c>
      <c r="B26" s="13" t="s">
        <v>30</v>
      </c>
      <c r="C26" s="8" t="s">
        <v>12</v>
      </c>
      <c r="D26" s="8">
        <v>1</v>
      </c>
      <c r="E26" s="16">
        <v>1950000</v>
      </c>
      <c r="F26" s="15">
        <v>1900000</v>
      </c>
      <c r="G26" s="15">
        <v>2000000</v>
      </c>
      <c r="H26" s="5">
        <f t="shared" ref="H26:H27" si="15">+MIN(E26:G26)</f>
        <v>1900000</v>
      </c>
      <c r="I26" s="5">
        <f t="shared" ref="I26:I27" si="16">+AVERAGE(E26:G26)</f>
        <v>1950000</v>
      </c>
      <c r="J26" s="5">
        <f t="shared" ref="J26:J27" si="17">+MEDIAN(E26:G26)</f>
        <v>1950000</v>
      </c>
      <c r="K26" s="7">
        <f t="shared" ref="K26:K27" si="18">_xlfn.STDEV.P(E26:G26)</f>
        <v>40824.829046386301</v>
      </c>
      <c r="L26" s="9">
        <f t="shared" ref="L26:L27" si="19">K26/I26</f>
        <v>2.0935809767377592E-2</v>
      </c>
      <c r="M26" s="30">
        <f t="shared" ref="M26:M27" si="20">IF(L26&lt;=0.15,I26,IF(AND(L26&gt;0.15,L26&lt;=0.49),J26,H26))</f>
        <v>1950000</v>
      </c>
      <c r="N26" s="3" t="str">
        <f t="shared" ref="N26:N27" si="21">IF(M26=H26, "MENOR VALOR", IF(M26=I26,"MEDIA ARITMETICA", IF(M26=J26,"MEDIANA")))</f>
        <v>MEDIA ARITMETICA</v>
      </c>
      <c r="O26" s="14">
        <v>1</v>
      </c>
      <c r="P26" s="18">
        <f t="shared" si="3"/>
        <v>1950000</v>
      </c>
    </row>
    <row r="27" spans="1:16" ht="144.75" customHeight="1" x14ac:dyDescent="0.15">
      <c r="A27" s="19">
        <v>20</v>
      </c>
      <c r="B27" s="20" t="s">
        <v>31</v>
      </c>
      <c r="C27" s="21" t="s">
        <v>12</v>
      </c>
      <c r="D27" s="21">
        <v>1</v>
      </c>
      <c r="E27" s="22">
        <v>4750000</v>
      </c>
      <c r="F27" s="23">
        <v>4800000</v>
      </c>
      <c r="G27" s="23">
        <v>4830000</v>
      </c>
      <c r="H27" s="24">
        <f t="shared" si="15"/>
        <v>4750000</v>
      </c>
      <c r="I27" s="24">
        <f t="shared" si="16"/>
        <v>4793333.333333333</v>
      </c>
      <c r="J27" s="24">
        <f t="shared" si="17"/>
        <v>4800000</v>
      </c>
      <c r="K27" s="25">
        <f t="shared" si="18"/>
        <v>32998.316455372224</v>
      </c>
      <c r="L27" s="26">
        <f t="shared" si="19"/>
        <v>6.8842106652375994E-3</v>
      </c>
      <c r="M27" s="31">
        <f t="shared" si="20"/>
        <v>4793333.333333333</v>
      </c>
      <c r="N27" s="28" t="str">
        <f t="shared" si="21"/>
        <v>MEDIA ARITMETICA</v>
      </c>
      <c r="O27" s="29">
        <v>1</v>
      </c>
      <c r="P27" s="27">
        <f t="shared" si="3"/>
        <v>4793334</v>
      </c>
    </row>
    <row r="28" spans="1:16" ht="15.75" customHeight="1" thickBot="1" x14ac:dyDescent="0.2">
      <c r="A28" s="33" t="s">
        <v>26</v>
      </c>
      <c r="B28" s="33"/>
      <c r="C28" s="33"/>
      <c r="D28" s="33"/>
      <c r="E28" s="33"/>
      <c r="F28" s="33"/>
      <c r="G28" s="33"/>
      <c r="H28" s="33"/>
      <c r="I28" s="33"/>
      <c r="J28" s="33"/>
      <c r="K28" s="33"/>
      <c r="L28" s="33"/>
      <c r="M28" s="33"/>
      <c r="N28" s="33"/>
      <c r="O28" s="33"/>
      <c r="P28" s="32">
        <f>+P27+P26+P24+P23+P22+P21+P20+P19+P17+P16+P15+P14+P13+P12+P11+P9+P8+P7+P6+P5</f>
        <v>100594009</v>
      </c>
    </row>
    <row r="29" spans="1:16" ht="11.25" thickTop="1" x14ac:dyDescent="0.15"/>
  </sheetData>
  <mergeCells count="22">
    <mergeCell ref="A18:P18"/>
    <mergeCell ref="F2:F3"/>
    <mergeCell ref="O2:O3"/>
    <mergeCell ref="P2:P3"/>
    <mergeCell ref="A4:P4"/>
    <mergeCell ref="A10:P10"/>
    <mergeCell ref="A28:O28"/>
    <mergeCell ref="A1:P1"/>
    <mergeCell ref="A25:P25"/>
    <mergeCell ref="G2:G3"/>
    <mergeCell ref="E2:E3"/>
    <mergeCell ref="B2:B3"/>
    <mergeCell ref="A2:A3"/>
    <mergeCell ref="H2:H3"/>
    <mergeCell ref="I2:I3"/>
    <mergeCell ref="J2:J3"/>
    <mergeCell ref="K2:K3"/>
    <mergeCell ref="L2:L3"/>
    <mergeCell ref="M2:M3"/>
    <mergeCell ref="N2:N3"/>
    <mergeCell ref="D2:D3"/>
    <mergeCell ref="C2: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APOYO LOGISTICO-FARALLONES</vt:lpstr>
    </vt:vector>
  </TitlesOfParts>
  <Company>PNNC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FERNANDO GIL RIVAS</dc:creator>
  <cp:lastModifiedBy>Diana Guerrero</cp:lastModifiedBy>
  <dcterms:created xsi:type="dcterms:W3CDTF">2023-04-24T16:43:36Z</dcterms:created>
  <dcterms:modified xsi:type="dcterms:W3CDTF">2026-10-08T20:38:02Z</dcterms:modified>
</cp:coreProperties>
</file>