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icbfgob-my.sharepoint.com/personal/dianak_barrera_icbf_gov_co/Documents/Documentos/DIANA BARRERA 2026/NUEVOS CONTRATOS FUMIGACION JARDINERIA LAV TANQUES/DOC SEPT PRECONTRA LAVADO DE TANQUES Y FUMIGACION/"/>
    </mc:Choice>
  </mc:AlternateContent>
  <xr:revisionPtr revIDLastSave="1014" documentId="8_{678B17CD-3B74-45E5-9549-8020BAC1D218}" xr6:coauthVersionLast="47" xr6:coauthVersionMax="47" xr10:uidLastSave="{50B124A7-9EF7-41D2-BEB2-5AF7BF1643F8}"/>
  <bookViews>
    <workbookView xWindow="-120" yWindow="-120" windowWidth="29040" windowHeight="15720" firstSheet="1" activeTab="4" xr2:uid="{00000000-000D-0000-FFFF-FFFF00000000}"/>
  </bookViews>
  <sheets>
    <sheet name="SDC" sheetId="1" r:id="rId1"/>
    <sheet name="SDC STANDAR" sheetId="2" r:id="rId2"/>
    <sheet name="SDC FAIBER" sheetId="3" r:id="rId3"/>
    <sheet name="SDC ibed" sheetId="5" r:id="rId4"/>
    <sheet name="CONSOLIDADO" sheetId="4" r:id="rId5"/>
  </sheets>
  <externalReferences>
    <externalReference r:id="rId6"/>
  </externalReferences>
  <definedNames>
    <definedName name="_xlnm._FilterDatabase" localSheetId="4" hidden="1">CONSOLIDADO!$A$5:$Q$31</definedName>
    <definedName name="_xlnm._FilterDatabase" localSheetId="0" hidden="1">SDC!$A$19:$L$45</definedName>
    <definedName name="_xlnm._FilterDatabase" localSheetId="2" hidden="1">'SDC FAIBER'!$A$19:$L$45</definedName>
    <definedName name="_xlnm._FilterDatabase" localSheetId="3" hidden="1">'SDC ibed'!$A$19:$L$45</definedName>
    <definedName name="_xlnm._FilterDatabase" localSheetId="1" hidden="1">'SDC STANDAR'!$A$19:$L$45</definedName>
    <definedName name="_xlnm.Print_Area" localSheetId="4">CONSOLIDADO!$A$1:$N$47</definedName>
    <definedName name="_xlnm.Print_Area" localSheetId="0">SDC!$A$1:$I$51</definedName>
    <definedName name="_xlnm.Print_Area" localSheetId="2">'SDC FAIBER'!$A$1:$I$51</definedName>
    <definedName name="_xlnm.Print_Area" localSheetId="3">'SDC ibed'!$A$1:$I$51</definedName>
    <definedName name="_xlnm.Print_Area" localSheetId="1">'SDC STANDAR'!$A$1:$I$51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5" i="4" l="1"/>
  <c r="M34" i="4"/>
  <c r="J27" i="4"/>
  <c r="J28" i="4"/>
  <c r="J29" i="4"/>
  <c r="J26" i="4"/>
  <c r="J23" i="4"/>
  <c r="J16" i="4"/>
  <c r="J17" i="4"/>
  <c r="J18" i="4"/>
  <c r="J19" i="4"/>
  <c r="J20" i="4"/>
  <c r="J21" i="4"/>
  <c r="J15" i="4"/>
  <c r="J7" i="4"/>
  <c r="J8" i="4"/>
  <c r="J9" i="4"/>
  <c r="J10" i="4"/>
  <c r="J11" i="4"/>
  <c r="J12" i="4"/>
  <c r="J13" i="4"/>
  <c r="J6" i="4"/>
  <c r="H27" i="4"/>
  <c r="H28" i="4"/>
  <c r="H29" i="4"/>
  <c r="H26" i="4"/>
  <c r="H23" i="4"/>
  <c r="H16" i="4"/>
  <c r="H17" i="4"/>
  <c r="H18" i="4"/>
  <c r="H19" i="4"/>
  <c r="H20" i="4"/>
  <c r="H21" i="4"/>
  <c r="H15" i="4"/>
  <c r="H7" i="4"/>
  <c r="H8" i="4"/>
  <c r="H9" i="4"/>
  <c r="H10" i="4"/>
  <c r="H11" i="4"/>
  <c r="H12" i="4"/>
  <c r="H13" i="4"/>
  <c r="H6" i="4"/>
  <c r="F22" i="4"/>
  <c r="G22" i="4"/>
  <c r="F24" i="4"/>
  <c r="F26" i="4"/>
  <c r="F27" i="4"/>
  <c r="F28" i="4"/>
  <c r="F29" i="4"/>
  <c r="F23" i="4"/>
  <c r="F16" i="4"/>
  <c r="F17" i="4"/>
  <c r="F18" i="4"/>
  <c r="F19" i="4"/>
  <c r="F20" i="4"/>
  <c r="F21" i="4"/>
  <c r="F15" i="4"/>
  <c r="F7" i="4"/>
  <c r="F8" i="4"/>
  <c r="F9" i="4"/>
  <c r="F10" i="4"/>
  <c r="F11" i="4"/>
  <c r="F12" i="4"/>
  <c r="F13" i="4"/>
  <c r="F6" i="4"/>
  <c r="H41" i="2"/>
  <c r="H42" i="2"/>
  <c r="H43" i="2"/>
  <c r="H40" i="2"/>
  <c r="H38" i="2"/>
  <c r="H37" i="2"/>
  <c r="G38" i="2"/>
  <c r="H30" i="2"/>
  <c r="H31" i="2"/>
  <c r="H32" i="2"/>
  <c r="H33" i="2"/>
  <c r="H34" i="2"/>
  <c r="H35" i="2"/>
  <c r="H29" i="2"/>
  <c r="H21" i="2"/>
  <c r="H22" i="2"/>
  <c r="H23" i="2"/>
  <c r="H24" i="2"/>
  <c r="H25" i="2"/>
  <c r="H26" i="2"/>
  <c r="H27" i="2"/>
  <c r="H20" i="2"/>
  <c r="H41" i="5"/>
  <c r="H42" i="5"/>
  <c r="H43" i="5"/>
  <c r="H40" i="5"/>
  <c r="H38" i="5"/>
  <c r="H37" i="5"/>
  <c r="H30" i="5"/>
  <c r="H31" i="5"/>
  <c r="H32" i="5"/>
  <c r="H33" i="5"/>
  <c r="H34" i="5"/>
  <c r="H35" i="5"/>
  <c r="H29" i="5"/>
  <c r="H27" i="5"/>
  <c r="H21" i="5"/>
  <c r="H22" i="5"/>
  <c r="H23" i="5"/>
  <c r="H24" i="5"/>
  <c r="H25" i="5"/>
  <c r="H26" i="5"/>
  <c r="H20" i="5"/>
  <c r="H41" i="3"/>
  <c r="H42" i="3"/>
  <c r="H43" i="3"/>
  <c r="H40" i="3"/>
  <c r="H38" i="3"/>
  <c r="H37" i="3"/>
  <c r="H28" i="3"/>
  <c r="H21" i="3"/>
  <c r="H22" i="3"/>
  <c r="H23" i="3"/>
  <c r="H24" i="3"/>
  <c r="H25" i="3"/>
  <c r="H26" i="3"/>
  <c r="H27" i="3"/>
  <c r="H29" i="3"/>
  <c r="H30" i="3"/>
  <c r="H31" i="3"/>
  <c r="H32" i="3"/>
  <c r="H33" i="3"/>
  <c r="H34" i="3"/>
  <c r="H35" i="3"/>
  <c r="H20" i="3"/>
  <c r="H28" i="5" l="1"/>
  <c r="K29" i="4"/>
  <c r="J22" i="4"/>
  <c r="J14" i="4"/>
  <c r="J30" i="4" l="1"/>
  <c r="J31" i="4" s="1"/>
  <c r="K45" i="5"/>
  <c r="E43" i="5"/>
  <c r="D43" i="5"/>
  <c r="C43" i="5"/>
  <c r="E42" i="5"/>
  <c r="D42" i="5"/>
  <c r="C42" i="5"/>
  <c r="E41" i="5"/>
  <c r="D41" i="5"/>
  <c r="C41" i="5"/>
  <c r="E40" i="5"/>
  <c r="D40" i="5"/>
  <c r="C40" i="5"/>
  <c r="D39" i="5"/>
  <c r="E38" i="5"/>
  <c r="D38" i="5"/>
  <c r="C38" i="5"/>
  <c r="E37" i="5"/>
  <c r="D37" i="5"/>
  <c r="C37" i="5"/>
  <c r="E35" i="5"/>
  <c r="D35" i="5"/>
  <c r="C35" i="5"/>
  <c r="E34" i="5"/>
  <c r="D34" i="5"/>
  <c r="C34" i="5"/>
  <c r="E33" i="5"/>
  <c r="D33" i="5"/>
  <c r="C33" i="5"/>
  <c r="E32" i="5"/>
  <c r="D32" i="5"/>
  <c r="C32" i="5"/>
  <c r="E31" i="5"/>
  <c r="D31" i="5"/>
  <c r="C31" i="5"/>
  <c r="E30" i="5"/>
  <c r="D30" i="5"/>
  <c r="C30" i="5"/>
  <c r="E29" i="5"/>
  <c r="D29" i="5"/>
  <c r="C29" i="5"/>
  <c r="E27" i="5"/>
  <c r="D27" i="5"/>
  <c r="C27" i="5"/>
  <c r="E26" i="5"/>
  <c r="D26" i="5"/>
  <c r="C26" i="5"/>
  <c r="E25" i="5"/>
  <c r="D25" i="5"/>
  <c r="C25" i="5"/>
  <c r="E24" i="5"/>
  <c r="D24" i="5"/>
  <c r="C24" i="5"/>
  <c r="E23" i="5"/>
  <c r="E28" i="5" s="1"/>
  <c r="D23" i="5"/>
  <c r="C23" i="5"/>
  <c r="E22" i="5"/>
  <c r="D22" i="5"/>
  <c r="C22" i="5"/>
  <c r="E21" i="5"/>
  <c r="D21" i="5"/>
  <c r="C21" i="5"/>
  <c r="E20" i="5"/>
  <c r="D20" i="5"/>
  <c r="C20" i="5"/>
  <c r="C24" i="4"/>
  <c r="D24" i="4"/>
  <c r="E24" i="4"/>
  <c r="K24" i="4" s="1"/>
  <c r="D25" i="4"/>
  <c r="C26" i="4"/>
  <c r="D26" i="4"/>
  <c r="E26" i="4"/>
  <c r="K26" i="4" s="1"/>
  <c r="C27" i="4"/>
  <c r="D27" i="4"/>
  <c r="E27" i="4"/>
  <c r="K27" i="4" s="1"/>
  <c r="C28" i="4"/>
  <c r="D28" i="4"/>
  <c r="E28" i="4"/>
  <c r="K28" i="4" s="1"/>
  <c r="C29" i="4"/>
  <c r="D29" i="4"/>
  <c r="E29" i="4"/>
  <c r="D23" i="4"/>
  <c r="E23" i="4"/>
  <c r="K23" i="4" s="1"/>
  <c r="C23" i="4"/>
  <c r="C16" i="4"/>
  <c r="D16" i="4"/>
  <c r="E16" i="4"/>
  <c r="K16" i="4" s="1"/>
  <c r="C17" i="4"/>
  <c r="D17" i="4"/>
  <c r="E17" i="4"/>
  <c r="K17" i="4" s="1"/>
  <c r="C18" i="4"/>
  <c r="D18" i="4"/>
  <c r="E18" i="4"/>
  <c r="K18" i="4" s="1"/>
  <c r="C19" i="4"/>
  <c r="D19" i="4"/>
  <c r="E19" i="4"/>
  <c r="K19" i="4" s="1"/>
  <c r="C20" i="4"/>
  <c r="D20" i="4"/>
  <c r="E20" i="4"/>
  <c r="K20" i="4" s="1"/>
  <c r="C21" i="4"/>
  <c r="D21" i="4"/>
  <c r="E21" i="4"/>
  <c r="K21" i="4" s="1"/>
  <c r="D15" i="4"/>
  <c r="E15" i="4"/>
  <c r="K15" i="4" s="1"/>
  <c r="C15" i="4"/>
  <c r="C7" i="4"/>
  <c r="D7" i="4"/>
  <c r="E7" i="4"/>
  <c r="K7" i="4" s="1"/>
  <c r="C8" i="4"/>
  <c r="D8" i="4"/>
  <c r="E8" i="4"/>
  <c r="K8" i="4" s="1"/>
  <c r="C9" i="4"/>
  <c r="D9" i="4"/>
  <c r="E9" i="4"/>
  <c r="K9" i="4" s="1"/>
  <c r="C10" i="4"/>
  <c r="D10" i="4"/>
  <c r="E10" i="4"/>
  <c r="K10" i="4" s="1"/>
  <c r="C11" i="4"/>
  <c r="D11" i="4"/>
  <c r="E11" i="4"/>
  <c r="K11" i="4" s="1"/>
  <c r="C12" i="4"/>
  <c r="D12" i="4"/>
  <c r="E12" i="4"/>
  <c r="K12" i="4" s="1"/>
  <c r="C13" i="4"/>
  <c r="D13" i="4"/>
  <c r="E13" i="4"/>
  <c r="K13" i="4" s="1"/>
  <c r="D6" i="4"/>
  <c r="E6" i="4"/>
  <c r="C6" i="4"/>
  <c r="C38" i="3"/>
  <c r="D38" i="3"/>
  <c r="E38" i="3"/>
  <c r="D39" i="3"/>
  <c r="C40" i="3"/>
  <c r="D40" i="3"/>
  <c r="E40" i="3"/>
  <c r="C41" i="3"/>
  <c r="D41" i="3"/>
  <c r="E41" i="3"/>
  <c r="C42" i="3"/>
  <c r="D42" i="3"/>
  <c r="E42" i="3"/>
  <c r="C43" i="3"/>
  <c r="D43" i="3"/>
  <c r="E43" i="3"/>
  <c r="D37" i="3"/>
  <c r="E37" i="3"/>
  <c r="C37" i="3"/>
  <c r="C30" i="3"/>
  <c r="D30" i="3"/>
  <c r="E30" i="3"/>
  <c r="C31" i="3"/>
  <c r="D31" i="3"/>
  <c r="E31" i="3"/>
  <c r="C32" i="3"/>
  <c r="D32" i="3"/>
  <c r="E32" i="3"/>
  <c r="C33" i="3"/>
  <c r="D33" i="3"/>
  <c r="E33" i="3"/>
  <c r="C34" i="3"/>
  <c r="D34" i="3"/>
  <c r="E34" i="3"/>
  <c r="C35" i="3"/>
  <c r="D35" i="3"/>
  <c r="E35" i="3"/>
  <c r="D29" i="3"/>
  <c r="E29" i="3"/>
  <c r="C29" i="3"/>
  <c r="C21" i="3"/>
  <c r="D21" i="3"/>
  <c r="E21" i="3"/>
  <c r="C22" i="3"/>
  <c r="D22" i="3"/>
  <c r="E22" i="3"/>
  <c r="C23" i="3"/>
  <c r="D23" i="3"/>
  <c r="E23" i="3"/>
  <c r="C24" i="3"/>
  <c r="D24" i="3"/>
  <c r="E24" i="3"/>
  <c r="C25" i="3"/>
  <c r="D25" i="3"/>
  <c r="E25" i="3"/>
  <c r="C26" i="3"/>
  <c r="D26" i="3"/>
  <c r="E26" i="3"/>
  <c r="C27" i="3"/>
  <c r="D27" i="3"/>
  <c r="E27" i="3"/>
  <c r="D20" i="3"/>
  <c r="E20" i="3"/>
  <c r="C20" i="3"/>
  <c r="C43" i="2"/>
  <c r="D43" i="2"/>
  <c r="E43" i="2"/>
  <c r="C42" i="2"/>
  <c r="D42" i="2"/>
  <c r="E42" i="2"/>
  <c r="C38" i="2"/>
  <c r="D38" i="2"/>
  <c r="E38" i="2"/>
  <c r="D39" i="2"/>
  <c r="C40" i="2"/>
  <c r="D40" i="2"/>
  <c r="E40" i="2"/>
  <c r="C41" i="2"/>
  <c r="D41" i="2"/>
  <c r="E41" i="2"/>
  <c r="D37" i="2"/>
  <c r="E37" i="2"/>
  <c r="C37" i="2"/>
  <c r="D30" i="2"/>
  <c r="E30" i="2"/>
  <c r="D31" i="2"/>
  <c r="E31" i="2"/>
  <c r="D32" i="2"/>
  <c r="E32" i="2"/>
  <c r="D33" i="2"/>
  <c r="E33" i="2"/>
  <c r="D34" i="2"/>
  <c r="E34" i="2"/>
  <c r="D35" i="2"/>
  <c r="E35" i="2"/>
  <c r="D29" i="2"/>
  <c r="E29" i="2"/>
  <c r="C21" i="2"/>
  <c r="D21" i="2"/>
  <c r="E21" i="2"/>
  <c r="C22" i="2"/>
  <c r="D22" i="2"/>
  <c r="E22" i="2"/>
  <c r="C23" i="2"/>
  <c r="D23" i="2"/>
  <c r="E23" i="2"/>
  <c r="C24" i="2"/>
  <c r="D24" i="2"/>
  <c r="E24" i="2"/>
  <c r="C25" i="2"/>
  <c r="D25" i="2"/>
  <c r="E25" i="2"/>
  <c r="C26" i="2"/>
  <c r="D26" i="2"/>
  <c r="E26" i="2"/>
  <c r="C27" i="2"/>
  <c r="D27" i="2"/>
  <c r="E27" i="2"/>
  <c r="D20" i="2"/>
  <c r="E20" i="2"/>
  <c r="C30" i="2"/>
  <c r="C31" i="2"/>
  <c r="C32" i="2"/>
  <c r="C33" i="2"/>
  <c r="C34" i="2"/>
  <c r="C35" i="2"/>
  <c r="C29" i="2"/>
  <c r="C20" i="2"/>
  <c r="E28" i="1"/>
  <c r="K30" i="4" l="1"/>
  <c r="H44" i="3"/>
  <c r="H44" i="5"/>
  <c r="H36" i="3"/>
  <c r="E36" i="5"/>
  <c r="K22" i="4"/>
  <c r="K6" i="4"/>
  <c r="K14" i="4" s="1"/>
  <c r="H36" i="5"/>
  <c r="E44" i="5"/>
  <c r="E36" i="2"/>
  <c r="E44" i="3"/>
  <c r="L6" i="4"/>
  <c r="L26" i="4"/>
  <c r="L12" i="4"/>
  <c r="G26" i="4"/>
  <c r="G23" i="4"/>
  <c r="G17" i="4"/>
  <c r="G20" i="4"/>
  <c r="E28" i="2"/>
  <c r="G7" i="4"/>
  <c r="G9" i="4"/>
  <c r="G10" i="4"/>
  <c r="G12" i="4"/>
  <c r="G6" i="4"/>
  <c r="E30" i="4"/>
  <c r="E44" i="2"/>
  <c r="E44" i="1"/>
  <c r="E22" i="4"/>
  <c r="E14" i="4"/>
  <c r="E36" i="3"/>
  <c r="E28" i="3"/>
  <c r="K31" i="4" l="1"/>
  <c r="L15" i="4"/>
  <c r="I23" i="4"/>
  <c r="L23" i="4"/>
  <c r="L24" i="4"/>
  <c r="I29" i="4"/>
  <c r="L29" i="4"/>
  <c r="I28" i="4"/>
  <c r="L28" i="4"/>
  <c r="M23" i="4"/>
  <c r="I27" i="4"/>
  <c r="L27" i="4"/>
  <c r="I8" i="4"/>
  <c r="L8" i="4"/>
  <c r="I19" i="4"/>
  <c r="L19" i="4"/>
  <c r="I9" i="4"/>
  <c r="M9" i="4" s="1"/>
  <c r="L9" i="4"/>
  <c r="I20" i="4"/>
  <c r="M20" i="4" s="1"/>
  <c r="L20" i="4"/>
  <c r="I17" i="4"/>
  <c r="M17" i="4" s="1"/>
  <c r="L17" i="4"/>
  <c r="I13" i="4"/>
  <c r="L13" i="4"/>
  <c r="I11" i="4"/>
  <c r="L11" i="4"/>
  <c r="I7" i="4"/>
  <c r="M7" i="4" s="1"/>
  <c r="L7" i="4"/>
  <c r="I21" i="4"/>
  <c r="L21" i="4"/>
  <c r="I18" i="4"/>
  <c r="L18" i="4"/>
  <c r="I16" i="4"/>
  <c r="L16" i="4"/>
  <c r="I10" i="4"/>
  <c r="L10" i="4"/>
  <c r="I6" i="4"/>
  <c r="M6" i="4" s="1"/>
  <c r="M10" i="4"/>
  <c r="M38" i="4" s="1"/>
  <c r="H45" i="5"/>
  <c r="K46" i="5" s="1"/>
  <c r="H44" i="2"/>
  <c r="H36" i="2"/>
  <c r="H28" i="2"/>
  <c r="G19" i="4"/>
  <c r="H22" i="4"/>
  <c r="H14" i="4"/>
  <c r="G16" i="4"/>
  <c r="H30" i="4"/>
  <c r="F14" i="4"/>
  <c r="G24" i="4"/>
  <c r="F30" i="4"/>
  <c r="G13" i="4"/>
  <c r="I26" i="4"/>
  <c r="M26" i="4" s="1"/>
  <c r="G11" i="4"/>
  <c r="G27" i="4"/>
  <c r="I15" i="4"/>
  <c r="G21" i="4"/>
  <c r="G18" i="4"/>
  <c r="G15" i="4"/>
  <c r="I24" i="4"/>
  <c r="G29" i="4"/>
  <c r="G28" i="4"/>
  <c r="G8" i="4"/>
  <c r="M8" i="4" s="1"/>
  <c r="I12" i="4"/>
  <c r="M12" i="4" s="1"/>
  <c r="M28" i="4" l="1"/>
  <c r="M11" i="4"/>
  <c r="M13" i="4"/>
  <c r="M29" i="4"/>
  <c r="M44" i="4"/>
  <c r="M19" i="4"/>
  <c r="M16" i="4"/>
  <c r="M27" i="4"/>
  <c r="M40" i="4" s="1"/>
  <c r="M15" i="4"/>
  <c r="M18" i="4"/>
  <c r="M39" i="4" s="1"/>
  <c r="M21" i="4"/>
  <c r="M43" i="4" s="1"/>
  <c r="I22" i="4"/>
  <c r="M24" i="4"/>
  <c r="M36" i="4" s="1"/>
  <c r="M42" i="4"/>
  <c r="H45" i="2"/>
  <c r="H45" i="3"/>
  <c r="I30" i="4"/>
  <c r="H31" i="4"/>
  <c r="F31" i="4"/>
  <c r="G30" i="4"/>
  <c r="L14" i="4"/>
  <c r="L30" i="4"/>
  <c r="G14" i="4"/>
  <c r="L22" i="4"/>
  <c r="I14" i="4"/>
  <c r="M41" i="4" l="1"/>
  <c r="M45" i="4"/>
  <c r="M22" i="4"/>
  <c r="M30" i="4"/>
  <c r="I31" i="4"/>
  <c r="M14" i="4"/>
  <c r="G31" i="4"/>
  <c r="L31" i="4"/>
  <c r="H21" i="1"/>
  <c r="H22" i="1"/>
  <c r="H23" i="1"/>
  <c r="H24" i="1"/>
  <c r="H25" i="1"/>
  <c r="H26" i="1"/>
  <c r="H27" i="1"/>
  <c r="H20" i="1"/>
  <c r="M31" i="4" l="1"/>
  <c r="M37" i="4"/>
  <c r="M46" i="4" s="1"/>
  <c r="E36" i="1"/>
  <c r="H35" i="1" s="1"/>
  <c r="H29" i="1"/>
  <c r="H30" i="1"/>
  <c r="H31" i="1"/>
  <c r="H32" i="1"/>
  <c r="H33" i="1"/>
  <c r="H34" i="1"/>
  <c r="H37" i="1"/>
  <c r="H38" i="1"/>
  <c r="H40" i="1"/>
  <c r="H41" i="1"/>
  <c r="H42" i="1"/>
  <c r="H43" i="1"/>
  <c r="H36" i="1" l="1"/>
  <c r="H44" i="1"/>
  <c r="H28" i="1"/>
  <c r="V14" i="4" l="1"/>
  <c r="H45" i="1"/>
</calcChain>
</file>

<file path=xl/sharedStrings.xml><?xml version="1.0" encoding="utf-8"?>
<sst xmlns="http://schemas.openxmlformats.org/spreadsheetml/2006/main" count="255" uniqueCount="95">
  <si>
    <t>LOS DATOS PROPORCIONADOS SERÁN TRATADOS DE ACUERDO A LA POLÍTICA DE TRATAMIENTO DE DATOS PERSONALES DEL ICBF Y A LA LEY 1581 DE 2012</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</si>
  <si>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</si>
  <si>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</si>
  <si>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La presente cotización:</t>
  </si>
  <si>
    <r>
      <t xml:space="preserve">TOTAL  ( subtotal 1) </t>
    </r>
    <r>
      <rPr>
        <b/>
        <sz val="10"/>
        <color rgb="FFFF0000"/>
        <rFont val="Arial"/>
        <family val="2"/>
      </rPr>
      <t>(nota 5)</t>
    </r>
  </si>
  <si>
    <t>Subtotal 1</t>
  </si>
  <si>
    <t xml:space="preserve">1 elevadode 2000 lts   </t>
  </si>
  <si>
    <t>INMUEBLE POPULAR Villavicencio</t>
  </si>
  <si>
    <t>1 subterraneo de 7.6 m3</t>
  </si>
  <si>
    <t>3 tanques elevados de 2000 lts</t>
  </si>
  <si>
    <t>CENTRO ZONAL N°2 Villavicencio 
SEDE REGIONAL ADMINISTRATIVA Villavicencio</t>
  </si>
  <si>
    <t xml:space="preserve">1 tanque elevado de 500 lts </t>
  </si>
  <si>
    <t>CENTRO ZONAL N°1 Villavicencio</t>
  </si>
  <si>
    <t>LAVADO DE TANQUES</t>
  </si>
  <si>
    <t>200 Metros2</t>
  </si>
  <si>
    <t xml:space="preserve">YARI – edificio oficinas </t>
  </si>
  <si>
    <t>60 Metros2</t>
  </si>
  <si>
    <t>261 Metros2</t>
  </si>
  <si>
    <t>JARDINERIA</t>
  </si>
  <si>
    <t>800 Metros2</t>
  </si>
  <si>
    <t>2.084 Metros2</t>
  </si>
  <si>
    <t xml:space="preserve">CENTRO ZONAL N°2 Villavicencio SEDE REGIONAL ADMINISTRATIVA </t>
  </si>
  <si>
    <t>290 Metros2</t>
  </si>
  <si>
    <t xml:space="preserve">CENTRO ZONAL N°1 Villavicencio  </t>
  </si>
  <si>
    <t>FUMIGACIÓN
con nebulización en archivos 
y Control de roedores</t>
  </si>
  <si>
    <t>Precio total IVA inlcuido</t>
  </si>
  <si>
    <t>Precio unitario IVA incluido</t>
  </si>
  <si>
    <r>
      <t xml:space="preserve">Precio unitario antes de IVA
</t>
    </r>
    <r>
      <rPr>
        <b/>
        <sz val="10"/>
        <color rgb="FFFF0000"/>
        <rFont val="Arial"/>
        <family val="2"/>
      </rPr>
      <t>(notas 2,3 y 4)</t>
    </r>
  </si>
  <si>
    <t>CANTIDAD TOTAL</t>
  </si>
  <si>
    <t>M2</t>
  </si>
  <si>
    <t>UBICACIÓN SEDE</t>
  </si>
  <si>
    <t>TIPO DE SERVICIO</t>
  </si>
  <si>
    <r>
      <t xml:space="preserve">Plazo estimado de ejecución (en días calendario) </t>
    </r>
    <r>
      <rPr>
        <b/>
        <sz val="10"/>
        <color rgb="FFFF0000"/>
        <rFont val="Arial"/>
        <family val="2"/>
      </rPr>
      <t>(nota 1)</t>
    </r>
  </si>
  <si>
    <r>
      <t>Tarifa IVA</t>
    </r>
    <r>
      <rPr>
        <b/>
        <sz val="10"/>
        <color rgb="FFFF0000"/>
        <rFont val="Arial"/>
        <family val="2"/>
      </rPr>
      <t xml:space="preserve"> 
(nota 2)</t>
    </r>
  </si>
  <si>
    <t>Tiempo de Ejecución 2026</t>
  </si>
  <si>
    <r>
      <t xml:space="preserve">(1) </t>
    </r>
    <r>
      <rPr>
        <sz val="10"/>
        <color theme="1"/>
        <rFont val="Arial"/>
        <family val="2"/>
      </rPr>
      <t>Tener en cuenta para cotizar que el plazo de ejecución es estimado y podrá ser inferior. Los precios cotizados se deberán mantener.</t>
    </r>
    <r>
      <rPr>
        <b/>
        <sz val="10"/>
        <color rgb="FFFF0000"/>
        <rFont val="Arial"/>
        <family val="2"/>
      </rPr>
      <t xml:space="preserve">
(2)</t>
    </r>
    <r>
      <rPr>
        <sz val="10"/>
        <rFont val="Arial"/>
        <family val="2"/>
      </rPr>
      <t xml:space="preserve"> Asignar precio sin incluir el IVA en las celdas de la columna "Precio unitario antes de IVA" y asignar la tarifa de IVA que corresponda en la casilla "Tarifa IVA%".</t>
    </r>
    <r>
      <rPr>
        <b/>
        <sz val="10"/>
        <color rgb="FFFF0000"/>
        <rFont val="Arial"/>
        <family val="2"/>
      </rPr>
      <t xml:space="preserve">
(3) </t>
    </r>
    <r>
      <rPr>
        <sz val="10"/>
        <rFont val="Arial"/>
        <family val="2"/>
      </rPr>
      <t xml:space="preserve">El costo de cada actividad deberá incluir todos los costos directos e indirectos asociados al desarrollo de las mismas, conforme a lo establecido en el documento de "Ficha de Condiciones Técnicas" (FCT).
</t>
    </r>
    <r>
      <rPr>
        <b/>
        <sz val="10"/>
        <color rgb="FFFF0000"/>
        <rFont val="Arial"/>
        <family val="2"/>
      </rPr>
      <t xml:space="preserve">(4) </t>
    </r>
    <r>
      <rPr>
        <sz val="10"/>
        <rFont val="Arial"/>
        <family val="2"/>
      </rPr>
      <t>El costo de cada una de las actividades debe incluir los costos de los equipos, sustancias químicas y/o elemento que se requeira para el desarrollo de estas, conforme a lo establecido en el documento de"Ficha de Condiciones Técnicas" (FCT).</t>
    </r>
    <r>
      <rPr>
        <b/>
        <sz val="10"/>
        <color rgb="FFFF0000"/>
        <rFont val="Arial"/>
        <family val="2"/>
      </rPr>
      <t xml:space="preserve">
(5) </t>
    </r>
    <r>
      <rPr>
        <sz val="10"/>
        <color theme="1"/>
        <rFont val="Arial"/>
        <family val="2"/>
      </rPr>
      <t>En caso de remitir su cotización mediante el módulo Solicitud de Información a Proveedores del SECOP II; el Precio Total para el periodo de ejecución estimado (IVA incluido) celda H30 debe ser diligenciado en la pregunta 1 del "Cuestionario".</t>
    </r>
  </si>
  <si>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</si>
  <si>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Instrucciones para el diligenciamiento del formato de cotización</t>
  </si>
  <si>
    <t>TELEFONO FIJO:</t>
  </si>
  <si>
    <t>DIRECCIÓN:</t>
  </si>
  <si>
    <t>E-MAIL:</t>
  </si>
  <si>
    <t>TEL. CELULAR:</t>
  </si>
  <si>
    <t>CARGO:</t>
  </si>
  <si>
    <t>CONTACTO:</t>
  </si>
  <si>
    <t>FECHA:</t>
  </si>
  <si>
    <t>NIT:</t>
  </si>
  <si>
    <t xml:space="preserve">EMPRESA: </t>
  </si>
  <si>
    <t>Objeto</t>
  </si>
  <si>
    <t>SOLICITUD DE COTIZACIÓN - DEL SERVICIO  LAVADO DE TANQUES</t>
  </si>
  <si>
    <t>CLASIFICACIÓN DE LA INFORMACIÓN 
PÚBLICA</t>
  </si>
  <si>
    <t>República de Colombia
Instituto Colombiano de Bienestar Familiar
Cecilia de la Fuente de Lleras 
Dirección de Gestión Humana</t>
  </si>
  <si>
    <t>Casa Atrapa sueños Popular</t>
  </si>
  <si>
    <t>CDI Popular</t>
  </si>
  <si>
    <t>CDI Comuneros</t>
  </si>
  <si>
    <t>CDI La Madrid</t>
  </si>
  <si>
    <t>300 Metros2</t>
  </si>
  <si>
    <t>350 Metros2</t>
  </si>
  <si>
    <t>500 Metros2</t>
  </si>
  <si>
    <t>100 Metros2</t>
  </si>
  <si>
    <t>30 Metros2</t>
  </si>
  <si>
    <t>Casa Atrapasueños Popular</t>
  </si>
  <si>
    <t>2 tanques elevados 2000 lts</t>
  </si>
  <si>
    <t>n/a</t>
  </si>
  <si>
    <t>FUMIGACIONES ALTA POTENCIA</t>
  </si>
  <si>
    <t>JHON FAIBER CORTES RODRIGUEZ</t>
  </si>
  <si>
    <t>propietario</t>
  </si>
  <si>
    <t xml:space="preserve">altapotenciafumigaciones.2023@outlook.com </t>
  </si>
  <si>
    <t>SM 6 MZ 4 CS 71</t>
  </si>
  <si>
    <t>JHON FAIBER</t>
  </si>
  <si>
    <t>CONSOLIDADO</t>
  </si>
  <si>
    <t>Subtotal 3</t>
  </si>
  <si>
    <t>TOTAL ADMINISTRATIVA</t>
  </si>
  <si>
    <t>TOTAL PRIMERA INFANCIA</t>
  </si>
  <si>
    <t>FUMIGACION</t>
  </si>
  <si>
    <t>LAVADO TKS</t>
  </si>
  <si>
    <t>TOTAL</t>
  </si>
  <si>
    <t>2 tanques elevados 1000 lts</t>
  </si>
  <si>
    <t>1 tanque elevado de 1000 lts / 1 subterraneo</t>
  </si>
  <si>
    <t>TOTAL DESARROLLO INTEGRAL</t>
  </si>
  <si>
    <t>Lote Villajulia</t>
  </si>
  <si>
    <t>150 Metros2</t>
  </si>
  <si>
    <t>PRESTAR EL SERVICIO DE FUMIGACIÓN, JARDINERÍA Y LAVADO DE TANQUES DE ALMACENAMIENTO DE AGUA POTABLE DE LOS INMUEBLES DE PROPIEDAD Y DONDE FUNCIONA EL INSTITUTO COLOMBIANO DE BIENESTAR FAMILIAR REGIONAL META EN EL MUNICIPIO DE VILLAVICENCIO, DE CONFORMIDAD CON LAS ESPECIFICACIONES TÉCNICAS REQUERIDAS.</t>
  </si>
  <si>
    <t>FUMIGABIEN</t>
  </si>
  <si>
    <t>ESTÁNDAR</t>
  </si>
  <si>
    <t>TOTAL OFERTA</t>
  </si>
  <si>
    <t>2 MESES</t>
  </si>
  <si>
    <t>GRUPO STANDARD</t>
  </si>
  <si>
    <t>ZULMA DELGADO</t>
  </si>
  <si>
    <t>grupostandarp@hotmail.com</t>
  </si>
  <si>
    <t>REPRESENTANTE LEGAL</t>
  </si>
  <si>
    <t>CARRERA 33 n 24B 34 SAN MARCOS</t>
  </si>
  <si>
    <t>fumiexpress del llano</t>
  </si>
  <si>
    <t>Diana Ibed Rojas Barreto</t>
  </si>
  <si>
    <t>fumiexpressdelllano@gmail.com</t>
  </si>
  <si>
    <t>mz 36 cs 15 Villavicencio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</si>
</sst>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0"/>
    <numFmt numFmtId="165" formatCode="0\ &quot;Meses&quot;"/>
    <numFmt numFmtId="166" formatCode="_-&quot;$&quot;\ * #,##0_-;\-&quot;$&quot;\ * #,##0_-;_-&quot;$&quot;\ * &quot;-&quot;??_-;_-@_-"/>
  </numFmts>
  <fonts count="23"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color theme="1"/>
      <name val="Calibri"/>
      <family val="2"/>
      <scheme val="minor"/>
    </font>
    <font>
      <b/>
      <sz val="10"/>
      <color rgb="FFFF0000"/>
      <name val="Arial"/>
      <family val="2"/>
    </font>
    <font>
      <b/>
      <sz val="10"/>
      <color theme="1"/>
      <name val="Calibri"/>
      <family val="2"/>
      <scheme val="minor"/>
    </font>
    <font>
      <sz val="11"/>
      <color theme="1"/>
      <name val="Arial"/>
      <family val="2"/>
    </font>
    <font>
      <b/>
      <sz val="10"/>
      <color rgb="FF000000"/>
      <name val="Arial"/>
      <family val="2"/>
    </font>
    <font>
      <sz val="10"/>
      <color rgb="FF000000"/>
      <name val="Calibri"/>
      <family val="2"/>
    </font>
    <font>
      <sz val="10"/>
      <color rgb="FF000000"/>
      <name val="Arial"/>
      <family val="2"/>
    </font>
    <font>
      <sz val="9"/>
      <color rgb="FF000000"/>
      <name val="Arial"/>
      <family val="2"/>
    </font>
    <font>
      <sz val="11"/>
      <color theme="1"/>
      <name val="Calibri"/>
      <family val="2"/>
    </font>
    <font>
      <b/>
      <sz val="10"/>
      <name val="Arial"/>
      <family val="2"/>
    </font>
    <font>
      <sz val="10"/>
      <name val="Arial"/>
      <family val="2"/>
    </font>
    <font>
      <u/>
      <sz val="11"/>
      <color theme="10"/>
      <name val="Calibri"/>
      <family val="2"/>
      <scheme val="minor"/>
    </font>
    <font>
      <b/>
      <sz val="8"/>
      <color theme="1"/>
      <name val="Arial"/>
      <family val="2"/>
    </font>
    <font>
      <b/>
      <sz val="9"/>
      <color theme="1"/>
      <name val="Arial"/>
      <family val="2"/>
    </font>
    <font>
      <sz val="8"/>
      <name val="Calibri"/>
      <family val="2"/>
      <scheme val="minor"/>
    </font>
    <font>
      <sz val="10"/>
      <color rgb="FFFF0000"/>
      <name val="Calibri"/>
      <family val="2"/>
      <scheme val="minor"/>
    </font>
    <font>
      <b/>
      <sz val="10"/>
      <color rgb="FFFF0000"/>
      <name val="Calibri"/>
      <family val="2"/>
      <scheme val="minor"/>
    </font>
    <font>
      <b/>
      <sz val="12"/>
      <color rgb="FFFF0000"/>
      <name val="Arial"/>
      <family val="2"/>
    </font>
    <font>
      <sz val="6"/>
      <color rgb="FF00000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5">
    <xf numFmtId="0" fontId="0" fillId="0" borderId="0"/>
    <xf numFmtId="9" fontId="1" fillId="0" borderId="0" applyFont="0" applyFill="0" applyBorder="0" applyAlignment="0" applyProtection="0"/>
    <xf numFmtId="0" fontId="7" fillId="0" borderId="0"/>
    <xf numFmtId="0" fontId="15" fillId="0" borderId="0" applyNumberFormat="0" applyFill="0" applyBorder="0" applyAlignment="0" applyProtection="0"/>
    <xf numFmtId="44" fontId="1" fillId="0" borderId="0" applyFont="0" applyFill="0" applyBorder="0" applyAlignment="0" applyProtection="0"/>
  </cellStyleXfs>
  <cellXfs count="194">
    <xf numFmtId="0" fontId="0" fillId="0" borderId="0" xfId="0"/>
    <xf numFmtId="0" fontId="2"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4" fillId="0" borderId="0" xfId="0" applyFont="1" applyAlignment="1">
      <alignment horizontal="left" vertical="center"/>
    </xf>
    <xf numFmtId="164" fontId="3" fillId="2" borderId="1" xfId="0" applyNumberFormat="1" applyFont="1" applyFill="1" applyBorder="1" applyAlignment="1">
      <alignment horizontal="right" vertical="center" wrapText="1"/>
    </xf>
    <xf numFmtId="164" fontId="3" fillId="2" borderId="2" xfId="0" applyNumberFormat="1" applyFont="1" applyFill="1" applyBorder="1" applyAlignment="1">
      <alignment vertical="center"/>
    </xf>
    <xf numFmtId="164" fontId="3" fillId="2" borderId="3" xfId="0" applyNumberFormat="1" applyFont="1" applyFill="1" applyBorder="1" applyAlignment="1">
      <alignment vertical="center"/>
    </xf>
    <xf numFmtId="0" fontId="3" fillId="2" borderId="3" xfId="0" applyFont="1" applyFill="1" applyBorder="1" applyAlignment="1">
      <alignment vertical="center"/>
    </xf>
    <xf numFmtId="0" fontId="3" fillId="2" borderId="4" xfId="0" applyFont="1" applyFill="1" applyBorder="1" applyAlignment="1">
      <alignment vertical="center"/>
    </xf>
    <xf numFmtId="0" fontId="6" fillId="0" borderId="0" xfId="0" applyFont="1" applyAlignment="1">
      <alignment horizontal="left" vertical="center"/>
    </xf>
    <xf numFmtId="164" fontId="3" fillId="3" borderId="1" xfId="0" applyNumberFormat="1" applyFont="1" applyFill="1" applyBorder="1" applyAlignment="1">
      <alignment horizontal="right" vertical="center"/>
    </xf>
    <xf numFmtId="164" fontId="3" fillId="3" borderId="1" xfId="2" applyNumberFormat="1" applyFont="1" applyFill="1" applyBorder="1" applyAlignment="1" applyProtection="1">
      <alignment horizontal="right" vertical="center"/>
      <protection locked="0" hidden="1"/>
    </xf>
    <xf numFmtId="0" fontId="8" fillId="3" borderId="5" xfId="0" applyFont="1" applyFill="1" applyBorder="1" applyAlignment="1">
      <alignment horizontal="center" vertical="center"/>
    </xf>
    <xf numFmtId="0" fontId="8" fillId="3" borderId="5" xfId="0" applyFont="1" applyFill="1" applyBorder="1" applyAlignment="1">
      <alignment horizontal="left" vertical="center"/>
    </xf>
    <xf numFmtId="0" fontId="3" fillId="3" borderId="5" xfId="0" applyFont="1" applyFill="1" applyBorder="1" applyAlignment="1">
      <alignment horizontal="left" vertical="center"/>
    </xf>
    <xf numFmtId="164" fontId="2" fillId="0" borderId="1" xfId="0" applyNumberFormat="1" applyFont="1" applyBorder="1" applyAlignment="1">
      <alignment horizontal="right" vertical="center"/>
    </xf>
    <xf numFmtId="164" fontId="2" fillId="4" borderId="2" xfId="2" applyNumberFormat="1" applyFont="1" applyFill="1" applyBorder="1" applyAlignment="1" applyProtection="1">
      <alignment horizontal="right" vertical="center"/>
      <protection locked="0" hidden="1"/>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vertical="center"/>
    </xf>
    <xf numFmtId="164" fontId="2" fillId="4" borderId="1" xfId="2" applyNumberFormat="1" applyFont="1" applyFill="1" applyBorder="1" applyAlignment="1" applyProtection="1">
      <alignment horizontal="right" vertical="center"/>
      <protection locked="0" hidden="1"/>
    </xf>
    <xf numFmtId="0" fontId="2" fillId="0" borderId="1" xfId="0" applyFont="1" applyBorder="1" applyAlignment="1">
      <alignment vertical="center"/>
    </xf>
    <xf numFmtId="0" fontId="10" fillId="0" borderId="1" xfId="0" applyFont="1" applyBorder="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164" fontId="3" fillId="3" borderId="5" xfId="0" applyNumberFormat="1" applyFont="1" applyFill="1" applyBorder="1" applyAlignment="1">
      <alignment horizontal="right" vertical="center"/>
    </xf>
    <xf numFmtId="164" fontId="3" fillId="3" borderId="5" xfId="2" applyNumberFormat="1" applyFont="1" applyFill="1" applyBorder="1" applyAlignment="1" applyProtection="1">
      <alignment horizontal="right" vertical="center"/>
      <protection locked="0" hidden="1"/>
    </xf>
    <xf numFmtId="0" fontId="8" fillId="3" borderId="7" xfId="0" applyFont="1" applyFill="1" applyBorder="1" applyAlignment="1">
      <alignment horizontal="center" vertical="center"/>
    </xf>
    <xf numFmtId="0" fontId="3" fillId="3" borderId="7" xfId="0" applyFont="1" applyFill="1" applyBorder="1" applyAlignment="1">
      <alignment horizontal="left" vertical="center"/>
    </xf>
    <xf numFmtId="0" fontId="12" fillId="0" borderId="1" xfId="0" applyFont="1" applyBorder="1" applyAlignment="1">
      <alignment horizontal="center" vertical="center"/>
    </xf>
    <xf numFmtId="0" fontId="4" fillId="0" borderId="0" xfId="0" applyFont="1"/>
    <xf numFmtId="0" fontId="10" fillId="0" borderId="0" xfId="0" applyFont="1" applyAlignment="1">
      <alignment horizontal="center" vertical="center"/>
    </xf>
    <xf numFmtId="0" fontId="13" fillId="0" borderId="0" xfId="0" applyFont="1" applyAlignment="1">
      <alignment horizontal="center" vertical="center"/>
    </xf>
    <xf numFmtId="165" fontId="13" fillId="0" borderId="0" xfId="0" applyNumberFormat="1" applyFont="1" applyAlignment="1">
      <alignment horizontal="center" vertical="center" wrapText="1"/>
    </xf>
    <xf numFmtId="165"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2" fillId="0" borderId="0" xfId="0" applyFont="1" applyProtection="1">
      <protection locked="0" hidden="1"/>
    </xf>
    <xf numFmtId="14" fontId="10" fillId="4" borderId="1" xfId="0" applyNumberFormat="1" applyFont="1" applyFill="1" applyBorder="1" applyAlignment="1" applyProtection="1">
      <alignment horizontal="center" vertical="center" wrapText="1"/>
      <protection locked="0" hidden="1"/>
    </xf>
    <xf numFmtId="0" fontId="2" fillId="0" borderId="1" xfId="0" applyFont="1" applyBorder="1" applyAlignment="1">
      <alignment horizontal="left" vertical="center"/>
    </xf>
    <xf numFmtId="0" fontId="15" fillId="4" borderId="1" xfId="3" applyFill="1" applyBorder="1" applyAlignment="1" applyProtection="1">
      <alignment vertical="center"/>
      <protection locked="0" hidden="1"/>
    </xf>
    <xf numFmtId="0" fontId="2" fillId="4" borderId="1" xfId="0" applyFont="1" applyFill="1" applyBorder="1" applyAlignment="1" applyProtection="1">
      <alignment vertical="center"/>
      <protection locked="0" hidden="1"/>
    </xf>
    <xf numFmtId="3" fontId="10" fillId="4" borderId="1" xfId="0" applyNumberFormat="1" applyFont="1" applyFill="1" applyBorder="1" applyAlignment="1" applyProtection="1">
      <alignment horizontal="center" vertical="center" wrapText="1"/>
      <protection locked="0" hidden="1"/>
    </xf>
    <xf numFmtId="0" fontId="16" fillId="0" borderId="0" xfId="0" applyFont="1" applyAlignment="1">
      <alignment vertical="center" wrapText="1"/>
    </xf>
    <xf numFmtId="0" fontId="3" fillId="0" borderId="1" xfId="0" applyFont="1" applyBorder="1" applyAlignment="1">
      <alignment horizontal="center" vertical="center" wrapText="1"/>
    </xf>
    <xf numFmtId="0" fontId="2" fillId="0" borderId="0" xfId="0" applyFont="1" applyAlignment="1">
      <alignment vertical="center"/>
    </xf>
    <xf numFmtId="0" fontId="17" fillId="0" borderId="1" xfId="0" applyFont="1" applyBorder="1" applyAlignment="1">
      <alignment horizontal="center" vertical="center" wrapText="1"/>
    </xf>
    <xf numFmtId="0" fontId="12" fillId="0" borderId="6" xfId="0" applyFont="1" applyBorder="1" applyAlignment="1">
      <alignment horizontal="center" vertical="center"/>
    </xf>
    <xf numFmtId="0" fontId="4" fillId="0" borderId="1" xfId="0" applyFont="1" applyBorder="1" applyAlignment="1">
      <alignment horizontal="left" vertical="center"/>
    </xf>
    <xf numFmtId="0" fontId="12" fillId="0" borderId="2" xfId="0" applyFont="1" applyBorder="1" applyAlignment="1">
      <alignment horizontal="center" vertical="center"/>
    </xf>
    <xf numFmtId="0" fontId="1" fillId="0" borderId="1"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horizontal="center" vertical="center" wrapText="1"/>
    </xf>
    <xf numFmtId="164" fontId="2" fillId="0" borderId="0" xfId="0" applyNumberFormat="1" applyFont="1"/>
    <xf numFmtId="164" fontId="2" fillId="4" borderId="13" xfId="2" applyNumberFormat="1" applyFont="1" applyFill="1" applyBorder="1" applyAlignment="1" applyProtection="1">
      <alignment horizontal="right" vertical="center"/>
      <protection locked="0" hidden="1"/>
    </xf>
    <xf numFmtId="164" fontId="2" fillId="4" borderId="14" xfId="2" applyNumberFormat="1" applyFont="1" applyFill="1" applyBorder="1" applyAlignment="1" applyProtection="1">
      <alignment horizontal="right" vertical="center"/>
      <protection locked="0" hidden="1"/>
    </xf>
    <xf numFmtId="164" fontId="3" fillId="3" borderId="13" xfId="2" applyNumberFormat="1" applyFont="1" applyFill="1" applyBorder="1" applyAlignment="1" applyProtection="1">
      <alignment horizontal="right" vertical="center"/>
      <protection locked="0" hidden="1"/>
    </xf>
    <xf numFmtId="164" fontId="3" fillId="3" borderId="14" xfId="0" applyNumberFormat="1" applyFont="1" applyFill="1" applyBorder="1" applyAlignment="1">
      <alignment horizontal="right" vertical="center"/>
    </xf>
    <xf numFmtId="0" fontId="3" fillId="3" borderId="1" xfId="0" applyFont="1" applyFill="1" applyBorder="1" applyAlignment="1">
      <alignment horizontal="left" vertical="center"/>
    </xf>
    <xf numFmtId="0" fontId="8" fillId="3" borderId="1" xfId="0" applyFont="1" applyFill="1" applyBorder="1" applyAlignment="1">
      <alignment horizontal="left" vertical="center"/>
    </xf>
    <xf numFmtId="164" fontId="2" fillId="4" borderId="15" xfId="2" applyNumberFormat="1" applyFont="1" applyFill="1" applyBorder="1" applyAlignment="1" applyProtection="1">
      <alignment horizontal="right" vertical="center"/>
      <protection locked="0" hidden="1"/>
    </xf>
    <xf numFmtId="164" fontId="2" fillId="0" borderId="5" xfId="0" applyNumberFormat="1" applyFont="1" applyBorder="1" applyAlignment="1">
      <alignment horizontal="right" vertical="center"/>
    </xf>
    <xf numFmtId="0" fontId="8" fillId="3" borderId="16" xfId="0" applyFont="1" applyFill="1" applyBorder="1" applyAlignment="1">
      <alignment horizontal="center" vertical="center"/>
    </xf>
    <xf numFmtId="166" fontId="2" fillId="0" borderId="1" xfId="4" applyNumberFormat="1" applyFont="1" applyBorder="1" applyAlignment="1">
      <alignment horizontal="center"/>
    </xf>
    <xf numFmtId="166" fontId="2" fillId="0" borderId="1" xfId="4" applyNumberFormat="1" applyFont="1" applyBorder="1"/>
    <xf numFmtId="0" fontId="3" fillId="0" borderId="1" xfId="0" applyFont="1" applyBorder="1" applyAlignment="1">
      <alignment horizontal="center" vertical="center"/>
    </xf>
    <xf numFmtId="166" fontId="2" fillId="0" borderId="0" xfId="0" applyNumberFormat="1" applyFont="1"/>
    <xf numFmtId="166" fontId="2" fillId="0" borderId="1" xfId="4" applyNumberFormat="1" applyFont="1" applyBorder="1" applyAlignment="1">
      <alignment horizontal="center" vertical="center"/>
    </xf>
    <xf numFmtId="166" fontId="3" fillId="0" borderId="1" xfId="0" applyNumberFormat="1" applyFont="1" applyBorder="1"/>
    <xf numFmtId="164" fontId="4" fillId="0" borderId="0" xfId="0" applyNumberFormat="1" applyFont="1" applyAlignment="1">
      <alignment horizontal="left" vertical="center"/>
    </xf>
    <xf numFmtId="164" fontId="6" fillId="0" borderId="0" xfId="0" applyNumberFormat="1" applyFont="1" applyAlignment="1">
      <alignment horizontal="left" vertical="center"/>
    </xf>
    <xf numFmtId="164" fontId="19" fillId="5" borderId="0" xfId="0" applyNumberFormat="1" applyFont="1" applyFill="1" applyAlignment="1">
      <alignment horizontal="left" vertical="center"/>
    </xf>
    <xf numFmtId="166" fontId="6" fillId="0" borderId="0" xfId="4" applyNumberFormat="1" applyFont="1" applyAlignment="1">
      <alignment horizontal="left" vertical="center"/>
    </xf>
    <xf numFmtId="166" fontId="20" fillId="0" borderId="0" xfId="4" applyNumberFormat="1" applyFont="1" applyAlignment="1">
      <alignment horizontal="left" vertical="center"/>
    </xf>
    <xf numFmtId="0" fontId="2" fillId="0" borderId="1" xfId="0" applyFont="1" applyBorder="1" applyAlignment="1">
      <alignment vertical="center" wrapText="1"/>
    </xf>
    <xf numFmtId="0" fontId="2" fillId="0" borderId="1" xfId="0" applyFont="1"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3" fillId="3" borderId="7" xfId="0" applyFont="1" applyFill="1" applyBorder="1" applyAlignment="1">
      <alignment horizontal="left" vertical="center" wrapText="1"/>
    </xf>
    <xf numFmtId="0" fontId="3" fillId="3" borderId="5" xfId="0" applyFont="1" applyFill="1" applyBorder="1" applyAlignment="1">
      <alignment horizontal="left" vertical="center" wrapText="1"/>
    </xf>
    <xf numFmtId="0" fontId="8" fillId="3" borderId="1" xfId="0" applyFont="1" applyFill="1" applyBorder="1" applyAlignment="1">
      <alignment horizontal="center"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5" xfId="0" applyFont="1" applyBorder="1" applyAlignment="1">
      <alignment horizontal="center" vertical="center" wrapText="1"/>
    </xf>
    <xf numFmtId="164" fontId="2" fillId="4" borderId="4" xfId="2" applyNumberFormat="1" applyFont="1" applyFill="1" applyBorder="1" applyAlignment="1" applyProtection="1">
      <alignment horizontal="right" vertical="center"/>
      <protection locked="0" hidden="1"/>
    </xf>
    <xf numFmtId="164" fontId="3" fillId="3" borderId="2" xfId="2" applyNumberFormat="1" applyFont="1" applyFill="1" applyBorder="1" applyAlignment="1" applyProtection="1">
      <alignment horizontal="right" vertical="center"/>
      <protection locked="0" hidden="1"/>
    </xf>
    <xf numFmtId="164" fontId="3" fillId="2" borderId="5" xfId="0" applyNumberFormat="1" applyFont="1" applyFill="1" applyBorder="1" applyAlignment="1">
      <alignment vertical="center"/>
    </xf>
    <xf numFmtId="164" fontId="3" fillId="3" borderId="14" xfId="2" applyNumberFormat="1" applyFont="1" applyFill="1" applyBorder="1" applyAlignment="1" applyProtection="1">
      <alignment horizontal="right" vertical="center"/>
      <protection locked="0" hidden="1"/>
    </xf>
    <xf numFmtId="164" fontId="3" fillId="3" borderId="19" xfId="0" applyNumberFormat="1" applyFont="1" applyFill="1" applyBorder="1" applyAlignment="1">
      <alignment horizontal="right" vertical="center"/>
    </xf>
    <xf numFmtId="164" fontId="3" fillId="3" borderId="20" xfId="0" applyNumberFormat="1" applyFont="1" applyFill="1" applyBorder="1" applyAlignment="1">
      <alignment horizontal="right" vertical="center"/>
    </xf>
    <xf numFmtId="0" fontId="10" fillId="0" borderId="4" xfId="0" applyFont="1" applyBorder="1" applyAlignment="1">
      <alignment horizontal="center" vertical="center" wrapText="1"/>
    </xf>
    <xf numFmtId="0" fontId="8" fillId="3" borderId="4" xfId="0" applyFont="1" applyFill="1" applyBorder="1" applyAlignment="1">
      <alignment horizontal="center" vertical="center"/>
    </xf>
    <xf numFmtId="0" fontId="11" fillId="0" borderId="16" xfId="0" applyFont="1" applyBorder="1" applyAlignment="1">
      <alignment horizontal="center" vertical="center" wrapText="1"/>
    </xf>
    <xf numFmtId="0" fontId="2" fillId="0" borderId="4" xfId="0" applyFont="1" applyBorder="1" applyAlignment="1">
      <alignment horizontal="center" vertical="center" wrapText="1"/>
    </xf>
    <xf numFmtId="164" fontId="3" fillId="3" borderId="22" xfId="0" applyNumberFormat="1" applyFont="1" applyFill="1" applyBorder="1" applyAlignment="1">
      <alignment horizontal="right" vertical="center"/>
    </xf>
    <xf numFmtId="164" fontId="3" fillId="3" borderId="4" xfId="2" applyNumberFormat="1" applyFont="1" applyFill="1" applyBorder="1" applyAlignment="1" applyProtection="1">
      <alignment horizontal="right" vertical="center"/>
      <protection locked="0" hidden="1"/>
    </xf>
    <xf numFmtId="164" fontId="3" fillId="3" borderId="24" xfId="0" applyNumberFormat="1" applyFont="1" applyFill="1" applyBorder="1" applyAlignment="1">
      <alignment horizontal="right" vertical="center"/>
    </xf>
    <xf numFmtId="164" fontId="3" fillId="2" borderId="16" xfId="0" applyNumberFormat="1" applyFont="1" applyFill="1" applyBorder="1" applyAlignment="1">
      <alignment vertical="center"/>
    </xf>
    <xf numFmtId="164" fontId="3" fillId="3" borderId="26" xfId="0" applyNumberFormat="1" applyFont="1" applyFill="1" applyBorder="1" applyAlignment="1">
      <alignment horizontal="right" vertical="center"/>
    </xf>
    <xf numFmtId="164" fontId="3" fillId="2" borderId="15" xfId="0" applyNumberFormat="1" applyFont="1" applyFill="1" applyBorder="1" applyAlignment="1">
      <alignment vertical="center"/>
    </xf>
    <xf numFmtId="164" fontId="3" fillId="2" borderId="27" xfId="0" applyNumberFormat="1" applyFont="1" applyFill="1" applyBorder="1" applyAlignment="1">
      <alignment vertical="center"/>
    </xf>
    <xf numFmtId="164" fontId="3" fillId="2" borderId="28" xfId="0" applyNumberFormat="1" applyFont="1" applyFill="1" applyBorder="1" applyAlignment="1">
      <alignment vertical="center"/>
    </xf>
    <xf numFmtId="164" fontId="2" fillId="6" borderId="14" xfId="0" applyNumberFormat="1" applyFont="1" applyFill="1" applyBorder="1" applyAlignment="1">
      <alignment horizontal="right" vertical="center"/>
    </xf>
    <xf numFmtId="164" fontId="2" fillId="7" borderId="14" xfId="0" applyNumberFormat="1" applyFont="1" applyFill="1" applyBorder="1" applyAlignment="1">
      <alignment horizontal="right" vertical="center"/>
    </xf>
    <xf numFmtId="164" fontId="2" fillId="8" borderId="14" xfId="0" applyNumberFormat="1" applyFont="1" applyFill="1" applyBorder="1" applyAlignment="1">
      <alignment horizontal="right" vertical="center"/>
    </xf>
    <xf numFmtId="166" fontId="21" fillId="0" borderId="1" xfId="0" applyNumberFormat="1" applyFont="1" applyBorder="1"/>
    <xf numFmtId="14" fontId="22" fillId="4" borderId="1" xfId="0" applyNumberFormat="1" applyFont="1" applyFill="1" applyBorder="1" applyAlignment="1" applyProtection="1">
      <alignment horizontal="center" vertical="center" wrapText="1"/>
      <protection locked="0" hidden="1"/>
    </xf>
    <xf numFmtId="164" fontId="2" fillId="0" borderId="2" xfId="2" applyNumberFormat="1" applyFont="1" applyBorder="1" applyAlignment="1" applyProtection="1">
      <alignment horizontal="right" vertical="center"/>
      <protection locked="0" hidden="1"/>
    </xf>
    <xf numFmtId="164" fontId="2" fillId="0" borderId="1" xfId="2" applyNumberFormat="1" applyFont="1" applyBorder="1" applyAlignment="1" applyProtection="1">
      <alignment horizontal="right" vertical="center"/>
      <protection locked="0" hidden="1"/>
    </xf>
    <xf numFmtId="0" fontId="3" fillId="0" borderId="1" xfId="0" applyFont="1" applyBorder="1" applyAlignment="1">
      <alignment horizontal="center"/>
    </xf>
    <xf numFmtId="0" fontId="4" fillId="0" borderId="0" xfId="0" applyFont="1" applyAlignment="1">
      <alignment horizontal="center" vertical="center"/>
    </xf>
    <xf numFmtId="0" fontId="3" fillId="7" borderId="12"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17" xfId="0" applyFont="1" applyFill="1" applyBorder="1" applyAlignment="1">
      <alignment horizontal="center" vertical="center" wrapText="1"/>
    </xf>
    <xf numFmtId="0" fontId="3" fillId="7" borderId="16" xfId="0" applyFont="1" applyFill="1" applyBorder="1" applyAlignment="1">
      <alignment horizontal="center" vertical="center" wrapText="1"/>
    </xf>
    <xf numFmtId="0" fontId="3" fillId="7" borderId="15" xfId="0" applyFont="1" applyFill="1" applyBorder="1" applyAlignment="1">
      <alignment horizontal="center" vertical="center" wrapText="1"/>
    </xf>
    <xf numFmtId="164" fontId="2" fillId="0" borderId="6" xfId="0" applyNumberFormat="1" applyFont="1" applyBorder="1" applyAlignment="1">
      <alignment horizontal="right" vertical="center"/>
    </xf>
    <xf numFmtId="0" fontId="0" fillId="0" borderId="5" xfId="0" applyBorder="1" applyAlignment="1">
      <alignment horizontal="right" vertical="center"/>
    </xf>
    <xf numFmtId="164" fontId="2" fillId="6" borderId="29" xfId="0" applyNumberFormat="1" applyFont="1" applyFill="1" applyBorder="1" applyAlignment="1">
      <alignment horizontal="right" vertical="center"/>
    </xf>
    <xf numFmtId="0" fontId="0" fillId="0" borderId="30" xfId="0" applyBorder="1" applyAlignment="1">
      <alignment horizontal="right" vertical="center"/>
    </xf>
    <xf numFmtId="2" fontId="2" fillId="4" borderId="31" xfId="4" applyNumberFormat="1" applyFont="1" applyFill="1" applyBorder="1" applyAlignment="1" applyProtection="1">
      <alignment vertical="center"/>
      <protection locked="0" hidden="1"/>
    </xf>
    <xf numFmtId="2" fontId="0" fillId="0" borderId="32" xfId="4" applyNumberFormat="1" applyFont="1" applyBorder="1" applyAlignment="1">
      <alignment vertical="center"/>
    </xf>
    <xf numFmtId="164" fontId="2" fillId="4" borderId="29" xfId="2" applyNumberFormat="1" applyFont="1" applyFill="1" applyBorder="1" applyAlignment="1" applyProtection="1">
      <alignment vertical="center"/>
      <protection locked="0" hidden="1"/>
    </xf>
    <xf numFmtId="164" fontId="2" fillId="4" borderId="30" xfId="2" applyNumberFormat="1" applyFont="1" applyFill="1" applyBorder="1" applyAlignment="1" applyProtection="1">
      <alignment vertical="center"/>
      <protection locked="0" hidden="1"/>
    </xf>
    <xf numFmtId="164" fontId="2" fillId="4" borderId="31" xfId="2" applyNumberFormat="1" applyFont="1" applyFill="1" applyBorder="1" applyAlignment="1" applyProtection="1">
      <alignment vertical="center"/>
      <protection locked="0" hidden="1"/>
    </xf>
    <xf numFmtId="164" fontId="2" fillId="4" borderId="32" xfId="2" applyNumberFormat="1" applyFont="1" applyFill="1" applyBorder="1" applyAlignment="1" applyProtection="1">
      <alignment vertical="center"/>
      <protection locked="0" hidden="1"/>
    </xf>
    <xf numFmtId="164" fontId="2" fillId="4" borderId="6" xfId="2" applyNumberFormat="1" applyFont="1" applyFill="1" applyBorder="1" applyAlignment="1" applyProtection="1">
      <alignment vertical="center"/>
      <protection locked="0" hidden="1"/>
    </xf>
    <xf numFmtId="164" fontId="2" fillId="4" borderId="5" xfId="2" applyNumberFormat="1" applyFont="1" applyFill="1" applyBorder="1" applyAlignment="1" applyProtection="1">
      <alignment vertical="center"/>
      <protection locked="0" hidden="1"/>
    </xf>
    <xf numFmtId="0" fontId="3" fillId="2" borderId="21" xfId="2" applyFont="1" applyFill="1" applyBorder="1" applyAlignment="1">
      <alignment horizontal="center" vertical="center" wrapText="1"/>
    </xf>
    <xf numFmtId="0" fontId="3" fillId="2" borderId="1"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14" xfId="2" applyFont="1" applyFill="1" applyBorder="1" applyAlignment="1">
      <alignment horizontal="center" vertical="center" wrapText="1"/>
    </xf>
    <xf numFmtId="0" fontId="3" fillId="2" borderId="25" xfId="2" applyFont="1" applyFill="1" applyBorder="1" applyAlignment="1">
      <alignment horizontal="center" vertical="center" wrapText="1"/>
    </xf>
    <xf numFmtId="0" fontId="3" fillId="2" borderId="2" xfId="2"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3" fillId="2" borderId="6" xfId="2" applyFont="1" applyFill="1" applyBorder="1" applyAlignment="1">
      <alignment horizontal="center" vertical="center" wrapText="1"/>
    </xf>
    <xf numFmtId="0" fontId="3" fillId="2" borderId="4"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13" xfId="2" applyFont="1" applyFill="1" applyBorder="1" applyAlignment="1">
      <alignment horizontal="center" vertical="center" wrapText="1"/>
    </xf>
    <xf numFmtId="0" fontId="3" fillId="2" borderId="23" xfId="2" applyFont="1" applyFill="1" applyBorder="1" applyAlignment="1">
      <alignment horizontal="center" vertical="center" wrapText="1"/>
    </xf>
    <xf numFmtId="0" fontId="8" fillId="3" borderId="1" xfId="0" applyFont="1" applyFill="1" applyBorder="1" applyAlignment="1">
      <alignment horizontal="left" vertical="center" wrapText="1"/>
    </xf>
    <xf numFmtId="0" fontId="2" fillId="0" borderId="6" xfId="0" applyFont="1" applyBorder="1" applyAlignment="1">
      <alignment horizontal="left" vertical="center" wrapText="1"/>
    </xf>
    <xf numFmtId="0" fontId="2" fillId="0" borderId="5" xfId="0" applyFont="1" applyBorder="1" applyAlignment="1">
      <alignment horizontal="left" vertical="center" wrapText="1"/>
    </xf>
    <xf numFmtId="0" fontId="3" fillId="8" borderId="1" xfId="0" applyFont="1" applyFill="1" applyBorder="1" applyAlignment="1">
      <alignment horizontal="center" vertical="center"/>
    </xf>
    <xf numFmtId="0" fontId="3" fillId="9" borderId="12" xfId="0" applyFont="1" applyFill="1" applyBorder="1" applyAlignment="1">
      <alignment horizontal="center" vertical="center" wrapText="1"/>
    </xf>
    <xf numFmtId="0" fontId="3" fillId="9" borderId="8" xfId="0" applyFont="1" applyFill="1" applyBorder="1" applyAlignment="1">
      <alignment horizontal="center" vertical="center" wrapText="1"/>
    </xf>
    <xf numFmtId="0" fontId="3" fillId="9" borderId="18" xfId="0" applyFont="1" applyFill="1" applyBorder="1" applyAlignment="1">
      <alignment horizontal="center" vertical="center" wrapText="1"/>
    </xf>
    <xf numFmtId="0" fontId="3" fillId="9" borderId="17" xfId="0" applyFont="1" applyFill="1" applyBorder="1" applyAlignment="1">
      <alignment horizontal="center" vertical="center" wrapText="1"/>
    </xf>
    <xf numFmtId="0" fontId="3" fillId="9" borderId="16" xfId="0" applyFont="1" applyFill="1" applyBorder="1" applyAlignment="1">
      <alignment horizontal="center" vertical="center" wrapText="1"/>
    </xf>
    <xf numFmtId="0" fontId="3" fillId="9" borderId="15" xfId="0" applyFont="1" applyFill="1" applyBorder="1" applyAlignment="1">
      <alignment horizontal="center" vertical="center" wrapText="1"/>
    </xf>
    <xf numFmtId="0" fontId="8" fillId="3" borderId="4" xfId="0" applyFont="1" applyFill="1" applyBorder="1" applyAlignment="1">
      <alignment horizontal="left" vertical="center" wrapText="1"/>
    </xf>
    <xf numFmtId="0" fontId="2" fillId="0" borderId="29" xfId="0" applyFont="1" applyBorder="1" applyAlignment="1">
      <alignment horizontal="right" vertical="center"/>
    </xf>
    <xf numFmtId="164" fontId="2" fillId="4" borderId="31" xfId="2" applyNumberFormat="1" applyFont="1" applyFill="1" applyBorder="1" applyAlignment="1" applyProtection="1">
      <alignment horizontal="right" vertical="center"/>
      <protection locked="0" hidden="1"/>
    </xf>
    <xf numFmtId="164" fontId="2" fillId="4" borderId="32" xfId="2" applyNumberFormat="1" applyFont="1" applyFill="1" applyBorder="1" applyAlignment="1" applyProtection="1">
      <alignment horizontal="right" vertical="center"/>
      <protection locked="0" hidden="1"/>
    </xf>
    <xf numFmtId="164" fontId="2" fillId="4" borderId="29" xfId="2" applyNumberFormat="1" applyFont="1" applyFill="1" applyBorder="1" applyAlignment="1" applyProtection="1">
      <alignment horizontal="right" vertical="center"/>
      <protection locked="0" hidden="1"/>
    </xf>
    <xf numFmtId="0" fontId="13" fillId="0" borderId="1" xfId="0" applyFont="1" applyBorder="1" applyAlignment="1">
      <alignment horizontal="center" vertical="center"/>
    </xf>
    <xf numFmtId="9" fontId="14" fillId="4" borderId="1" xfId="1" applyFont="1" applyFill="1" applyBorder="1" applyAlignment="1" applyProtection="1">
      <alignment horizontal="center" vertical="center"/>
      <protection locked="0" hidden="1"/>
    </xf>
    <xf numFmtId="0" fontId="2" fillId="0" borderId="1" xfId="0" applyFont="1" applyBorder="1" applyAlignment="1">
      <alignment horizontal="left" vertical="center" wrapText="1"/>
    </xf>
    <xf numFmtId="0" fontId="13" fillId="2" borderId="1"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164" fontId="2" fillId="4" borderId="6" xfId="2" applyNumberFormat="1" applyFont="1" applyFill="1" applyBorder="1" applyAlignment="1" applyProtection="1">
      <alignment horizontal="center" vertical="center"/>
      <protection locked="0" hidden="1"/>
    </xf>
    <xf numFmtId="164" fontId="2" fillId="4" borderId="5" xfId="2" applyNumberFormat="1" applyFont="1" applyFill="1" applyBorder="1" applyAlignment="1" applyProtection="1">
      <alignment horizontal="center" vertical="center"/>
      <protection locked="0" hidden="1"/>
    </xf>
    <xf numFmtId="164" fontId="2" fillId="0" borderId="6"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5" xfId="0" applyNumberFormat="1" applyFont="1" applyBorder="1" applyAlignment="1">
      <alignment horizontal="right" vertical="center"/>
    </xf>
    <xf numFmtId="0" fontId="2" fillId="0" borderId="1" xfId="0" applyFont="1" applyBorder="1" applyAlignment="1">
      <alignment horizontal="center" vertical="center" wrapText="1"/>
    </xf>
    <xf numFmtId="0" fontId="8" fillId="3" borderId="16" xfId="0" applyFont="1" applyFill="1" applyBorder="1" applyAlignment="1">
      <alignment horizontal="left" vertical="center" wrapText="1"/>
    </xf>
    <xf numFmtId="0" fontId="3" fillId="0" borderId="1" xfId="0" applyFont="1" applyBorder="1" applyAlignment="1">
      <alignment horizontal="left" vertical="center"/>
    </xf>
    <xf numFmtId="14" fontId="10" fillId="4" borderId="1" xfId="0" applyNumberFormat="1" applyFont="1" applyFill="1" applyBorder="1" applyAlignment="1" applyProtection="1">
      <alignment horizontal="center" vertical="center" wrapText="1"/>
      <protection locked="0" hidden="1"/>
    </xf>
    <xf numFmtId="0" fontId="3" fillId="2" borderId="1" xfId="0" applyFont="1" applyFill="1" applyBorder="1" applyAlignment="1">
      <alignment horizontal="center" vertical="center"/>
    </xf>
    <xf numFmtId="0" fontId="14" fillId="0" borderId="1" xfId="0" applyFont="1" applyBorder="1" applyAlignment="1">
      <alignment horizontal="left" vertical="center" wrapText="1"/>
    </xf>
    <xf numFmtId="0" fontId="5"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164" fontId="2" fillId="4" borderId="6" xfId="2" applyNumberFormat="1" applyFont="1" applyFill="1" applyBorder="1" applyAlignment="1" applyProtection="1">
      <alignment horizontal="right" vertical="center"/>
      <protection locked="0" hidden="1"/>
    </xf>
    <xf numFmtId="164" fontId="2" fillId="4" borderId="5" xfId="2" applyNumberFormat="1" applyFont="1" applyFill="1" applyBorder="1" applyAlignment="1" applyProtection="1">
      <alignment horizontal="right" vertical="center"/>
      <protection locked="0" hidden="1"/>
    </xf>
    <xf numFmtId="164" fontId="2" fillId="0" borderId="6" xfId="2" applyNumberFormat="1" applyFont="1" applyBorder="1" applyAlignment="1" applyProtection="1">
      <alignment horizontal="right" vertical="center"/>
      <protection locked="0" hidden="1"/>
    </xf>
    <xf numFmtId="164" fontId="2" fillId="0" borderId="5" xfId="2" applyNumberFormat="1" applyFont="1" applyBorder="1" applyAlignment="1" applyProtection="1">
      <alignment horizontal="right" vertical="center"/>
      <protection locked="0" hidden="1"/>
    </xf>
    <xf numFmtId="0" fontId="10" fillId="4" borderId="1" xfId="0" applyFont="1" applyFill="1" applyBorder="1" applyAlignment="1" applyProtection="1">
      <alignment horizontal="center" vertical="center" wrapText="1"/>
      <protection locked="0" hidden="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1" fontId="10" fillId="4" borderId="1" xfId="0" applyNumberFormat="1" applyFont="1" applyFill="1" applyBorder="1" applyAlignment="1" applyProtection="1">
      <alignment horizontal="center" vertical="center" wrapText="1"/>
      <protection locked="0" hidden="1"/>
    </xf>
    <xf numFmtId="0" fontId="2" fillId="0" borderId="6" xfId="0" applyFont="1" applyBorder="1" applyAlignment="1">
      <alignment horizontal="center" vertical="center"/>
    </xf>
    <xf numFmtId="0" fontId="0" fillId="0" borderId="5" xfId="0" applyBorder="1" applyAlignment="1">
      <alignment horizontal="center" vertical="center"/>
    </xf>
  </cellXfs>
  <cellStyles count="5">
    <cellStyle name="Hipervínculo" xfId="3" builtinId="8"/>
    <cellStyle name="Moneda" xfId="4" builtinId="4"/>
    <cellStyle name="Normal" xfId="0" builtinId="0"/>
    <cellStyle name="Normal 28" xfId="2"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240847</xdr:colOff>
      <xdr:row>1</xdr:row>
      <xdr:rowOff>95250</xdr:rowOff>
    </xdr:from>
    <xdr:ext cx="499381" cy="571774"/>
    <xdr:pic>
      <xdr:nvPicPr>
        <xdr:cNvPr id="2" name="45 Imagen" descr="LOGO-ICBF">
          <a:extLst>
            <a:ext uri="{FF2B5EF4-FFF2-40B4-BE49-F238E27FC236}">
              <a16:creationId xmlns:a16="http://schemas.microsoft.com/office/drawing/2014/main" id="{6E97CF8D-D4B5-40D5-A3C5-DF77A5AA399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02847" y="257175"/>
          <a:ext cx="499381" cy="571774"/>
        </a:xfrm>
        <a:prstGeom prst="rect">
          <a:avLst/>
        </a:prstGeom>
        <a:noFill/>
        <a:ln w="9525">
          <a:noFill/>
          <a:miter lim="800000"/>
          <a:headEnd/>
          <a:tailEnd/>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240847</xdr:colOff>
      <xdr:row>1</xdr:row>
      <xdr:rowOff>95250</xdr:rowOff>
    </xdr:from>
    <xdr:ext cx="499381" cy="571774"/>
    <xdr:pic>
      <xdr:nvPicPr>
        <xdr:cNvPr id="2" name="45 Imagen" descr="LOGO-ICBF">
          <a:extLst>
            <a:ext uri="{FF2B5EF4-FFF2-40B4-BE49-F238E27FC236}">
              <a16:creationId xmlns:a16="http://schemas.microsoft.com/office/drawing/2014/main" id="{98F0F7F2-6CA6-488A-9777-6812B505A3E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240847</xdr:colOff>
      <xdr:row>1</xdr:row>
      <xdr:rowOff>95250</xdr:rowOff>
    </xdr:from>
    <xdr:ext cx="499381" cy="571774"/>
    <xdr:pic>
      <xdr:nvPicPr>
        <xdr:cNvPr id="2" name="45 Imagen" descr="LOGO-ICBF">
          <a:extLst>
            <a:ext uri="{FF2B5EF4-FFF2-40B4-BE49-F238E27FC236}">
              <a16:creationId xmlns:a16="http://schemas.microsoft.com/office/drawing/2014/main" id="{8937324F-AEDE-4ECE-B1DD-F81C87E3340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240847</xdr:colOff>
      <xdr:row>1</xdr:row>
      <xdr:rowOff>95250</xdr:rowOff>
    </xdr:from>
    <xdr:ext cx="499381" cy="571774"/>
    <xdr:pic>
      <xdr:nvPicPr>
        <xdr:cNvPr id="2" name="45 Imagen" descr="LOGO-ICBF">
          <a:extLst>
            <a:ext uri="{FF2B5EF4-FFF2-40B4-BE49-F238E27FC236}">
              <a16:creationId xmlns:a16="http://schemas.microsoft.com/office/drawing/2014/main" id="{8910E487-C591-4B60-8FE2-FCC8D474F20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61944707-3270-4606-9D07-71DE92940FA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isela.pineros\AppData\Local\Microsoft\Windows\INetCache\Content.Outlook\0F56YDOS\ICBF-3-3-2026-5.%20SDC%20ok%20(2).xlsx-JHON.xlsx" TargetMode="External"/><Relationship Id="rId1" Type="http://schemas.openxmlformats.org/officeDocument/2006/relationships/externalLinkPath" Target="file:///C:\Users\gisela.pineros\AppData\Local\Microsoft\Windows\INetCache\Content.Outlook\0F56YDOS\ICBF-3-3-2026-5.%20SDC%20ok%20(2).xlsx-JH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DC"/>
    </sheetNames>
    <sheetDataSet>
      <sheetData sheetId="0">
        <row r="63">
          <cell r="H63">
            <v>44140000</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grupostandarp@hotmail.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altapotenciafumigaciones.2023@outlook.com"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fumiexpressdelllano@gmail.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139"/>
  <sheetViews>
    <sheetView showGridLines="0" view="pageBreakPreview" topLeftCell="A27" zoomScale="85" zoomScaleNormal="110" zoomScaleSheetLayoutView="85" workbookViewId="0">
      <selection activeCell="G38" sqref="G38:G39"/>
    </sheetView>
  </sheetViews>
  <sheetFormatPr baseColWidth="10" defaultColWidth="11.42578125" defaultRowHeight="0" customHeight="1" zeroHeight="1" x14ac:dyDescent="0.2"/>
  <cols>
    <col min="1" max="1" width="1.42578125" style="1" customWidth="1"/>
    <col min="2" max="2" width="16.140625" style="1" customWidth="1"/>
    <col min="3" max="3" width="33" style="1" customWidth="1"/>
    <col min="4" max="4" width="18" style="1" customWidth="1"/>
    <col min="5" max="5" width="15.42578125" style="1" customWidth="1"/>
    <col min="6" max="6" width="16.42578125" style="1" bestFit="1" customWidth="1"/>
    <col min="7" max="7" width="18.42578125" style="1" customWidth="1"/>
    <col min="8" max="8" width="17.42578125" style="1" customWidth="1"/>
    <col min="9" max="9" width="1.28515625" style="1" customWidth="1"/>
    <col min="10" max="10" width="11.42578125" style="1" customWidth="1"/>
    <col min="11" max="11" width="23" style="1" customWidth="1"/>
    <col min="12" max="16384" width="11.42578125" style="1"/>
  </cols>
  <sheetData>
    <row r="1" spans="2:11" ht="5.25" customHeight="1" x14ac:dyDescent="0.2"/>
    <row r="2" spans="2:11" s="45" customFormat="1" ht="61.5" customHeight="1" x14ac:dyDescent="0.25">
      <c r="B2" s="135" t="s">
        <v>50</v>
      </c>
      <c r="C2" s="136"/>
      <c r="D2" s="136"/>
      <c r="E2" s="136"/>
      <c r="F2" s="136"/>
      <c r="G2" s="137"/>
      <c r="H2" s="46" t="s">
        <v>49</v>
      </c>
      <c r="K2" s="43"/>
    </row>
    <row r="3" spans="2:11" ht="12.75" x14ac:dyDescent="0.2">
      <c r="K3" s="43"/>
    </row>
    <row r="4" spans="2:11" ht="12.75" x14ac:dyDescent="0.2">
      <c r="B4" s="180" t="s">
        <v>48</v>
      </c>
      <c r="C4" s="180"/>
      <c r="D4" s="180"/>
      <c r="E4" s="180"/>
      <c r="F4" s="180"/>
      <c r="G4" s="180"/>
      <c r="H4" s="180"/>
      <c r="K4" s="43"/>
    </row>
    <row r="5" spans="2:11" ht="42" customHeight="1" x14ac:dyDescent="0.2">
      <c r="B5" s="44" t="s">
        <v>47</v>
      </c>
      <c r="C5" s="181" t="s">
        <v>81</v>
      </c>
      <c r="D5" s="182"/>
      <c r="E5" s="182"/>
      <c r="F5" s="182"/>
      <c r="G5" s="182"/>
      <c r="H5" s="183"/>
      <c r="K5" s="43"/>
    </row>
    <row r="6" spans="2:11" ht="12.75" x14ac:dyDescent="0.2"/>
    <row r="7" spans="2:11" ht="15" customHeight="1" x14ac:dyDescent="0.2">
      <c r="B7" s="22" t="s">
        <v>46</v>
      </c>
      <c r="C7" s="41"/>
      <c r="D7" s="3" t="s">
        <v>45</v>
      </c>
      <c r="E7" s="42"/>
      <c r="F7" s="23" t="s">
        <v>44</v>
      </c>
      <c r="G7" s="176"/>
      <c r="H7" s="176"/>
    </row>
    <row r="8" spans="2:11" ht="15" customHeight="1" x14ac:dyDescent="0.2">
      <c r="B8" s="22" t="s">
        <v>43</v>
      </c>
      <c r="C8" s="41"/>
      <c r="D8" s="39" t="s">
        <v>42</v>
      </c>
      <c r="E8" s="38"/>
      <c r="F8" s="23" t="s">
        <v>41</v>
      </c>
      <c r="G8" s="176"/>
      <c r="H8" s="176"/>
    </row>
    <row r="9" spans="2:11" ht="17.25" customHeight="1" x14ac:dyDescent="0.2">
      <c r="B9" s="22" t="s">
        <v>40</v>
      </c>
      <c r="C9" s="40"/>
      <c r="D9" s="39" t="s">
        <v>39</v>
      </c>
      <c r="E9" s="38"/>
      <c r="F9" s="23" t="s">
        <v>38</v>
      </c>
      <c r="G9" s="176"/>
      <c r="H9" s="176"/>
    </row>
    <row r="10" spans="2:11" ht="12.75" x14ac:dyDescent="0.2">
      <c r="G10" s="37"/>
    </row>
    <row r="11" spans="2:11" ht="12.75" x14ac:dyDescent="0.2">
      <c r="B11" s="177" t="s">
        <v>37</v>
      </c>
      <c r="C11" s="177"/>
      <c r="D11" s="177"/>
      <c r="E11" s="177"/>
      <c r="F11" s="177"/>
      <c r="G11" s="177"/>
      <c r="H11" s="177"/>
    </row>
    <row r="12" spans="2:11" ht="102" customHeight="1" x14ac:dyDescent="0.2">
      <c r="B12" s="178" t="s">
        <v>36</v>
      </c>
      <c r="C12" s="178"/>
      <c r="D12" s="178"/>
      <c r="E12" s="178"/>
      <c r="F12" s="178"/>
      <c r="G12" s="178"/>
      <c r="H12" s="178"/>
    </row>
    <row r="13" spans="2:11" ht="129" customHeight="1" x14ac:dyDescent="0.2">
      <c r="B13" s="179" t="s">
        <v>35</v>
      </c>
      <c r="C13" s="179"/>
      <c r="D13" s="179"/>
      <c r="E13" s="179"/>
      <c r="F13" s="179"/>
      <c r="G13" s="179"/>
      <c r="H13" s="179"/>
    </row>
    <row r="14" spans="2:11" ht="12.75" x14ac:dyDescent="0.2"/>
    <row r="15" spans="2:11" ht="25.5" x14ac:dyDescent="0.2">
      <c r="B15" s="162" t="s">
        <v>34</v>
      </c>
      <c r="C15" s="162"/>
      <c r="D15" s="162"/>
      <c r="E15" s="34"/>
      <c r="F15" s="36" t="s">
        <v>33</v>
      </c>
      <c r="G15" s="163">
        <v>0</v>
      </c>
      <c r="H15" s="163"/>
    </row>
    <row r="16" spans="2:11" ht="30" customHeight="1" x14ac:dyDescent="0.2">
      <c r="B16" s="165" t="s">
        <v>32</v>
      </c>
      <c r="C16" s="165"/>
      <c r="D16" s="35" t="s">
        <v>85</v>
      </c>
      <c r="E16" s="34"/>
      <c r="F16" s="33"/>
      <c r="G16" s="31"/>
      <c r="H16" s="31"/>
    </row>
    <row r="17" spans="2:13" ht="12.75" x14ac:dyDescent="0.2">
      <c r="M17" s="32"/>
    </row>
    <row r="18" spans="2:13" s="31" customFormat="1" ht="22.5" customHeight="1" x14ac:dyDescent="0.2">
      <c r="B18" s="130" t="s">
        <v>31</v>
      </c>
      <c r="C18" s="130" t="s">
        <v>30</v>
      </c>
      <c r="D18" s="130" t="s">
        <v>29</v>
      </c>
      <c r="E18" s="130" t="s">
        <v>28</v>
      </c>
      <c r="F18" s="130" t="s">
        <v>27</v>
      </c>
      <c r="G18" s="130" t="s">
        <v>26</v>
      </c>
      <c r="H18" s="130" t="s">
        <v>25</v>
      </c>
      <c r="M18" s="32"/>
    </row>
    <row r="19" spans="2:13" s="31" customFormat="1" ht="22.5" customHeight="1" x14ac:dyDescent="0.2">
      <c r="B19" s="130"/>
      <c r="C19" s="141"/>
      <c r="D19" s="141"/>
      <c r="E19" s="141"/>
      <c r="F19" s="141"/>
      <c r="G19" s="141"/>
      <c r="H19" s="141"/>
      <c r="M19" s="32"/>
    </row>
    <row r="20" spans="2:13" s="4" customFormat="1" ht="26.25" customHeight="1" x14ac:dyDescent="0.25">
      <c r="B20" s="147" t="s">
        <v>24</v>
      </c>
      <c r="C20" s="23" t="s">
        <v>23</v>
      </c>
      <c r="D20" s="19" t="s">
        <v>22</v>
      </c>
      <c r="E20" s="18">
        <v>2</v>
      </c>
      <c r="F20" s="21"/>
      <c r="G20" s="16"/>
      <c r="H20" s="16">
        <f>+F20*E20</f>
        <v>0</v>
      </c>
    </row>
    <row r="21" spans="2:13" s="4" customFormat="1" ht="57" customHeight="1" x14ac:dyDescent="0.25">
      <c r="B21" s="147"/>
      <c r="C21" s="23" t="s">
        <v>21</v>
      </c>
      <c r="D21" s="19" t="s">
        <v>20</v>
      </c>
      <c r="E21" s="18">
        <v>2</v>
      </c>
      <c r="F21" s="21"/>
      <c r="G21" s="16"/>
      <c r="H21" s="16">
        <f t="shared" ref="H21:H27" si="0">+F21*E21</f>
        <v>0</v>
      </c>
    </row>
    <row r="22" spans="2:13" s="4" customFormat="1" ht="26.25" customHeight="1" x14ac:dyDescent="0.25">
      <c r="B22" s="147"/>
      <c r="C22" s="23" t="s">
        <v>7</v>
      </c>
      <c r="D22" s="19" t="s">
        <v>17</v>
      </c>
      <c r="E22" s="18">
        <v>2</v>
      </c>
      <c r="F22" s="21"/>
      <c r="G22" s="16"/>
      <c r="H22" s="16">
        <f t="shared" si="0"/>
        <v>0</v>
      </c>
    </row>
    <row r="23" spans="2:13" s="4" customFormat="1" ht="26.25" customHeight="1" x14ac:dyDescent="0.25">
      <c r="B23" s="147"/>
      <c r="C23" s="23" t="s">
        <v>15</v>
      </c>
      <c r="D23" s="19" t="s">
        <v>19</v>
      </c>
      <c r="E23" s="47">
        <v>1</v>
      </c>
      <c r="F23" s="21"/>
      <c r="G23" s="16"/>
      <c r="H23" s="16">
        <f t="shared" si="0"/>
        <v>0</v>
      </c>
    </row>
    <row r="24" spans="2:13" s="4" customFormat="1" ht="26.25" customHeight="1" x14ac:dyDescent="0.25">
      <c r="B24" s="147"/>
      <c r="C24" s="23" t="s">
        <v>51</v>
      </c>
      <c r="D24" s="19" t="s">
        <v>55</v>
      </c>
      <c r="E24" s="30">
        <v>2</v>
      </c>
      <c r="F24" s="21"/>
      <c r="G24" s="16"/>
      <c r="H24" s="16">
        <f t="shared" si="0"/>
        <v>0</v>
      </c>
    </row>
    <row r="25" spans="2:13" s="4" customFormat="1" ht="26.25" customHeight="1" x14ac:dyDescent="0.25">
      <c r="B25" s="147"/>
      <c r="C25" s="23" t="s">
        <v>52</v>
      </c>
      <c r="D25" s="50" t="s">
        <v>55</v>
      </c>
      <c r="E25" s="49">
        <v>1</v>
      </c>
      <c r="F25" s="21"/>
      <c r="G25" s="16"/>
      <c r="H25" s="16">
        <f t="shared" si="0"/>
        <v>0</v>
      </c>
    </row>
    <row r="26" spans="2:13" s="4" customFormat="1" ht="26.25" customHeight="1" x14ac:dyDescent="0.25">
      <c r="B26" s="147"/>
      <c r="C26" s="23" t="s">
        <v>53</v>
      </c>
      <c r="D26" s="50" t="s">
        <v>56</v>
      </c>
      <c r="E26" s="49">
        <v>1</v>
      </c>
      <c r="F26" s="21"/>
      <c r="G26" s="16"/>
      <c r="H26" s="16">
        <f t="shared" si="0"/>
        <v>0</v>
      </c>
    </row>
    <row r="27" spans="2:13" s="4" customFormat="1" ht="26.25" customHeight="1" x14ac:dyDescent="0.25">
      <c r="B27" s="147"/>
      <c r="C27" s="23" t="s">
        <v>54</v>
      </c>
      <c r="D27" s="50" t="s">
        <v>57</v>
      </c>
      <c r="E27" s="49">
        <v>1</v>
      </c>
      <c r="F27" s="21"/>
      <c r="G27" s="16"/>
      <c r="H27" s="16">
        <f t="shared" si="0"/>
        <v>0</v>
      </c>
    </row>
    <row r="28" spans="2:13" s="10" customFormat="1" ht="20.25" customHeight="1" x14ac:dyDescent="0.25">
      <c r="B28" s="147"/>
      <c r="C28" s="58" t="s">
        <v>5</v>
      </c>
      <c r="D28" s="59"/>
      <c r="E28" s="28">
        <f>SUM(E20:E27)</f>
        <v>12</v>
      </c>
      <c r="F28" s="12"/>
      <c r="G28" s="11"/>
      <c r="H28" s="11">
        <f>+SUM(H20:H26)</f>
        <v>0</v>
      </c>
    </row>
    <row r="29" spans="2:13" s="10" customFormat="1" ht="20.25" customHeight="1" x14ac:dyDescent="0.25">
      <c r="B29" s="174" t="s">
        <v>18</v>
      </c>
      <c r="C29" s="25" t="s">
        <v>7</v>
      </c>
      <c r="D29" s="24" t="s">
        <v>17</v>
      </c>
      <c r="E29" s="18">
        <v>2</v>
      </c>
      <c r="F29" s="60"/>
      <c r="G29" s="61"/>
      <c r="H29" s="61">
        <f t="shared" ref="H29:H30" si="1">+ROUND(G29*E29,0)</f>
        <v>0</v>
      </c>
    </row>
    <row r="30" spans="2:13" s="10" customFormat="1" ht="20.25" customHeight="1" x14ac:dyDescent="0.25">
      <c r="B30" s="157"/>
      <c r="C30" s="25" t="s">
        <v>15</v>
      </c>
      <c r="D30" s="24" t="s">
        <v>14</v>
      </c>
      <c r="E30" s="18">
        <v>1</v>
      </c>
      <c r="F30" s="17"/>
      <c r="G30" s="16"/>
      <c r="H30" s="16">
        <f t="shared" si="1"/>
        <v>0</v>
      </c>
    </row>
    <row r="31" spans="2:13" s="10" customFormat="1" ht="20.25" customHeight="1" x14ac:dyDescent="0.25">
      <c r="B31" s="157"/>
      <c r="C31" s="25" t="s">
        <v>79</v>
      </c>
      <c r="D31" s="24" t="s">
        <v>80</v>
      </c>
      <c r="E31" s="18">
        <v>1</v>
      </c>
      <c r="F31" s="17"/>
      <c r="G31" s="16"/>
      <c r="H31" s="16">
        <f>+ROUND(G31*E32,0)</f>
        <v>0</v>
      </c>
    </row>
    <row r="32" spans="2:13" s="10" customFormat="1" ht="20.25" customHeight="1" x14ac:dyDescent="0.25">
      <c r="B32" s="157"/>
      <c r="C32" s="25" t="s">
        <v>51</v>
      </c>
      <c r="D32" s="24" t="s">
        <v>58</v>
      </c>
      <c r="E32" s="24">
        <v>2</v>
      </c>
      <c r="F32" s="17"/>
      <c r="G32" s="16"/>
      <c r="H32" s="16">
        <f>+ROUND(G32*E33,0)</f>
        <v>0</v>
      </c>
    </row>
    <row r="33" spans="2:11" s="10" customFormat="1" ht="27.6" customHeight="1" x14ac:dyDescent="0.25">
      <c r="B33" s="157"/>
      <c r="C33" s="25" t="s">
        <v>52</v>
      </c>
      <c r="D33" s="24" t="s">
        <v>14</v>
      </c>
      <c r="E33" s="24">
        <v>1</v>
      </c>
      <c r="F33" s="17"/>
      <c r="G33" s="16"/>
      <c r="H33" s="16">
        <f>+ROUND(G33*E34,0)</f>
        <v>0</v>
      </c>
    </row>
    <row r="34" spans="2:11" s="10" customFormat="1" ht="20.25" customHeight="1" x14ac:dyDescent="0.25">
      <c r="B34" s="157"/>
      <c r="C34" s="25" t="s">
        <v>53</v>
      </c>
      <c r="D34" s="24" t="s">
        <v>59</v>
      </c>
      <c r="E34" s="24">
        <v>1</v>
      </c>
      <c r="F34" s="17"/>
      <c r="G34" s="16"/>
      <c r="H34" s="16">
        <f>+ROUND(G34*E35,0)</f>
        <v>0</v>
      </c>
    </row>
    <row r="35" spans="2:11" s="10" customFormat="1" ht="20.25" customHeight="1" x14ac:dyDescent="0.25">
      <c r="B35" s="157"/>
      <c r="C35" s="25" t="s">
        <v>54</v>
      </c>
      <c r="D35" s="24" t="s">
        <v>16</v>
      </c>
      <c r="E35" s="24">
        <v>1</v>
      </c>
      <c r="F35" s="17"/>
      <c r="G35" s="16"/>
      <c r="H35" s="16">
        <f>+ROUND(G35*E36,0)</f>
        <v>0</v>
      </c>
    </row>
    <row r="36" spans="2:11" s="10" customFormat="1" ht="20.25" customHeight="1" x14ac:dyDescent="0.25">
      <c r="B36" s="147"/>
      <c r="C36" s="15" t="s">
        <v>5</v>
      </c>
      <c r="D36" s="14"/>
      <c r="E36" s="13">
        <f>SUM(E29:E35)</f>
        <v>9</v>
      </c>
      <c r="F36" s="12"/>
      <c r="G36" s="11"/>
      <c r="H36" s="11">
        <f>+SUM(H29:H35)</f>
        <v>0</v>
      </c>
    </row>
    <row r="37" spans="2:11" s="10" customFormat="1" ht="25.5" customHeight="1" x14ac:dyDescent="0.25">
      <c r="B37" s="147" t="s">
        <v>13</v>
      </c>
      <c r="C37" s="22" t="s">
        <v>12</v>
      </c>
      <c r="D37" s="24" t="s">
        <v>11</v>
      </c>
      <c r="E37" s="24">
        <v>1</v>
      </c>
      <c r="F37" s="21"/>
      <c r="G37" s="16"/>
      <c r="H37" s="16">
        <f t="shared" ref="H37:H43" si="2">+ROUND(G37*E37,0)</f>
        <v>0</v>
      </c>
    </row>
    <row r="38" spans="2:11" s="10" customFormat="1" ht="25.5" customHeight="1" x14ac:dyDescent="0.25">
      <c r="B38" s="147"/>
      <c r="C38" s="164" t="s">
        <v>10</v>
      </c>
      <c r="D38" s="24" t="s">
        <v>9</v>
      </c>
      <c r="E38" s="166">
        <v>1</v>
      </c>
      <c r="F38" s="168"/>
      <c r="G38" s="170"/>
      <c r="H38" s="117">
        <f t="shared" si="2"/>
        <v>0</v>
      </c>
    </row>
    <row r="39" spans="2:11" s="10" customFormat="1" ht="26.25" customHeight="1" x14ac:dyDescent="0.25">
      <c r="B39" s="147"/>
      <c r="C39" s="164"/>
      <c r="D39" s="24" t="s">
        <v>8</v>
      </c>
      <c r="E39" s="167"/>
      <c r="F39" s="169"/>
      <c r="G39" s="171"/>
      <c r="H39" s="172"/>
    </row>
    <row r="40" spans="2:11" s="10" customFormat="1" ht="28.5" customHeight="1" x14ac:dyDescent="0.25">
      <c r="B40" s="147"/>
      <c r="C40" s="20" t="s">
        <v>7</v>
      </c>
      <c r="D40" s="24" t="s">
        <v>6</v>
      </c>
      <c r="E40" s="24">
        <v>1</v>
      </c>
      <c r="F40" s="21"/>
      <c r="G40" s="16"/>
      <c r="H40" s="16">
        <f t="shared" si="2"/>
        <v>0</v>
      </c>
    </row>
    <row r="41" spans="2:11" s="10" customFormat="1" ht="44.25" customHeight="1" x14ac:dyDescent="0.25">
      <c r="B41" s="147"/>
      <c r="C41" s="20" t="s">
        <v>60</v>
      </c>
      <c r="D41" s="24" t="s">
        <v>77</v>
      </c>
      <c r="E41" s="24">
        <v>1</v>
      </c>
      <c r="F41" s="21"/>
      <c r="G41" s="16"/>
      <c r="H41" s="16">
        <f t="shared" si="2"/>
        <v>0</v>
      </c>
    </row>
    <row r="42" spans="2:11" s="10" customFormat="1" ht="28.5" customHeight="1" x14ac:dyDescent="0.25">
      <c r="B42" s="147"/>
      <c r="C42" s="20" t="s">
        <v>52</v>
      </c>
      <c r="D42" s="24" t="s">
        <v>61</v>
      </c>
      <c r="E42" s="24">
        <v>1</v>
      </c>
      <c r="F42" s="21"/>
      <c r="G42" s="16"/>
      <c r="H42" s="16">
        <f t="shared" si="2"/>
        <v>0</v>
      </c>
    </row>
    <row r="43" spans="2:11" s="10" customFormat="1" ht="28.5" customHeight="1" x14ac:dyDescent="0.25">
      <c r="B43" s="157"/>
      <c r="C43" s="20" t="s">
        <v>53</v>
      </c>
      <c r="D43" s="24" t="s">
        <v>76</v>
      </c>
      <c r="E43" s="24">
        <v>1</v>
      </c>
      <c r="F43" s="17"/>
      <c r="G43" s="16"/>
      <c r="H43" s="16">
        <f t="shared" si="2"/>
        <v>0</v>
      </c>
    </row>
    <row r="44" spans="2:11" s="10" customFormat="1" ht="20.25" customHeight="1" x14ac:dyDescent="0.25">
      <c r="B44" s="147"/>
      <c r="C44" s="15" t="s">
        <v>5</v>
      </c>
      <c r="D44" s="14"/>
      <c r="E44" s="13">
        <f>SUM(E37:E43)</f>
        <v>6</v>
      </c>
      <c r="F44" s="12"/>
      <c r="G44" s="11"/>
      <c r="H44" s="11">
        <f>+SUM(H37:H43)</f>
        <v>0</v>
      </c>
    </row>
    <row r="45" spans="2:11" s="4" customFormat="1" ht="20.25" customHeight="1" x14ac:dyDescent="0.25">
      <c r="B45" s="9" t="s">
        <v>4</v>
      </c>
      <c r="C45" s="8"/>
      <c r="D45" s="8"/>
      <c r="E45" s="8"/>
      <c r="F45" s="7"/>
      <c r="G45" s="6"/>
      <c r="H45" s="5">
        <f>+H44+H36+H28</f>
        <v>0</v>
      </c>
    </row>
    <row r="46" spans="2:11" ht="12.75" x14ac:dyDescent="0.2">
      <c r="K46" s="53"/>
    </row>
    <row r="47" spans="2:11" ht="14.25" customHeight="1" x14ac:dyDescent="0.2">
      <c r="B47" s="175" t="s">
        <v>3</v>
      </c>
      <c r="C47" s="175"/>
      <c r="D47" s="175"/>
      <c r="E47" s="175"/>
      <c r="F47" s="175"/>
      <c r="G47" s="175"/>
      <c r="H47" s="175"/>
    </row>
    <row r="48" spans="2:11" ht="114.75" customHeight="1" x14ac:dyDescent="0.2">
      <c r="B48" s="164" t="s">
        <v>2</v>
      </c>
      <c r="C48" s="164"/>
      <c r="D48" s="164"/>
      <c r="E48" s="164"/>
      <c r="F48" s="164"/>
      <c r="G48" s="164"/>
      <c r="H48" s="164"/>
    </row>
    <row r="49" spans="2:8" ht="64.5" customHeight="1" x14ac:dyDescent="0.2">
      <c r="B49" s="164" t="s">
        <v>1</v>
      </c>
      <c r="C49" s="164"/>
      <c r="D49" s="164"/>
      <c r="E49" s="164"/>
      <c r="F49" s="164"/>
      <c r="G49" s="164"/>
      <c r="H49" s="164"/>
    </row>
    <row r="50" spans="2:8" ht="34.5" customHeight="1" x14ac:dyDescent="0.2">
      <c r="B50" s="173" t="s">
        <v>0</v>
      </c>
      <c r="C50" s="173"/>
      <c r="D50" s="173"/>
      <c r="E50" s="173"/>
      <c r="F50" s="173"/>
      <c r="G50" s="173"/>
      <c r="H50" s="173"/>
    </row>
    <row r="51" spans="2:8" ht="5.25" customHeight="1" x14ac:dyDescent="0.2"/>
    <row r="52" spans="2:8" ht="14.25" customHeight="1" x14ac:dyDescent="0.2"/>
    <row r="53" spans="2:8" ht="14.25" customHeight="1" x14ac:dyDescent="0.2"/>
    <row r="54" spans="2:8" ht="12.75" customHeight="1" x14ac:dyDescent="0.2"/>
    <row r="55" spans="2:8" ht="12.75" x14ac:dyDescent="0.2"/>
    <row r="56" spans="2:8" ht="12.75" x14ac:dyDescent="0.2"/>
    <row r="57" spans="2:8" ht="12.75" x14ac:dyDescent="0.2"/>
    <row r="58" spans="2:8" ht="12.75" x14ac:dyDescent="0.2"/>
    <row r="59" spans="2:8" ht="12.75" x14ac:dyDescent="0.2"/>
    <row r="60" spans="2:8" ht="12.75" x14ac:dyDescent="0.2"/>
    <row r="61" spans="2:8" ht="12.75" x14ac:dyDescent="0.2"/>
    <row r="62" spans="2:8" ht="12.75" x14ac:dyDescent="0.2"/>
    <row r="63" spans="2:8" ht="12.75" x14ac:dyDescent="0.2"/>
    <row r="64" spans="2:8" ht="12.75" x14ac:dyDescent="0.2"/>
    <row r="65" ht="12.75" x14ac:dyDescent="0.2"/>
    <row r="66" ht="12.75" x14ac:dyDescent="0.2"/>
    <row r="67" ht="12.75" x14ac:dyDescent="0.2"/>
    <row r="68" ht="12.75" x14ac:dyDescent="0.2"/>
    <row r="69" ht="12.75" x14ac:dyDescent="0.2"/>
    <row r="70" ht="12.75" x14ac:dyDescent="0.2"/>
    <row r="71" ht="12.75" x14ac:dyDescent="0.2"/>
    <row r="72"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sheetData>
  <mergeCells count="31">
    <mergeCell ref="G9:H9"/>
    <mergeCell ref="B11:H11"/>
    <mergeCell ref="B12:H12"/>
    <mergeCell ref="B13:H13"/>
    <mergeCell ref="B2:G2"/>
    <mergeCell ref="B4:H4"/>
    <mergeCell ref="C5:H5"/>
    <mergeCell ref="G7:H7"/>
    <mergeCell ref="G8:H8"/>
    <mergeCell ref="B50:H50"/>
    <mergeCell ref="H18:H19"/>
    <mergeCell ref="B20:B28"/>
    <mergeCell ref="B29:B36"/>
    <mergeCell ref="B37:B44"/>
    <mergeCell ref="C38:C39"/>
    <mergeCell ref="B47:H47"/>
    <mergeCell ref="B18:B19"/>
    <mergeCell ref="C18:C19"/>
    <mergeCell ref="D18:D19"/>
    <mergeCell ref="E18:E19"/>
    <mergeCell ref="F18:F19"/>
    <mergeCell ref="G18:G19"/>
    <mergeCell ref="B15:D15"/>
    <mergeCell ref="G15:H15"/>
    <mergeCell ref="B48:H48"/>
    <mergeCell ref="B16:C16"/>
    <mergeCell ref="B49:H49"/>
    <mergeCell ref="E38:E39"/>
    <mergeCell ref="F38:F39"/>
    <mergeCell ref="G38:G39"/>
    <mergeCell ref="H38:H39"/>
  </mergeCells>
  <phoneticPr fontId="18" type="noConversion"/>
  <pageMargins left="0.70866141732283472" right="0.70866141732283472" top="1.3130314960629921" bottom="0.74803149606299213" header="0.31496062992125984" footer="0.31496062992125984"/>
  <pageSetup paperSize="9" scale="55" orientation="portrait" r:id="rId1"/>
  <rowBreaks count="1" manualBreakCount="1">
    <brk id="36"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B55FE-B404-4289-A965-918AC8414741}">
  <dimension ref="B1:W139"/>
  <sheetViews>
    <sheetView showGridLines="0" view="pageBreakPreview" topLeftCell="A22" zoomScale="85" zoomScaleNormal="110" zoomScaleSheetLayoutView="85" workbookViewId="0">
      <selection activeCell="J45" sqref="J45:L46"/>
    </sheetView>
  </sheetViews>
  <sheetFormatPr baseColWidth="10" defaultColWidth="11.42578125" defaultRowHeight="0" customHeight="1" zeroHeight="1" x14ac:dyDescent="0.2"/>
  <cols>
    <col min="1" max="1" width="1.42578125" style="1" customWidth="1"/>
    <col min="2" max="2" width="16.140625" style="1" customWidth="1"/>
    <col min="3" max="3" width="33" style="1" customWidth="1"/>
    <col min="4" max="4" width="18" style="1" customWidth="1"/>
    <col min="5" max="5" width="15.42578125" style="1" customWidth="1"/>
    <col min="6" max="6" width="16.42578125" style="1" bestFit="1" customWidth="1"/>
    <col min="7" max="7" width="18.42578125" style="1" customWidth="1"/>
    <col min="8" max="8" width="17.42578125" style="1" customWidth="1"/>
    <col min="9" max="9" width="1.28515625" style="1" customWidth="1"/>
    <col min="10" max="10" width="11.42578125" style="1" customWidth="1"/>
    <col min="11" max="11" width="23" style="1" customWidth="1"/>
    <col min="12" max="16" width="11.42578125" style="1"/>
    <col min="17" max="17" width="27.28515625" style="1" customWidth="1"/>
    <col min="18" max="16384" width="11.42578125" style="1"/>
  </cols>
  <sheetData>
    <row r="1" spans="2:11" ht="5.25" customHeight="1" x14ac:dyDescent="0.2"/>
    <row r="2" spans="2:11" s="45" customFormat="1" ht="61.5" customHeight="1" x14ac:dyDescent="0.25">
      <c r="B2" s="135" t="s">
        <v>50</v>
      </c>
      <c r="C2" s="136"/>
      <c r="D2" s="136"/>
      <c r="E2" s="136"/>
      <c r="F2" s="136"/>
      <c r="G2" s="137"/>
      <c r="H2" s="46" t="s">
        <v>49</v>
      </c>
      <c r="K2" s="43"/>
    </row>
    <row r="3" spans="2:11" ht="12.75" x14ac:dyDescent="0.2">
      <c r="K3" s="43"/>
    </row>
    <row r="4" spans="2:11" ht="12.75" x14ac:dyDescent="0.2">
      <c r="B4" s="180" t="s">
        <v>48</v>
      </c>
      <c r="C4" s="180"/>
      <c r="D4" s="180"/>
      <c r="E4" s="180"/>
      <c r="F4" s="180"/>
      <c r="G4" s="180"/>
      <c r="H4" s="180"/>
      <c r="K4" s="43"/>
    </row>
    <row r="5" spans="2:11" ht="42" customHeight="1" x14ac:dyDescent="0.2">
      <c r="B5" s="44" t="s">
        <v>47</v>
      </c>
      <c r="C5" s="181" t="s">
        <v>81</v>
      </c>
      <c r="D5" s="182"/>
      <c r="E5" s="182"/>
      <c r="F5" s="182"/>
      <c r="G5" s="182"/>
      <c r="H5" s="183"/>
      <c r="K5" s="43"/>
    </row>
    <row r="6" spans="2:11" ht="12.75" x14ac:dyDescent="0.2"/>
    <row r="7" spans="2:11" ht="15" customHeight="1" x14ac:dyDescent="0.2">
      <c r="B7" s="22" t="s">
        <v>46</v>
      </c>
      <c r="C7" s="41" t="s">
        <v>86</v>
      </c>
      <c r="D7" s="3" t="s">
        <v>45</v>
      </c>
      <c r="E7" s="42">
        <v>901799930</v>
      </c>
      <c r="F7" s="23" t="s">
        <v>44</v>
      </c>
      <c r="G7" s="176">
        <v>46276</v>
      </c>
      <c r="H7" s="176"/>
    </row>
    <row r="8" spans="2:11" ht="15" customHeight="1" x14ac:dyDescent="0.2">
      <c r="B8" s="22" t="s">
        <v>43</v>
      </c>
      <c r="C8" s="41" t="s">
        <v>87</v>
      </c>
      <c r="D8" s="39" t="s">
        <v>42</v>
      </c>
      <c r="E8" s="106" t="s">
        <v>89</v>
      </c>
      <c r="F8" s="23" t="s">
        <v>41</v>
      </c>
      <c r="G8" s="188"/>
      <c r="H8" s="188"/>
    </row>
    <row r="9" spans="2:11" ht="17.25" customHeight="1" x14ac:dyDescent="0.2">
      <c r="B9" s="22" t="s">
        <v>40</v>
      </c>
      <c r="C9" s="40" t="s">
        <v>88</v>
      </c>
      <c r="D9" s="39" t="s">
        <v>39</v>
      </c>
      <c r="E9" s="106" t="s">
        <v>90</v>
      </c>
      <c r="F9" s="23" t="s">
        <v>38</v>
      </c>
      <c r="G9" s="176"/>
      <c r="H9" s="176"/>
    </row>
    <row r="10" spans="2:11" ht="12.75" x14ac:dyDescent="0.2">
      <c r="G10" s="37"/>
    </row>
    <row r="11" spans="2:11" ht="12.75" x14ac:dyDescent="0.2">
      <c r="B11" s="177" t="s">
        <v>37</v>
      </c>
      <c r="C11" s="177"/>
      <c r="D11" s="177"/>
      <c r="E11" s="177"/>
      <c r="F11" s="177"/>
      <c r="G11" s="177"/>
      <c r="H11" s="177"/>
    </row>
    <row r="12" spans="2:11" ht="102" customHeight="1" x14ac:dyDescent="0.2">
      <c r="B12" s="178" t="s">
        <v>36</v>
      </c>
      <c r="C12" s="178"/>
      <c r="D12" s="178"/>
      <c r="E12" s="178"/>
      <c r="F12" s="178"/>
      <c r="G12" s="178"/>
      <c r="H12" s="178"/>
    </row>
    <row r="13" spans="2:11" ht="129" customHeight="1" x14ac:dyDescent="0.2">
      <c r="B13" s="179" t="s">
        <v>35</v>
      </c>
      <c r="C13" s="179"/>
      <c r="D13" s="179"/>
      <c r="E13" s="179"/>
      <c r="F13" s="179"/>
      <c r="G13" s="179"/>
      <c r="H13" s="179"/>
    </row>
    <row r="14" spans="2:11" ht="12.75" x14ac:dyDescent="0.2"/>
    <row r="15" spans="2:11" ht="25.5" x14ac:dyDescent="0.2">
      <c r="B15" s="162" t="s">
        <v>34</v>
      </c>
      <c r="C15" s="162"/>
      <c r="D15" s="162"/>
      <c r="E15" s="34"/>
      <c r="F15" s="36" t="s">
        <v>33</v>
      </c>
      <c r="G15" s="163">
        <v>0</v>
      </c>
      <c r="H15" s="163"/>
    </row>
    <row r="16" spans="2:11" ht="30" customHeight="1" x14ac:dyDescent="0.2">
      <c r="B16" s="165" t="s">
        <v>32</v>
      </c>
      <c r="C16" s="165"/>
      <c r="D16" s="35" t="s">
        <v>85</v>
      </c>
      <c r="E16" s="34"/>
      <c r="F16" s="33"/>
      <c r="G16" s="31"/>
      <c r="H16" s="31"/>
    </row>
    <row r="17" spans="2:23" ht="12.75" x14ac:dyDescent="0.2">
      <c r="M17" s="32"/>
    </row>
    <row r="18" spans="2:23" s="31" customFormat="1" ht="22.5" customHeight="1" x14ac:dyDescent="0.2">
      <c r="B18" s="130" t="s">
        <v>31</v>
      </c>
      <c r="C18" s="130" t="s">
        <v>30</v>
      </c>
      <c r="D18" s="130" t="s">
        <v>29</v>
      </c>
      <c r="E18" s="130" t="s">
        <v>28</v>
      </c>
      <c r="F18" s="130" t="s">
        <v>27</v>
      </c>
      <c r="G18" s="130" t="s">
        <v>26</v>
      </c>
      <c r="H18" s="130" t="s">
        <v>25</v>
      </c>
      <c r="M18" s="32"/>
    </row>
    <row r="19" spans="2:23" s="31" customFormat="1" ht="22.5" customHeight="1" x14ac:dyDescent="0.2">
      <c r="B19" s="130"/>
      <c r="C19" s="141"/>
      <c r="D19" s="141"/>
      <c r="E19" s="141"/>
      <c r="F19" s="141"/>
      <c r="G19" s="141"/>
      <c r="H19" s="141"/>
      <c r="M19" s="32"/>
    </row>
    <row r="20" spans="2:23" s="4" customFormat="1" ht="26.25" customHeight="1" x14ac:dyDescent="0.25">
      <c r="B20" s="157" t="s">
        <v>24</v>
      </c>
      <c r="C20" s="23" t="str">
        <f>+SDC!C20</f>
        <v xml:space="preserve">CENTRO ZONAL N°1 Villavicencio  </v>
      </c>
      <c r="D20" s="76" t="str">
        <f>+SDC!D20</f>
        <v>290 Metros2</v>
      </c>
      <c r="E20" s="76">
        <f>+SDC!E20</f>
        <v>2</v>
      </c>
      <c r="F20" s="17"/>
      <c r="G20" s="107">
        <v>720000</v>
      </c>
      <c r="H20" s="16">
        <f>+E20*G20</f>
        <v>1440000</v>
      </c>
    </row>
    <row r="21" spans="2:23" s="4" customFormat="1" ht="57" customHeight="1" x14ac:dyDescent="0.25">
      <c r="B21" s="157"/>
      <c r="C21" s="23" t="str">
        <f>+SDC!C21</f>
        <v xml:space="preserve">CENTRO ZONAL N°2 Villavicencio SEDE REGIONAL ADMINISTRATIVA </v>
      </c>
      <c r="D21" s="76" t="str">
        <f>+SDC!D21</f>
        <v>2.084 Metros2</v>
      </c>
      <c r="E21" s="76">
        <f>+SDC!E21</f>
        <v>2</v>
      </c>
      <c r="F21" s="17"/>
      <c r="G21" s="107">
        <v>1800000</v>
      </c>
      <c r="H21" s="16">
        <f t="shared" ref="H21:H27" si="0">+E21*G21</f>
        <v>3600000</v>
      </c>
    </row>
    <row r="22" spans="2:23" s="4" customFormat="1" ht="26.25" customHeight="1" x14ac:dyDescent="0.25">
      <c r="B22" s="157"/>
      <c r="C22" s="23" t="str">
        <f>+SDC!C22</f>
        <v>INMUEBLE POPULAR Villavicencio</v>
      </c>
      <c r="D22" s="76" t="str">
        <f>+SDC!D22</f>
        <v>261 Metros2</v>
      </c>
      <c r="E22" s="76">
        <f>+SDC!E22</f>
        <v>2</v>
      </c>
      <c r="F22" s="17"/>
      <c r="G22" s="107">
        <v>600000</v>
      </c>
      <c r="H22" s="16">
        <f t="shared" si="0"/>
        <v>1200000</v>
      </c>
    </row>
    <row r="23" spans="2:23" s="4" customFormat="1" ht="26.25" customHeight="1" x14ac:dyDescent="0.25">
      <c r="B23" s="157"/>
      <c r="C23" s="23" t="str">
        <f>+SDC!C23</f>
        <v xml:space="preserve">YARI – edificio oficinas </v>
      </c>
      <c r="D23" s="76" t="str">
        <f>+SDC!D23</f>
        <v>800 Metros2</v>
      </c>
      <c r="E23" s="76">
        <f>+SDC!E23</f>
        <v>1</v>
      </c>
      <c r="F23" s="17"/>
      <c r="G23" s="107">
        <v>960000</v>
      </c>
      <c r="H23" s="16">
        <f t="shared" si="0"/>
        <v>960000</v>
      </c>
    </row>
    <row r="24" spans="2:23" s="4" customFormat="1" ht="26.25" customHeight="1" x14ac:dyDescent="0.25">
      <c r="B24" s="157"/>
      <c r="C24" s="23" t="str">
        <f>+SDC!C24</f>
        <v>Casa Atrapa sueños Popular</v>
      </c>
      <c r="D24" s="76" t="str">
        <f>+SDC!D24</f>
        <v>300 Metros2</v>
      </c>
      <c r="E24" s="76">
        <f>+SDC!E24</f>
        <v>2</v>
      </c>
      <c r="F24" s="17"/>
      <c r="G24" s="107">
        <v>1080000</v>
      </c>
      <c r="H24" s="16">
        <f t="shared" si="0"/>
        <v>2160000</v>
      </c>
    </row>
    <row r="25" spans="2:23" s="4" customFormat="1" ht="26.25" customHeight="1" x14ac:dyDescent="0.25">
      <c r="B25" s="157"/>
      <c r="C25" s="23" t="str">
        <f>+SDC!C25</f>
        <v>CDI Popular</v>
      </c>
      <c r="D25" s="76" t="str">
        <f>+SDC!D25</f>
        <v>300 Metros2</v>
      </c>
      <c r="E25" s="76">
        <f>+SDC!E25</f>
        <v>1</v>
      </c>
      <c r="F25" s="17"/>
      <c r="G25" s="107">
        <v>1080000</v>
      </c>
      <c r="H25" s="16">
        <f t="shared" si="0"/>
        <v>1080000</v>
      </c>
    </row>
    <row r="26" spans="2:23" s="4" customFormat="1" ht="26.25" customHeight="1" x14ac:dyDescent="0.25">
      <c r="B26" s="157"/>
      <c r="C26" s="23" t="str">
        <f>+SDC!C26</f>
        <v>CDI Comuneros</v>
      </c>
      <c r="D26" s="76" t="str">
        <f>+SDC!D26</f>
        <v>350 Metros2</v>
      </c>
      <c r="E26" s="76">
        <f>+SDC!E26</f>
        <v>1</v>
      </c>
      <c r="F26" s="17"/>
      <c r="G26" s="107">
        <v>1080000</v>
      </c>
      <c r="H26" s="16">
        <f t="shared" si="0"/>
        <v>1080000</v>
      </c>
    </row>
    <row r="27" spans="2:23" s="48" customFormat="1" ht="26.25" customHeight="1" x14ac:dyDescent="0.25">
      <c r="B27" s="157"/>
      <c r="C27" s="23" t="str">
        <f>+SDC!C27</f>
        <v>CDI La Madrid</v>
      </c>
      <c r="D27" s="76" t="str">
        <f>+SDC!D27</f>
        <v>500 Metros2</v>
      </c>
      <c r="E27" s="76">
        <f>+SDC!E27</f>
        <v>1</v>
      </c>
      <c r="F27" s="17"/>
      <c r="G27" s="107">
        <v>1080000</v>
      </c>
      <c r="H27" s="16">
        <f t="shared" si="0"/>
        <v>1080000</v>
      </c>
      <c r="J27" s="4"/>
      <c r="K27" s="4"/>
      <c r="L27" s="4"/>
      <c r="M27" s="4"/>
      <c r="N27" s="4"/>
      <c r="O27" s="4"/>
      <c r="P27" s="4"/>
      <c r="Q27" s="4"/>
      <c r="R27" s="4"/>
      <c r="S27" s="4"/>
      <c r="T27" s="4"/>
      <c r="U27" s="4"/>
      <c r="V27" s="4"/>
      <c r="W27" s="4"/>
    </row>
    <row r="28" spans="2:23" s="10" customFormat="1" ht="20.25" customHeight="1" x14ac:dyDescent="0.25">
      <c r="B28" s="147"/>
      <c r="C28" s="29" t="s">
        <v>5</v>
      </c>
      <c r="D28" s="28"/>
      <c r="E28" s="28">
        <f>SUM(E20:E27)</f>
        <v>12</v>
      </c>
      <c r="F28" s="27"/>
      <c r="G28" s="26"/>
      <c r="H28" s="26">
        <f>+SUM(H20:H27)</f>
        <v>12600000</v>
      </c>
      <c r="J28" s="4"/>
      <c r="K28" s="4"/>
      <c r="L28" s="4"/>
      <c r="M28" s="4"/>
      <c r="N28" s="4"/>
      <c r="O28" s="4"/>
      <c r="P28" s="4"/>
      <c r="Q28" s="4"/>
      <c r="R28" s="4"/>
      <c r="S28" s="4"/>
      <c r="T28" s="4"/>
      <c r="U28" s="4"/>
      <c r="V28" s="4"/>
      <c r="W28" s="4"/>
    </row>
    <row r="29" spans="2:23" s="10" customFormat="1" ht="20.25" customHeight="1" x14ac:dyDescent="0.25">
      <c r="B29" s="157" t="s">
        <v>18</v>
      </c>
      <c r="C29" s="25" t="str">
        <f>+SDC!C29</f>
        <v>INMUEBLE POPULAR Villavicencio</v>
      </c>
      <c r="D29" s="77" t="str">
        <f>+SDC!D29</f>
        <v>261 Metros2</v>
      </c>
      <c r="E29" s="77">
        <f>+SDC!E29</f>
        <v>2</v>
      </c>
      <c r="F29" s="17"/>
      <c r="G29" s="16">
        <v>1800000</v>
      </c>
      <c r="H29" s="16">
        <f>+G29*E29</f>
        <v>3600000</v>
      </c>
      <c r="J29" s="4"/>
      <c r="K29" s="4"/>
      <c r="L29" s="4"/>
      <c r="M29" s="4"/>
      <c r="N29" s="4"/>
      <c r="O29" s="4"/>
      <c r="P29" s="4"/>
      <c r="Q29" s="4"/>
      <c r="R29" s="4"/>
      <c r="S29" s="4"/>
      <c r="T29" s="4"/>
      <c r="U29" s="4"/>
      <c r="V29" s="4"/>
      <c r="W29" s="4"/>
    </row>
    <row r="30" spans="2:23" s="10" customFormat="1" ht="20.25" customHeight="1" x14ac:dyDescent="0.25">
      <c r="B30" s="157"/>
      <c r="C30" s="25" t="str">
        <f>+SDC!C30</f>
        <v xml:space="preserve">YARI – edificio oficinas </v>
      </c>
      <c r="D30" s="77" t="str">
        <f>+SDC!D30</f>
        <v>200 Metros2</v>
      </c>
      <c r="E30" s="77">
        <f>+SDC!E30</f>
        <v>1</v>
      </c>
      <c r="F30" s="17"/>
      <c r="G30" s="16">
        <v>960000</v>
      </c>
      <c r="H30" s="16">
        <f t="shared" ref="H30:H35" si="1">+G30*E30</f>
        <v>960000</v>
      </c>
      <c r="J30" s="4"/>
      <c r="K30" s="4"/>
      <c r="L30" s="4"/>
      <c r="M30" s="4"/>
      <c r="N30" s="4"/>
      <c r="O30" s="4"/>
      <c r="P30" s="4"/>
      <c r="Q30" s="4"/>
      <c r="R30" s="4"/>
      <c r="S30" s="4"/>
      <c r="T30" s="4"/>
      <c r="U30" s="4"/>
      <c r="V30" s="4"/>
      <c r="W30" s="4"/>
    </row>
    <row r="31" spans="2:23" s="10" customFormat="1" ht="20.25" customHeight="1" x14ac:dyDescent="0.25">
      <c r="B31" s="157"/>
      <c r="C31" s="25" t="str">
        <f>+SDC!C31</f>
        <v>Lote Villajulia</v>
      </c>
      <c r="D31" s="77" t="str">
        <f>+SDC!D31</f>
        <v>150 Metros2</v>
      </c>
      <c r="E31" s="77">
        <f>+SDC!E31</f>
        <v>1</v>
      </c>
      <c r="F31" s="17"/>
      <c r="G31" s="16">
        <v>660000</v>
      </c>
      <c r="H31" s="16">
        <f t="shared" si="1"/>
        <v>660000</v>
      </c>
      <c r="J31" s="4"/>
      <c r="K31" s="4"/>
      <c r="L31" s="4"/>
      <c r="M31" s="4"/>
      <c r="N31" s="4"/>
      <c r="O31" s="4"/>
      <c r="P31" s="4"/>
      <c r="Q31" s="4"/>
      <c r="R31" s="4"/>
      <c r="S31" s="4"/>
      <c r="T31" s="4"/>
      <c r="U31" s="4"/>
      <c r="V31" s="4"/>
      <c r="W31" s="4"/>
    </row>
    <row r="32" spans="2:23" s="10" customFormat="1" ht="20.25" customHeight="1" x14ac:dyDescent="0.25">
      <c r="B32" s="157"/>
      <c r="C32" s="25" t="str">
        <f>+SDC!C32</f>
        <v>Casa Atrapa sueños Popular</v>
      </c>
      <c r="D32" s="77" t="str">
        <f>+SDC!D32</f>
        <v>100 Metros2</v>
      </c>
      <c r="E32" s="77">
        <f>+SDC!E32</f>
        <v>2</v>
      </c>
      <c r="F32" s="17"/>
      <c r="G32" s="16">
        <v>360000</v>
      </c>
      <c r="H32" s="16">
        <f t="shared" si="1"/>
        <v>720000</v>
      </c>
      <c r="J32" s="4"/>
      <c r="K32" s="4"/>
      <c r="L32" s="4"/>
      <c r="M32" s="4"/>
      <c r="N32" s="4"/>
      <c r="O32" s="4"/>
      <c r="P32" s="4"/>
      <c r="Q32" s="4"/>
      <c r="R32" s="4"/>
      <c r="S32" s="4"/>
      <c r="T32" s="4"/>
      <c r="U32" s="4"/>
      <c r="V32" s="4"/>
      <c r="W32" s="4"/>
    </row>
    <row r="33" spans="2:23" s="10" customFormat="1" ht="25.5" customHeight="1" x14ac:dyDescent="0.25">
      <c r="B33" s="157"/>
      <c r="C33" s="25" t="str">
        <f>+SDC!C33</f>
        <v>CDI Popular</v>
      </c>
      <c r="D33" s="77" t="str">
        <f>+SDC!D33</f>
        <v>200 Metros2</v>
      </c>
      <c r="E33" s="77">
        <f>+SDC!E33</f>
        <v>1</v>
      </c>
      <c r="F33" s="17"/>
      <c r="G33" s="16">
        <v>720000</v>
      </c>
      <c r="H33" s="16">
        <f t="shared" si="1"/>
        <v>720000</v>
      </c>
      <c r="J33" s="4"/>
      <c r="K33" s="4"/>
      <c r="L33" s="4"/>
      <c r="M33" s="4"/>
      <c r="N33" s="4"/>
      <c r="O33" s="4"/>
      <c r="P33" s="4"/>
      <c r="Q33" s="4"/>
      <c r="R33" s="4"/>
      <c r="S33" s="4"/>
      <c r="T33" s="4"/>
      <c r="U33" s="4"/>
      <c r="V33" s="4"/>
      <c r="W33" s="4"/>
    </row>
    <row r="34" spans="2:23" s="10" customFormat="1" ht="20.25" customHeight="1" x14ac:dyDescent="0.25">
      <c r="B34" s="157"/>
      <c r="C34" s="25" t="str">
        <f>+SDC!C34</f>
        <v>CDI Comuneros</v>
      </c>
      <c r="D34" s="77" t="str">
        <f>+SDC!D34</f>
        <v>30 Metros2</v>
      </c>
      <c r="E34" s="77">
        <f>+SDC!E34</f>
        <v>1</v>
      </c>
      <c r="F34" s="17"/>
      <c r="G34" s="16">
        <v>240000</v>
      </c>
      <c r="H34" s="16">
        <f t="shared" si="1"/>
        <v>240000</v>
      </c>
      <c r="J34" s="4"/>
      <c r="K34" s="4"/>
      <c r="L34" s="4"/>
      <c r="M34" s="4"/>
      <c r="N34" s="4"/>
      <c r="O34" s="4"/>
      <c r="P34" s="4"/>
      <c r="Q34" s="4"/>
      <c r="R34" s="4"/>
      <c r="S34" s="4"/>
      <c r="T34" s="4"/>
      <c r="U34" s="4"/>
      <c r="V34" s="4"/>
      <c r="W34" s="4"/>
    </row>
    <row r="35" spans="2:23" s="10" customFormat="1" ht="20.25" customHeight="1" x14ac:dyDescent="0.25">
      <c r="B35" s="157"/>
      <c r="C35" s="25" t="str">
        <f>+SDC!C35</f>
        <v>CDI La Madrid</v>
      </c>
      <c r="D35" s="77" t="str">
        <f>+SDC!D35</f>
        <v>60 Metros2</v>
      </c>
      <c r="E35" s="77">
        <f>+SDC!E35</f>
        <v>1</v>
      </c>
      <c r="F35" s="17"/>
      <c r="G35" s="16">
        <v>240000</v>
      </c>
      <c r="H35" s="16">
        <f t="shared" si="1"/>
        <v>240000</v>
      </c>
      <c r="J35" s="4"/>
      <c r="K35" s="4"/>
      <c r="L35" s="4"/>
      <c r="M35" s="4"/>
      <c r="N35" s="4"/>
      <c r="O35" s="4"/>
      <c r="P35" s="4"/>
      <c r="Q35" s="4"/>
      <c r="R35" s="4"/>
      <c r="S35" s="4"/>
      <c r="T35" s="4"/>
      <c r="U35" s="4"/>
      <c r="V35" s="4"/>
      <c r="W35" s="4"/>
    </row>
    <row r="36" spans="2:23" s="10" customFormat="1" ht="20.25" customHeight="1" x14ac:dyDescent="0.25">
      <c r="B36" s="147"/>
      <c r="C36" s="15" t="s">
        <v>5</v>
      </c>
      <c r="D36" s="13"/>
      <c r="E36" s="13">
        <f>SUM(E29:E35)</f>
        <v>9</v>
      </c>
      <c r="F36" s="12"/>
      <c r="G36" s="11"/>
      <c r="H36" s="11">
        <f>+SUM(H29:H35)</f>
        <v>7140000</v>
      </c>
    </row>
    <row r="37" spans="2:23" s="10" customFormat="1" ht="25.5" customHeight="1" x14ac:dyDescent="0.25">
      <c r="B37" s="147" t="s">
        <v>13</v>
      </c>
      <c r="C37" s="22" t="str">
        <f>+SDC!C37</f>
        <v>CENTRO ZONAL N°1 Villavicencio</v>
      </c>
      <c r="D37" s="2" t="str">
        <f>+SDC!D37</f>
        <v xml:space="preserve">1 tanque elevado de 500 lts </v>
      </c>
      <c r="E37" s="2">
        <f>+SDC!E37</f>
        <v>1</v>
      </c>
      <c r="F37" s="21"/>
      <c r="G37" s="108">
        <v>600000</v>
      </c>
      <c r="H37" s="16">
        <f>+G37*E37</f>
        <v>600000</v>
      </c>
    </row>
    <row r="38" spans="2:23" s="10" customFormat="1" ht="25.5" customHeight="1" x14ac:dyDescent="0.25">
      <c r="B38" s="147"/>
      <c r="C38" s="148" t="str">
        <f>+SDC!C38</f>
        <v>CENTRO ZONAL N°2 Villavicencio 
SEDE REGIONAL ADMINISTRATIVA Villavicencio</v>
      </c>
      <c r="D38" s="2" t="str">
        <f>+SDC!D38</f>
        <v>3 tanques elevados de 2000 lts</v>
      </c>
      <c r="E38" s="189">
        <f>+SDC!E38</f>
        <v>1</v>
      </c>
      <c r="F38" s="184"/>
      <c r="G38" s="186">
        <f>228000+3600000</f>
        <v>3828000</v>
      </c>
      <c r="H38" s="117">
        <f>+G38*E38</f>
        <v>3828000</v>
      </c>
    </row>
    <row r="39" spans="2:23" s="10" customFormat="1" ht="26.25" customHeight="1" x14ac:dyDescent="0.25">
      <c r="B39" s="147"/>
      <c r="C39" s="149"/>
      <c r="D39" s="2" t="str">
        <f>+SDC!D39</f>
        <v>1 subterraneo de 7.6 m3</v>
      </c>
      <c r="E39" s="190"/>
      <c r="F39" s="185"/>
      <c r="G39" s="187"/>
      <c r="H39" s="118"/>
    </row>
    <row r="40" spans="2:23" s="10" customFormat="1" ht="28.5" customHeight="1" x14ac:dyDescent="0.25">
      <c r="B40" s="147"/>
      <c r="C40" s="22" t="str">
        <f>+SDC!C40</f>
        <v>INMUEBLE POPULAR Villavicencio</v>
      </c>
      <c r="D40" s="2" t="str">
        <f>+SDC!D40</f>
        <v xml:space="preserve">1 elevadode 2000 lts   </v>
      </c>
      <c r="E40" s="2">
        <f>+SDC!E40</f>
        <v>1</v>
      </c>
      <c r="F40" s="21"/>
      <c r="G40" s="108">
        <v>1080000</v>
      </c>
      <c r="H40" s="16">
        <f>+G40*E40</f>
        <v>1080000</v>
      </c>
    </row>
    <row r="41" spans="2:23" s="10" customFormat="1" ht="28.5" customHeight="1" x14ac:dyDescent="0.25">
      <c r="B41" s="147"/>
      <c r="C41" s="22" t="str">
        <f>+SDC!C41</f>
        <v>Casa Atrapasueños Popular</v>
      </c>
      <c r="D41" s="2" t="str">
        <f>+SDC!D41</f>
        <v>1 tanque elevado de 1000 lts / 1 subterraneo</v>
      </c>
      <c r="E41" s="2">
        <f>+SDC!E41</f>
        <v>1</v>
      </c>
      <c r="F41" s="21"/>
      <c r="G41" s="108">
        <v>960000</v>
      </c>
      <c r="H41" s="16">
        <f t="shared" ref="H41:H43" si="2">+G41*E41</f>
        <v>960000</v>
      </c>
    </row>
    <row r="42" spans="2:23" s="10" customFormat="1" ht="28.5" customHeight="1" x14ac:dyDescent="0.25">
      <c r="B42" s="147"/>
      <c r="C42" s="22" t="str">
        <f>+SDC!C42</f>
        <v>CDI Popular</v>
      </c>
      <c r="D42" s="2" t="str">
        <f>+SDC!D42</f>
        <v>2 tanques elevados 2000 lts</v>
      </c>
      <c r="E42" s="2">
        <f>+SDC!E42</f>
        <v>1</v>
      </c>
      <c r="F42" s="21"/>
      <c r="G42" s="108">
        <v>1080000</v>
      </c>
      <c r="H42" s="16">
        <f t="shared" si="2"/>
        <v>1080000</v>
      </c>
    </row>
    <row r="43" spans="2:23" s="10" customFormat="1" ht="28.5" customHeight="1" x14ac:dyDescent="0.25">
      <c r="B43" s="157"/>
      <c r="C43" s="22" t="str">
        <f>+SDC!C43</f>
        <v>CDI Comuneros</v>
      </c>
      <c r="D43" s="2" t="str">
        <f>+SDC!D43</f>
        <v>2 tanques elevados 1000 lts</v>
      </c>
      <c r="E43" s="2">
        <f>+SDC!E43</f>
        <v>1</v>
      </c>
      <c r="F43" s="17"/>
      <c r="G43" s="107">
        <v>900000</v>
      </c>
      <c r="H43" s="16">
        <f t="shared" si="2"/>
        <v>900000</v>
      </c>
    </row>
    <row r="44" spans="2:23" s="10" customFormat="1" ht="20.25" customHeight="1" x14ac:dyDescent="0.25">
      <c r="B44" s="147"/>
      <c r="C44" s="15" t="s">
        <v>5</v>
      </c>
      <c r="D44" s="14"/>
      <c r="E44" s="13">
        <f>SUM(E37:E43)</f>
        <v>6</v>
      </c>
      <c r="F44" s="12"/>
      <c r="G44" s="11"/>
      <c r="H44" s="11">
        <f>+SUM(H37:H43)</f>
        <v>8448000</v>
      </c>
    </row>
    <row r="45" spans="2:23" s="4" customFormat="1" ht="20.25" customHeight="1" x14ac:dyDescent="0.25">
      <c r="B45" s="9" t="s">
        <v>4</v>
      </c>
      <c r="C45" s="8"/>
      <c r="D45" s="8"/>
      <c r="E45" s="8"/>
      <c r="F45" s="7"/>
      <c r="G45" s="6"/>
      <c r="H45" s="5">
        <f>+H44+H36+H28</f>
        <v>28188000</v>
      </c>
    </row>
    <row r="46" spans="2:23" ht="12.75" x14ac:dyDescent="0.2">
      <c r="K46" s="53"/>
    </row>
    <row r="47" spans="2:23" ht="14.25" customHeight="1" x14ac:dyDescent="0.2">
      <c r="B47" s="175" t="s">
        <v>3</v>
      </c>
      <c r="C47" s="175"/>
      <c r="D47" s="175"/>
      <c r="E47" s="175"/>
      <c r="F47" s="175"/>
      <c r="G47" s="175"/>
      <c r="H47" s="175"/>
    </row>
    <row r="48" spans="2:23" ht="114.75" customHeight="1" x14ac:dyDescent="0.2">
      <c r="B48" s="164" t="s">
        <v>2</v>
      </c>
      <c r="C48" s="164"/>
      <c r="D48" s="164"/>
      <c r="E48" s="164"/>
      <c r="F48" s="164"/>
      <c r="G48" s="164"/>
      <c r="H48" s="164"/>
    </row>
    <row r="49" spans="2:8" ht="64.5" customHeight="1" x14ac:dyDescent="0.2">
      <c r="B49" s="164" t="s">
        <v>1</v>
      </c>
      <c r="C49" s="164"/>
      <c r="D49" s="164"/>
      <c r="E49" s="164"/>
      <c r="F49" s="164"/>
      <c r="G49" s="164"/>
      <c r="H49" s="164"/>
    </row>
    <row r="50" spans="2:8" ht="34.5" customHeight="1" x14ac:dyDescent="0.2">
      <c r="B50" s="173" t="s">
        <v>0</v>
      </c>
      <c r="C50" s="173"/>
      <c r="D50" s="173"/>
      <c r="E50" s="173"/>
      <c r="F50" s="173"/>
      <c r="G50" s="173"/>
      <c r="H50" s="173"/>
    </row>
    <row r="51" spans="2:8" ht="5.25" customHeight="1" x14ac:dyDescent="0.2"/>
    <row r="52" spans="2:8" ht="14.25" customHeight="1" x14ac:dyDescent="0.2"/>
    <row r="53" spans="2:8" ht="14.25" customHeight="1" x14ac:dyDescent="0.2"/>
    <row r="54" spans="2:8" ht="12.75" customHeight="1" x14ac:dyDescent="0.2"/>
    <row r="55" spans="2:8" ht="12.75" x14ac:dyDescent="0.2"/>
    <row r="56" spans="2:8" ht="12.75" x14ac:dyDescent="0.2"/>
    <row r="57" spans="2:8" ht="12.75" x14ac:dyDescent="0.2"/>
    <row r="58" spans="2:8" ht="12.75" x14ac:dyDescent="0.2"/>
    <row r="59" spans="2:8" ht="12.75" x14ac:dyDescent="0.2"/>
    <row r="60" spans="2:8" ht="12.75" x14ac:dyDescent="0.2"/>
    <row r="61" spans="2:8" ht="12.75" x14ac:dyDescent="0.2"/>
    <row r="62" spans="2:8" ht="12.75" x14ac:dyDescent="0.2"/>
    <row r="63" spans="2:8" ht="12.75" x14ac:dyDescent="0.2"/>
    <row r="64" spans="2:8" ht="12.75" x14ac:dyDescent="0.2"/>
    <row r="65" ht="12.75" x14ac:dyDescent="0.2"/>
    <row r="66" ht="12.75" x14ac:dyDescent="0.2"/>
    <row r="67" ht="12.75" x14ac:dyDescent="0.2"/>
    <row r="68" ht="12.75" x14ac:dyDescent="0.2"/>
    <row r="69" ht="12.75" x14ac:dyDescent="0.2"/>
    <row r="70" ht="12.75" x14ac:dyDescent="0.2"/>
    <row r="71" ht="12.75" x14ac:dyDescent="0.2"/>
    <row r="72"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sheetData>
  <mergeCells count="31">
    <mergeCell ref="B48:H48"/>
    <mergeCell ref="B49:H49"/>
    <mergeCell ref="B50:H50"/>
    <mergeCell ref="H18:H19"/>
    <mergeCell ref="B20:B28"/>
    <mergeCell ref="B29:B36"/>
    <mergeCell ref="B37:B44"/>
    <mergeCell ref="C38:C39"/>
    <mergeCell ref="B47:H47"/>
    <mergeCell ref="B18:B19"/>
    <mergeCell ref="C18:C19"/>
    <mergeCell ref="D18:D19"/>
    <mergeCell ref="E18:E19"/>
    <mergeCell ref="F18:F19"/>
    <mergeCell ref="G18:G19"/>
    <mergeCell ref="E38:E39"/>
    <mergeCell ref="F38:F39"/>
    <mergeCell ref="G38:G39"/>
    <mergeCell ref="H38:H39"/>
    <mergeCell ref="B16:C16"/>
    <mergeCell ref="B2:G2"/>
    <mergeCell ref="B4:H4"/>
    <mergeCell ref="C5:H5"/>
    <mergeCell ref="G7:H7"/>
    <mergeCell ref="G8:H8"/>
    <mergeCell ref="G9:H9"/>
    <mergeCell ref="B11:H11"/>
    <mergeCell ref="B12:H12"/>
    <mergeCell ref="B13:H13"/>
    <mergeCell ref="B15:D15"/>
    <mergeCell ref="G15:H15"/>
  </mergeCells>
  <hyperlinks>
    <hyperlink ref="C9" r:id="rId1" xr:uid="{C616C340-20F1-4A5E-97E7-6B35A80BD8A7}"/>
  </hyperlinks>
  <pageMargins left="0.70866141732283472" right="0.70866141732283472" top="1.3130314960629921" bottom="0.74803149606299213" header="0.31496062992125984" footer="0.31496062992125984"/>
  <pageSetup paperSize="9" scale="62" orientation="portrait" r:id="rId2"/>
  <rowBreaks count="1" manualBreakCount="1">
    <brk id="36" max="8"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0157B-4CBE-4D74-8B60-4DE862F1A833}">
  <dimension ref="B1:M139"/>
  <sheetViews>
    <sheetView showGridLines="0" view="pageBreakPreview" topLeftCell="A28" zoomScale="85" zoomScaleNormal="110" zoomScaleSheetLayoutView="85" workbookViewId="0">
      <selection activeCell="G38" sqref="G38:G39"/>
    </sheetView>
  </sheetViews>
  <sheetFormatPr baseColWidth="10" defaultColWidth="11.42578125" defaultRowHeight="0" customHeight="1" zeroHeight="1" x14ac:dyDescent="0.2"/>
  <cols>
    <col min="1" max="1" width="1.42578125" style="1" customWidth="1"/>
    <col min="2" max="2" width="16.140625" style="1" customWidth="1"/>
    <col min="3" max="3" width="33" style="1" customWidth="1"/>
    <col min="4" max="4" width="18" style="1" customWidth="1"/>
    <col min="5" max="5" width="15.42578125" style="1" customWidth="1"/>
    <col min="6" max="6" width="16.42578125" style="1" bestFit="1" customWidth="1"/>
    <col min="7" max="7" width="18.42578125" style="1" customWidth="1"/>
    <col min="8" max="8" width="17.42578125" style="1" customWidth="1"/>
    <col min="9" max="9" width="1.28515625" style="1" customWidth="1"/>
    <col min="10" max="11" width="11.42578125" style="1" customWidth="1"/>
    <col min="12" max="16384" width="11.42578125" style="1"/>
  </cols>
  <sheetData>
    <row r="1" spans="2:11" ht="5.25" customHeight="1" x14ac:dyDescent="0.2"/>
    <row r="2" spans="2:11" s="45" customFormat="1" ht="61.5" customHeight="1" x14ac:dyDescent="0.25">
      <c r="B2" s="135" t="s">
        <v>50</v>
      </c>
      <c r="C2" s="136"/>
      <c r="D2" s="136"/>
      <c r="E2" s="136"/>
      <c r="F2" s="136"/>
      <c r="G2" s="137"/>
      <c r="H2" s="46" t="s">
        <v>49</v>
      </c>
      <c r="K2" s="43"/>
    </row>
    <row r="3" spans="2:11" ht="12.75" x14ac:dyDescent="0.2">
      <c r="K3" s="43"/>
    </row>
    <row r="4" spans="2:11" ht="12.75" x14ac:dyDescent="0.2">
      <c r="B4" s="180" t="s">
        <v>48</v>
      </c>
      <c r="C4" s="180"/>
      <c r="D4" s="180"/>
      <c r="E4" s="180"/>
      <c r="F4" s="180"/>
      <c r="G4" s="180"/>
      <c r="H4" s="180"/>
      <c r="K4" s="43"/>
    </row>
    <row r="5" spans="2:11" ht="42" customHeight="1" x14ac:dyDescent="0.2">
      <c r="B5" s="44" t="s">
        <v>47</v>
      </c>
      <c r="C5" s="181" t="s">
        <v>81</v>
      </c>
      <c r="D5" s="182"/>
      <c r="E5" s="182"/>
      <c r="F5" s="182"/>
      <c r="G5" s="182"/>
      <c r="H5" s="183"/>
      <c r="K5" s="43"/>
    </row>
    <row r="6" spans="2:11" ht="12.75" x14ac:dyDescent="0.2"/>
    <row r="7" spans="2:11" ht="15" customHeight="1" x14ac:dyDescent="0.2">
      <c r="B7" s="22" t="s">
        <v>46</v>
      </c>
      <c r="C7" s="41" t="s">
        <v>63</v>
      </c>
      <c r="D7" s="3" t="s">
        <v>45</v>
      </c>
      <c r="E7" s="42">
        <v>86045945</v>
      </c>
      <c r="F7" s="23" t="s">
        <v>44</v>
      </c>
      <c r="G7" s="176">
        <v>46084</v>
      </c>
      <c r="H7" s="176"/>
    </row>
    <row r="8" spans="2:11" ht="15" customHeight="1" x14ac:dyDescent="0.2">
      <c r="B8" s="22" t="s">
        <v>43</v>
      </c>
      <c r="C8" s="41" t="s">
        <v>64</v>
      </c>
      <c r="D8" s="39" t="s">
        <v>42</v>
      </c>
      <c r="E8" s="38" t="s">
        <v>65</v>
      </c>
      <c r="F8" s="23" t="s">
        <v>41</v>
      </c>
      <c r="G8" s="191">
        <v>3124685666</v>
      </c>
      <c r="H8" s="191"/>
    </row>
    <row r="9" spans="2:11" ht="17.25" customHeight="1" x14ac:dyDescent="0.2">
      <c r="B9" s="22" t="s">
        <v>40</v>
      </c>
      <c r="C9" s="40" t="s">
        <v>66</v>
      </c>
      <c r="D9" s="39" t="s">
        <v>39</v>
      </c>
      <c r="E9" s="38" t="s">
        <v>67</v>
      </c>
      <c r="F9" s="23" t="s">
        <v>38</v>
      </c>
      <c r="G9" s="176" t="s">
        <v>62</v>
      </c>
      <c r="H9" s="176"/>
    </row>
    <row r="10" spans="2:11" ht="12.75" x14ac:dyDescent="0.2">
      <c r="G10" s="37"/>
    </row>
    <row r="11" spans="2:11" ht="12.75" x14ac:dyDescent="0.2">
      <c r="B11" s="177" t="s">
        <v>37</v>
      </c>
      <c r="C11" s="177"/>
      <c r="D11" s="177"/>
      <c r="E11" s="177"/>
      <c r="F11" s="177"/>
      <c r="G11" s="177"/>
      <c r="H11" s="177"/>
    </row>
    <row r="12" spans="2:11" ht="102" customHeight="1" x14ac:dyDescent="0.2">
      <c r="B12" s="178" t="s">
        <v>36</v>
      </c>
      <c r="C12" s="178"/>
      <c r="D12" s="178"/>
      <c r="E12" s="178"/>
      <c r="F12" s="178"/>
      <c r="G12" s="178"/>
      <c r="H12" s="178"/>
    </row>
    <row r="13" spans="2:11" ht="129" customHeight="1" x14ac:dyDescent="0.2">
      <c r="B13" s="179" t="s">
        <v>35</v>
      </c>
      <c r="C13" s="179"/>
      <c r="D13" s="179"/>
      <c r="E13" s="179"/>
      <c r="F13" s="179"/>
      <c r="G13" s="179"/>
      <c r="H13" s="179"/>
    </row>
    <row r="14" spans="2:11" ht="12.75" x14ac:dyDescent="0.2"/>
    <row r="15" spans="2:11" ht="25.5" x14ac:dyDescent="0.2">
      <c r="B15" s="162" t="s">
        <v>34</v>
      </c>
      <c r="C15" s="162"/>
      <c r="D15" s="162"/>
      <c r="E15" s="34"/>
      <c r="F15" s="36" t="s">
        <v>33</v>
      </c>
      <c r="G15" s="163">
        <v>0</v>
      </c>
      <c r="H15" s="163"/>
    </row>
    <row r="16" spans="2:11" ht="30" customHeight="1" x14ac:dyDescent="0.2">
      <c r="B16" s="165" t="s">
        <v>32</v>
      </c>
      <c r="C16" s="165"/>
      <c r="D16" s="35" t="s">
        <v>85</v>
      </c>
      <c r="E16" s="34"/>
      <c r="F16" s="33"/>
      <c r="G16" s="31"/>
      <c r="H16" s="31"/>
    </row>
    <row r="17" spans="2:13" ht="12.75" x14ac:dyDescent="0.2">
      <c r="M17" s="32"/>
    </row>
    <row r="18" spans="2:13" s="31" customFormat="1" ht="22.5" customHeight="1" x14ac:dyDescent="0.2">
      <c r="B18" s="130" t="s">
        <v>31</v>
      </c>
      <c r="C18" s="130" t="s">
        <v>30</v>
      </c>
      <c r="D18" s="130" t="s">
        <v>29</v>
      </c>
      <c r="E18" s="130" t="s">
        <v>28</v>
      </c>
      <c r="F18" s="130" t="s">
        <v>27</v>
      </c>
      <c r="G18" s="130" t="s">
        <v>26</v>
      </c>
      <c r="H18" s="130" t="s">
        <v>25</v>
      </c>
      <c r="M18" s="32"/>
    </row>
    <row r="19" spans="2:13" s="31" customFormat="1" ht="22.5" customHeight="1" x14ac:dyDescent="0.2">
      <c r="B19" s="130"/>
      <c r="C19" s="141"/>
      <c r="D19" s="141"/>
      <c r="E19" s="141"/>
      <c r="F19" s="141"/>
      <c r="G19" s="141"/>
      <c r="H19" s="141"/>
      <c r="M19" s="32"/>
    </row>
    <row r="20" spans="2:13" s="4" customFormat="1" ht="26.25" customHeight="1" x14ac:dyDescent="0.25">
      <c r="B20" s="157" t="s">
        <v>24</v>
      </c>
      <c r="C20" s="23" t="str">
        <f>+SDC!C20</f>
        <v xml:space="preserve">CENTRO ZONAL N°1 Villavicencio  </v>
      </c>
      <c r="D20" s="76" t="str">
        <f>+SDC!D20</f>
        <v>290 Metros2</v>
      </c>
      <c r="E20" s="76">
        <f>+SDC!E20</f>
        <v>2</v>
      </c>
      <c r="F20" s="17"/>
      <c r="G20" s="16">
        <v>595000</v>
      </c>
      <c r="H20" s="16">
        <f>+G20*E20</f>
        <v>1190000</v>
      </c>
    </row>
    <row r="21" spans="2:13" s="4" customFormat="1" ht="57" customHeight="1" x14ac:dyDescent="0.25">
      <c r="B21" s="157"/>
      <c r="C21" s="23" t="str">
        <f>+SDC!C21</f>
        <v xml:space="preserve">CENTRO ZONAL N°2 Villavicencio SEDE REGIONAL ADMINISTRATIVA </v>
      </c>
      <c r="D21" s="76" t="str">
        <f>+SDC!D21</f>
        <v>2.084 Metros2</v>
      </c>
      <c r="E21" s="76">
        <f>+SDC!E21</f>
        <v>2</v>
      </c>
      <c r="F21" s="17"/>
      <c r="G21" s="107">
        <v>1428000</v>
      </c>
      <c r="H21" s="16">
        <f t="shared" ref="H21:H35" si="0">+G21*E21</f>
        <v>2856000</v>
      </c>
    </row>
    <row r="22" spans="2:13" s="4" customFormat="1" ht="26.25" customHeight="1" x14ac:dyDescent="0.25">
      <c r="B22" s="157"/>
      <c r="C22" s="23" t="str">
        <f>+SDC!C22</f>
        <v>INMUEBLE POPULAR Villavicencio</v>
      </c>
      <c r="D22" s="76" t="str">
        <f>+SDC!D22</f>
        <v>261 Metros2</v>
      </c>
      <c r="E22" s="76">
        <f>+SDC!E22</f>
        <v>2</v>
      </c>
      <c r="F22" s="17"/>
      <c r="G22" s="107">
        <v>833000</v>
      </c>
      <c r="H22" s="16">
        <f t="shared" si="0"/>
        <v>1666000</v>
      </c>
    </row>
    <row r="23" spans="2:13" s="4" customFormat="1" ht="26.25" customHeight="1" x14ac:dyDescent="0.25">
      <c r="B23" s="157"/>
      <c r="C23" s="23" t="str">
        <f>+SDC!C23</f>
        <v xml:space="preserve">YARI – edificio oficinas </v>
      </c>
      <c r="D23" s="76" t="str">
        <f>+SDC!D23</f>
        <v>800 Metros2</v>
      </c>
      <c r="E23" s="76">
        <f>+SDC!E23</f>
        <v>1</v>
      </c>
      <c r="F23" s="17"/>
      <c r="G23" s="107">
        <v>833000</v>
      </c>
      <c r="H23" s="16">
        <f t="shared" si="0"/>
        <v>833000</v>
      </c>
    </row>
    <row r="24" spans="2:13" s="4" customFormat="1" ht="26.25" customHeight="1" x14ac:dyDescent="0.25">
      <c r="B24" s="157"/>
      <c r="C24" s="23" t="str">
        <f>+SDC!C24</f>
        <v>Casa Atrapa sueños Popular</v>
      </c>
      <c r="D24" s="76" t="str">
        <f>+SDC!D24</f>
        <v>300 Metros2</v>
      </c>
      <c r="E24" s="76">
        <f>+SDC!E24</f>
        <v>2</v>
      </c>
      <c r="F24" s="17"/>
      <c r="G24" s="107">
        <v>833000</v>
      </c>
      <c r="H24" s="16">
        <f t="shared" si="0"/>
        <v>1666000</v>
      </c>
    </row>
    <row r="25" spans="2:13" s="4" customFormat="1" ht="26.25" customHeight="1" x14ac:dyDescent="0.25">
      <c r="B25" s="157"/>
      <c r="C25" s="23" t="str">
        <f>+SDC!C25</f>
        <v>CDI Popular</v>
      </c>
      <c r="D25" s="76" t="str">
        <f>+SDC!D25</f>
        <v>300 Metros2</v>
      </c>
      <c r="E25" s="76">
        <f>+SDC!E25</f>
        <v>1</v>
      </c>
      <c r="F25" s="17"/>
      <c r="G25" s="107">
        <v>618800</v>
      </c>
      <c r="H25" s="16">
        <f t="shared" si="0"/>
        <v>618800</v>
      </c>
    </row>
    <row r="26" spans="2:13" s="4" customFormat="1" ht="26.25" customHeight="1" x14ac:dyDescent="0.25">
      <c r="B26" s="157"/>
      <c r="C26" s="23" t="str">
        <f>+SDC!C26</f>
        <v>CDI Comuneros</v>
      </c>
      <c r="D26" s="76" t="str">
        <f>+SDC!D26</f>
        <v>350 Metros2</v>
      </c>
      <c r="E26" s="76">
        <f>+SDC!E26</f>
        <v>1</v>
      </c>
      <c r="F26" s="17"/>
      <c r="G26" s="107">
        <v>618800</v>
      </c>
      <c r="H26" s="16">
        <f t="shared" si="0"/>
        <v>618800</v>
      </c>
    </row>
    <row r="27" spans="2:13" s="48" customFormat="1" ht="26.25" customHeight="1" x14ac:dyDescent="0.25">
      <c r="B27" s="157"/>
      <c r="C27" s="23" t="str">
        <f>+SDC!C27</f>
        <v>CDI La Madrid</v>
      </c>
      <c r="D27" s="76" t="str">
        <f>+SDC!D27</f>
        <v>500 Metros2</v>
      </c>
      <c r="E27" s="76">
        <f>+SDC!E27</f>
        <v>1</v>
      </c>
      <c r="F27" s="17"/>
      <c r="G27" s="107">
        <v>618800</v>
      </c>
      <c r="H27" s="16">
        <f t="shared" si="0"/>
        <v>618800</v>
      </c>
    </row>
    <row r="28" spans="2:13" s="10" customFormat="1" ht="20.25" customHeight="1" x14ac:dyDescent="0.25">
      <c r="B28" s="147"/>
      <c r="C28" s="78" t="s">
        <v>5</v>
      </c>
      <c r="D28" s="28"/>
      <c r="E28" s="28">
        <f>SUM(E20:E27)</f>
        <v>12</v>
      </c>
      <c r="F28" s="27"/>
      <c r="G28" s="27"/>
      <c r="H28" s="27">
        <f>SUM(H20:H27)</f>
        <v>10067400</v>
      </c>
    </row>
    <row r="29" spans="2:13" s="10" customFormat="1" ht="20.25" customHeight="1" x14ac:dyDescent="0.25">
      <c r="B29" s="157" t="s">
        <v>18</v>
      </c>
      <c r="C29" s="25" t="str">
        <f>+SDC!C29</f>
        <v>INMUEBLE POPULAR Villavicencio</v>
      </c>
      <c r="D29" s="77" t="str">
        <f>+SDC!D29</f>
        <v>261 Metros2</v>
      </c>
      <c r="E29" s="77">
        <f>+SDC!E29</f>
        <v>2</v>
      </c>
      <c r="F29" s="17"/>
      <c r="G29" s="107">
        <v>595000</v>
      </c>
      <c r="H29" s="16">
        <f t="shared" si="0"/>
        <v>1190000</v>
      </c>
    </row>
    <row r="30" spans="2:13" s="10" customFormat="1" ht="20.25" customHeight="1" x14ac:dyDescent="0.25">
      <c r="B30" s="157"/>
      <c r="C30" s="25" t="str">
        <f>+SDC!C30</f>
        <v xml:space="preserve">YARI – edificio oficinas </v>
      </c>
      <c r="D30" s="77" t="str">
        <f>+SDC!D30</f>
        <v>200 Metros2</v>
      </c>
      <c r="E30" s="77">
        <f>+SDC!E30</f>
        <v>1</v>
      </c>
      <c r="F30" s="17"/>
      <c r="G30" s="107">
        <v>595000</v>
      </c>
      <c r="H30" s="16">
        <f t="shared" si="0"/>
        <v>595000</v>
      </c>
    </row>
    <row r="31" spans="2:13" s="10" customFormat="1" ht="20.25" customHeight="1" x14ac:dyDescent="0.25">
      <c r="B31" s="157"/>
      <c r="C31" s="25" t="str">
        <f>+SDC!C31</f>
        <v>Lote Villajulia</v>
      </c>
      <c r="D31" s="77" t="str">
        <f>+SDC!D31</f>
        <v>150 Metros2</v>
      </c>
      <c r="E31" s="77">
        <f>+SDC!E31</f>
        <v>1</v>
      </c>
      <c r="F31" s="17"/>
      <c r="G31" s="107">
        <v>571200</v>
      </c>
      <c r="H31" s="16">
        <f t="shared" si="0"/>
        <v>571200</v>
      </c>
    </row>
    <row r="32" spans="2:13" s="10" customFormat="1" ht="20.25" customHeight="1" x14ac:dyDescent="0.25">
      <c r="B32" s="157"/>
      <c r="C32" s="25" t="str">
        <f>+SDC!C32</f>
        <v>Casa Atrapa sueños Popular</v>
      </c>
      <c r="D32" s="77" t="str">
        <f>+SDC!D32</f>
        <v>100 Metros2</v>
      </c>
      <c r="E32" s="77">
        <f>+SDC!E32</f>
        <v>2</v>
      </c>
      <c r="F32" s="17"/>
      <c r="G32" s="107">
        <v>571200</v>
      </c>
      <c r="H32" s="16">
        <f t="shared" si="0"/>
        <v>1142400</v>
      </c>
    </row>
    <row r="33" spans="2:8" s="10" customFormat="1" ht="20.25" customHeight="1" x14ac:dyDescent="0.25">
      <c r="B33" s="157"/>
      <c r="C33" s="25" t="str">
        <f>+SDC!C33</f>
        <v>CDI Popular</v>
      </c>
      <c r="D33" s="77" t="str">
        <f>+SDC!D33</f>
        <v>200 Metros2</v>
      </c>
      <c r="E33" s="77">
        <f>+SDC!E33</f>
        <v>1</v>
      </c>
      <c r="F33" s="17"/>
      <c r="G33" s="107">
        <v>595000</v>
      </c>
      <c r="H33" s="16">
        <f t="shared" si="0"/>
        <v>595000</v>
      </c>
    </row>
    <row r="34" spans="2:8" s="10" customFormat="1" ht="20.25" customHeight="1" x14ac:dyDescent="0.25">
      <c r="B34" s="157"/>
      <c r="C34" s="25" t="str">
        <f>+SDC!C34</f>
        <v>CDI Comuneros</v>
      </c>
      <c r="D34" s="77" t="str">
        <f>+SDC!D34</f>
        <v>30 Metros2</v>
      </c>
      <c r="E34" s="77">
        <f>+SDC!E34</f>
        <v>1</v>
      </c>
      <c r="F34" s="17"/>
      <c r="G34" s="107">
        <v>571200</v>
      </c>
      <c r="H34" s="16">
        <f t="shared" si="0"/>
        <v>571200</v>
      </c>
    </row>
    <row r="35" spans="2:8" s="10" customFormat="1" ht="20.25" customHeight="1" x14ac:dyDescent="0.25">
      <c r="B35" s="157"/>
      <c r="C35" s="25" t="str">
        <f>+SDC!C35</f>
        <v>CDI La Madrid</v>
      </c>
      <c r="D35" s="77" t="str">
        <f>+SDC!D35</f>
        <v>60 Metros2</v>
      </c>
      <c r="E35" s="77">
        <f>+SDC!E35</f>
        <v>1</v>
      </c>
      <c r="F35" s="17"/>
      <c r="G35" s="107">
        <v>571200</v>
      </c>
      <c r="H35" s="16">
        <f t="shared" si="0"/>
        <v>571200</v>
      </c>
    </row>
    <row r="36" spans="2:8" s="10" customFormat="1" ht="20.25" customHeight="1" x14ac:dyDescent="0.25">
      <c r="B36" s="147"/>
      <c r="C36" s="79" t="s">
        <v>5</v>
      </c>
      <c r="D36" s="13"/>
      <c r="E36" s="13">
        <f>SUM(E29:E35)</f>
        <v>9</v>
      </c>
      <c r="F36" s="12"/>
      <c r="G36" s="11"/>
      <c r="H36" s="11">
        <f>+SUM(H29:H35)</f>
        <v>5236000</v>
      </c>
    </row>
    <row r="37" spans="2:8" s="10" customFormat="1" ht="25.5" customHeight="1" x14ac:dyDescent="0.25">
      <c r="B37" s="147" t="s">
        <v>13</v>
      </c>
      <c r="C37" s="74" t="str">
        <f>+SDC!C37</f>
        <v>CENTRO ZONAL N°1 Villavicencio</v>
      </c>
      <c r="D37" s="75" t="str">
        <f>+SDC!D37</f>
        <v xml:space="preserve">1 tanque elevado de 500 lts </v>
      </c>
      <c r="E37" s="75">
        <f>+SDC!E37</f>
        <v>1</v>
      </c>
      <c r="F37" s="21"/>
      <c r="G37" s="108">
        <v>476000</v>
      </c>
      <c r="H37" s="16">
        <f>+E37*G37</f>
        <v>476000</v>
      </c>
    </row>
    <row r="38" spans="2:8" s="10" customFormat="1" ht="25.5" customHeight="1" x14ac:dyDescent="0.25">
      <c r="B38" s="147"/>
      <c r="C38" s="189" t="str">
        <f>+SDC!C38</f>
        <v>CENTRO ZONAL N°2 Villavicencio 
SEDE REGIONAL ADMINISTRATIVA Villavicencio</v>
      </c>
      <c r="D38" s="75" t="str">
        <f>+SDC!D38</f>
        <v>3 tanques elevados de 2000 lts</v>
      </c>
      <c r="E38" s="192">
        <f>+SDC!E38</f>
        <v>1</v>
      </c>
      <c r="F38" s="184"/>
      <c r="G38" s="186">
        <v>1047200</v>
      </c>
      <c r="H38" s="117">
        <f>+G38*E38</f>
        <v>1047200</v>
      </c>
    </row>
    <row r="39" spans="2:8" s="10" customFormat="1" ht="26.25" customHeight="1" x14ac:dyDescent="0.25">
      <c r="B39" s="147"/>
      <c r="C39" s="190"/>
      <c r="D39" s="75" t="str">
        <f>+SDC!D39</f>
        <v>1 subterraneo de 7.6 m3</v>
      </c>
      <c r="E39" s="193"/>
      <c r="F39" s="118"/>
      <c r="G39" s="118"/>
      <c r="H39" s="118"/>
    </row>
    <row r="40" spans="2:8" s="10" customFormat="1" ht="28.5" customHeight="1" x14ac:dyDescent="0.25">
      <c r="B40" s="147"/>
      <c r="C40" s="74" t="str">
        <f>+SDC!C40</f>
        <v>INMUEBLE POPULAR Villavicencio</v>
      </c>
      <c r="D40" s="75" t="str">
        <f>+SDC!D40</f>
        <v xml:space="preserve">1 elevadode 2000 lts   </v>
      </c>
      <c r="E40" s="75">
        <f>+SDC!E40</f>
        <v>1</v>
      </c>
      <c r="F40" s="21"/>
      <c r="G40" s="108">
        <v>1309000</v>
      </c>
      <c r="H40" s="16">
        <f>+G40*E40</f>
        <v>1309000</v>
      </c>
    </row>
    <row r="41" spans="2:8" s="10" customFormat="1" ht="28.5" customHeight="1" x14ac:dyDescent="0.25">
      <c r="B41" s="147"/>
      <c r="C41" s="74" t="str">
        <f>+SDC!C41</f>
        <v>Casa Atrapasueños Popular</v>
      </c>
      <c r="D41" s="75" t="str">
        <f>+SDC!D41</f>
        <v>1 tanque elevado de 1000 lts / 1 subterraneo</v>
      </c>
      <c r="E41" s="75">
        <f>+SDC!E41</f>
        <v>1</v>
      </c>
      <c r="F41" s="21"/>
      <c r="G41" s="108">
        <v>1047200</v>
      </c>
      <c r="H41" s="16">
        <f t="shared" ref="H41:H43" si="1">+G41*E41</f>
        <v>1047200</v>
      </c>
    </row>
    <row r="42" spans="2:8" s="10" customFormat="1" ht="28.5" customHeight="1" x14ac:dyDescent="0.25">
      <c r="B42" s="147"/>
      <c r="C42" s="74" t="str">
        <f>+SDC!C42</f>
        <v>CDI Popular</v>
      </c>
      <c r="D42" s="75" t="str">
        <f>+SDC!D42</f>
        <v>2 tanques elevados 2000 lts</v>
      </c>
      <c r="E42" s="75">
        <f>+SDC!E42</f>
        <v>1</v>
      </c>
      <c r="F42" s="21"/>
      <c r="G42" s="108">
        <v>1047200</v>
      </c>
      <c r="H42" s="16">
        <f t="shared" si="1"/>
        <v>1047200</v>
      </c>
    </row>
    <row r="43" spans="2:8" s="10" customFormat="1" ht="28.5" customHeight="1" x14ac:dyDescent="0.25">
      <c r="B43" s="157"/>
      <c r="C43" s="74" t="str">
        <f>+SDC!C43</f>
        <v>CDI Comuneros</v>
      </c>
      <c r="D43" s="75" t="str">
        <f>+SDC!D43</f>
        <v>2 tanques elevados 1000 lts</v>
      </c>
      <c r="E43" s="75">
        <f>+SDC!E43</f>
        <v>1</v>
      </c>
      <c r="F43" s="17"/>
      <c r="G43" s="107">
        <v>1047200</v>
      </c>
      <c r="H43" s="16">
        <f t="shared" si="1"/>
        <v>1047200</v>
      </c>
    </row>
    <row r="44" spans="2:8" s="10" customFormat="1" ht="20.25" customHeight="1" x14ac:dyDescent="0.25">
      <c r="B44" s="147"/>
      <c r="C44" s="79" t="s">
        <v>5</v>
      </c>
      <c r="D44" s="14"/>
      <c r="E44" s="13">
        <f>SUM(E37:E43)</f>
        <v>6</v>
      </c>
      <c r="F44" s="12"/>
      <c r="G44" s="11"/>
      <c r="H44" s="11">
        <f>+SUM(H37:H43)</f>
        <v>5973800</v>
      </c>
    </row>
    <row r="45" spans="2:8" s="4" customFormat="1" ht="20.25" customHeight="1" x14ac:dyDescent="0.25">
      <c r="B45" s="9" t="s">
        <v>4</v>
      </c>
      <c r="C45" s="8"/>
      <c r="D45" s="8"/>
      <c r="E45" s="8"/>
      <c r="F45" s="7"/>
      <c r="G45" s="6"/>
      <c r="H45" s="5">
        <f>+H44+H36+H28</f>
        <v>21277200</v>
      </c>
    </row>
    <row r="46" spans="2:8" ht="12.75" x14ac:dyDescent="0.2"/>
    <row r="47" spans="2:8" ht="14.25" customHeight="1" x14ac:dyDescent="0.2">
      <c r="B47" s="175" t="s">
        <v>3</v>
      </c>
      <c r="C47" s="175"/>
      <c r="D47" s="175"/>
      <c r="E47" s="175"/>
      <c r="F47" s="175"/>
      <c r="G47" s="175"/>
      <c r="H47" s="175"/>
    </row>
    <row r="48" spans="2:8" ht="114.75" customHeight="1" x14ac:dyDescent="0.2">
      <c r="B48" s="164" t="s">
        <v>2</v>
      </c>
      <c r="C48" s="164"/>
      <c r="D48" s="164"/>
      <c r="E48" s="164"/>
      <c r="F48" s="164"/>
      <c r="G48" s="164"/>
      <c r="H48" s="164"/>
    </row>
    <row r="49" spans="2:8" ht="64.5" customHeight="1" x14ac:dyDescent="0.2">
      <c r="B49" s="164" t="s">
        <v>1</v>
      </c>
      <c r="C49" s="164"/>
      <c r="D49" s="164"/>
      <c r="E49" s="164"/>
      <c r="F49" s="164"/>
      <c r="G49" s="164"/>
      <c r="H49" s="164"/>
    </row>
    <row r="50" spans="2:8" ht="34.5" customHeight="1" x14ac:dyDescent="0.2">
      <c r="B50" s="173" t="s">
        <v>0</v>
      </c>
      <c r="C50" s="173"/>
      <c r="D50" s="173"/>
      <c r="E50" s="173"/>
      <c r="F50" s="173"/>
      <c r="G50" s="173"/>
      <c r="H50" s="173"/>
    </row>
    <row r="51" spans="2:8" ht="5.25" customHeight="1" x14ac:dyDescent="0.2"/>
    <row r="52" spans="2:8" ht="14.25" customHeight="1" x14ac:dyDescent="0.2"/>
    <row r="53" spans="2:8" ht="14.25" customHeight="1" x14ac:dyDescent="0.2"/>
    <row r="54" spans="2:8" ht="12.75" customHeight="1" x14ac:dyDescent="0.2"/>
    <row r="55" spans="2:8" ht="12.75" x14ac:dyDescent="0.2"/>
    <row r="56" spans="2:8" ht="12.75" x14ac:dyDescent="0.2"/>
    <row r="57" spans="2:8" ht="12.75" x14ac:dyDescent="0.2"/>
    <row r="58" spans="2:8" ht="12.75" x14ac:dyDescent="0.2"/>
    <row r="59" spans="2:8" ht="12.75" x14ac:dyDescent="0.2"/>
    <row r="60" spans="2:8" ht="12.75" x14ac:dyDescent="0.2"/>
    <row r="61" spans="2:8" ht="12.75" x14ac:dyDescent="0.2"/>
    <row r="62" spans="2:8" ht="12.75" x14ac:dyDescent="0.2"/>
    <row r="63" spans="2:8" ht="12.75" x14ac:dyDescent="0.2"/>
    <row r="64" spans="2:8" ht="12.75" x14ac:dyDescent="0.2"/>
    <row r="65" ht="12.75" x14ac:dyDescent="0.2"/>
    <row r="66" ht="12.75" x14ac:dyDescent="0.2"/>
    <row r="67" ht="12.75" x14ac:dyDescent="0.2"/>
    <row r="68" ht="12.75" x14ac:dyDescent="0.2"/>
    <row r="69" ht="12.75" x14ac:dyDescent="0.2"/>
    <row r="70" ht="12.75" x14ac:dyDescent="0.2"/>
    <row r="71" ht="12.75" x14ac:dyDescent="0.2"/>
    <row r="72"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sheetData>
  <mergeCells count="31">
    <mergeCell ref="B48:H48"/>
    <mergeCell ref="B49:H49"/>
    <mergeCell ref="B50:H50"/>
    <mergeCell ref="H18:H19"/>
    <mergeCell ref="B20:B28"/>
    <mergeCell ref="B29:B36"/>
    <mergeCell ref="B37:B44"/>
    <mergeCell ref="C38:C39"/>
    <mergeCell ref="B47:H47"/>
    <mergeCell ref="B18:B19"/>
    <mergeCell ref="C18:C19"/>
    <mergeCell ref="D18:D19"/>
    <mergeCell ref="E18:E19"/>
    <mergeCell ref="F18:F19"/>
    <mergeCell ref="G18:G19"/>
    <mergeCell ref="E38:E39"/>
    <mergeCell ref="F38:F39"/>
    <mergeCell ref="G38:G39"/>
    <mergeCell ref="H38:H39"/>
    <mergeCell ref="B16:C16"/>
    <mergeCell ref="B2:G2"/>
    <mergeCell ref="B4:H4"/>
    <mergeCell ref="C5:H5"/>
    <mergeCell ref="G7:H7"/>
    <mergeCell ref="G8:H8"/>
    <mergeCell ref="G9:H9"/>
    <mergeCell ref="B11:H11"/>
    <mergeCell ref="B12:H12"/>
    <mergeCell ref="B13:H13"/>
    <mergeCell ref="B15:D15"/>
    <mergeCell ref="G15:H15"/>
  </mergeCells>
  <hyperlinks>
    <hyperlink ref="C9" r:id="rId1" xr:uid="{7BB77595-7C05-4A05-B3E1-80A92115E420}"/>
  </hyperlinks>
  <pageMargins left="0.70866141732283472" right="0.70866141732283472" top="1.3130314960629921" bottom="0.74803149606299213" header="0.31496062992125984" footer="0.31496062992125984"/>
  <pageSetup paperSize="9" scale="62" orientation="portrait" r:id="rId2"/>
  <rowBreaks count="1" manualBreakCount="1">
    <brk id="36" max="8" man="1"/>
  </rowBreak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EBD8D-FB82-4B54-9D86-CCB48E929057}">
  <dimension ref="B1:W139"/>
  <sheetViews>
    <sheetView showGridLines="0" view="pageBreakPreview" topLeftCell="A22" zoomScale="85" zoomScaleNormal="110" zoomScaleSheetLayoutView="85" workbookViewId="0">
      <selection activeCell="G44" sqref="G44"/>
    </sheetView>
  </sheetViews>
  <sheetFormatPr baseColWidth="10" defaultColWidth="11.42578125" defaultRowHeight="0" customHeight="1" zeroHeight="1" x14ac:dyDescent="0.2"/>
  <cols>
    <col min="1" max="1" width="1.42578125" style="1" customWidth="1"/>
    <col min="2" max="2" width="16.140625" style="1" customWidth="1"/>
    <col min="3" max="3" width="33" style="1" customWidth="1"/>
    <col min="4" max="4" width="18" style="1" customWidth="1"/>
    <col min="5" max="5" width="15.42578125" style="1" customWidth="1"/>
    <col min="6" max="6" width="16.42578125" style="1" bestFit="1" customWidth="1"/>
    <col min="7" max="7" width="18.42578125" style="1" customWidth="1"/>
    <col min="8" max="8" width="17.42578125" style="1" customWidth="1"/>
    <col min="9" max="9" width="1.28515625" style="1" customWidth="1"/>
    <col min="10" max="10" width="11.42578125" style="1" customWidth="1"/>
    <col min="11" max="11" width="23" style="1" customWidth="1"/>
    <col min="12" max="16" width="11.42578125" style="1"/>
    <col min="17" max="17" width="27.28515625" style="1" customWidth="1"/>
    <col min="18" max="16384" width="11.42578125" style="1"/>
  </cols>
  <sheetData>
    <row r="1" spans="2:11" ht="5.25" customHeight="1" x14ac:dyDescent="0.2"/>
    <row r="2" spans="2:11" s="45" customFormat="1" ht="61.5" customHeight="1" x14ac:dyDescent="0.25">
      <c r="B2" s="135" t="s">
        <v>50</v>
      </c>
      <c r="C2" s="136"/>
      <c r="D2" s="136"/>
      <c r="E2" s="136"/>
      <c r="F2" s="136"/>
      <c r="G2" s="137"/>
      <c r="H2" s="46" t="s">
        <v>49</v>
      </c>
      <c r="K2" s="43"/>
    </row>
    <row r="3" spans="2:11" ht="12.75" x14ac:dyDescent="0.2">
      <c r="K3" s="43"/>
    </row>
    <row r="4" spans="2:11" ht="12.75" x14ac:dyDescent="0.2">
      <c r="B4" s="180" t="s">
        <v>48</v>
      </c>
      <c r="C4" s="180"/>
      <c r="D4" s="180"/>
      <c r="E4" s="180"/>
      <c r="F4" s="180"/>
      <c r="G4" s="180"/>
      <c r="H4" s="180"/>
      <c r="K4" s="43"/>
    </row>
    <row r="5" spans="2:11" ht="42" customHeight="1" x14ac:dyDescent="0.2">
      <c r="B5" s="44" t="s">
        <v>47</v>
      </c>
      <c r="C5" s="181" t="s">
        <v>81</v>
      </c>
      <c r="D5" s="182"/>
      <c r="E5" s="182"/>
      <c r="F5" s="182"/>
      <c r="G5" s="182"/>
      <c r="H5" s="183"/>
      <c r="K5" s="43"/>
    </row>
    <row r="6" spans="2:11" ht="12.75" x14ac:dyDescent="0.2"/>
    <row r="7" spans="2:11" ht="15" customHeight="1" x14ac:dyDescent="0.2">
      <c r="B7" s="22" t="s">
        <v>46</v>
      </c>
      <c r="C7" s="41" t="s">
        <v>91</v>
      </c>
      <c r="D7" s="3" t="s">
        <v>45</v>
      </c>
      <c r="E7" s="42">
        <v>53003603</v>
      </c>
      <c r="F7" s="23" t="s">
        <v>44</v>
      </c>
      <c r="G7" s="176">
        <v>46279</v>
      </c>
      <c r="H7" s="176"/>
    </row>
    <row r="8" spans="2:11" ht="15" customHeight="1" x14ac:dyDescent="0.2">
      <c r="B8" s="22" t="s">
        <v>43</v>
      </c>
      <c r="C8" s="41" t="s">
        <v>92</v>
      </c>
      <c r="D8" s="39" t="s">
        <v>42</v>
      </c>
      <c r="E8" s="38"/>
      <c r="F8" s="23" t="s">
        <v>41</v>
      </c>
      <c r="G8" s="188"/>
      <c r="H8" s="188"/>
    </row>
    <row r="9" spans="2:11" ht="17.25" customHeight="1" x14ac:dyDescent="0.2">
      <c r="B9" s="22" t="s">
        <v>40</v>
      </c>
      <c r="C9" s="40" t="s">
        <v>93</v>
      </c>
      <c r="D9" s="39" t="s">
        <v>39</v>
      </c>
      <c r="E9" s="38" t="s">
        <v>94</v>
      </c>
      <c r="F9" s="23" t="s">
        <v>38</v>
      </c>
      <c r="G9" s="176"/>
      <c r="H9" s="176"/>
    </row>
    <row r="10" spans="2:11" ht="12.75" x14ac:dyDescent="0.2">
      <c r="G10" s="37"/>
    </row>
    <row r="11" spans="2:11" ht="12.75" x14ac:dyDescent="0.2">
      <c r="B11" s="177" t="s">
        <v>37</v>
      </c>
      <c r="C11" s="177"/>
      <c r="D11" s="177"/>
      <c r="E11" s="177"/>
      <c r="F11" s="177"/>
      <c r="G11" s="177"/>
      <c r="H11" s="177"/>
    </row>
    <row r="12" spans="2:11" ht="102" customHeight="1" x14ac:dyDescent="0.2">
      <c r="B12" s="178" t="s">
        <v>36</v>
      </c>
      <c r="C12" s="178"/>
      <c r="D12" s="178"/>
      <c r="E12" s="178"/>
      <c r="F12" s="178"/>
      <c r="G12" s="178"/>
      <c r="H12" s="178"/>
    </row>
    <row r="13" spans="2:11" ht="129" customHeight="1" x14ac:dyDescent="0.2">
      <c r="B13" s="179" t="s">
        <v>35</v>
      </c>
      <c r="C13" s="179"/>
      <c r="D13" s="179"/>
      <c r="E13" s="179"/>
      <c r="F13" s="179"/>
      <c r="G13" s="179"/>
      <c r="H13" s="179"/>
    </row>
    <row r="14" spans="2:11" ht="12.75" x14ac:dyDescent="0.2"/>
    <row r="15" spans="2:11" ht="25.5" x14ac:dyDescent="0.2">
      <c r="B15" s="162" t="s">
        <v>34</v>
      </c>
      <c r="C15" s="162"/>
      <c r="D15" s="162"/>
      <c r="E15" s="34"/>
      <c r="F15" s="36" t="s">
        <v>33</v>
      </c>
      <c r="G15" s="163">
        <v>0</v>
      </c>
      <c r="H15" s="163"/>
    </row>
    <row r="16" spans="2:11" ht="30" customHeight="1" x14ac:dyDescent="0.2">
      <c r="B16" s="165" t="s">
        <v>32</v>
      </c>
      <c r="C16" s="165"/>
      <c r="D16" s="35" t="s">
        <v>85</v>
      </c>
      <c r="E16" s="34"/>
      <c r="F16" s="33"/>
      <c r="G16" s="31"/>
      <c r="H16" s="31"/>
    </row>
    <row r="17" spans="2:23" ht="12.75" x14ac:dyDescent="0.2">
      <c r="M17" s="32"/>
    </row>
    <row r="18" spans="2:23" s="31" customFormat="1" ht="22.5" customHeight="1" x14ac:dyDescent="0.2">
      <c r="B18" s="130" t="s">
        <v>31</v>
      </c>
      <c r="C18" s="130" t="s">
        <v>30</v>
      </c>
      <c r="D18" s="130" t="s">
        <v>29</v>
      </c>
      <c r="E18" s="130" t="s">
        <v>28</v>
      </c>
      <c r="F18" s="130" t="s">
        <v>27</v>
      </c>
      <c r="G18" s="130" t="s">
        <v>26</v>
      </c>
      <c r="H18" s="130" t="s">
        <v>25</v>
      </c>
      <c r="M18" s="32"/>
    </row>
    <row r="19" spans="2:23" s="31" customFormat="1" ht="22.5" customHeight="1" x14ac:dyDescent="0.2">
      <c r="B19" s="130"/>
      <c r="C19" s="141"/>
      <c r="D19" s="141"/>
      <c r="E19" s="141"/>
      <c r="F19" s="141"/>
      <c r="G19" s="141"/>
      <c r="H19" s="141"/>
      <c r="M19" s="32"/>
    </row>
    <row r="20" spans="2:23" s="4" customFormat="1" ht="26.25" customHeight="1" x14ac:dyDescent="0.25">
      <c r="B20" s="157" t="s">
        <v>24</v>
      </c>
      <c r="C20" s="23" t="str">
        <f>+SDC!C20</f>
        <v xml:space="preserve">CENTRO ZONAL N°1 Villavicencio  </v>
      </c>
      <c r="D20" s="76" t="str">
        <f>+SDC!D20</f>
        <v>290 Metros2</v>
      </c>
      <c r="E20" s="76">
        <f>+SDC!E20</f>
        <v>2</v>
      </c>
      <c r="F20" s="17"/>
      <c r="G20" s="16">
        <v>700000</v>
      </c>
      <c r="H20" s="16">
        <f>+E20*G20</f>
        <v>1400000</v>
      </c>
    </row>
    <row r="21" spans="2:23" s="4" customFormat="1" ht="57" customHeight="1" x14ac:dyDescent="0.25">
      <c r="B21" s="157"/>
      <c r="C21" s="23" t="str">
        <f>+SDC!C21</f>
        <v xml:space="preserve">CENTRO ZONAL N°2 Villavicencio SEDE REGIONAL ADMINISTRATIVA </v>
      </c>
      <c r="D21" s="76" t="str">
        <f>+SDC!D21</f>
        <v>2.084 Metros2</v>
      </c>
      <c r="E21" s="76">
        <f>+SDC!E21</f>
        <v>2</v>
      </c>
      <c r="F21" s="17"/>
      <c r="G21" s="16">
        <v>1200000</v>
      </c>
      <c r="H21" s="16">
        <f t="shared" ref="H21:H27" si="0">+E21*G21</f>
        <v>2400000</v>
      </c>
    </row>
    <row r="22" spans="2:23" s="4" customFormat="1" ht="26.25" customHeight="1" x14ac:dyDescent="0.25">
      <c r="B22" s="157"/>
      <c r="C22" s="23" t="str">
        <f>+SDC!C22</f>
        <v>INMUEBLE POPULAR Villavicencio</v>
      </c>
      <c r="D22" s="76" t="str">
        <f>+SDC!D22</f>
        <v>261 Metros2</v>
      </c>
      <c r="E22" s="76">
        <f>+SDC!E22</f>
        <v>2</v>
      </c>
      <c r="F22" s="17"/>
      <c r="G22" s="16">
        <v>680000</v>
      </c>
      <c r="H22" s="16">
        <f t="shared" si="0"/>
        <v>1360000</v>
      </c>
    </row>
    <row r="23" spans="2:23" s="4" customFormat="1" ht="26.25" customHeight="1" x14ac:dyDescent="0.25">
      <c r="B23" s="157"/>
      <c r="C23" s="23" t="str">
        <f>+SDC!C23</f>
        <v xml:space="preserve">YARI – edificio oficinas </v>
      </c>
      <c r="D23" s="76" t="str">
        <f>+SDC!D23</f>
        <v>800 Metros2</v>
      </c>
      <c r="E23" s="76">
        <f>+SDC!E23</f>
        <v>1</v>
      </c>
      <c r="F23" s="17"/>
      <c r="G23" s="16">
        <v>1000000</v>
      </c>
      <c r="H23" s="16">
        <f t="shared" si="0"/>
        <v>1000000</v>
      </c>
    </row>
    <row r="24" spans="2:23" s="4" customFormat="1" ht="26.25" customHeight="1" x14ac:dyDescent="0.25">
      <c r="B24" s="157"/>
      <c r="C24" s="23" t="str">
        <f>+SDC!C24</f>
        <v>Casa Atrapa sueños Popular</v>
      </c>
      <c r="D24" s="76" t="str">
        <f>+SDC!D24</f>
        <v>300 Metros2</v>
      </c>
      <c r="E24" s="76">
        <f>+SDC!E24</f>
        <v>2</v>
      </c>
      <c r="F24" s="17"/>
      <c r="G24" s="16">
        <v>700000</v>
      </c>
      <c r="H24" s="16">
        <f t="shared" si="0"/>
        <v>1400000</v>
      </c>
    </row>
    <row r="25" spans="2:23" s="4" customFormat="1" ht="26.25" customHeight="1" x14ac:dyDescent="0.25">
      <c r="B25" s="157"/>
      <c r="C25" s="23" t="str">
        <f>+SDC!C25</f>
        <v>CDI Popular</v>
      </c>
      <c r="D25" s="76" t="str">
        <f>+SDC!D25</f>
        <v>300 Metros2</v>
      </c>
      <c r="E25" s="76">
        <f>+SDC!E25</f>
        <v>1</v>
      </c>
      <c r="F25" s="17"/>
      <c r="G25" s="16">
        <v>700000</v>
      </c>
      <c r="H25" s="16">
        <f t="shared" si="0"/>
        <v>700000</v>
      </c>
    </row>
    <row r="26" spans="2:23" s="4" customFormat="1" ht="26.25" customHeight="1" x14ac:dyDescent="0.25">
      <c r="B26" s="157"/>
      <c r="C26" s="23" t="str">
        <f>+SDC!C26</f>
        <v>CDI Comuneros</v>
      </c>
      <c r="D26" s="76" t="str">
        <f>+SDC!D26</f>
        <v>350 Metros2</v>
      </c>
      <c r="E26" s="76">
        <f>+SDC!E26</f>
        <v>1</v>
      </c>
      <c r="F26" s="17"/>
      <c r="G26" s="16">
        <v>700000</v>
      </c>
      <c r="H26" s="16">
        <f t="shared" si="0"/>
        <v>700000</v>
      </c>
    </row>
    <row r="27" spans="2:23" s="48" customFormat="1" ht="26.25" customHeight="1" x14ac:dyDescent="0.25">
      <c r="B27" s="157"/>
      <c r="C27" s="23" t="str">
        <f>+SDC!C27</f>
        <v>CDI La Madrid</v>
      </c>
      <c r="D27" s="76" t="str">
        <f>+SDC!D27</f>
        <v>500 Metros2</v>
      </c>
      <c r="E27" s="76">
        <f>+SDC!E27</f>
        <v>1</v>
      </c>
      <c r="F27" s="17"/>
      <c r="G27" s="16">
        <v>80000</v>
      </c>
      <c r="H27" s="16">
        <f t="shared" si="0"/>
        <v>80000</v>
      </c>
      <c r="J27" s="4"/>
      <c r="K27" s="4"/>
      <c r="L27" s="4"/>
      <c r="M27" s="4"/>
      <c r="N27" s="4"/>
      <c r="O27" s="4"/>
      <c r="P27" s="4"/>
      <c r="Q27" s="4"/>
      <c r="R27" s="4"/>
      <c r="S27" s="4"/>
      <c r="T27" s="4"/>
      <c r="U27" s="4"/>
      <c r="V27" s="4"/>
      <c r="W27" s="4"/>
    </row>
    <row r="28" spans="2:23" s="10" customFormat="1" ht="20.25" customHeight="1" x14ac:dyDescent="0.25">
      <c r="B28" s="147"/>
      <c r="C28" s="29" t="s">
        <v>5</v>
      </c>
      <c r="D28" s="28"/>
      <c r="E28" s="28">
        <f>SUM(E20:E27)</f>
        <v>12</v>
      </c>
      <c r="F28" s="27"/>
      <c r="G28" s="26"/>
      <c r="H28" s="26">
        <f>+SUM(H20:H27)</f>
        <v>9040000</v>
      </c>
      <c r="J28" s="4"/>
      <c r="K28" s="4"/>
      <c r="L28" s="4"/>
      <c r="M28" s="4"/>
      <c r="N28" s="4"/>
      <c r="O28" s="4"/>
      <c r="P28" s="4"/>
      <c r="Q28" s="4"/>
      <c r="R28" s="4"/>
      <c r="S28" s="4"/>
      <c r="T28" s="4"/>
      <c r="U28" s="4"/>
      <c r="V28" s="4"/>
      <c r="W28" s="4"/>
    </row>
    <row r="29" spans="2:23" s="10" customFormat="1" ht="20.25" customHeight="1" x14ac:dyDescent="0.25">
      <c r="B29" s="157" t="s">
        <v>18</v>
      </c>
      <c r="C29" s="25" t="str">
        <f>+SDC!C29</f>
        <v>INMUEBLE POPULAR Villavicencio</v>
      </c>
      <c r="D29" s="77" t="str">
        <f>+SDC!D29</f>
        <v>261 Metros2</v>
      </c>
      <c r="E29" s="77">
        <f>+SDC!E29</f>
        <v>2</v>
      </c>
      <c r="F29" s="17"/>
      <c r="G29" s="16">
        <v>500000</v>
      </c>
      <c r="H29" s="16">
        <f>+E29*G29</f>
        <v>1000000</v>
      </c>
      <c r="J29" s="4"/>
      <c r="K29" s="4"/>
      <c r="L29" s="4"/>
      <c r="M29" s="4"/>
      <c r="N29" s="4"/>
      <c r="O29" s="4"/>
      <c r="P29" s="4"/>
      <c r="Q29" s="4"/>
      <c r="R29" s="4"/>
      <c r="S29" s="4"/>
      <c r="T29" s="4"/>
      <c r="U29" s="4"/>
      <c r="V29" s="4"/>
      <c r="W29" s="4"/>
    </row>
    <row r="30" spans="2:23" s="10" customFormat="1" ht="20.25" customHeight="1" x14ac:dyDescent="0.25">
      <c r="B30" s="157"/>
      <c r="C30" s="25" t="str">
        <f>+SDC!C30</f>
        <v xml:space="preserve">YARI – edificio oficinas </v>
      </c>
      <c r="D30" s="77" t="str">
        <f>+SDC!D30</f>
        <v>200 Metros2</v>
      </c>
      <c r="E30" s="77">
        <f>+SDC!E30</f>
        <v>1</v>
      </c>
      <c r="F30" s="17"/>
      <c r="G30" s="16">
        <v>500000</v>
      </c>
      <c r="H30" s="16">
        <f t="shared" ref="H30:H35" si="1">+E30*G30</f>
        <v>500000</v>
      </c>
      <c r="J30" s="4"/>
      <c r="K30" s="4"/>
      <c r="L30" s="4"/>
      <c r="M30" s="4"/>
      <c r="N30" s="4"/>
      <c r="O30" s="4"/>
      <c r="P30" s="4"/>
      <c r="Q30" s="4"/>
      <c r="R30" s="4"/>
      <c r="S30" s="4"/>
      <c r="T30" s="4"/>
      <c r="U30" s="4"/>
      <c r="V30" s="4"/>
      <c r="W30" s="4"/>
    </row>
    <row r="31" spans="2:23" s="10" customFormat="1" ht="20.25" customHeight="1" x14ac:dyDescent="0.25">
      <c r="B31" s="157"/>
      <c r="C31" s="25" t="str">
        <f>+SDC!C31</f>
        <v>Lote Villajulia</v>
      </c>
      <c r="D31" s="77" t="str">
        <f>+SDC!D31</f>
        <v>150 Metros2</v>
      </c>
      <c r="E31" s="77">
        <f>+SDC!E31</f>
        <v>1</v>
      </c>
      <c r="F31" s="17"/>
      <c r="G31" s="16">
        <v>480000</v>
      </c>
      <c r="H31" s="16">
        <f t="shared" si="1"/>
        <v>480000</v>
      </c>
      <c r="J31" s="4"/>
      <c r="K31" s="4"/>
      <c r="L31" s="4"/>
      <c r="M31" s="4"/>
      <c r="N31" s="4"/>
      <c r="O31" s="4"/>
      <c r="P31" s="4"/>
      <c r="Q31" s="4"/>
      <c r="R31" s="4"/>
      <c r="S31" s="4"/>
      <c r="T31" s="4"/>
      <c r="U31" s="4"/>
      <c r="V31" s="4"/>
      <c r="W31" s="4"/>
    </row>
    <row r="32" spans="2:23" s="10" customFormat="1" ht="20.25" customHeight="1" x14ac:dyDescent="0.25">
      <c r="B32" s="157"/>
      <c r="C32" s="25" t="str">
        <f>+SDC!C32</f>
        <v>Casa Atrapa sueños Popular</v>
      </c>
      <c r="D32" s="77" t="str">
        <f>+SDC!D32</f>
        <v>100 Metros2</v>
      </c>
      <c r="E32" s="77">
        <f>+SDC!E32</f>
        <v>2</v>
      </c>
      <c r="F32" s="17"/>
      <c r="G32" s="16">
        <v>480000</v>
      </c>
      <c r="H32" s="16">
        <f t="shared" si="1"/>
        <v>960000</v>
      </c>
      <c r="J32" s="4"/>
      <c r="K32" s="4"/>
      <c r="L32" s="4"/>
      <c r="M32" s="4"/>
      <c r="N32" s="4"/>
      <c r="O32" s="4"/>
      <c r="P32" s="4"/>
      <c r="Q32" s="4"/>
      <c r="R32" s="4"/>
      <c r="S32" s="4"/>
      <c r="T32" s="4"/>
      <c r="U32" s="4"/>
      <c r="V32" s="4"/>
      <c r="W32" s="4"/>
    </row>
    <row r="33" spans="2:23" s="10" customFormat="1" ht="25.5" customHeight="1" x14ac:dyDescent="0.25">
      <c r="B33" s="157"/>
      <c r="C33" s="25" t="str">
        <f>+SDC!C33</f>
        <v>CDI Popular</v>
      </c>
      <c r="D33" s="77" t="str">
        <f>+SDC!D33</f>
        <v>200 Metros2</v>
      </c>
      <c r="E33" s="77">
        <f>+SDC!E33</f>
        <v>1</v>
      </c>
      <c r="F33" s="17"/>
      <c r="G33" s="16">
        <v>500000</v>
      </c>
      <c r="H33" s="16">
        <f t="shared" si="1"/>
        <v>500000</v>
      </c>
      <c r="J33" s="4"/>
      <c r="K33" s="4"/>
      <c r="L33" s="4"/>
      <c r="M33" s="4"/>
      <c r="N33" s="4"/>
      <c r="O33" s="4"/>
      <c r="P33" s="4"/>
      <c r="Q33" s="4"/>
      <c r="R33" s="4"/>
      <c r="S33" s="4"/>
      <c r="T33" s="4"/>
      <c r="U33" s="4"/>
      <c r="V33" s="4"/>
      <c r="W33" s="4"/>
    </row>
    <row r="34" spans="2:23" s="10" customFormat="1" ht="20.25" customHeight="1" x14ac:dyDescent="0.25">
      <c r="B34" s="157"/>
      <c r="C34" s="25" t="str">
        <f>+SDC!C34</f>
        <v>CDI Comuneros</v>
      </c>
      <c r="D34" s="77" t="str">
        <f>+SDC!D34</f>
        <v>30 Metros2</v>
      </c>
      <c r="E34" s="77">
        <f>+SDC!E34</f>
        <v>1</v>
      </c>
      <c r="F34" s="17"/>
      <c r="G34" s="16">
        <v>480000</v>
      </c>
      <c r="H34" s="16">
        <f t="shared" si="1"/>
        <v>480000</v>
      </c>
      <c r="J34" s="4"/>
      <c r="K34" s="4"/>
      <c r="L34" s="4"/>
      <c r="M34" s="4"/>
      <c r="N34" s="4"/>
      <c r="O34" s="4"/>
      <c r="P34" s="4"/>
      <c r="Q34" s="4"/>
      <c r="R34" s="4"/>
      <c r="S34" s="4"/>
      <c r="T34" s="4"/>
      <c r="U34" s="4"/>
      <c r="V34" s="4"/>
      <c r="W34" s="4"/>
    </row>
    <row r="35" spans="2:23" s="10" customFormat="1" ht="20.25" customHeight="1" x14ac:dyDescent="0.25">
      <c r="B35" s="157"/>
      <c r="C35" s="25" t="str">
        <f>+SDC!C35</f>
        <v>CDI La Madrid</v>
      </c>
      <c r="D35" s="77" t="str">
        <f>+SDC!D35</f>
        <v>60 Metros2</v>
      </c>
      <c r="E35" s="77">
        <f>+SDC!E35</f>
        <v>1</v>
      </c>
      <c r="F35" s="17"/>
      <c r="G35" s="16">
        <v>480000</v>
      </c>
      <c r="H35" s="16">
        <f t="shared" si="1"/>
        <v>480000</v>
      </c>
      <c r="J35" s="4"/>
      <c r="K35" s="4"/>
      <c r="L35" s="4"/>
      <c r="M35" s="4"/>
      <c r="N35" s="4"/>
      <c r="O35" s="4"/>
      <c r="P35" s="4"/>
      <c r="Q35" s="4"/>
      <c r="R35" s="4"/>
      <c r="S35" s="4"/>
      <c r="T35" s="4"/>
      <c r="U35" s="4"/>
      <c r="V35" s="4"/>
      <c r="W35" s="4"/>
    </row>
    <row r="36" spans="2:23" s="10" customFormat="1" ht="20.25" customHeight="1" x14ac:dyDescent="0.25">
      <c r="B36" s="147"/>
      <c r="C36" s="15" t="s">
        <v>5</v>
      </c>
      <c r="D36" s="13"/>
      <c r="E36" s="13">
        <f>SUM(E29:E35)</f>
        <v>9</v>
      </c>
      <c r="F36" s="12"/>
      <c r="G36" s="11"/>
      <c r="H36" s="11">
        <f>+SUM(H29:H35)</f>
        <v>4400000</v>
      </c>
    </row>
    <row r="37" spans="2:23" s="10" customFormat="1" ht="25.5" customHeight="1" x14ac:dyDescent="0.25">
      <c r="B37" s="147" t="s">
        <v>13</v>
      </c>
      <c r="C37" s="22" t="str">
        <f>+SDC!C37</f>
        <v>CENTRO ZONAL N°1 Villavicencio</v>
      </c>
      <c r="D37" s="2" t="str">
        <f>+SDC!D37</f>
        <v xml:space="preserve">1 tanque elevado de 500 lts </v>
      </c>
      <c r="E37" s="2">
        <f>+SDC!E37</f>
        <v>1</v>
      </c>
      <c r="F37" s="17"/>
      <c r="G37" s="16">
        <v>400000</v>
      </c>
      <c r="H37" s="16">
        <f>+E37*G37</f>
        <v>400000</v>
      </c>
    </row>
    <row r="38" spans="2:23" s="10" customFormat="1" ht="25.5" customHeight="1" x14ac:dyDescent="0.25">
      <c r="B38" s="147"/>
      <c r="C38" s="148" t="str">
        <f>+SDC!C38</f>
        <v>CENTRO ZONAL N°2 Villavicencio 
SEDE REGIONAL ADMINISTRATIVA Villavicencio</v>
      </c>
      <c r="D38" s="2" t="str">
        <f>+SDC!D38</f>
        <v>3 tanques elevados de 2000 lts</v>
      </c>
      <c r="E38" s="192">
        <f>+SDC!E38</f>
        <v>1</v>
      </c>
      <c r="F38" s="184"/>
      <c r="G38" s="117">
        <v>1100000</v>
      </c>
      <c r="H38" s="117">
        <f>+E38*G38</f>
        <v>1100000</v>
      </c>
    </row>
    <row r="39" spans="2:23" s="10" customFormat="1" ht="26.25" customHeight="1" x14ac:dyDescent="0.25">
      <c r="B39" s="147"/>
      <c r="C39" s="149"/>
      <c r="D39" s="2" t="str">
        <f>+SDC!D39</f>
        <v>1 subterraneo de 7.6 m3</v>
      </c>
      <c r="E39" s="193"/>
      <c r="F39" s="118"/>
      <c r="G39" s="118"/>
      <c r="H39" s="118"/>
    </row>
    <row r="40" spans="2:23" s="10" customFormat="1" ht="28.5" customHeight="1" x14ac:dyDescent="0.25">
      <c r="B40" s="147"/>
      <c r="C40" s="22" t="str">
        <f>+SDC!C40</f>
        <v>INMUEBLE POPULAR Villavicencio</v>
      </c>
      <c r="D40" s="2" t="str">
        <f>+SDC!D40</f>
        <v xml:space="preserve">1 elevadode 2000 lts   </v>
      </c>
      <c r="E40" s="2">
        <f>+SDC!E40</f>
        <v>1</v>
      </c>
      <c r="F40" s="21"/>
      <c r="G40" s="16">
        <v>1100000</v>
      </c>
      <c r="H40" s="16">
        <f>+E40*G40</f>
        <v>1100000</v>
      </c>
    </row>
    <row r="41" spans="2:23" s="10" customFormat="1" ht="28.5" customHeight="1" x14ac:dyDescent="0.25">
      <c r="B41" s="147"/>
      <c r="C41" s="22" t="str">
        <f>+SDC!C41</f>
        <v>Casa Atrapasueños Popular</v>
      </c>
      <c r="D41" s="2" t="str">
        <f>+SDC!D41</f>
        <v>1 tanque elevado de 1000 lts / 1 subterraneo</v>
      </c>
      <c r="E41" s="2">
        <f>+SDC!E41</f>
        <v>1</v>
      </c>
      <c r="F41" s="21"/>
      <c r="G41" s="16">
        <v>880000</v>
      </c>
      <c r="H41" s="16">
        <f t="shared" ref="H41:H43" si="2">+E41*G41</f>
        <v>880000</v>
      </c>
    </row>
    <row r="42" spans="2:23" s="10" customFormat="1" ht="28.5" customHeight="1" x14ac:dyDescent="0.25">
      <c r="B42" s="147"/>
      <c r="C42" s="22" t="str">
        <f>+SDC!C42</f>
        <v>CDI Popular</v>
      </c>
      <c r="D42" s="2" t="str">
        <f>+SDC!D42</f>
        <v>2 tanques elevados 2000 lts</v>
      </c>
      <c r="E42" s="2">
        <f>+SDC!E42</f>
        <v>1</v>
      </c>
      <c r="F42" s="21"/>
      <c r="G42" s="16">
        <v>140000</v>
      </c>
      <c r="H42" s="16">
        <f t="shared" si="2"/>
        <v>140000</v>
      </c>
    </row>
    <row r="43" spans="2:23" s="10" customFormat="1" ht="28.5" customHeight="1" x14ac:dyDescent="0.25">
      <c r="B43" s="157"/>
      <c r="C43" s="22" t="str">
        <f>+SDC!C43</f>
        <v>CDI Comuneros</v>
      </c>
      <c r="D43" s="2" t="str">
        <f>+SDC!D43</f>
        <v>2 tanques elevados 1000 lts</v>
      </c>
      <c r="E43" s="2">
        <f>+SDC!E43</f>
        <v>1</v>
      </c>
      <c r="F43" s="21"/>
      <c r="G43" s="16">
        <v>1000000</v>
      </c>
      <c r="H43" s="16">
        <f t="shared" si="2"/>
        <v>1000000</v>
      </c>
    </row>
    <row r="44" spans="2:23" s="10" customFormat="1" ht="20.25" customHeight="1" x14ac:dyDescent="0.25">
      <c r="B44" s="147"/>
      <c r="C44" s="15" t="s">
        <v>5</v>
      </c>
      <c r="D44" s="14"/>
      <c r="E44" s="13">
        <f>SUM(E37:E43)</f>
        <v>6</v>
      </c>
      <c r="F44" s="12"/>
      <c r="G44" s="11"/>
      <c r="H44" s="11">
        <f>+SUM(H37:H43)</f>
        <v>4620000</v>
      </c>
    </row>
    <row r="45" spans="2:23" s="4" customFormat="1" ht="20.25" customHeight="1" x14ac:dyDescent="0.25">
      <c r="B45" s="9" t="s">
        <v>4</v>
      </c>
      <c r="C45" s="8"/>
      <c r="D45" s="8"/>
      <c r="E45" s="8"/>
      <c r="F45" s="7"/>
      <c r="G45" s="6"/>
      <c r="H45" s="5">
        <f>+H44+H36+H28</f>
        <v>18060000</v>
      </c>
      <c r="K45" s="4">
        <f>+[1]SDC!$H$63</f>
        <v>44140000</v>
      </c>
    </row>
    <row r="46" spans="2:23" ht="12.75" x14ac:dyDescent="0.2">
      <c r="K46" s="53">
        <f>+(H45+K45)/2</f>
        <v>31100000</v>
      </c>
    </row>
    <row r="47" spans="2:23" ht="14.25" customHeight="1" x14ac:dyDescent="0.2">
      <c r="B47" s="175" t="s">
        <v>3</v>
      </c>
      <c r="C47" s="175"/>
      <c r="D47" s="175"/>
      <c r="E47" s="175"/>
      <c r="F47" s="175"/>
      <c r="G47" s="175"/>
      <c r="H47" s="175"/>
    </row>
    <row r="48" spans="2:23" ht="114.75" customHeight="1" x14ac:dyDescent="0.2">
      <c r="B48" s="164" t="s">
        <v>2</v>
      </c>
      <c r="C48" s="164"/>
      <c r="D48" s="164"/>
      <c r="E48" s="164"/>
      <c r="F48" s="164"/>
      <c r="G48" s="164"/>
      <c r="H48" s="164"/>
    </row>
    <row r="49" spans="2:8" ht="64.5" customHeight="1" x14ac:dyDescent="0.2">
      <c r="B49" s="164" t="s">
        <v>1</v>
      </c>
      <c r="C49" s="164"/>
      <c r="D49" s="164"/>
      <c r="E49" s="164"/>
      <c r="F49" s="164"/>
      <c r="G49" s="164"/>
      <c r="H49" s="164"/>
    </row>
    <row r="50" spans="2:8" ht="34.5" customHeight="1" x14ac:dyDescent="0.2">
      <c r="B50" s="173" t="s">
        <v>0</v>
      </c>
      <c r="C50" s="173"/>
      <c r="D50" s="173"/>
      <c r="E50" s="173"/>
      <c r="F50" s="173"/>
      <c r="G50" s="173"/>
      <c r="H50" s="173"/>
    </row>
    <row r="51" spans="2:8" ht="5.25" customHeight="1" x14ac:dyDescent="0.2"/>
    <row r="52" spans="2:8" ht="14.25" customHeight="1" x14ac:dyDescent="0.2"/>
    <row r="53" spans="2:8" ht="14.25" customHeight="1" x14ac:dyDescent="0.2"/>
    <row r="54" spans="2:8" ht="12.75" customHeight="1" x14ac:dyDescent="0.2"/>
    <row r="55" spans="2:8" ht="12.75" x14ac:dyDescent="0.2"/>
    <row r="56" spans="2:8" ht="12.75" x14ac:dyDescent="0.2"/>
    <row r="57" spans="2:8" ht="12.75" x14ac:dyDescent="0.2"/>
    <row r="58" spans="2:8" ht="12.75" x14ac:dyDescent="0.2"/>
    <row r="59" spans="2:8" ht="12.75" x14ac:dyDescent="0.2"/>
    <row r="60" spans="2:8" ht="12.75" x14ac:dyDescent="0.2"/>
    <row r="61" spans="2:8" ht="12.75" x14ac:dyDescent="0.2"/>
    <row r="62" spans="2:8" ht="12.75" x14ac:dyDescent="0.2"/>
    <row r="63" spans="2:8" ht="12.75" x14ac:dyDescent="0.2"/>
    <row r="64" spans="2:8" ht="12.75" x14ac:dyDescent="0.2"/>
    <row r="65" ht="12.75" x14ac:dyDescent="0.2"/>
    <row r="66" ht="12.75" x14ac:dyDescent="0.2"/>
    <row r="67" ht="12.75" x14ac:dyDescent="0.2"/>
    <row r="68" ht="12.75" x14ac:dyDescent="0.2"/>
    <row r="69" ht="12.75" x14ac:dyDescent="0.2"/>
    <row r="70" ht="12.75" x14ac:dyDescent="0.2"/>
    <row r="71" ht="12.75" x14ac:dyDescent="0.2"/>
    <row r="72"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sheetData>
  <mergeCells count="31">
    <mergeCell ref="B48:H48"/>
    <mergeCell ref="B49:H49"/>
    <mergeCell ref="B50:H50"/>
    <mergeCell ref="H18:H19"/>
    <mergeCell ref="B20:B28"/>
    <mergeCell ref="B29:B36"/>
    <mergeCell ref="B37:B44"/>
    <mergeCell ref="C38:C39"/>
    <mergeCell ref="B47:H47"/>
    <mergeCell ref="B18:B19"/>
    <mergeCell ref="C18:C19"/>
    <mergeCell ref="D18:D19"/>
    <mergeCell ref="E18:E19"/>
    <mergeCell ref="F18:F19"/>
    <mergeCell ref="G18:G19"/>
    <mergeCell ref="E38:E39"/>
    <mergeCell ref="F38:F39"/>
    <mergeCell ref="G38:G39"/>
    <mergeCell ref="H38:H39"/>
    <mergeCell ref="B16:C16"/>
    <mergeCell ref="B2:G2"/>
    <mergeCell ref="B4:H4"/>
    <mergeCell ref="C5:H5"/>
    <mergeCell ref="G7:H7"/>
    <mergeCell ref="G8:H8"/>
    <mergeCell ref="G9:H9"/>
    <mergeCell ref="B11:H11"/>
    <mergeCell ref="B12:H12"/>
    <mergeCell ref="B13:H13"/>
    <mergeCell ref="B15:D15"/>
    <mergeCell ref="G15:H15"/>
  </mergeCells>
  <hyperlinks>
    <hyperlink ref="C9" r:id="rId1" xr:uid="{51D90F59-BFC6-4668-8159-C331FEE0ABED}"/>
  </hyperlinks>
  <pageMargins left="0.70866141732283472" right="0.70866141732283472" top="1.3130314960629921" bottom="0.74803149606299213" header="0.31496062992125984" footer="0.31496062992125984"/>
  <pageSetup paperSize="9" scale="62" orientation="portrait" r:id="rId2"/>
  <rowBreaks count="1" manualBreakCount="1">
    <brk id="36" max="8" man="1"/>
  </row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F4B7F-0AC9-423C-93CF-96EF419833CA}">
  <dimension ref="B1:V165"/>
  <sheetViews>
    <sheetView showGridLines="0" tabSelected="1" view="pageBreakPreview" topLeftCell="C2" zoomScale="85" zoomScaleNormal="110" zoomScaleSheetLayoutView="85" workbookViewId="0">
      <selection activeCell="F12" sqref="F12"/>
    </sheetView>
  </sheetViews>
  <sheetFormatPr baseColWidth="10" defaultColWidth="11.42578125" defaultRowHeight="0" customHeight="1" zeroHeight="1" x14ac:dyDescent="0.2"/>
  <cols>
    <col min="1" max="1" width="1.42578125" style="1" customWidth="1"/>
    <col min="2" max="2" width="16.140625" style="1" customWidth="1"/>
    <col min="3" max="3" width="31.28515625" style="1" customWidth="1"/>
    <col min="4" max="4" width="18" style="1" customWidth="1"/>
    <col min="5" max="5" width="15.42578125" style="1" customWidth="1"/>
    <col min="6" max="11" width="16.42578125" style="1" customWidth="1"/>
    <col min="12" max="12" width="18.42578125" style="1" customWidth="1"/>
    <col min="13" max="13" width="26.85546875" style="1" customWidth="1"/>
    <col min="14" max="14" width="1.28515625" style="1" customWidth="1"/>
    <col min="15" max="15" width="11.42578125" style="1" customWidth="1"/>
    <col min="16" max="16" width="13.42578125" style="1" customWidth="1"/>
    <col min="17" max="17" width="13.85546875" style="1" bestFit="1" customWidth="1"/>
    <col min="18" max="19" width="11.5703125" style="1" bestFit="1" customWidth="1"/>
    <col min="20" max="20" width="13.85546875" style="1" bestFit="1" customWidth="1"/>
    <col min="21" max="21" width="14.85546875" style="1" bestFit="1" customWidth="1"/>
    <col min="22" max="16384" width="11.42578125" style="1"/>
  </cols>
  <sheetData>
    <row r="1" spans="2:22" ht="5.25" customHeight="1" x14ac:dyDescent="0.2"/>
    <row r="2" spans="2:22" s="45" customFormat="1" ht="67.5" customHeight="1" x14ac:dyDescent="0.25">
      <c r="B2" s="135" t="s">
        <v>50</v>
      </c>
      <c r="C2" s="136"/>
      <c r="D2" s="136"/>
      <c r="E2" s="136"/>
      <c r="F2" s="136"/>
      <c r="G2" s="136"/>
      <c r="H2" s="136"/>
      <c r="I2" s="136"/>
      <c r="J2" s="136"/>
      <c r="K2" s="136"/>
      <c r="L2" s="137"/>
      <c r="M2" s="46" t="s">
        <v>49</v>
      </c>
      <c r="P2" s="43"/>
    </row>
    <row r="3" spans="2:22" s="45" customFormat="1" ht="23.25" customHeight="1" thickBot="1" x14ac:dyDescent="0.3">
      <c r="B3" s="51"/>
      <c r="C3" s="52"/>
      <c r="D3" s="52"/>
      <c r="E3" s="52"/>
      <c r="F3" s="138" t="s">
        <v>83</v>
      </c>
      <c r="G3" s="138"/>
      <c r="H3" s="138" t="s">
        <v>68</v>
      </c>
      <c r="I3" s="138"/>
      <c r="J3" s="138" t="s">
        <v>82</v>
      </c>
      <c r="K3" s="138"/>
      <c r="L3" s="139" t="s">
        <v>69</v>
      </c>
      <c r="M3" s="140"/>
      <c r="P3" s="43"/>
    </row>
    <row r="4" spans="2:22" s="31" customFormat="1" ht="22.5" customHeight="1" x14ac:dyDescent="0.2">
      <c r="B4" s="130" t="s">
        <v>31</v>
      </c>
      <c r="C4" s="130" t="s">
        <v>30</v>
      </c>
      <c r="D4" s="130" t="s">
        <v>29</v>
      </c>
      <c r="E4" s="142" t="s">
        <v>28</v>
      </c>
      <c r="F4" s="144" t="s">
        <v>26</v>
      </c>
      <c r="G4" s="146" t="s">
        <v>25</v>
      </c>
      <c r="H4" s="144" t="s">
        <v>26</v>
      </c>
      <c r="I4" s="131" t="s">
        <v>25</v>
      </c>
      <c r="J4" s="133" t="s">
        <v>26</v>
      </c>
      <c r="K4" s="129" t="s">
        <v>25</v>
      </c>
      <c r="L4" s="129" t="s">
        <v>26</v>
      </c>
      <c r="M4" s="131" t="s">
        <v>25</v>
      </c>
      <c r="R4" s="32"/>
    </row>
    <row r="5" spans="2:22" s="31" customFormat="1" ht="22.5" customHeight="1" x14ac:dyDescent="0.2">
      <c r="B5" s="130"/>
      <c r="C5" s="141"/>
      <c r="D5" s="141"/>
      <c r="E5" s="143"/>
      <c r="F5" s="145"/>
      <c r="G5" s="142"/>
      <c r="H5" s="145"/>
      <c r="I5" s="132"/>
      <c r="J5" s="134"/>
      <c r="K5" s="130"/>
      <c r="L5" s="130"/>
      <c r="M5" s="132"/>
      <c r="R5" s="32"/>
    </row>
    <row r="6" spans="2:22" s="4" customFormat="1" ht="26.25" customHeight="1" x14ac:dyDescent="0.25">
      <c r="B6" s="157" t="s">
        <v>24</v>
      </c>
      <c r="C6" s="23" t="str">
        <f>+SDC!C20</f>
        <v xml:space="preserve">CENTRO ZONAL N°1 Villavicencio  </v>
      </c>
      <c r="D6" s="19" t="str">
        <f>+SDC!D20</f>
        <v>290 Metros2</v>
      </c>
      <c r="E6" s="90">
        <f>+SDC!E20</f>
        <v>2</v>
      </c>
      <c r="F6" s="54">
        <f>+'SDC STANDAR'!G20</f>
        <v>720000</v>
      </c>
      <c r="G6" s="84">
        <f>+F6*E6</f>
        <v>1440000</v>
      </c>
      <c r="H6" s="54">
        <f>+'SDC FAIBER'!G20</f>
        <v>595000</v>
      </c>
      <c r="I6" s="55">
        <f t="shared" ref="I6:I13" si="0">+H6*E6</f>
        <v>1190000</v>
      </c>
      <c r="J6" s="17">
        <f>+'SDC ibed'!G20</f>
        <v>700000</v>
      </c>
      <c r="K6" s="21">
        <f>+J6*E6</f>
        <v>1400000</v>
      </c>
      <c r="L6" s="16">
        <f>+(F6+H6+J6)/3</f>
        <v>671666.66666666663</v>
      </c>
      <c r="M6" s="102">
        <f>+(G6+I6+K6)/3</f>
        <v>1343333.3333333333</v>
      </c>
    </row>
    <row r="7" spans="2:22" s="4" customFormat="1" ht="38.25" x14ac:dyDescent="0.25">
      <c r="B7" s="157"/>
      <c r="C7" s="23" t="str">
        <f>+SDC!C21</f>
        <v xml:space="preserve">CENTRO ZONAL N°2 Villavicencio SEDE REGIONAL ADMINISTRATIVA </v>
      </c>
      <c r="D7" s="19" t="str">
        <f>+SDC!D21</f>
        <v>2.084 Metros2</v>
      </c>
      <c r="E7" s="90">
        <f>+SDC!E21</f>
        <v>2</v>
      </c>
      <c r="F7" s="54">
        <f>+'SDC STANDAR'!G21</f>
        <v>1800000</v>
      </c>
      <c r="G7" s="84">
        <f t="shared" ref="G7:G13" si="1">+F7*E7</f>
        <v>3600000</v>
      </c>
      <c r="H7" s="54">
        <f>+'SDC FAIBER'!G21</f>
        <v>1428000</v>
      </c>
      <c r="I7" s="55">
        <f t="shared" si="0"/>
        <v>2856000</v>
      </c>
      <c r="J7" s="17">
        <f>+'SDC ibed'!G21</f>
        <v>1200000</v>
      </c>
      <c r="K7" s="21">
        <f t="shared" ref="K7:K13" si="2">+J7*E7</f>
        <v>2400000</v>
      </c>
      <c r="L7" s="16">
        <f t="shared" ref="L7:L13" si="3">+(F7+H7+J7)/3</f>
        <v>1476000</v>
      </c>
      <c r="M7" s="102">
        <f t="shared" ref="M7:M13" si="4">+(G7+I7+K7)/3</f>
        <v>2952000</v>
      </c>
      <c r="O7" s="110"/>
      <c r="P7" s="110"/>
    </row>
    <row r="8" spans="2:22" s="4" customFormat="1" ht="26.25" customHeight="1" x14ac:dyDescent="0.25">
      <c r="B8" s="157"/>
      <c r="C8" s="23" t="str">
        <f>+SDC!C22</f>
        <v>INMUEBLE POPULAR Villavicencio</v>
      </c>
      <c r="D8" s="19" t="str">
        <f>+SDC!D22</f>
        <v>261 Metros2</v>
      </c>
      <c r="E8" s="90">
        <f>+SDC!E22</f>
        <v>2</v>
      </c>
      <c r="F8" s="54">
        <f>+'SDC STANDAR'!G22</f>
        <v>600000</v>
      </c>
      <c r="G8" s="84">
        <f t="shared" si="1"/>
        <v>1200000</v>
      </c>
      <c r="H8" s="54">
        <f>+'SDC FAIBER'!G22</f>
        <v>833000</v>
      </c>
      <c r="I8" s="55">
        <f t="shared" si="0"/>
        <v>1666000</v>
      </c>
      <c r="J8" s="17">
        <f>+'SDC ibed'!G22</f>
        <v>680000</v>
      </c>
      <c r="K8" s="21">
        <f t="shared" si="2"/>
        <v>1360000</v>
      </c>
      <c r="L8" s="16">
        <f t="shared" si="3"/>
        <v>704333.33333333337</v>
      </c>
      <c r="M8" s="102">
        <f t="shared" si="4"/>
        <v>1408666.6666666667</v>
      </c>
      <c r="P8" s="69"/>
      <c r="Q8" s="69"/>
      <c r="R8" s="69"/>
      <c r="S8" s="69"/>
      <c r="T8" s="69"/>
    </row>
    <row r="9" spans="2:22" s="4" customFormat="1" ht="26.25" customHeight="1" x14ac:dyDescent="0.25">
      <c r="B9" s="157"/>
      <c r="C9" s="23" t="str">
        <f>+SDC!C23</f>
        <v xml:space="preserve">YARI – edificio oficinas </v>
      </c>
      <c r="D9" s="19" t="str">
        <f>+SDC!D23</f>
        <v>800 Metros2</v>
      </c>
      <c r="E9" s="90">
        <f>+SDC!E23</f>
        <v>1</v>
      </c>
      <c r="F9" s="54">
        <f>+'SDC STANDAR'!G23</f>
        <v>960000</v>
      </c>
      <c r="G9" s="84">
        <f t="shared" si="1"/>
        <v>960000</v>
      </c>
      <c r="H9" s="54">
        <f>+'SDC FAIBER'!G23</f>
        <v>833000</v>
      </c>
      <c r="I9" s="55">
        <f t="shared" si="0"/>
        <v>833000</v>
      </c>
      <c r="J9" s="17">
        <f>+'SDC ibed'!G23</f>
        <v>1000000</v>
      </c>
      <c r="K9" s="21">
        <f t="shared" si="2"/>
        <v>1000000</v>
      </c>
      <c r="L9" s="16">
        <f t="shared" si="3"/>
        <v>931000</v>
      </c>
      <c r="M9" s="102">
        <f t="shared" si="4"/>
        <v>931000</v>
      </c>
      <c r="P9" s="69"/>
      <c r="Q9" s="69"/>
      <c r="R9" s="69"/>
      <c r="S9" s="69"/>
      <c r="T9" s="69"/>
    </row>
    <row r="10" spans="2:22" s="4" customFormat="1" ht="26.25" customHeight="1" x14ac:dyDescent="0.25">
      <c r="B10" s="157"/>
      <c r="C10" s="23" t="str">
        <f>+SDC!C24</f>
        <v>Casa Atrapa sueños Popular</v>
      </c>
      <c r="D10" s="19" t="str">
        <f>+SDC!D24</f>
        <v>300 Metros2</v>
      </c>
      <c r="E10" s="90">
        <f>+SDC!E24</f>
        <v>2</v>
      </c>
      <c r="F10" s="54">
        <f>+'SDC STANDAR'!G24</f>
        <v>1080000</v>
      </c>
      <c r="G10" s="84">
        <f t="shared" si="1"/>
        <v>2160000</v>
      </c>
      <c r="H10" s="54">
        <f>+'SDC FAIBER'!G24</f>
        <v>833000</v>
      </c>
      <c r="I10" s="55">
        <f t="shared" si="0"/>
        <v>1666000</v>
      </c>
      <c r="J10" s="17">
        <f>+'SDC ibed'!G24</f>
        <v>700000</v>
      </c>
      <c r="K10" s="21">
        <f t="shared" si="2"/>
        <v>1400000</v>
      </c>
      <c r="L10" s="16">
        <f t="shared" si="3"/>
        <v>871000</v>
      </c>
      <c r="M10" s="103">
        <f t="shared" si="4"/>
        <v>1742000</v>
      </c>
      <c r="P10" s="69"/>
      <c r="Q10" s="69"/>
    </row>
    <row r="11" spans="2:22" s="4" customFormat="1" ht="26.25" customHeight="1" x14ac:dyDescent="0.25">
      <c r="B11" s="157"/>
      <c r="C11" s="23" t="str">
        <f>+SDC!C25</f>
        <v>CDI Popular</v>
      </c>
      <c r="D11" s="19" t="str">
        <f>+SDC!D25</f>
        <v>300 Metros2</v>
      </c>
      <c r="E11" s="90">
        <f>+SDC!E25</f>
        <v>1</v>
      </c>
      <c r="F11" s="54">
        <f>+'SDC STANDAR'!G25</f>
        <v>1080000</v>
      </c>
      <c r="G11" s="84">
        <f t="shared" si="1"/>
        <v>1080000</v>
      </c>
      <c r="H11" s="54">
        <f>+'SDC FAIBER'!G25</f>
        <v>618800</v>
      </c>
      <c r="I11" s="55">
        <f t="shared" si="0"/>
        <v>618800</v>
      </c>
      <c r="J11" s="17">
        <f>+'SDC ibed'!G25</f>
        <v>700000</v>
      </c>
      <c r="K11" s="21">
        <f t="shared" si="2"/>
        <v>700000</v>
      </c>
      <c r="L11" s="16">
        <f t="shared" si="3"/>
        <v>799600</v>
      </c>
      <c r="M11" s="104">
        <f t="shared" si="4"/>
        <v>799600</v>
      </c>
      <c r="P11" s="69"/>
      <c r="Q11" s="71"/>
      <c r="R11" s="71"/>
      <c r="S11" s="71"/>
      <c r="T11" s="71"/>
      <c r="U11" s="69"/>
    </row>
    <row r="12" spans="2:22" s="4" customFormat="1" ht="26.25" customHeight="1" x14ac:dyDescent="0.25">
      <c r="B12" s="157"/>
      <c r="C12" s="23" t="str">
        <f>+SDC!C26</f>
        <v>CDI Comuneros</v>
      </c>
      <c r="D12" s="19" t="str">
        <f>+SDC!D26</f>
        <v>350 Metros2</v>
      </c>
      <c r="E12" s="90">
        <f>+SDC!E26</f>
        <v>1</v>
      </c>
      <c r="F12" s="54">
        <f>+'SDC STANDAR'!G26</f>
        <v>1080000</v>
      </c>
      <c r="G12" s="84">
        <f t="shared" si="1"/>
        <v>1080000</v>
      </c>
      <c r="H12" s="54">
        <f>+'SDC FAIBER'!G26</f>
        <v>618800</v>
      </c>
      <c r="I12" s="55">
        <f t="shared" si="0"/>
        <v>618800</v>
      </c>
      <c r="J12" s="17">
        <f>+'SDC ibed'!G26</f>
        <v>700000</v>
      </c>
      <c r="K12" s="21">
        <f t="shared" si="2"/>
        <v>700000</v>
      </c>
      <c r="L12" s="16">
        <f t="shared" si="3"/>
        <v>799600</v>
      </c>
      <c r="M12" s="104">
        <f t="shared" si="4"/>
        <v>799600</v>
      </c>
    </row>
    <row r="13" spans="2:22" s="4" customFormat="1" ht="26.25" customHeight="1" x14ac:dyDescent="0.25">
      <c r="B13" s="157"/>
      <c r="C13" s="23" t="str">
        <f>+SDC!C27</f>
        <v>CDI La Madrid</v>
      </c>
      <c r="D13" s="19" t="str">
        <f>+SDC!D27</f>
        <v>500 Metros2</v>
      </c>
      <c r="E13" s="90">
        <f>+SDC!E27</f>
        <v>1</v>
      </c>
      <c r="F13" s="54">
        <f>+'SDC STANDAR'!G27</f>
        <v>1080000</v>
      </c>
      <c r="G13" s="84">
        <f t="shared" si="1"/>
        <v>1080000</v>
      </c>
      <c r="H13" s="54">
        <f>+'SDC FAIBER'!G27</f>
        <v>618800</v>
      </c>
      <c r="I13" s="55">
        <f t="shared" si="0"/>
        <v>618800</v>
      </c>
      <c r="J13" s="17">
        <f>+'SDC ibed'!G27</f>
        <v>80000</v>
      </c>
      <c r="K13" s="21">
        <f t="shared" si="2"/>
        <v>80000</v>
      </c>
      <c r="L13" s="16">
        <f t="shared" si="3"/>
        <v>592933.33333333337</v>
      </c>
      <c r="M13" s="104">
        <f t="shared" si="4"/>
        <v>592933.33333333337</v>
      </c>
      <c r="O13" s="110"/>
      <c r="P13" s="110"/>
    </row>
    <row r="14" spans="2:22" s="10" customFormat="1" ht="20.25" customHeight="1" x14ac:dyDescent="0.25">
      <c r="B14" s="147"/>
      <c r="C14" s="58" t="s">
        <v>5</v>
      </c>
      <c r="D14" s="80"/>
      <c r="E14" s="91">
        <f t="shared" ref="E14:L14" si="5">SUM(E6:E13)</f>
        <v>12</v>
      </c>
      <c r="F14" s="56">
        <f t="shared" si="5"/>
        <v>8400000</v>
      </c>
      <c r="G14" s="95">
        <f t="shared" si="5"/>
        <v>12600000</v>
      </c>
      <c r="H14" s="56">
        <f t="shared" si="5"/>
        <v>6378400</v>
      </c>
      <c r="I14" s="87">
        <f t="shared" si="5"/>
        <v>10067400</v>
      </c>
      <c r="J14" s="85">
        <f t="shared" si="5"/>
        <v>5760000</v>
      </c>
      <c r="K14" s="12">
        <f t="shared" si="5"/>
        <v>9040000</v>
      </c>
      <c r="L14" s="12">
        <f t="shared" si="5"/>
        <v>6846133.333333333</v>
      </c>
      <c r="M14" s="57">
        <f>+SUM(M6:M13)</f>
        <v>10569133.333333334</v>
      </c>
      <c r="Q14" s="71"/>
      <c r="R14" s="71"/>
      <c r="S14" s="71"/>
      <c r="T14" s="71"/>
      <c r="U14" s="71"/>
      <c r="V14" s="70">
        <f>SUM(Q14:U14)</f>
        <v>0</v>
      </c>
    </row>
    <row r="15" spans="2:22" s="10" customFormat="1" ht="20.25" customHeight="1" x14ac:dyDescent="0.25">
      <c r="B15" s="157" t="s">
        <v>18</v>
      </c>
      <c r="C15" s="23" t="str">
        <f>+SDC!C29</f>
        <v>INMUEBLE POPULAR Villavicencio</v>
      </c>
      <c r="D15" s="19" t="str">
        <f>+SDC!D29</f>
        <v>261 Metros2</v>
      </c>
      <c r="E15" s="92">
        <f>+SDC!E29</f>
        <v>2</v>
      </c>
      <c r="F15" s="54">
        <f>+'SDC STANDAR'!G29</f>
        <v>1800000</v>
      </c>
      <c r="G15" s="84">
        <f>+F15*E15</f>
        <v>3600000</v>
      </c>
      <c r="H15" s="54">
        <f>+'SDC FAIBER'!G29</f>
        <v>595000</v>
      </c>
      <c r="I15" s="55">
        <f t="shared" ref="I15:I21" si="6">+H15*E15</f>
        <v>1190000</v>
      </c>
      <c r="J15" s="17">
        <f>+'SDC ibed'!G29</f>
        <v>500000</v>
      </c>
      <c r="K15" s="21">
        <f>+J15*E15</f>
        <v>1000000</v>
      </c>
      <c r="L15" s="16">
        <f>+(F15+H15+J15)/3</f>
        <v>965000</v>
      </c>
      <c r="M15" s="102">
        <f>+(G15+I15+K15)/3</f>
        <v>1930000</v>
      </c>
    </row>
    <row r="16" spans="2:22" s="10" customFormat="1" ht="20.25" customHeight="1" x14ac:dyDescent="0.25">
      <c r="B16" s="157"/>
      <c r="C16" s="23" t="str">
        <f>+SDC!C30</f>
        <v xml:space="preserve">YARI – edificio oficinas </v>
      </c>
      <c r="D16" s="19" t="str">
        <f>+SDC!D30</f>
        <v>200 Metros2</v>
      </c>
      <c r="E16" s="92">
        <f>+SDC!E30</f>
        <v>1</v>
      </c>
      <c r="F16" s="54">
        <f>+'SDC STANDAR'!G30</f>
        <v>960000</v>
      </c>
      <c r="G16" s="84">
        <f t="shared" ref="G16:G21" si="7">+F16*E16</f>
        <v>960000</v>
      </c>
      <c r="H16" s="54">
        <f>+'SDC FAIBER'!G30</f>
        <v>595000</v>
      </c>
      <c r="I16" s="55">
        <f t="shared" si="6"/>
        <v>595000</v>
      </c>
      <c r="J16" s="17">
        <f>+'SDC ibed'!G30</f>
        <v>500000</v>
      </c>
      <c r="K16" s="21">
        <f t="shared" ref="K16:K21" si="8">+J16*E16</f>
        <v>500000</v>
      </c>
      <c r="L16" s="16">
        <f t="shared" ref="L16:L21" si="9">+(F16+H16+J16)/3</f>
        <v>685000</v>
      </c>
      <c r="M16" s="102">
        <f t="shared" ref="M16:M21" si="10">+(G16+I16+K16)/3</f>
        <v>685000</v>
      </c>
      <c r="O16" s="72"/>
      <c r="P16" s="72"/>
      <c r="Q16" s="4"/>
      <c r="R16" s="4"/>
      <c r="S16" s="4"/>
      <c r="T16" s="4"/>
      <c r="U16" s="4"/>
    </row>
    <row r="17" spans="2:21" s="10" customFormat="1" ht="20.25" customHeight="1" x14ac:dyDescent="0.25">
      <c r="B17" s="157"/>
      <c r="C17" s="23" t="str">
        <f>+SDC!C31</f>
        <v>Lote Villajulia</v>
      </c>
      <c r="D17" s="19" t="str">
        <f>+SDC!D31</f>
        <v>150 Metros2</v>
      </c>
      <c r="E17" s="92">
        <f>+SDC!E31</f>
        <v>1</v>
      </c>
      <c r="F17" s="54">
        <f>+'SDC STANDAR'!G31</f>
        <v>660000</v>
      </c>
      <c r="G17" s="84">
        <f t="shared" si="7"/>
        <v>660000</v>
      </c>
      <c r="H17" s="54">
        <f>+'SDC FAIBER'!G31</f>
        <v>571200</v>
      </c>
      <c r="I17" s="55">
        <f t="shared" si="6"/>
        <v>571200</v>
      </c>
      <c r="J17" s="17">
        <f>+'SDC ibed'!G31</f>
        <v>480000</v>
      </c>
      <c r="K17" s="21">
        <f t="shared" si="8"/>
        <v>480000</v>
      </c>
      <c r="L17" s="16">
        <f t="shared" si="9"/>
        <v>570400</v>
      </c>
      <c r="M17" s="102">
        <f t="shared" si="10"/>
        <v>570400</v>
      </c>
      <c r="O17" s="72"/>
      <c r="P17" s="72"/>
      <c r="Q17" s="72"/>
      <c r="R17" s="72"/>
      <c r="S17" s="72"/>
      <c r="T17" s="72"/>
      <c r="U17" s="72"/>
    </row>
    <row r="18" spans="2:21" s="10" customFormat="1" ht="20.25" customHeight="1" x14ac:dyDescent="0.25">
      <c r="B18" s="157"/>
      <c r="C18" s="23" t="str">
        <f>+SDC!C32</f>
        <v>Casa Atrapa sueños Popular</v>
      </c>
      <c r="D18" s="19" t="str">
        <f>+SDC!D32</f>
        <v>100 Metros2</v>
      </c>
      <c r="E18" s="92">
        <f>+SDC!E32</f>
        <v>2</v>
      </c>
      <c r="F18" s="54">
        <f>+'SDC STANDAR'!G32</f>
        <v>360000</v>
      </c>
      <c r="G18" s="84">
        <f t="shared" si="7"/>
        <v>720000</v>
      </c>
      <c r="H18" s="54">
        <f>+'SDC FAIBER'!G32</f>
        <v>571200</v>
      </c>
      <c r="I18" s="55">
        <f t="shared" si="6"/>
        <v>1142400</v>
      </c>
      <c r="J18" s="17">
        <f>+'SDC ibed'!G32</f>
        <v>480000</v>
      </c>
      <c r="K18" s="21">
        <f t="shared" si="8"/>
        <v>960000</v>
      </c>
      <c r="L18" s="16">
        <f t="shared" si="9"/>
        <v>470400</v>
      </c>
      <c r="M18" s="103">
        <f t="shared" si="10"/>
        <v>940800</v>
      </c>
      <c r="O18" s="72"/>
      <c r="P18" s="72"/>
      <c r="Q18" s="72"/>
      <c r="R18" s="72"/>
      <c r="S18" s="72"/>
      <c r="T18" s="72"/>
      <c r="U18" s="72"/>
    </row>
    <row r="19" spans="2:21" s="10" customFormat="1" ht="33" customHeight="1" x14ac:dyDescent="0.25">
      <c r="B19" s="157"/>
      <c r="C19" s="23" t="str">
        <f>+SDC!C33</f>
        <v>CDI Popular</v>
      </c>
      <c r="D19" s="19" t="str">
        <f>+SDC!D33</f>
        <v>200 Metros2</v>
      </c>
      <c r="E19" s="92">
        <f>+SDC!E33</f>
        <v>1</v>
      </c>
      <c r="F19" s="54">
        <f>+'SDC STANDAR'!G33</f>
        <v>720000</v>
      </c>
      <c r="G19" s="84">
        <f t="shared" si="7"/>
        <v>720000</v>
      </c>
      <c r="H19" s="54">
        <f>+'SDC FAIBER'!G33</f>
        <v>595000</v>
      </c>
      <c r="I19" s="55">
        <f t="shared" si="6"/>
        <v>595000</v>
      </c>
      <c r="J19" s="17">
        <f>+'SDC ibed'!G33</f>
        <v>500000</v>
      </c>
      <c r="K19" s="21">
        <f t="shared" si="8"/>
        <v>500000</v>
      </c>
      <c r="L19" s="16">
        <f t="shared" si="9"/>
        <v>605000</v>
      </c>
      <c r="M19" s="104">
        <f t="shared" si="10"/>
        <v>605000</v>
      </c>
      <c r="O19" s="72"/>
      <c r="P19" s="72"/>
      <c r="Q19" s="72"/>
      <c r="R19" s="72"/>
      <c r="S19" s="72"/>
      <c r="T19" s="72"/>
      <c r="U19" s="72"/>
    </row>
    <row r="20" spans="2:21" s="10" customFormat="1" ht="20.25" customHeight="1" x14ac:dyDescent="0.25">
      <c r="B20" s="157"/>
      <c r="C20" s="23" t="str">
        <f>+SDC!C34</f>
        <v>CDI Comuneros</v>
      </c>
      <c r="D20" s="19" t="str">
        <f>+SDC!D34</f>
        <v>30 Metros2</v>
      </c>
      <c r="E20" s="92">
        <f>+SDC!E34</f>
        <v>1</v>
      </c>
      <c r="F20" s="54">
        <f>+'SDC STANDAR'!G34</f>
        <v>240000</v>
      </c>
      <c r="G20" s="84">
        <f t="shared" si="7"/>
        <v>240000</v>
      </c>
      <c r="H20" s="54">
        <f>+'SDC FAIBER'!G34</f>
        <v>571200</v>
      </c>
      <c r="I20" s="55">
        <f t="shared" si="6"/>
        <v>571200</v>
      </c>
      <c r="J20" s="17">
        <f>+'SDC ibed'!G34</f>
        <v>480000</v>
      </c>
      <c r="K20" s="21">
        <f t="shared" si="8"/>
        <v>480000</v>
      </c>
      <c r="L20" s="16">
        <f t="shared" si="9"/>
        <v>430400</v>
      </c>
      <c r="M20" s="104">
        <f t="shared" si="10"/>
        <v>430400</v>
      </c>
      <c r="O20" s="72"/>
      <c r="P20" s="72"/>
      <c r="Q20" s="73"/>
      <c r="R20" s="73"/>
      <c r="S20" s="73"/>
      <c r="T20" s="73"/>
      <c r="U20" s="72"/>
    </row>
    <row r="21" spans="2:21" s="10" customFormat="1" ht="20.25" customHeight="1" x14ac:dyDescent="0.25">
      <c r="B21" s="157"/>
      <c r="C21" s="23" t="str">
        <f>+SDC!C35</f>
        <v>CDI La Madrid</v>
      </c>
      <c r="D21" s="19" t="str">
        <f>+SDC!D35</f>
        <v>60 Metros2</v>
      </c>
      <c r="E21" s="92">
        <f>+SDC!E35</f>
        <v>1</v>
      </c>
      <c r="F21" s="54">
        <f>+'SDC STANDAR'!G35</f>
        <v>240000</v>
      </c>
      <c r="G21" s="84">
        <f t="shared" si="7"/>
        <v>240000</v>
      </c>
      <c r="H21" s="54">
        <f>+'SDC FAIBER'!G35</f>
        <v>571200</v>
      </c>
      <c r="I21" s="55">
        <f t="shared" si="6"/>
        <v>571200</v>
      </c>
      <c r="J21" s="17">
        <f>+'SDC ibed'!G35</f>
        <v>480000</v>
      </c>
      <c r="K21" s="21">
        <f t="shared" si="8"/>
        <v>480000</v>
      </c>
      <c r="L21" s="16">
        <f t="shared" si="9"/>
        <v>430400</v>
      </c>
      <c r="M21" s="104">
        <f t="shared" si="10"/>
        <v>430400</v>
      </c>
    </row>
    <row r="22" spans="2:21" s="10" customFormat="1" ht="20.25" customHeight="1" x14ac:dyDescent="0.25">
      <c r="B22" s="147"/>
      <c r="C22" s="15" t="s">
        <v>5</v>
      </c>
      <c r="D22" s="13"/>
      <c r="E22" s="62">
        <f t="shared" ref="E22:L22" si="11">SUM(E15:E21)</f>
        <v>9</v>
      </c>
      <c r="F22" s="56">
        <f>SUM(F15:F21)</f>
        <v>4980000</v>
      </c>
      <c r="G22" s="95">
        <f>SUM(G15:G21)</f>
        <v>7140000</v>
      </c>
      <c r="H22" s="56">
        <f t="shared" si="11"/>
        <v>4069800</v>
      </c>
      <c r="I22" s="87">
        <f t="shared" si="11"/>
        <v>5236000</v>
      </c>
      <c r="J22" s="85">
        <f t="shared" si="11"/>
        <v>3420000</v>
      </c>
      <c r="K22" s="12">
        <f t="shared" si="11"/>
        <v>4400000</v>
      </c>
      <c r="L22" s="12">
        <f t="shared" si="11"/>
        <v>4156600</v>
      </c>
      <c r="M22" s="57">
        <f>+SUM(M15:M21)</f>
        <v>5592000</v>
      </c>
    </row>
    <row r="23" spans="2:21" s="10" customFormat="1" ht="28.5" customHeight="1" x14ac:dyDescent="0.25">
      <c r="B23" s="147" t="s">
        <v>13</v>
      </c>
      <c r="C23" s="22" t="str">
        <f>+SDC!C37</f>
        <v>CENTRO ZONAL N°1 Villavicencio</v>
      </c>
      <c r="D23" s="2" t="str">
        <f>+SDC!D37</f>
        <v xml:space="preserve">1 tanque elevado de 500 lts </v>
      </c>
      <c r="E23" s="93">
        <f>+SDC!E37</f>
        <v>1</v>
      </c>
      <c r="F23" s="54">
        <f>+'SDC STANDAR'!G37</f>
        <v>600000</v>
      </c>
      <c r="G23" s="84">
        <f>+F23*E23</f>
        <v>600000</v>
      </c>
      <c r="H23" s="54">
        <f>+'SDC FAIBER'!G37</f>
        <v>476000</v>
      </c>
      <c r="I23" s="55">
        <f t="shared" ref="I23:I29" si="12">+H23*E23</f>
        <v>476000</v>
      </c>
      <c r="J23" s="17">
        <f>+'SDC ibed'!G37</f>
        <v>400000</v>
      </c>
      <c r="K23" s="21">
        <f>+J23*E23</f>
        <v>400000</v>
      </c>
      <c r="L23" s="16">
        <f>+(F23+H23+J23)/3</f>
        <v>492000</v>
      </c>
      <c r="M23" s="102">
        <f>+(G23+I23+K23)/3</f>
        <v>492000</v>
      </c>
      <c r="O23" s="110"/>
      <c r="P23" s="110"/>
    </row>
    <row r="24" spans="2:21" s="10" customFormat="1" ht="25.5" customHeight="1" x14ac:dyDescent="0.25">
      <c r="B24" s="147"/>
      <c r="C24" s="148" t="str">
        <f>+SDC!C38</f>
        <v>CENTRO ZONAL N°2 Villavicencio 
SEDE REGIONAL ADMINISTRATIVA Villavicencio</v>
      </c>
      <c r="D24" s="2" t="str">
        <f>+SDC!D38</f>
        <v>3 tanques elevados de 2000 lts</v>
      </c>
      <c r="E24" s="158">
        <f>+SDC!E38</f>
        <v>1</v>
      </c>
      <c r="F24" s="159">
        <f>+'SDC STANDAR'!G38</f>
        <v>3828000</v>
      </c>
      <c r="G24" s="161">
        <f t="shared" ref="G24:G29" si="13">+F24*E24</f>
        <v>3828000</v>
      </c>
      <c r="H24" s="121">
        <v>1047200</v>
      </c>
      <c r="I24" s="123">
        <f t="shared" si="12"/>
        <v>1047200</v>
      </c>
      <c r="J24" s="125">
        <v>1100000</v>
      </c>
      <c r="K24" s="127">
        <f t="shared" ref="K24:K29" si="14">+J24*E24</f>
        <v>1100000</v>
      </c>
      <c r="L24" s="117">
        <f t="shared" ref="L24:L29" si="15">+(F24+H24+J24)/3</f>
        <v>1991733.3333333333</v>
      </c>
      <c r="M24" s="119">
        <f t="shared" ref="M24:M29" si="16">+(G24+I24+K24)/3</f>
        <v>1991733.3333333333</v>
      </c>
      <c r="O24" s="4"/>
      <c r="P24" s="69"/>
      <c r="Q24" s="69"/>
      <c r="R24" s="69"/>
      <c r="S24" s="69"/>
      <c r="T24" s="69"/>
      <c r="U24" s="69"/>
    </row>
    <row r="25" spans="2:21" s="10" customFormat="1" ht="25.5" x14ac:dyDescent="0.25">
      <c r="B25" s="147"/>
      <c r="C25" s="149"/>
      <c r="D25" s="2" t="str">
        <f>+SDC!D39</f>
        <v>1 subterraneo de 7.6 m3</v>
      </c>
      <c r="E25" s="120"/>
      <c r="F25" s="160"/>
      <c r="G25" s="120"/>
      <c r="H25" s="122"/>
      <c r="I25" s="124"/>
      <c r="J25" s="126"/>
      <c r="K25" s="128"/>
      <c r="L25" s="118"/>
      <c r="M25" s="120"/>
      <c r="O25" s="4"/>
      <c r="P25" s="69"/>
      <c r="Q25" s="69"/>
      <c r="R25" s="69"/>
      <c r="S25" s="69"/>
      <c r="T25" s="69"/>
      <c r="U25" s="69"/>
    </row>
    <row r="26" spans="2:21" s="10" customFormat="1" ht="28.5" customHeight="1" x14ac:dyDescent="0.25">
      <c r="B26" s="147"/>
      <c r="C26" s="22" t="str">
        <f>+SDC!C40</f>
        <v>INMUEBLE POPULAR Villavicencio</v>
      </c>
      <c r="D26" s="2" t="str">
        <f>+SDC!D40</f>
        <v xml:space="preserve">1 elevadode 2000 lts   </v>
      </c>
      <c r="E26" s="93">
        <f>+SDC!E40</f>
        <v>1</v>
      </c>
      <c r="F26" s="54">
        <f>+'SDC STANDAR'!G40</f>
        <v>1080000</v>
      </c>
      <c r="G26" s="84">
        <f t="shared" si="13"/>
        <v>1080000</v>
      </c>
      <c r="H26" s="54">
        <f>+'SDC FAIBER'!G40</f>
        <v>1309000</v>
      </c>
      <c r="I26" s="55">
        <f t="shared" si="12"/>
        <v>1309000</v>
      </c>
      <c r="J26" s="17">
        <f>+'SDC ibed'!G40</f>
        <v>1100000</v>
      </c>
      <c r="K26" s="21">
        <f t="shared" si="14"/>
        <v>1100000</v>
      </c>
      <c r="L26" s="16">
        <f t="shared" si="15"/>
        <v>1163000</v>
      </c>
      <c r="M26" s="102">
        <f t="shared" si="16"/>
        <v>1163000</v>
      </c>
      <c r="O26" s="4"/>
      <c r="P26" s="69"/>
      <c r="Q26" s="69"/>
      <c r="R26" s="69"/>
      <c r="S26" s="69"/>
      <c r="T26" s="69"/>
      <c r="U26" s="69"/>
    </row>
    <row r="27" spans="2:21" s="10" customFormat="1" ht="28.5" customHeight="1" x14ac:dyDescent="0.25">
      <c r="B27" s="147"/>
      <c r="C27" s="22" t="str">
        <f>+SDC!C41</f>
        <v>Casa Atrapasueños Popular</v>
      </c>
      <c r="D27" s="2" t="str">
        <f>+SDC!D41</f>
        <v>1 tanque elevado de 1000 lts / 1 subterraneo</v>
      </c>
      <c r="E27" s="93">
        <f>+SDC!E41</f>
        <v>1</v>
      </c>
      <c r="F27" s="54">
        <f>+'SDC STANDAR'!G41</f>
        <v>960000</v>
      </c>
      <c r="G27" s="84">
        <f t="shared" si="13"/>
        <v>960000</v>
      </c>
      <c r="H27" s="54">
        <f>+'SDC FAIBER'!G41</f>
        <v>1047200</v>
      </c>
      <c r="I27" s="55">
        <f t="shared" si="12"/>
        <v>1047200</v>
      </c>
      <c r="J27" s="17">
        <f>+'SDC ibed'!G41</f>
        <v>880000</v>
      </c>
      <c r="K27" s="21">
        <f t="shared" si="14"/>
        <v>880000</v>
      </c>
      <c r="L27" s="16">
        <f t="shared" si="15"/>
        <v>962400</v>
      </c>
      <c r="M27" s="103">
        <f t="shared" si="16"/>
        <v>962400</v>
      </c>
      <c r="P27" s="69"/>
      <c r="Q27" s="69"/>
      <c r="R27" s="69"/>
      <c r="S27" s="69"/>
      <c r="T27" s="69"/>
      <c r="U27" s="69"/>
    </row>
    <row r="28" spans="2:21" s="10" customFormat="1" ht="28.5" customHeight="1" x14ac:dyDescent="0.25">
      <c r="B28" s="147"/>
      <c r="C28" s="22" t="str">
        <f>+SDC!C42</f>
        <v>CDI Popular</v>
      </c>
      <c r="D28" s="2" t="str">
        <f>+SDC!D42</f>
        <v>2 tanques elevados 2000 lts</v>
      </c>
      <c r="E28" s="93">
        <f>+SDC!E42</f>
        <v>1</v>
      </c>
      <c r="F28" s="54">
        <f>+'SDC STANDAR'!G42</f>
        <v>1080000</v>
      </c>
      <c r="G28" s="84">
        <f t="shared" si="13"/>
        <v>1080000</v>
      </c>
      <c r="H28" s="54">
        <f>+'SDC FAIBER'!G42</f>
        <v>1047200</v>
      </c>
      <c r="I28" s="55">
        <f t="shared" si="12"/>
        <v>1047200</v>
      </c>
      <c r="J28" s="17">
        <f>+'SDC ibed'!G42</f>
        <v>140000</v>
      </c>
      <c r="K28" s="21">
        <f t="shared" si="14"/>
        <v>140000</v>
      </c>
      <c r="L28" s="16">
        <f t="shared" si="15"/>
        <v>755733.33333333337</v>
      </c>
      <c r="M28" s="104">
        <f t="shared" si="16"/>
        <v>755733.33333333337</v>
      </c>
    </row>
    <row r="29" spans="2:21" s="10" customFormat="1" ht="28.5" customHeight="1" x14ac:dyDescent="0.25">
      <c r="B29" s="147"/>
      <c r="C29" s="22" t="str">
        <f>+SDC!C43</f>
        <v>CDI Comuneros</v>
      </c>
      <c r="D29" s="2" t="str">
        <f>+SDC!D43</f>
        <v>2 tanques elevados 1000 lts</v>
      </c>
      <c r="E29" s="93">
        <f>+SDC!E43</f>
        <v>1</v>
      </c>
      <c r="F29" s="54">
        <f>+'SDC STANDAR'!G43</f>
        <v>900000</v>
      </c>
      <c r="G29" s="84">
        <f t="shared" si="13"/>
        <v>900000</v>
      </c>
      <c r="H29" s="54">
        <f>+'SDC FAIBER'!G43</f>
        <v>1047200</v>
      </c>
      <c r="I29" s="55">
        <f t="shared" si="12"/>
        <v>1047200</v>
      </c>
      <c r="J29" s="17">
        <f>+'SDC ibed'!G43</f>
        <v>1000000</v>
      </c>
      <c r="K29" s="21">
        <f t="shared" si="14"/>
        <v>1000000</v>
      </c>
      <c r="L29" s="16">
        <f t="shared" si="15"/>
        <v>982400</v>
      </c>
      <c r="M29" s="104">
        <f t="shared" si="16"/>
        <v>982400</v>
      </c>
    </row>
    <row r="30" spans="2:21" s="10" customFormat="1" ht="20.25" customHeight="1" thickBot="1" x14ac:dyDescent="0.3">
      <c r="B30" s="147"/>
      <c r="C30" s="15" t="s">
        <v>70</v>
      </c>
      <c r="D30" s="13"/>
      <c r="E30" s="62">
        <f>SUM(E23:E29)</f>
        <v>6</v>
      </c>
      <c r="F30" s="88">
        <f t="shared" ref="F30:M30" si="17">+SUM(F23:F29)</f>
        <v>8448000</v>
      </c>
      <c r="G30" s="96">
        <f t="shared" si="17"/>
        <v>8448000</v>
      </c>
      <c r="H30" s="88">
        <f t="shared" si="17"/>
        <v>5973800</v>
      </c>
      <c r="I30" s="89">
        <f t="shared" si="17"/>
        <v>5973800</v>
      </c>
      <c r="J30" s="98">
        <f t="shared" si="17"/>
        <v>4620000</v>
      </c>
      <c r="K30" s="94">
        <f t="shared" si="17"/>
        <v>4620000</v>
      </c>
      <c r="L30" s="94">
        <f t="shared" si="17"/>
        <v>6347266.666666666</v>
      </c>
      <c r="M30" s="89">
        <f t="shared" si="17"/>
        <v>6347266.666666666</v>
      </c>
    </row>
    <row r="31" spans="2:21" s="4" customFormat="1" ht="20.25" customHeight="1" thickBot="1" x14ac:dyDescent="0.3">
      <c r="B31" s="9" t="s">
        <v>4</v>
      </c>
      <c r="C31" s="8"/>
      <c r="D31" s="8"/>
      <c r="E31" s="8"/>
      <c r="F31" s="86">
        <f t="shared" ref="F31:M31" si="18">+F30+F22+F14</f>
        <v>21828000</v>
      </c>
      <c r="G31" s="97">
        <f t="shared" si="18"/>
        <v>28188000</v>
      </c>
      <c r="H31" s="100">
        <f t="shared" si="18"/>
        <v>16422000</v>
      </c>
      <c r="I31" s="101">
        <f t="shared" si="18"/>
        <v>21277200</v>
      </c>
      <c r="J31" s="99">
        <f t="shared" si="18"/>
        <v>13800000</v>
      </c>
      <c r="K31" s="86">
        <f t="shared" si="18"/>
        <v>18060000</v>
      </c>
      <c r="L31" s="86">
        <f t="shared" si="18"/>
        <v>17350000</v>
      </c>
      <c r="M31" s="86">
        <f t="shared" si="18"/>
        <v>22508400</v>
      </c>
    </row>
    <row r="32" spans="2:21" ht="12.75" customHeight="1" x14ac:dyDescent="0.2"/>
    <row r="33" spans="8:16" ht="5.25" customHeight="1" x14ac:dyDescent="0.2"/>
    <row r="34" spans="8:16" ht="14.25" customHeight="1" x14ac:dyDescent="0.2">
      <c r="H34" s="151" t="s">
        <v>71</v>
      </c>
      <c r="I34" s="152"/>
      <c r="J34" s="81"/>
      <c r="K34" s="81"/>
      <c r="L34" s="63" t="s">
        <v>73</v>
      </c>
      <c r="M34" s="64">
        <f>+M6+M7+M8+M9</f>
        <v>6635000</v>
      </c>
    </row>
    <row r="35" spans="8:16" ht="14.25" customHeight="1" x14ac:dyDescent="0.2">
      <c r="H35" s="153"/>
      <c r="I35" s="154"/>
      <c r="J35" s="82"/>
      <c r="K35" s="82"/>
      <c r="L35" s="63" t="s">
        <v>18</v>
      </c>
      <c r="M35" s="64">
        <f>+M15+M16+M17</f>
        <v>3185400</v>
      </c>
      <c r="P35" s="66"/>
    </row>
    <row r="36" spans="8:16" ht="14.25" customHeight="1" x14ac:dyDescent="0.2">
      <c r="H36" s="153"/>
      <c r="I36" s="154"/>
      <c r="J36" s="82"/>
      <c r="K36" s="82"/>
      <c r="L36" s="63" t="s">
        <v>74</v>
      </c>
      <c r="M36" s="64">
        <f>+M23+M24+M25+M26</f>
        <v>3646733.333333333</v>
      </c>
    </row>
    <row r="37" spans="8:16" ht="12.75" customHeight="1" x14ac:dyDescent="0.2">
      <c r="H37" s="155"/>
      <c r="I37" s="156"/>
      <c r="J37" s="83"/>
      <c r="K37" s="83"/>
      <c r="L37" s="65" t="s">
        <v>75</v>
      </c>
      <c r="M37" s="68">
        <f>SUM(M34:M36)</f>
        <v>13467133.333333332</v>
      </c>
    </row>
    <row r="38" spans="8:16" ht="12.75" customHeight="1" x14ac:dyDescent="0.2">
      <c r="H38" s="111" t="s">
        <v>78</v>
      </c>
      <c r="I38" s="112"/>
      <c r="J38" s="81"/>
      <c r="K38" s="81"/>
      <c r="L38" s="63" t="s">
        <v>73</v>
      </c>
      <c r="M38" s="64">
        <f>+M10</f>
        <v>1742000</v>
      </c>
    </row>
    <row r="39" spans="8:16" ht="12.75" customHeight="1" x14ac:dyDescent="0.2">
      <c r="H39" s="113"/>
      <c r="I39" s="114"/>
      <c r="J39" s="82"/>
      <c r="K39" s="82"/>
      <c r="L39" s="63" t="s">
        <v>18</v>
      </c>
      <c r="M39" s="64">
        <f>+M18</f>
        <v>940800</v>
      </c>
    </row>
    <row r="40" spans="8:16" ht="12.75" customHeight="1" x14ac:dyDescent="0.2">
      <c r="H40" s="113"/>
      <c r="I40" s="114"/>
      <c r="J40" s="82"/>
      <c r="K40" s="82"/>
      <c r="L40" s="63" t="s">
        <v>74</v>
      </c>
      <c r="M40" s="64">
        <f>+M27</f>
        <v>962400</v>
      </c>
    </row>
    <row r="41" spans="8:16" ht="12.75" customHeight="1" x14ac:dyDescent="0.2">
      <c r="H41" s="115"/>
      <c r="I41" s="116"/>
      <c r="J41" s="83"/>
      <c r="K41" s="83"/>
      <c r="L41" s="65" t="s">
        <v>75</v>
      </c>
      <c r="M41" s="68">
        <f>SUM(M38:M40)</f>
        <v>3645200</v>
      </c>
    </row>
    <row r="42" spans="8:16" ht="13.5" customHeight="1" x14ac:dyDescent="0.2">
      <c r="H42" s="150" t="s">
        <v>72</v>
      </c>
      <c r="I42" s="150"/>
      <c r="J42" s="65"/>
      <c r="K42" s="65"/>
      <c r="L42" s="67" t="s">
        <v>73</v>
      </c>
      <c r="M42" s="64">
        <f>+M11+M12+M13</f>
        <v>2192133.3333333335</v>
      </c>
    </row>
    <row r="43" spans="8:16" ht="13.5" customHeight="1" x14ac:dyDescent="0.2">
      <c r="H43" s="150"/>
      <c r="I43" s="150"/>
      <c r="J43" s="65"/>
      <c r="K43" s="65"/>
      <c r="L43" s="67" t="s">
        <v>18</v>
      </c>
      <c r="M43" s="64">
        <f>+M19+M20+M21</f>
        <v>1465800</v>
      </c>
    </row>
    <row r="44" spans="8:16" ht="13.5" customHeight="1" x14ac:dyDescent="0.2">
      <c r="H44" s="150"/>
      <c r="I44" s="150"/>
      <c r="J44" s="65"/>
      <c r="K44" s="65"/>
      <c r="L44" s="67" t="s">
        <v>74</v>
      </c>
      <c r="M44" s="64">
        <f>+M28+M29</f>
        <v>1738133.3333333335</v>
      </c>
      <c r="P44" s="68"/>
    </row>
    <row r="45" spans="8:16" ht="13.5" customHeight="1" x14ac:dyDescent="0.2">
      <c r="H45" s="150"/>
      <c r="I45" s="150"/>
      <c r="J45" s="65"/>
      <c r="K45" s="65"/>
      <c r="L45" s="65" t="s">
        <v>75</v>
      </c>
      <c r="M45" s="68">
        <f>SUM(M42:M44)</f>
        <v>5396066.666666667</v>
      </c>
      <c r="P45" s="68"/>
    </row>
    <row r="46" spans="8:16" ht="17.25" customHeight="1" x14ac:dyDescent="0.25">
      <c r="K46" s="109" t="s">
        <v>84</v>
      </c>
      <c r="L46" s="109"/>
      <c r="M46" s="105">
        <f>+M45+M41+M37</f>
        <v>22508400</v>
      </c>
      <c r="P46" s="66"/>
    </row>
    <row r="47" spans="8:16" ht="12.75" customHeight="1" x14ac:dyDescent="0.2"/>
    <row r="48" spans="8:16"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sheetData>
  <mergeCells count="37">
    <mergeCell ref="B23:B30"/>
    <mergeCell ref="C24:C25"/>
    <mergeCell ref="H42:I45"/>
    <mergeCell ref="H34:I37"/>
    <mergeCell ref="H4:H5"/>
    <mergeCell ref="I4:I5"/>
    <mergeCell ref="B6:B14"/>
    <mergeCell ref="B15:B22"/>
    <mergeCell ref="E24:E25"/>
    <mergeCell ref="F24:F25"/>
    <mergeCell ref="G24:G25"/>
    <mergeCell ref="L4:L5"/>
    <mergeCell ref="M4:M5"/>
    <mergeCell ref="J4:J5"/>
    <mergeCell ref="K4:K5"/>
    <mergeCell ref="B2:L2"/>
    <mergeCell ref="F3:G3"/>
    <mergeCell ref="H3:I3"/>
    <mergeCell ref="L3:M3"/>
    <mergeCell ref="B4:B5"/>
    <mergeCell ref="C4:C5"/>
    <mergeCell ref="D4:D5"/>
    <mergeCell ref="E4:E5"/>
    <mergeCell ref="F4:F5"/>
    <mergeCell ref="G4:G5"/>
    <mergeCell ref="J3:K3"/>
    <mergeCell ref="K46:L46"/>
    <mergeCell ref="O7:P7"/>
    <mergeCell ref="O13:P13"/>
    <mergeCell ref="O23:P23"/>
    <mergeCell ref="H38:I41"/>
    <mergeCell ref="L24:L25"/>
    <mergeCell ref="M24:M25"/>
    <mergeCell ref="H24:H25"/>
    <mergeCell ref="I24:I25"/>
    <mergeCell ref="J24:J25"/>
    <mergeCell ref="K24:K25"/>
  </mergeCells>
  <pageMargins left="0.70866141732283472" right="0.70866141732283472" top="0.74803149606299213" bottom="0.74803149606299213" header="0.31496062992125984" footer="0.31496062992125984"/>
  <pageSetup scale="39" orientation="portrait"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SDC</vt:lpstr>
      <vt:lpstr>SDC STANDAR</vt:lpstr>
      <vt:lpstr>SDC FAIBER</vt:lpstr>
      <vt:lpstr>SDC ibed</vt:lpstr>
      <vt:lpstr>CONSOLIDADO</vt:lpstr>
      <vt:lpstr>CONSOLIDADO!Área_de_impresión</vt:lpstr>
      <vt:lpstr>SDC!Área_de_impresión</vt:lpstr>
      <vt:lpstr>'SDC FAIBER'!Área_de_impresión</vt:lpstr>
      <vt:lpstr>'SDC ibed'!Área_de_impresión</vt:lpstr>
      <vt:lpstr>'SDC STANDAR'!Área_de_impresión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Patricia Pineros Rojas</dc:creator>
  <cp:lastModifiedBy>Diana Katherine Barrera Mendoza</cp:lastModifiedBy>
  <cp:lastPrinted>2026-09-21T22:31:05Z</cp:lastPrinted>
  <dcterms:created xsi:type="dcterms:W3CDTF">2026-01-28T15:51:28Z</dcterms:created>
  <dcterms:modified xsi:type="dcterms:W3CDTF">2026-09-23T01:08:54Z</dcterms:modified>
</cp:coreProperties>
</file>