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NUEVO ESCRITORIO\SEDES Y SALONES 2026\DOCUMENTOS SAMC SEDES Y SALONES 2026\DOCUMENTOS SAMC SEDES Y SALONES 2026\"/>
    </mc:Choice>
  </mc:AlternateContent>
  <xr:revisionPtr revIDLastSave="0" documentId="13_ncr:1_{DF9EECF5-955D-4270-AF22-4FD296A72278}" xr6:coauthVersionLast="47" xr6:coauthVersionMax="47" xr10:uidLastSave="{00000000-0000-0000-0000-000000000000}"/>
  <bookViews>
    <workbookView xWindow="-108" yWindow="-108" windowWidth="23256" windowHeight="12456" xr2:uid="{362F01D8-B33F-4EFD-948E-BA044F78DCF3}"/>
  </bookViews>
  <sheets>
    <sheet name="AIU" sheetId="1" r:id="rId1"/>
    <sheet name="FP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3" i="1" l="1"/>
  <c r="L33" i="1"/>
  <c r="E43" i="1"/>
  <c r="E42" i="1"/>
  <c r="E41" i="1"/>
  <c r="L19" i="1"/>
  <c r="L20" i="1" s="1"/>
  <c r="E44" i="1" l="1"/>
  <c r="L18" i="1" l="1"/>
  <c r="L44" i="1"/>
  <c r="B44" i="1"/>
  <c r="L43" i="1"/>
  <c r="L42" i="1"/>
  <c r="L41" i="1"/>
  <c r="B39" i="1"/>
  <c r="B41" i="1" s="1"/>
  <c r="B43" i="1" s="1"/>
  <c r="L36" i="1"/>
  <c r="L35" i="1"/>
  <c r="L34" i="1"/>
  <c r="B33" i="1"/>
  <c r="B34" i="1" s="1"/>
  <c r="B35" i="1" s="1"/>
  <c r="B36" i="1" s="1"/>
  <c r="L37" i="1" l="1"/>
  <c r="L45" i="1"/>
  <c r="L25" i="1"/>
  <c r="L47" i="1" l="1"/>
  <c r="L48" i="1" s="1"/>
  <c r="L27" i="1"/>
  <c r="L28" i="1" l="1"/>
  <c r="L50" i="1" s="1"/>
  <c r="L54" i="1" s="1"/>
</calcChain>
</file>

<file path=xl/sharedStrings.xml><?xml version="1.0" encoding="utf-8"?>
<sst xmlns="http://schemas.openxmlformats.org/spreadsheetml/2006/main" count="101" uniqueCount="92">
  <si>
    <t>CÁLCULO DEL FACTOR PRESTACIONAL - PERSONAL PROFESIONAL DE OBRA</t>
  </si>
  <si>
    <t>ITEM</t>
  </si>
  <si>
    <t>DESCRIPCION</t>
  </si>
  <si>
    <t>PORCENTAJE</t>
  </si>
  <si>
    <t>ACUMULADO</t>
  </si>
  <si>
    <t>SALARIOS</t>
  </si>
  <si>
    <t>PRESTACIONES SOCIALES</t>
  </si>
  <si>
    <t>Subsidio de transporte</t>
  </si>
  <si>
    <t>Cesantías</t>
  </si>
  <si>
    <t>Intereses de Cesantías</t>
  </si>
  <si>
    <t>Prima de servicio</t>
  </si>
  <si>
    <t>Vacaciones</t>
  </si>
  <si>
    <t>Otros(Dotación - Examenes M)</t>
  </si>
  <si>
    <t>SEGURIDAD SOCIAL</t>
  </si>
  <si>
    <t>Pensión</t>
  </si>
  <si>
    <t>Salud</t>
  </si>
  <si>
    <t>A.R.L.</t>
  </si>
  <si>
    <t>PARAFISCALES</t>
  </si>
  <si>
    <t>Caja de Compensación</t>
  </si>
  <si>
    <t>I.C.B.F.</t>
  </si>
  <si>
    <t>Sena</t>
  </si>
  <si>
    <t>TOTAL</t>
  </si>
  <si>
    <t>FACTOR PRESTACIONAL</t>
  </si>
  <si>
    <t>FONDO DE DESARROLLO LOCAL DE USAQUÉN</t>
  </si>
  <si>
    <t>OFICINA DE INFRAESTRUCTURA</t>
  </si>
  <si>
    <t>COORDINACIÓN DE PROYECTOS</t>
  </si>
  <si>
    <t>COSTO DIRECTO DE OBRA (CD)</t>
  </si>
  <si>
    <t>FECHA:</t>
  </si>
  <si>
    <t>TERMINO ESTIMADO DE EJECUCIÓN DE OBRA</t>
  </si>
  <si>
    <t>MESES</t>
  </si>
  <si>
    <t>PRESUPUESTO OFICIAL</t>
  </si>
  <si>
    <t>AJUSTES POR CAMBIO DE VIGENCIA</t>
  </si>
  <si>
    <t>ÍTEM</t>
  </si>
  <si>
    <t>A. ADMINISTRACIÓN</t>
  </si>
  <si>
    <t>1. COSTOS MENSUALES DE PERSONAL</t>
  </si>
  <si>
    <t>CARGO</t>
  </si>
  <si>
    <t>CANTIDAD</t>
  </si>
  <si>
    <t>CATEGORÍA</t>
  </si>
  <si>
    <t>DEDICACIÓN
MES</t>
  </si>
  <si>
    <t>TOPE SALARIO (MES)</t>
  </si>
  <si>
    <t>N. MESES</t>
  </si>
  <si>
    <t>SALARIO + PRESTACIONES</t>
  </si>
  <si>
    <t>A</t>
  </si>
  <si>
    <t>B</t>
  </si>
  <si>
    <t>C</t>
  </si>
  <si>
    <t>D</t>
  </si>
  <si>
    <t>E</t>
  </si>
  <si>
    <t>F=A*B*C*D*E</t>
  </si>
  <si>
    <t>PERSONAL PROFESIONAL (Ingenieros y Otros)</t>
  </si>
  <si>
    <t xml:space="preserve">RESIDENTE DE OBRA </t>
  </si>
  <si>
    <t>N/A</t>
  </si>
  <si>
    <t>SUBTOTAL COSTOS MENSUALES DE PERSONAL</t>
  </si>
  <si>
    <t>2. GASTOS OPERACIONALES MENSUALES</t>
  </si>
  <si>
    <t>CANT.</t>
  </si>
  <si>
    <t>AREA (M2)</t>
  </si>
  <si>
    <t>DEDICACIÓN</t>
  </si>
  <si>
    <t>DEDICACIÓN X ÁREA (M2)</t>
  </si>
  <si>
    <t>COSTO ($/M2.MES)</t>
  </si>
  <si>
    <t>VALOR ($)</t>
  </si>
  <si>
    <t>NOTA: EL VR. DE LA TARIFA DE LA MOVILIZACIÓN DE EQUIPOS ES VIAJE (IDA Y VUELTA)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</si>
  <si>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</si>
  <si>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</si>
  <si>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</si>
  <si>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</si>
  <si>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</si>
  <si>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DESCRIPCIÓN</t>
  </si>
  <si>
    <t>IMPUESTO</t>
  </si>
  <si>
    <t>CONTRIBUCIÓN ESPECIAL OBRA PÚBLICA</t>
  </si>
  <si>
    <t>RETEICA 7.36XMIL</t>
  </si>
  <si>
    <t>RETEFUENTE CONTRATO DE OBRA</t>
  </si>
  <si>
    <t>ESTAMPILLA UNIV PEDAGOGICA NACIONAL 0,5%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</si>
  <si>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</si>
  <si>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</si>
  <si>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</si>
  <si>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</si>
  <si>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</si>
  <si>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</si>
  <si>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</si>
  <si>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</si>
  <si>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Salarios y Prestaciones Sociales</t>
  </si>
  <si>
    <t>Estabilidad de la Obra</t>
  </si>
  <si>
    <t>Responsabilidad Civil Extracontractual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</si>
  <si>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</si>
  <si>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</si>
  <si>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</si>
  <si>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</si>
  <si>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</si>
  <si>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</si>
  <si>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</si>
  <si>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JULIO 2026</t>
  </si>
  <si>
    <t xml:space="preserve">
TECNICO PROFESIONAL O TECNOLOGO  EN SALUD OCUPACIONAL CON LICENCIA SST</t>
  </si>
  <si>
    <t>CAMIONETA PICKUP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</si>
</sst>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[$$-240A]#,##0.00;[Red]\([$$-240A]#,##0.00\)"/>
    <numFmt numFmtId="165" formatCode="[$$-240A]\ #,##0.00;[Red][$$-240A]\ #,##0.00"/>
    <numFmt numFmtId="166" formatCode="0.000"/>
    <numFmt numFmtId="167" formatCode="#,##0.0000"/>
    <numFmt numFmtId="168" formatCode="#,##0.0"/>
    <numFmt numFmtId="169" formatCode="[$$-240A]#,##0.0000;[Red]\([$$-240A]#,##0.0000\)"/>
    <numFmt numFmtId="170" formatCode="0.0000%"/>
    <numFmt numFmtId="171" formatCode="0.0"/>
    <numFmt numFmtId="172" formatCode="0.000%"/>
    <numFmt numFmtId="173" formatCode="#,##0.00;[Red]#,##0.00"/>
    <numFmt numFmtId="174" formatCode="[$$-240A]\ #,##0.000;[Red][$$-240A]\ #,##0.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</font>
    <font>
      <b/>
      <sz val="6"/>
      <name val="Arial"/>
      <family val="2"/>
    </font>
    <font>
      <sz val="5"/>
      <name val="Arial"/>
      <family val="2"/>
    </font>
    <font>
      <sz val="9"/>
      <name val="Arial"/>
      <family val="2"/>
      <charset val="1"/>
    </font>
    <font>
      <b/>
      <sz val="1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CCCC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ill="0" applyBorder="0" applyAlignment="0" applyProtection="0"/>
  </cellStyleXfs>
  <cellXfs count="209">
    <xf numFmtId="0" fontId="0" fillId="0" borderId="0" xfId="0"/>
    <xf numFmtId="0" fontId="3" fillId="0" borderId="0" xfId="0" applyFont="1"/>
    <xf numFmtId="0" fontId="3" fillId="0" borderId="3" xfId="0" applyFont="1" applyBorder="1"/>
    <xf numFmtId="0" fontId="3" fillId="0" borderId="4" xfId="0" applyFont="1" applyBorder="1"/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9" fontId="3" fillId="0" borderId="6" xfId="0" applyNumberFormat="1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3" fillId="0" borderId="12" xfId="0" applyFont="1" applyBorder="1"/>
    <xf numFmtId="10" fontId="3" fillId="0" borderId="13" xfId="0" applyNumberFormat="1" applyFont="1" applyBorder="1"/>
    <xf numFmtId="10" fontId="3" fillId="0" borderId="6" xfId="0" applyNumberFormat="1" applyFont="1" applyBorder="1"/>
    <xf numFmtId="0" fontId="3" fillId="0" borderId="14" xfId="0" applyFont="1" applyBorder="1"/>
    <xf numFmtId="0" fontId="3" fillId="0" borderId="15" xfId="0" applyFont="1" applyBorder="1"/>
    <xf numFmtId="10" fontId="3" fillId="0" borderId="15" xfId="0" applyNumberFormat="1" applyFont="1" applyBorder="1"/>
    <xf numFmtId="0" fontId="3" fillId="0" borderId="16" xfId="0" applyFont="1" applyBorder="1"/>
    <xf numFmtId="0" fontId="3" fillId="2" borderId="17" xfId="0" applyFont="1" applyFill="1" applyBorder="1"/>
    <xf numFmtId="0" fontId="3" fillId="2" borderId="18" xfId="0" applyFont="1" applyFill="1" applyBorder="1"/>
    <xf numFmtId="10" fontId="3" fillId="2" borderId="19" xfId="0" applyNumberFormat="1" applyFont="1" applyFill="1" applyBorder="1"/>
    <xf numFmtId="0" fontId="2" fillId="3" borderId="20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4" fillId="0" borderId="0" xfId="3" applyAlignment="1">
      <alignment vertical="center"/>
    </xf>
    <xf numFmtId="0" fontId="4" fillId="0" borderId="0" xfId="3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4" fillId="0" borderId="0" xfId="3" applyAlignment="1">
      <alignment vertical="top" wrapText="1"/>
    </xf>
    <xf numFmtId="0" fontId="4" fillId="0" borderId="33" xfId="3" applyBorder="1" applyAlignment="1">
      <alignment vertical="top" wrapText="1"/>
    </xf>
    <xf numFmtId="0" fontId="4" fillId="0" borderId="2" xfId="3" applyBorder="1" applyAlignment="1">
      <alignment vertical="center"/>
    </xf>
    <xf numFmtId="0" fontId="5" fillId="0" borderId="11" xfId="3" applyFont="1" applyBorder="1" applyAlignment="1">
      <alignment vertical="center"/>
    </xf>
    <xf numFmtId="0" fontId="6" fillId="0" borderId="30" xfId="4" applyFont="1" applyBorder="1" applyAlignment="1">
      <alignment horizontal="center" vertical="center"/>
    </xf>
    <xf numFmtId="0" fontId="5" fillId="0" borderId="39" xfId="3" applyFont="1" applyBorder="1" applyAlignment="1">
      <alignment vertical="center"/>
    </xf>
    <xf numFmtId="165" fontId="4" fillId="0" borderId="0" xfId="3" applyNumberFormat="1" applyAlignment="1">
      <alignment vertical="center"/>
    </xf>
    <xf numFmtId="0" fontId="5" fillId="0" borderId="3" xfId="3" applyFont="1" applyBorder="1" applyAlignment="1">
      <alignment vertical="center"/>
    </xf>
    <xf numFmtId="0" fontId="4" fillId="0" borderId="27" xfId="3" applyBorder="1" applyAlignment="1">
      <alignment vertical="center"/>
    </xf>
    <xf numFmtId="0" fontId="6" fillId="4" borderId="6" xfId="4" applyFont="1" applyFill="1" applyBorder="1" applyAlignment="1">
      <alignment horizontal="center" vertical="center" wrapText="1"/>
    </xf>
    <xf numFmtId="0" fontId="8" fillId="0" borderId="0" xfId="4" applyFont="1" applyAlignment="1">
      <alignment vertical="center"/>
    </xf>
    <xf numFmtId="0" fontId="9" fillId="0" borderId="0" xfId="4" applyFont="1" applyAlignment="1">
      <alignment vertical="center"/>
    </xf>
    <xf numFmtId="0" fontId="9" fillId="0" borderId="0" xfId="4" applyFont="1" applyAlignment="1">
      <alignment vertical="center" wrapText="1"/>
    </xf>
    <xf numFmtId="0" fontId="10" fillId="4" borderId="6" xfId="4" applyFont="1" applyFill="1" applyBorder="1" applyAlignment="1">
      <alignment horizontal="center" vertical="center" wrapText="1"/>
    </xf>
    <xf numFmtId="0" fontId="6" fillId="4" borderId="25" xfId="4" applyFont="1" applyFill="1" applyBorder="1" applyAlignment="1">
      <alignment vertical="center"/>
    </xf>
    <xf numFmtId="0" fontId="6" fillId="4" borderId="0" xfId="4" applyFont="1" applyFill="1" applyAlignment="1">
      <alignment vertical="center" wrapText="1"/>
    </xf>
    <xf numFmtId="0" fontId="6" fillId="4" borderId="40" xfId="4" applyFont="1" applyFill="1" applyBorder="1" applyAlignment="1">
      <alignment vertical="center"/>
    </xf>
    <xf numFmtId="0" fontId="6" fillId="4" borderId="43" xfId="4" applyFont="1" applyFill="1" applyBorder="1" applyAlignment="1">
      <alignment vertical="center"/>
    </xf>
    <xf numFmtId="0" fontId="6" fillId="0" borderId="0" xfId="4" applyFont="1" applyAlignment="1">
      <alignment vertical="center" wrapText="1"/>
    </xf>
    <xf numFmtId="166" fontId="9" fillId="0" borderId="6" xfId="4" applyNumberFormat="1" applyFont="1" applyBorder="1" applyAlignment="1">
      <alignment horizontal="center" vertical="center"/>
    </xf>
    <xf numFmtId="0" fontId="10" fillId="0" borderId="0" xfId="4" applyFont="1" applyAlignment="1">
      <alignment vertical="center" wrapText="1"/>
    </xf>
    <xf numFmtId="165" fontId="9" fillId="0" borderId="0" xfId="4" applyNumberFormat="1" applyFont="1" applyAlignment="1">
      <alignment vertical="center"/>
    </xf>
    <xf numFmtId="0" fontId="9" fillId="0" borderId="0" xfId="4" applyFont="1" applyAlignment="1">
      <alignment horizontal="center" vertical="center"/>
    </xf>
    <xf numFmtId="169" fontId="6" fillId="0" borderId="6" xfId="4" applyNumberFormat="1" applyFont="1" applyBorder="1" applyAlignment="1">
      <alignment vertical="center"/>
    </xf>
    <xf numFmtId="0" fontId="6" fillId="4" borderId="6" xfId="4" applyFont="1" applyFill="1" applyBorder="1" applyAlignment="1">
      <alignment horizontal="center" vertical="center"/>
    </xf>
    <xf numFmtId="0" fontId="9" fillId="0" borderId="0" xfId="4" applyFont="1" applyAlignment="1">
      <alignment horizontal="center" vertical="center" wrapText="1"/>
    </xf>
    <xf numFmtId="0" fontId="6" fillId="0" borderId="38" xfId="4" applyFont="1" applyBorder="1" applyAlignment="1">
      <alignment vertical="center"/>
    </xf>
    <xf numFmtId="0" fontId="6" fillId="0" borderId="40" xfId="4" applyFont="1" applyBorder="1" applyAlignment="1">
      <alignment vertical="center"/>
    </xf>
    <xf numFmtId="0" fontId="6" fillId="0" borderId="43" xfId="4" applyFont="1" applyBorder="1" applyAlignment="1">
      <alignment horizontal="left" vertical="center"/>
    </xf>
    <xf numFmtId="164" fontId="6" fillId="0" borderId="6" xfId="4" applyNumberFormat="1" applyFont="1" applyBorder="1" applyAlignment="1">
      <alignment vertical="center"/>
    </xf>
    <xf numFmtId="170" fontId="6" fillId="0" borderId="43" xfId="8" applyNumberFormat="1" applyFont="1" applyFill="1" applyBorder="1" applyAlignment="1" applyProtection="1">
      <alignment horizontal="center" vertical="center"/>
    </xf>
    <xf numFmtId="0" fontId="10" fillId="0" borderId="0" xfId="4" applyFont="1" applyAlignment="1">
      <alignment horizontal="left" vertical="center"/>
    </xf>
    <xf numFmtId="37" fontId="10" fillId="0" borderId="0" xfId="4" applyNumberFormat="1" applyFont="1" applyAlignment="1">
      <alignment vertical="center"/>
    </xf>
    <xf numFmtId="0" fontId="8" fillId="0" borderId="0" xfId="4" applyFont="1" applyAlignment="1">
      <alignment horizontal="center" vertical="center"/>
    </xf>
    <xf numFmtId="0" fontId="6" fillId="4" borderId="40" xfId="4" applyFont="1" applyFill="1" applyBorder="1" applyAlignment="1">
      <alignment horizontal="left" vertical="center" wrapText="1"/>
    </xf>
    <xf numFmtId="0" fontId="10" fillId="4" borderId="40" xfId="4" applyFont="1" applyFill="1" applyBorder="1" applyAlignment="1">
      <alignment vertical="center" wrapText="1"/>
    </xf>
    <xf numFmtId="0" fontId="10" fillId="4" borderId="43" xfId="4" applyFont="1" applyFill="1" applyBorder="1" applyAlignment="1">
      <alignment vertical="center" wrapText="1"/>
    </xf>
    <xf numFmtId="0" fontId="10" fillId="0" borderId="38" xfId="4" applyFont="1" applyBorder="1" applyAlignment="1">
      <alignment horizontal="left" vertical="center"/>
    </xf>
    <xf numFmtId="0" fontId="10" fillId="0" borderId="40" xfId="4" applyFont="1" applyBorder="1" applyAlignment="1">
      <alignment horizontal="left" vertical="center"/>
    </xf>
    <xf numFmtId="0" fontId="10" fillId="0" borderId="43" xfId="4" applyFont="1" applyBorder="1" applyAlignment="1">
      <alignment horizontal="left" vertical="center"/>
    </xf>
    <xf numFmtId="164" fontId="10" fillId="0" borderId="6" xfId="4" applyNumberFormat="1" applyFont="1" applyBorder="1" applyAlignment="1">
      <alignment horizontal="right" vertical="center" wrapText="1"/>
    </xf>
    <xf numFmtId="44" fontId="9" fillId="0" borderId="0" xfId="1" applyFont="1" applyFill="1" applyAlignment="1">
      <alignment vertical="center"/>
    </xf>
    <xf numFmtId="0" fontId="10" fillId="0" borderId="38" xfId="4" applyFont="1" applyBorder="1" applyAlignment="1">
      <alignment horizontal="left" vertical="center" wrapText="1"/>
    </xf>
    <xf numFmtId="37" fontId="6" fillId="0" borderId="0" xfId="4" applyNumberFormat="1" applyFont="1" applyAlignment="1">
      <alignment vertical="center"/>
    </xf>
    <xf numFmtId="0" fontId="10" fillId="0" borderId="6" xfId="4" applyFont="1" applyBorder="1" applyAlignment="1">
      <alignment vertical="center" wrapText="1"/>
    </xf>
    <xf numFmtId="173" fontId="10" fillId="0" borderId="6" xfId="4" applyNumberFormat="1" applyFont="1" applyBorder="1" applyAlignment="1">
      <alignment horizontal="center" vertical="center" wrapText="1"/>
    </xf>
    <xf numFmtId="164" fontId="9" fillId="0" borderId="0" xfId="4" applyNumberFormat="1" applyFont="1" applyAlignment="1">
      <alignment vertical="center"/>
    </xf>
    <xf numFmtId="170" fontId="6" fillId="0" borderId="6" xfId="4" applyNumberFormat="1" applyFont="1" applyBorder="1" applyAlignment="1">
      <alignment horizontal="center" vertical="center"/>
    </xf>
    <xf numFmtId="9" fontId="9" fillId="0" borderId="0" xfId="7" applyFont="1" applyFill="1" applyAlignment="1">
      <alignment vertical="center"/>
    </xf>
    <xf numFmtId="9" fontId="8" fillId="0" borderId="0" xfId="7" applyFont="1" applyFill="1" applyAlignment="1">
      <alignment vertical="center"/>
    </xf>
    <xf numFmtId="10" fontId="9" fillId="0" borderId="0" xfId="4" applyNumberFormat="1" applyFont="1" applyAlignment="1">
      <alignment vertical="center"/>
    </xf>
    <xf numFmtId="0" fontId="8" fillId="0" borderId="43" xfId="4" applyFont="1" applyBorder="1" applyAlignment="1">
      <alignment horizontal="left" vertical="center"/>
    </xf>
    <xf numFmtId="0" fontId="14" fillId="0" borderId="0" xfId="4" applyFont="1" applyAlignment="1">
      <alignment horizontal="left" vertical="center"/>
    </xf>
    <xf numFmtId="0" fontId="14" fillId="0" borderId="0" xfId="4" applyFont="1" applyAlignment="1">
      <alignment vertical="center"/>
    </xf>
    <xf numFmtId="170" fontId="9" fillId="0" borderId="0" xfId="2" applyNumberFormat="1" applyFont="1" applyFill="1" applyAlignment="1">
      <alignment vertical="center"/>
    </xf>
    <xf numFmtId="170" fontId="4" fillId="0" borderId="0" xfId="2" applyNumberFormat="1" applyFont="1" applyAlignment="1">
      <alignment vertical="center"/>
    </xf>
    <xf numFmtId="172" fontId="9" fillId="0" borderId="0" xfId="2" applyNumberFormat="1" applyFont="1" applyFill="1" applyAlignment="1">
      <alignment vertical="center"/>
    </xf>
    <xf numFmtId="0" fontId="6" fillId="0" borderId="0" xfId="3" applyFont="1" applyAlignment="1">
      <alignment vertical="center"/>
    </xf>
    <xf numFmtId="170" fontId="6" fillId="0" borderId="0" xfId="2" applyNumberFormat="1" applyFont="1" applyAlignment="1">
      <alignment vertical="center"/>
    </xf>
    <xf numFmtId="174" fontId="4" fillId="0" borderId="0" xfId="3" applyNumberFormat="1" applyAlignment="1">
      <alignment vertical="center"/>
    </xf>
    <xf numFmtId="8" fontId="0" fillId="0" borderId="0" xfId="0" applyNumberFormat="1"/>
    <xf numFmtId="171" fontId="9" fillId="0" borderId="6" xfId="4" applyNumberFormat="1" applyFont="1" applyBorder="1" applyAlignment="1">
      <alignment horizontal="center" vertical="center"/>
    </xf>
    <xf numFmtId="0" fontId="10" fillId="0" borderId="6" xfId="4" applyFont="1" applyBorder="1" applyAlignment="1">
      <alignment horizontal="center" vertical="center"/>
    </xf>
    <xf numFmtId="164" fontId="10" fillId="0" borderId="6" xfId="4" applyNumberFormat="1" applyFont="1" applyBorder="1" applyAlignment="1">
      <alignment horizontal="right" vertical="center"/>
    </xf>
    <xf numFmtId="167" fontId="10" fillId="0" borderId="6" xfId="4" applyNumberFormat="1" applyFont="1" applyBorder="1" applyAlignment="1">
      <alignment horizontal="center" vertical="center"/>
    </xf>
    <xf numFmtId="168" fontId="10" fillId="0" borderId="6" xfId="4" applyNumberFormat="1" applyFont="1" applyBorder="1" applyAlignment="1">
      <alignment horizontal="center" vertical="center"/>
    </xf>
    <xf numFmtId="169" fontId="10" fillId="0" borderId="6" xfId="4" applyNumberFormat="1" applyFont="1" applyBorder="1" applyAlignment="1">
      <alignment vertical="center"/>
    </xf>
    <xf numFmtId="170" fontId="13" fillId="0" borderId="0" xfId="2" applyNumberFormat="1" applyFont="1" applyFill="1" applyBorder="1" applyAlignment="1" applyProtection="1">
      <alignment horizontal="center" vertical="center"/>
    </xf>
    <xf numFmtId="44" fontId="0" fillId="0" borderId="0" xfId="0" applyNumberFormat="1"/>
    <xf numFmtId="44" fontId="0" fillId="0" borderId="0" xfId="1" applyFont="1"/>
    <xf numFmtId="44" fontId="14" fillId="0" borderId="0" xfId="1" applyFont="1" applyAlignment="1">
      <alignment vertical="center"/>
    </xf>
    <xf numFmtId="170" fontId="0" fillId="0" borderId="0" xfId="2" applyNumberFormat="1" applyFont="1" applyAlignment="1">
      <alignment horizontal="center"/>
    </xf>
    <xf numFmtId="0" fontId="9" fillId="0" borderId="6" xfId="4" applyFont="1" applyBorder="1" applyAlignment="1">
      <alignment horizontal="center" vertical="center"/>
    </xf>
    <xf numFmtId="0" fontId="10" fillId="0" borderId="6" xfId="3" applyFont="1" applyBorder="1" applyAlignment="1">
      <alignment horizontal="center" vertical="center"/>
    </xf>
    <xf numFmtId="4" fontId="10" fillId="0" borderId="6" xfId="4" applyNumberFormat="1" applyFont="1" applyBorder="1" applyAlignment="1">
      <alignment horizontal="center" vertical="center" wrapText="1"/>
    </xf>
    <xf numFmtId="0" fontId="10" fillId="0" borderId="6" xfId="4" applyFont="1" applyBorder="1" applyAlignment="1">
      <alignment horizontal="center" vertical="center" wrapText="1"/>
    </xf>
    <xf numFmtId="169" fontId="10" fillId="0" borderId="6" xfId="4" applyNumberFormat="1" applyFont="1" applyBorder="1" applyAlignment="1">
      <alignment horizontal="right" vertical="center"/>
    </xf>
    <xf numFmtId="170" fontId="14" fillId="0" borderId="6" xfId="4" applyNumberFormat="1" applyFont="1" applyBorder="1" applyAlignment="1">
      <alignment horizontal="center" vertical="center"/>
    </xf>
    <xf numFmtId="0" fontId="5" fillId="0" borderId="30" xfId="3" applyFont="1" applyBorder="1" applyAlignment="1">
      <alignment horizontal="center" vertical="center"/>
    </xf>
    <xf numFmtId="0" fontId="5" fillId="0" borderId="31" xfId="3" applyFont="1" applyBorder="1" applyAlignment="1">
      <alignment horizontal="center" vertical="center"/>
    </xf>
    <xf numFmtId="0" fontId="4" fillId="0" borderId="26" xfId="3" applyBorder="1" applyAlignment="1">
      <alignment horizontal="left" vertical="center" wrapText="1"/>
    </xf>
    <xf numFmtId="0" fontId="4" fillId="0" borderId="27" xfId="3" applyBorder="1" applyAlignment="1">
      <alignment horizontal="left" vertical="center" wrapText="1"/>
    </xf>
    <xf numFmtId="0" fontId="4" fillId="0" borderId="32" xfId="3" applyBorder="1" applyAlignment="1">
      <alignment horizontal="left" vertical="center" wrapText="1"/>
    </xf>
    <xf numFmtId="0" fontId="4" fillId="0" borderId="31" xfId="3" applyBorder="1" applyAlignment="1">
      <alignment horizontal="left" vertical="center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0" xfId="3" applyFont="1" applyAlignment="1">
      <alignment horizontal="center" vertical="center"/>
    </xf>
    <xf numFmtId="0" fontId="5" fillId="0" borderId="26" xfId="3" applyFont="1" applyBorder="1" applyAlignment="1">
      <alignment horizontal="center" vertical="center"/>
    </xf>
    <xf numFmtId="0" fontId="5" fillId="0" borderId="27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4" fillId="0" borderId="23" xfId="3" applyBorder="1" applyAlignment="1">
      <alignment horizontal="center" vertical="center"/>
    </xf>
    <xf numFmtId="0" fontId="4" fillId="0" borderId="2" xfId="3" applyBorder="1" applyAlignment="1">
      <alignment horizontal="center" vertical="center"/>
    </xf>
    <xf numFmtId="0" fontId="4" fillId="0" borderId="24" xfId="3" applyBorder="1" applyAlignment="1">
      <alignment horizontal="center" vertical="center"/>
    </xf>
    <xf numFmtId="0" fontId="4" fillId="0" borderId="25" xfId="3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4" xfId="3" applyBorder="1" applyAlignment="1">
      <alignment horizontal="center" vertical="center"/>
    </xf>
    <xf numFmtId="0" fontId="4" fillId="0" borderId="28" xfId="3" applyBorder="1" applyAlignment="1">
      <alignment horizontal="center" vertical="center"/>
    </xf>
    <xf numFmtId="0" fontId="4" fillId="0" borderId="27" xfId="3" applyBorder="1" applyAlignment="1">
      <alignment horizontal="center" vertical="center"/>
    </xf>
    <xf numFmtId="0" fontId="4" fillId="0" borderId="29" xfId="3" applyBorder="1" applyAlignment="1">
      <alignment horizontal="center" vertical="center"/>
    </xf>
    <xf numFmtId="0" fontId="6" fillId="5" borderId="11" xfId="4" applyFont="1" applyFill="1" applyBorder="1" applyAlignment="1">
      <alignment horizontal="center" vertical="center"/>
    </xf>
    <xf numFmtId="0" fontId="6" fillId="5" borderId="12" xfId="4" applyFont="1" applyFill="1" applyBorder="1" applyAlignment="1">
      <alignment horizontal="center" vertical="center"/>
    </xf>
    <xf numFmtId="0" fontId="6" fillId="5" borderId="34" xfId="4" applyFont="1" applyFill="1" applyBorder="1" applyAlignment="1">
      <alignment horizontal="center" vertical="center"/>
    </xf>
    <xf numFmtId="44" fontId="7" fillId="5" borderId="35" xfId="5" applyNumberFormat="1" applyFont="1" applyFill="1" applyBorder="1" applyAlignment="1">
      <alignment horizontal="center" vertical="center"/>
    </xf>
    <xf numFmtId="164" fontId="7" fillId="5" borderId="36" xfId="5" applyNumberFormat="1" applyFont="1" applyFill="1" applyBorder="1" applyAlignment="1">
      <alignment horizontal="center" vertical="center"/>
    </xf>
    <xf numFmtId="164" fontId="7" fillId="5" borderId="37" xfId="5" applyNumberFormat="1" applyFont="1" applyFill="1" applyBorder="1" applyAlignment="1">
      <alignment horizontal="center" vertical="center"/>
    </xf>
    <xf numFmtId="49" fontId="4" fillId="0" borderId="12" xfId="3" applyNumberFormat="1" applyBorder="1" applyAlignment="1">
      <alignment horizontal="center" vertical="center"/>
    </xf>
    <xf numFmtId="49" fontId="4" fillId="0" borderId="13" xfId="3" applyNumberFormat="1" applyBorder="1" applyAlignment="1">
      <alignment horizontal="center" vertical="center"/>
    </xf>
    <xf numFmtId="0" fontId="6" fillId="0" borderId="5" xfId="4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0" fontId="6" fillId="0" borderId="38" xfId="4" applyFont="1" applyBorder="1" applyAlignment="1">
      <alignment horizontal="center" vertical="center"/>
    </xf>
    <xf numFmtId="0" fontId="6" fillId="0" borderId="30" xfId="4" applyFont="1" applyBorder="1" applyAlignment="1">
      <alignment horizontal="center" vertical="center"/>
    </xf>
    <xf numFmtId="0" fontId="6" fillId="0" borderId="31" xfId="4" applyFont="1" applyBorder="1" applyAlignment="1">
      <alignment horizontal="center" vertical="center"/>
    </xf>
    <xf numFmtId="0" fontId="4" fillId="0" borderId="40" xfId="3" applyBorder="1" applyAlignment="1">
      <alignment horizontal="center" vertical="center"/>
    </xf>
    <xf numFmtId="0" fontId="4" fillId="0" borderId="41" xfId="3" applyBorder="1" applyAlignment="1">
      <alignment horizontal="center" vertical="center"/>
    </xf>
    <xf numFmtId="0" fontId="6" fillId="0" borderId="39" xfId="4" applyFont="1" applyBorder="1" applyAlignment="1">
      <alignment horizontal="center" vertical="center"/>
    </xf>
    <xf numFmtId="0" fontId="6" fillId="0" borderId="40" xfId="4" applyFont="1" applyBorder="1" applyAlignment="1">
      <alignment horizontal="center" vertical="center"/>
    </xf>
    <xf numFmtId="0" fontId="6" fillId="0" borderId="41" xfId="4" applyFont="1" applyBorder="1" applyAlignment="1">
      <alignment horizontal="center" vertical="center"/>
    </xf>
    <xf numFmtId="164" fontId="7" fillId="0" borderId="30" xfId="5" applyNumberFormat="1" applyFont="1" applyBorder="1" applyAlignment="1">
      <alignment horizontal="center" vertical="center"/>
    </xf>
    <xf numFmtId="164" fontId="7" fillId="0" borderId="32" xfId="5" applyNumberFormat="1" applyFont="1" applyBorder="1" applyAlignment="1">
      <alignment horizontal="center" vertical="center"/>
    </xf>
    <xf numFmtId="164" fontId="7" fillId="0" borderId="31" xfId="5" applyNumberFormat="1" applyFont="1" applyBorder="1" applyAlignment="1">
      <alignment horizontal="center" vertical="center"/>
    </xf>
    <xf numFmtId="44" fontId="7" fillId="0" borderId="17" xfId="5" applyNumberFormat="1" applyFont="1" applyBorder="1" applyAlignment="1">
      <alignment horizontal="center" vertical="center"/>
    </xf>
    <xf numFmtId="44" fontId="7" fillId="0" borderId="18" xfId="5" applyNumberFormat="1" applyFont="1" applyBorder="1" applyAlignment="1">
      <alignment horizontal="center" vertical="center"/>
    </xf>
    <xf numFmtId="44" fontId="7" fillId="0" borderId="19" xfId="5" applyNumberFormat="1" applyFont="1" applyBorder="1" applyAlignment="1">
      <alignment horizontal="center" vertical="center"/>
    </xf>
    <xf numFmtId="0" fontId="6" fillId="0" borderId="14" xfId="5" applyFont="1" applyBorder="1" applyAlignment="1">
      <alignment horizontal="center" vertical="center"/>
    </xf>
    <xf numFmtId="0" fontId="6" fillId="0" borderId="15" xfId="5" applyFont="1" applyBorder="1" applyAlignment="1">
      <alignment horizontal="center" vertical="center"/>
    </xf>
    <xf numFmtId="0" fontId="6" fillId="0" borderId="42" xfId="5" applyFont="1" applyBorder="1" applyAlignment="1">
      <alignment horizontal="center" vertical="center"/>
    </xf>
    <xf numFmtId="164" fontId="6" fillId="0" borderId="20" xfId="5" applyNumberFormat="1" applyFont="1" applyBorder="1" applyAlignment="1">
      <alignment horizontal="center" vertical="center"/>
    </xf>
    <xf numFmtId="164" fontId="6" fillId="0" borderId="21" xfId="5" applyNumberFormat="1" applyFont="1" applyBorder="1" applyAlignment="1">
      <alignment horizontal="center" vertical="center"/>
    </xf>
    <xf numFmtId="164" fontId="6" fillId="0" borderId="22" xfId="5" applyNumberFormat="1" applyFont="1" applyBorder="1" applyAlignment="1">
      <alignment horizontal="center" vertical="center"/>
    </xf>
    <xf numFmtId="0" fontId="5" fillId="0" borderId="29" xfId="3" applyFont="1" applyBorder="1" applyAlignment="1">
      <alignment horizontal="center" vertical="center"/>
    </xf>
    <xf numFmtId="0" fontId="6" fillId="4" borderId="6" xfId="4" applyFont="1" applyFill="1" applyBorder="1" applyAlignment="1">
      <alignment horizontal="center" vertical="center" wrapText="1"/>
    </xf>
    <xf numFmtId="0" fontId="6" fillId="4" borderId="6" xfId="4" applyFont="1" applyFill="1" applyBorder="1" applyAlignment="1">
      <alignment horizontal="left" vertical="center"/>
    </xf>
    <xf numFmtId="0" fontId="6" fillId="4" borderId="38" xfId="4" applyFont="1" applyFill="1" applyBorder="1" applyAlignment="1">
      <alignment horizontal="left" vertical="center"/>
    </xf>
    <xf numFmtId="0" fontId="6" fillId="4" borderId="40" xfId="4" applyFont="1" applyFill="1" applyBorder="1" applyAlignment="1">
      <alignment horizontal="left" vertical="center"/>
    </xf>
    <xf numFmtId="0" fontId="6" fillId="4" borderId="43" xfId="4" applyFont="1" applyFill="1" applyBorder="1" applyAlignment="1">
      <alignment horizontal="left" vertical="center"/>
    </xf>
    <xf numFmtId="0" fontId="10" fillId="4" borderId="6" xfId="4" applyFont="1" applyFill="1" applyBorder="1" applyAlignment="1">
      <alignment horizontal="center" vertical="center" wrapText="1"/>
    </xf>
    <xf numFmtId="37" fontId="6" fillId="0" borderId="6" xfId="4" applyNumberFormat="1" applyFont="1" applyBorder="1" applyAlignment="1">
      <alignment horizontal="right" vertical="center"/>
    </xf>
    <xf numFmtId="0" fontId="6" fillId="0" borderId="40" xfId="4" applyFont="1" applyBorder="1" applyAlignment="1">
      <alignment horizontal="left" vertical="center"/>
    </xf>
    <xf numFmtId="0" fontId="6" fillId="4" borderId="6" xfId="4" applyFont="1" applyFill="1" applyBorder="1" applyAlignment="1">
      <alignment horizontal="center" vertical="center"/>
    </xf>
    <xf numFmtId="0" fontId="10" fillId="0" borderId="38" xfId="6" applyFont="1" applyBorder="1" applyAlignment="1">
      <alignment horizontal="left" vertical="center" wrapText="1"/>
    </xf>
    <xf numFmtId="0" fontId="10" fillId="0" borderId="43" xfId="6" applyFont="1" applyBorder="1" applyAlignment="1">
      <alignment horizontal="left" vertical="center" wrapText="1"/>
    </xf>
    <xf numFmtId="9" fontId="6" fillId="0" borderId="38" xfId="7" applyFont="1" applyFill="1" applyBorder="1" applyAlignment="1" applyProtection="1">
      <alignment horizontal="center" vertical="center"/>
    </xf>
    <xf numFmtId="9" fontId="6" fillId="0" borderId="43" xfId="7" applyFont="1" applyFill="1" applyBorder="1" applyAlignment="1" applyProtection="1">
      <alignment horizontal="center" vertical="center"/>
    </xf>
    <xf numFmtId="0" fontId="6" fillId="4" borderId="38" xfId="4" applyFont="1" applyFill="1" applyBorder="1" applyAlignment="1">
      <alignment horizontal="center" vertical="center" wrapText="1"/>
    </xf>
    <xf numFmtId="0" fontId="6" fillId="4" borderId="40" xfId="4" applyFont="1" applyFill="1" applyBorder="1" applyAlignment="1">
      <alignment horizontal="center" vertical="center" wrapText="1"/>
    </xf>
    <xf numFmtId="0" fontId="10" fillId="4" borderId="40" xfId="4" applyFont="1" applyFill="1" applyBorder="1" applyAlignment="1">
      <alignment horizontal="center" vertical="center" wrapText="1"/>
    </xf>
    <xf numFmtId="0" fontId="6" fillId="4" borderId="43" xfId="4" applyFont="1" applyFill="1" applyBorder="1" applyAlignment="1">
      <alignment horizontal="center" vertical="center" wrapText="1"/>
    </xf>
    <xf numFmtId="0" fontId="10" fillId="0" borderId="38" xfId="4" applyFont="1" applyBorder="1" applyAlignment="1">
      <alignment horizontal="justify" vertical="center"/>
    </xf>
    <xf numFmtId="0" fontId="10" fillId="0" borderId="43" xfId="4" applyFont="1" applyBorder="1" applyAlignment="1">
      <alignment horizontal="justify" vertical="center"/>
    </xf>
    <xf numFmtId="10" fontId="6" fillId="0" borderId="38" xfId="7" applyNumberFormat="1" applyFont="1" applyFill="1" applyBorder="1" applyAlignment="1" applyProtection="1">
      <alignment horizontal="center" vertical="center"/>
    </xf>
    <xf numFmtId="10" fontId="6" fillId="0" borderId="43" xfId="7" applyNumberFormat="1" applyFont="1" applyFill="1" applyBorder="1" applyAlignment="1" applyProtection="1">
      <alignment horizontal="center" vertical="center"/>
    </xf>
    <xf numFmtId="0" fontId="11" fillId="0" borderId="38" xfId="4" applyFont="1" applyBorder="1" applyAlignment="1">
      <alignment horizontal="left" vertical="center"/>
    </xf>
    <xf numFmtId="0" fontId="11" fillId="0" borderId="40" xfId="4" applyFont="1" applyBorder="1" applyAlignment="1">
      <alignment horizontal="left" vertical="center"/>
    </xf>
    <xf numFmtId="0" fontId="11" fillId="0" borderId="43" xfId="4" applyFont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0" fillId="0" borderId="0" xfId="0" applyAlignment="1">
      <alignment horizontal="center" vertical="center"/>
    </xf>
    <xf numFmtId="10" fontId="10" fillId="0" borderId="38" xfId="4" applyNumberFormat="1" applyFont="1" applyBorder="1" applyAlignment="1">
      <alignment horizontal="center" vertical="center" wrapText="1"/>
    </xf>
    <xf numFmtId="10" fontId="10" fillId="0" borderId="43" xfId="4" applyNumberFormat="1" applyFont="1" applyBorder="1" applyAlignment="1">
      <alignment horizontal="center" vertical="center" wrapText="1"/>
    </xf>
    <xf numFmtId="164" fontId="10" fillId="0" borderId="38" xfId="4" applyNumberFormat="1" applyFont="1" applyBorder="1" applyAlignment="1">
      <alignment horizontal="center" vertical="center" wrapText="1"/>
    </xf>
    <xf numFmtId="164" fontId="10" fillId="0" borderId="43" xfId="4" applyNumberFormat="1" applyFont="1" applyBorder="1" applyAlignment="1">
      <alignment horizontal="center" vertical="center" wrapText="1"/>
    </xf>
    <xf numFmtId="9" fontId="10" fillId="0" borderId="6" xfId="4" applyNumberFormat="1" applyFont="1" applyBorder="1" applyAlignment="1">
      <alignment horizontal="center" vertical="center" wrapText="1"/>
    </xf>
    <xf numFmtId="0" fontId="6" fillId="4" borderId="38" xfId="4" applyFont="1" applyFill="1" applyBorder="1" applyAlignment="1">
      <alignment horizontal="center" vertical="center"/>
    </xf>
    <xf numFmtId="0" fontId="6" fillId="4" borderId="43" xfId="4" applyFont="1" applyFill="1" applyBorder="1" applyAlignment="1">
      <alignment horizontal="center" vertical="center"/>
    </xf>
    <xf numFmtId="172" fontId="10" fillId="0" borderId="38" xfId="4" applyNumberFormat="1" applyFont="1" applyBorder="1" applyAlignment="1">
      <alignment horizontal="center" vertical="center" wrapText="1"/>
    </xf>
    <xf numFmtId="172" fontId="10" fillId="0" borderId="43" xfId="4" applyNumberFormat="1" applyFont="1" applyBorder="1" applyAlignment="1">
      <alignment horizontal="center" vertical="center" wrapText="1"/>
    </xf>
    <xf numFmtId="37" fontId="6" fillId="0" borderId="38" xfId="4" applyNumberFormat="1" applyFont="1" applyBorder="1" applyAlignment="1">
      <alignment horizontal="right" vertical="center"/>
    </xf>
    <xf numFmtId="37" fontId="6" fillId="0" borderId="40" xfId="4" applyNumberFormat="1" applyFont="1" applyBorder="1" applyAlignment="1">
      <alignment horizontal="right" vertical="center"/>
    </xf>
    <xf numFmtId="37" fontId="6" fillId="0" borderId="43" xfId="4" applyNumberFormat="1" applyFont="1" applyBorder="1" applyAlignment="1">
      <alignment horizontal="right" vertical="center"/>
    </xf>
    <xf numFmtId="0" fontId="10" fillId="0" borderId="38" xfId="6" applyFont="1" applyBorder="1" applyAlignment="1">
      <alignment horizontal="left" vertical="center"/>
    </xf>
    <xf numFmtId="0" fontId="10" fillId="0" borderId="43" xfId="6" applyFont="1" applyBorder="1" applyAlignment="1">
      <alignment horizontal="left" vertical="center"/>
    </xf>
    <xf numFmtId="0" fontId="12" fillId="0" borderId="9" xfId="4" applyFont="1" applyBorder="1" applyAlignment="1">
      <alignment horizontal="center" vertical="center" wrapText="1"/>
    </xf>
    <xf numFmtId="0" fontId="12" fillId="0" borderId="44" xfId="4" applyFont="1" applyBorder="1" applyAlignment="1">
      <alignment horizontal="center" vertical="center" wrapText="1"/>
    </xf>
    <xf numFmtId="0" fontId="6" fillId="4" borderId="6" xfId="4" applyFont="1" applyFill="1" applyBorder="1" applyAlignment="1">
      <alignment vertical="center"/>
    </xf>
    <xf numFmtId="0" fontId="10" fillId="0" borderId="0" xfId="4" applyFont="1" applyAlignment="1">
      <alignment horizontal="center" vertical="center"/>
    </xf>
    <xf numFmtId="171" fontId="6" fillId="4" borderId="6" xfId="4" applyNumberFormat="1" applyFont="1" applyFill="1" applyBorder="1" applyAlignment="1">
      <alignment vertical="center"/>
    </xf>
    <xf numFmtId="0" fontId="2" fillId="2" borderId="6" xfId="0" applyFont="1" applyFill="1" applyBorder="1" applyAlignment="1">
      <alignment horizontal="center"/>
    </xf>
  </cellXfs>
  <cellStyles count="9">
    <cellStyle name="Moneda" xfId="1" builtinId="4"/>
    <cellStyle name="Normal" xfId="0" builtinId="0"/>
    <cellStyle name="Normal 2" xfId="3" xr:uid="{12EE7DE7-79ED-4A2A-97AE-11953311F2D0}"/>
    <cellStyle name="Normal_CALCULO DEL AIU 2011" xfId="6" xr:uid="{013E0E8F-049D-4CAD-BEF2-95A2C949E089}"/>
    <cellStyle name="Normal_CALCULO DEL AIU 2011_revisar" xfId="5" xr:uid="{372643D3-A332-48DF-A412-3C1C9AC8D4EF}"/>
    <cellStyle name="Normal_PPTO-ETAPA- I-07-SEPTIEMBRE-12" xfId="4" xr:uid="{2E308BB6-1DC8-466D-8427-DACEC818BC0F}"/>
    <cellStyle name="Porcentaje" xfId="2" builtinId="5"/>
    <cellStyle name="Porcentaje 2" xfId="7" xr:uid="{048131C9-B69A-4F25-A74A-3EDBD5409847}"/>
    <cellStyle name="Porcentual_CALCULO DEL AIU-2012" xfId="8" xr:uid="{1127A3FE-1D29-47AC-A52D-52CE98A3F3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1</xdr:row>
      <xdr:rowOff>76200</xdr:rowOff>
    </xdr:from>
    <xdr:to>
      <xdr:col>12</xdr:col>
      <xdr:colOff>88625</xdr:colOff>
      <xdr:row>3</xdr:row>
      <xdr:rowOff>220980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1CC14B-AB91-40F3-B25F-0B205B2C2D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246" b="38369"/>
        <a:stretch/>
      </xdr:blipFill>
      <xdr:spPr>
        <a:xfrm>
          <a:off x="7900035" y="167640"/>
          <a:ext cx="2906543" cy="678180"/>
        </a:xfrm>
        <a:prstGeom prst="rect">
          <a:avLst/>
        </a:prstGeom>
      </xdr:spPr>
    </xdr:pic>
    <xdr:clientData/>
  </xdr:twoCellAnchor>
  <xdr:twoCellAnchor editAs="oneCell">
    <xdr:from>
      <xdr:col>1</xdr:col>
      <xdr:colOff>64771</xdr:colOff>
      <xdr:row>1</xdr:row>
      <xdr:rowOff>5715</xdr:rowOff>
    </xdr:from>
    <xdr:to>
      <xdr:col>2</xdr:col>
      <xdr:colOff>1325880</xdr:colOff>
      <xdr:row>3</xdr:row>
      <xdr:rowOff>280616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DB867F6-C0A8-4173-9B19-E460AECA7C4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0151" b="29050"/>
        <a:stretch/>
      </xdr:blipFill>
      <xdr:spPr>
        <a:xfrm>
          <a:off x="857251" y="196215"/>
          <a:ext cx="2053589" cy="823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F2F8D-6ADB-45EC-9295-0220C5DD3F72}">
  <dimension ref="A1:N64"/>
  <sheetViews>
    <sheetView tabSelected="1" topLeftCell="A33" zoomScale="90" zoomScaleNormal="90" workbookViewId="0">
      <selection activeCell="K23" sqref="K23"/>
    </sheetView>
  </sheetViews>
  <sheetFormatPr baseColWidth="10" defaultRowHeight="14.4" x14ac:dyDescent="0.3"/>
  <cols>
    <col min="3" max="3" width="52.33203125" customWidth="1"/>
    <col min="4" max="4" width="10.88671875" customWidth="1"/>
    <col min="8" max="8" width="5.88671875" customWidth="1"/>
    <col min="9" max="9" width="13.6640625" customWidth="1"/>
    <col min="12" max="12" width="18.44140625" customWidth="1"/>
    <col min="14" max="14" width="22.21875" customWidth="1"/>
  </cols>
  <sheetData>
    <row r="1" spans="2:14" ht="15" thickBot="1" x14ac:dyDescent="0.35"/>
    <row r="2" spans="2:14" x14ac:dyDescent="0.3">
      <c r="B2" s="116"/>
      <c r="C2" s="117"/>
      <c r="D2" s="122" t="s">
        <v>23</v>
      </c>
      <c r="E2" s="122"/>
      <c r="F2" s="122"/>
      <c r="G2" s="122"/>
      <c r="H2" s="122"/>
      <c r="I2" s="122"/>
      <c r="J2" s="123"/>
      <c r="K2" s="124"/>
      <c r="L2" s="125"/>
      <c r="M2" s="29"/>
    </row>
    <row r="3" spans="2:14" ht="28.8" customHeight="1" x14ac:dyDescent="0.3">
      <c r="B3" s="118"/>
      <c r="C3" s="119"/>
      <c r="D3" s="122" t="s">
        <v>24</v>
      </c>
      <c r="E3" s="122"/>
      <c r="F3" s="122"/>
      <c r="G3" s="122"/>
      <c r="H3" s="122"/>
      <c r="I3" s="122"/>
      <c r="J3" s="126"/>
      <c r="K3" s="127"/>
      <c r="L3" s="128"/>
      <c r="M3" s="29"/>
    </row>
    <row r="4" spans="2:14" ht="27" customHeight="1" thickBot="1" x14ac:dyDescent="0.35">
      <c r="B4" s="120"/>
      <c r="C4" s="121"/>
      <c r="D4" s="122" t="s">
        <v>25</v>
      </c>
      <c r="E4" s="122"/>
      <c r="F4" s="122"/>
      <c r="G4" s="122"/>
      <c r="H4" s="122"/>
      <c r="I4" s="122"/>
      <c r="J4" s="129"/>
      <c r="K4" s="130"/>
      <c r="L4" s="131"/>
      <c r="M4" s="29"/>
    </row>
    <row r="5" spans="2:14" ht="15" thickBot="1" x14ac:dyDescent="0.35">
      <c r="B5" s="110"/>
      <c r="C5" s="111"/>
      <c r="D5" s="112"/>
      <c r="E5" s="113"/>
      <c r="F5" s="113"/>
      <c r="G5" s="113"/>
      <c r="H5" s="113"/>
      <c r="I5" s="113"/>
      <c r="J5" s="114"/>
      <c r="K5" s="114"/>
      <c r="L5" s="115"/>
      <c r="M5" s="29"/>
    </row>
    <row r="6" spans="2:14" ht="15" thickBot="1" x14ac:dyDescent="0.35">
      <c r="B6" s="32"/>
      <c r="C6" s="32"/>
      <c r="D6" s="32"/>
      <c r="E6" s="32"/>
      <c r="F6" s="32"/>
      <c r="G6" s="32"/>
      <c r="H6" s="32"/>
      <c r="I6" s="32"/>
      <c r="J6" s="32"/>
      <c r="K6" s="32"/>
      <c r="L6" s="33"/>
      <c r="M6" s="29"/>
    </row>
    <row r="7" spans="2:14" ht="15" thickBot="1" x14ac:dyDescent="0.35">
      <c r="B7" s="132" t="s">
        <v>26</v>
      </c>
      <c r="C7" s="133"/>
      <c r="D7" s="134"/>
      <c r="E7" s="135">
        <v>381316807</v>
      </c>
      <c r="F7" s="136"/>
      <c r="G7" s="137"/>
      <c r="H7" s="34"/>
      <c r="I7" s="35" t="s">
        <v>27</v>
      </c>
      <c r="J7" s="138" t="s">
        <v>89</v>
      </c>
      <c r="K7" s="138"/>
      <c r="L7" s="139"/>
      <c r="M7" s="29"/>
      <c r="N7" s="101"/>
    </row>
    <row r="8" spans="2:14" ht="15" thickBot="1" x14ac:dyDescent="0.35">
      <c r="B8" s="140" t="s">
        <v>28</v>
      </c>
      <c r="C8" s="141"/>
      <c r="D8" s="142"/>
      <c r="E8" s="36">
        <v>4</v>
      </c>
      <c r="F8" s="143" t="s">
        <v>29</v>
      </c>
      <c r="G8" s="144"/>
      <c r="H8" s="29"/>
      <c r="I8" s="37"/>
      <c r="J8" s="145"/>
      <c r="K8" s="145"/>
      <c r="L8" s="146"/>
      <c r="M8" s="38"/>
    </row>
    <row r="9" spans="2:14" ht="15" thickBot="1" x14ac:dyDescent="0.35">
      <c r="B9" s="147"/>
      <c r="C9" s="148"/>
      <c r="D9" s="149"/>
      <c r="E9" s="150"/>
      <c r="F9" s="151"/>
      <c r="G9" s="152"/>
      <c r="H9" s="29"/>
      <c r="I9" s="39"/>
      <c r="J9" s="30"/>
      <c r="K9" s="30"/>
      <c r="L9" s="31"/>
      <c r="M9" s="38"/>
    </row>
    <row r="10" spans="2:14" ht="15" thickBot="1" x14ac:dyDescent="0.35">
      <c r="B10" s="147" t="s">
        <v>30</v>
      </c>
      <c r="C10" s="148"/>
      <c r="D10" s="148"/>
      <c r="E10" s="153">
        <v>490253680</v>
      </c>
      <c r="F10" s="154"/>
      <c r="G10" s="155"/>
      <c r="H10" s="29"/>
      <c r="I10" s="39"/>
      <c r="J10" s="30"/>
      <c r="K10" s="30"/>
      <c r="L10" s="31"/>
      <c r="M10" s="38"/>
    </row>
    <row r="11" spans="2:14" ht="15" thickBot="1" x14ac:dyDescent="0.35">
      <c r="B11" s="156" t="s">
        <v>31</v>
      </c>
      <c r="C11" s="157"/>
      <c r="D11" s="158"/>
      <c r="E11" s="159">
        <v>0</v>
      </c>
      <c r="F11" s="160"/>
      <c r="G11" s="161"/>
      <c r="H11" s="40"/>
      <c r="I11" s="120"/>
      <c r="J11" s="121"/>
      <c r="K11" s="121"/>
      <c r="L11" s="162"/>
      <c r="M11" s="29"/>
    </row>
    <row r="12" spans="2:14" x14ac:dyDescent="0.3">
      <c r="B12" s="30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2:14" x14ac:dyDescent="0.3">
      <c r="B13" s="163" t="s">
        <v>32</v>
      </c>
      <c r="C13" s="164" t="s">
        <v>33</v>
      </c>
      <c r="D13" s="164"/>
      <c r="E13" s="164"/>
      <c r="F13" s="164"/>
      <c r="G13" s="164"/>
      <c r="H13" s="164"/>
      <c r="I13" s="164"/>
      <c r="J13" s="164"/>
      <c r="K13" s="164"/>
      <c r="L13" s="164"/>
      <c r="M13" s="42"/>
    </row>
    <row r="14" spans="2:14" x14ac:dyDescent="0.3">
      <c r="B14" s="163"/>
      <c r="C14" s="165" t="s">
        <v>34</v>
      </c>
      <c r="D14" s="166"/>
      <c r="E14" s="166"/>
      <c r="F14" s="166"/>
      <c r="G14" s="166"/>
      <c r="H14" s="166"/>
      <c r="I14" s="166"/>
      <c r="J14" s="166"/>
      <c r="K14" s="166"/>
      <c r="L14" s="167"/>
      <c r="M14" s="43"/>
    </row>
    <row r="15" spans="2:14" ht="30.6" x14ac:dyDescent="0.3">
      <c r="B15" s="163"/>
      <c r="C15" s="163" t="s">
        <v>35</v>
      </c>
      <c r="D15" s="163"/>
      <c r="E15" s="41" t="s">
        <v>36</v>
      </c>
      <c r="F15" s="163" t="s">
        <v>37</v>
      </c>
      <c r="G15" s="163" t="s">
        <v>38</v>
      </c>
      <c r="H15" s="163"/>
      <c r="I15" s="41" t="s">
        <v>39</v>
      </c>
      <c r="J15" s="41" t="s">
        <v>22</v>
      </c>
      <c r="K15" s="41" t="s">
        <v>40</v>
      </c>
      <c r="L15" s="41" t="s">
        <v>41</v>
      </c>
      <c r="M15" s="44"/>
    </row>
    <row r="16" spans="2:14" x14ac:dyDescent="0.3">
      <c r="B16" s="163"/>
      <c r="C16" s="163"/>
      <c r="D16" s="163"/>
      <c r="E16" s="45" t="s">
        <v>42</v>
      </c>
      <c r="F16" s="163"/>
      <c r="G16" s="168" t="s">
        <v>43</v>
      </c>
      <c r="H16" s="168"/>
      <c r="I16" s="45" t="s">
        <v>44</v>
      </c>
      <c r="J16" s="45" t="s">
        <v>45</v>
      </c>
      <c r="K16" s="45" t="s">
        <v>46</v>
      </c>
      <c r="L16" s="45" t="s">
        <v>47</v>
      </c>
      <c r="M16" s="44"/>
    </row>
    <row r="17" spans="1:14" x14ac:dyDescent="0.3">
      <c r="B17" s="41">
        <v>1</v>
      </c>
      <c r="C17" s="46" t="s">
        <v>48</v>
      </c>
      <c r="D17" s="47"/>
      <c r="E17" s="48"/>
      <c r="F17" s="48"/>
      <c r="G17" s="48"/>
      <c r="H17" s="48"/>
      <c r="I17" s="48"/>
      <c r="J17" s="48"/>
      <c r="K17" s="48"/>
      <c r="L17" s="49"/>
      <c r="M17" s="50"/>
    </row>
    <row r="18" spans="1:14" x14ac:dyDescent="0.3">
      <c r="A18">
        <v>100150</v>
      </c>
      <c r="B18" s="93">
        <v>1.1000000000000001</v>
      </c>
      <c r="C18" s="172" t="s">
        <v>49</v>
      </c>
      <c r="D18" s="173"/>
      <c r="E18" s="94">
        <v>1</v>
      </c>
      <c r="F18" s="94">
        <v>8</v>
      </c>
      <c r="G18" s="174">
        <v>1</v>
      </c>
      <c r="H18" s="175"/>
      <c r="I18" s="95">
        <v>4557281</v>
      </c>
      <c r="J18" s="96">
        <v>1.4525999999999999</v>
      </c>
      <c r="K18" s="97">
        <v>4</v>
      </c>
      <c r="L18" s="98">
        <f t="shared" ref="L18" si="0">E18*G18*I18*J18*K18</f>
        <v>26479625.522399999</v>
      </c>
      <c r="M18" s="43"/>
      <c r="N18" s="188"/>
    </row>
    <row r="19" spans="1:14" x14ac:dyDescent="0.3">
      <c r="A19">
        <v>100023</v>
      </c>
      <c r="B19" s="93">
        <v>1.2</v>
      </c>
      <c r="C19" s="201" t="s">
        <v>90</v>
      </c>
      <c r="D19" s="202"/>
      <c r="E19" s="94">
        <v>1</v>
      </c>
      <c r="F19" s="94">
        <v>8</v>
      </c>
      <c r="G19" s="174">
        <v>0.6</v>
      </c>
      <c r="H19" s="175"/>
      <c r="I19" s="95">
        <v>4307910</v>
      </c>
      <c r="J19" s="96">
        <v>1.4525999999999999</v>
      </c>
      <c r="K19" s="97">
        <v>4</v>
      </c>
      <c r="L19" s="98">
        <f>E19*G19*I19*J19*K19</f>
        <v>15018408.158399999</v>
      </c>
      <c r="M19" s="43"/>
      <c r="N19" s="188"/>
    </row>
    <row r="20" spans="1:14" x14ac:dyDescent="0.3">
      <c r="B20" s="54"/>
      <c r="C20" s="169" t="s">
        <v>51</v>
      </c>
      <c r="D20" s="169"/>
      <c r="E20" s="169"/>
      <c r="F20" s="169"/>
      <c r="G20" s="169"/>
      <c r="H20" s="169"/>
      <c r="I20" s="169"/>
      <c r="J20" s="169"/>
      <c r="K20" s="169"/>
      <c r="L20" s="55">
        <f>SUM(L18:L19)</f>
        <v>41498033.680799998</v>
      </c>
      <c r="M20" s="50"/>
    </row>
    <row r="21" spans="1:14" ht="22.95" customHeight="1" x14ac:dyDescent="0.3">
      <c r="B21" s="43"/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52"/>
    </row>
    <row r="22" spans="1:14" ht="22.95" customHeight="1" x14ac:dyDescent="0.3">
      <c r="B22" s="41" t="s">
        <v>32</v>
      </c>
      <c r="C22" s="164" t="s">
        <v>52</v>
      </c>
      <c r="D22" s="164"/>
      <c r="E22" s="56" t="s">
        <v>53</v>
      </c>
      <c r="F22" s="41" t="s">
        <v>54</v>
      </c>
      <c r="G22" s="171" t="s">
        <v>55</v>
      </c>
      <c r="H22" s="171"/>
      <c r="I22" s="41" t="s">
        <v>56</v>
      </c>
      <c r="J22" s="41" t="s">
        <v>57</v>
      </c>
      <c r="K22" s="41" t="s">
        <v>40</v>
      </c>
      <c r="L22" s="41" t="s">
        <v>58</v>
      </c>
      <c r="M22" s="52"/>
      <c r="N22" s="92"/>
    </row>
    <row r="23" spans="1:14" ht="48.6" customHeight="1" x14ac:dyDescent="0.3">
      <c r="B23" s="104">
        <v>2.1</v>
      </c>
      <c r="C23" s="180" t="s">
        <v>91</v>
      </c>
      <c r="D23" s="181"/>
      <c r="E23" s="105">
        <v>1</v>
      </c>
      <c r="F23" s="106" t="s">
        <v>50</v>
      </c>
      <c r="G23" s="182">
        <v>3.0101494928173933E-2</v>
      </c>
      <c r="H23" s="183"/>
      <c r="I23" s="107" t="s">
        <v>50</v>
      </c>
      <c r="J23" s="95">
        <v>12452100</v>
      </c>
      <c r="K23" s="97">
        <v>4</v>
      </c>
      <c r="L23" s="108">
        <f>+K23*J23*G23</f>
        <v>1499307.2999804586</v>
      </c>
      <c r="M23" s="43"/>
      <c r="N23" s="100"/>
    </row>
    <row r="24" spans="1:14" x14ac:dyDescent="0.3">
      <c r="B24" s="54"/>
      <c r="C24" s="184" t="s">
        <v>59</v>
      </c>
      <c r="D24" s="185"/>
      <c r="E24" s="185"/>
      <c r="F24" s="185"/>
      <c r="G24" s="185"/>
      <c r="H24" s="185"/>
      <c r="I24" s="185"/>
      <c r="J24" s="185"/>
      <c r="K24" s="185"/>
      <c r="L24" s="186"/>
      <c r="M24" s="57"/>
      <c r="N24" s="101"/>
    </row>
    <row r="25" spans="1:14" x14ac:dyDescent="0.3">
      <c r="B25" s="54"/>
      <c r="C25" s="58" t="s">
        <v>60</v>
      </c>
      <c r="D25" s="59"/>
      <c r="E25" s="59"/>
      <c r="F25" s="59"/>
      <c r="G25" s="59"/>
      <c r="H25" s="59"/>
      <c r="I25" s="59"/>
      <c r="J25" s="59"/>
      <c r="K25" s="60"/>
      <c r="L25" s="61">
        <f>ROUND(SUM(L23:L23),4)</f>
        <v>1499307.3</v>
      </c>
      <c r="M25" s="43"/>
      <c r="N25" s="100"/>
    </row>
    <row r="26" spans="1:14" x14ac:dyDescent="0.3">
      <c r="B26" s="54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43"/>
      <c r="N26" s="100"/>
    </row>
    <row r="27" spans="1:14" x14ac:dyDescent="0.3">
      <c r="B27" s="54"/>
      <c r="C27" s="58" t="s">
        <v>61</v>
      </c>
      <c r="D27" s="59"/>
      <c r="E27" s="59"/>
      <c r="F27" s="59"/>
      <c r="G27" s="59"/>
      <c r="H27" s="59"/>
      <c r="I27" s="59"/>
      <c r="J27" s="59"/>
      <c r="K27" s="60"/>
      <c r="L27" s="61">
        <f>ROUND((L20+L25),4)</f>
        <v>42997340.980800003</v>
      </c>
      <c r="M27" s="43"/>
    </row>
    <row r="28" spans="1:14" x14ac:dyDescent="0.3">
      <c r="B28" s="54"/>
      <c r="C28" s="58" t="s">
        <v>62</v>
      </c>
      <c r="D28" s="59"/>
      <c r="E28" s="59"/>
      <c r="F28" s="59"/>
      <c r="G28" s="59"/>
      <c r="H28" s="59"/>
      <c r="I28" s="59"/>
      <c r="J28" s="59"/>
      <c r="K28" s="60"/>
      <c r="L28" s="62">
        <f>L27/E7</f>
        <v>0.1127601516415719</v>
      </c>
      <c r="M28" s="43"/>
    </row>
    <row r="29" spans="1:14" x14ac:dyDescent="0.3">
      <c r="B29" s="54"/>
      <c r="C29" s="63"/>
      <c r="D29" s="63"/>
      <c r="E29" s="63"/>
      <c r="F29" s="63"/>
      <c r="G29" s="206"/>
      <c r="H29" s="206"/>
      <c r="I29" s="63"/>
      <c r="J29" s="63"/>
      <c r="K29" s="63"/>
      <c r="L29" s="64"/>
      <c r="M29" s="43"/>
    </row>
    <row r="30" spans="1:14" x14ac:dyDescent="0.3">
      <c r="B30" s="164" t="s">
        <v>63</v>
      </c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43"/>
    </row>
    <row r="31" spans="1:14" x14ac:dyDescent="0.3">
      <c r="B31" s="56">
        <v>3.1</v>
      </c>
      <c r="C31" s="207" t="s">
        <v>64</v>
      </c>
      <c r="D31" s="207"/>
      <c r="E31" s="207"/>
      <c r="F31" s="207"/>
      <c r="G31" s="207"/>
      <c r="H31" s="207"/>
      <c r="I31" s="207"/>
      <c r="J31" s="207"/>
      <c r="K31" s="207"/>
      <c r="L31" s="207"/>
      <c r="M31" s="43"/>
    </row>
    <row r="32" spans="1:14" x14ac:dyDescent="0.3">
      <c r="B32" s="41" t="s">
        <v>32</v>
      </c>
      <c r="C32" s="176" t="s">
        <v>65</v>
      </c>
      <c r="D32" s="177"/>
      <c r="E32" s="66"/>
      <c r="F32" s="67"/>
      <c r="G32" s="178"/>
      <c r="H32" s="178"/>
      <c r="I32" s="68"/>
      <c r="J32" s="176" t="s">
        <v>66</v>
      </c>
      <c r="K32" s="179"/>
      <c r="L32" s="56" t="s">
        <v>58</v>
      </c>
      <c r="M32" s="43"/>
    </row>
    <row r="33" spans="2:14" x14ac:dyDescent="0.3">
      <c r="B33" s="51">
        <f>B31+0.001</f>
        <v>3.101</v>
      </c>
      <c r="C33" s="69" t="s">
        <v>67</v>
      </c>
      <c r="D33" s="70"/>
      <c r="E33" s="70"/>
      <c r="F33" s="70"/>
      <c r="G33" s="70"/>
      <c r="H33" s="70"/>
      <c r="I33" s="71"/>
      <c r="J33" s="189">
        <v>0.05</v>
      </c>
      <c r="K33" s="190"/>
      <c r="L33" s="72">
        <f>E10*J33</f>
        <v>24512684</v>
      </c>
      <c r="M33" s="43"/>
    </row>
    <row r="34" spans="2:14" x14ac:dyDescent="0.3">
      <c r="B34" s="51">
        <f t="shared" ref="B34:B36" si="1">B33+0.001</f>
        <v>3.1019999999999999</v>
      </c>
      <c r="C34" s="69" t="s">
        <v>68</v>
      </c>
      <c r="D34" s="70"/>
      <c r="E34" s="70"/>
      <c r="F34" s="70"/>
      <c r="G34" s="70"/>
      <c r="H34" s="70"/>
      <c r="I34" s="71"/>
      <c r="J34" s="196">
        <v>7.6600000000000001E-3</v>
      </c>
      <c r="K34" s="197"/>
      <c r="L34" s="72">
        <f>E10*J34</f>
        <v>3755343.1888000001</v>
      </c>
      <c r="M34" s="43"/>
    </row>
    <row r="35" spans="2:14" x14ac:dyDescent="0.3">
      <c r="B35" s="51">
        <f>B34+0.001</f>
        <v>3.1029999999999998</v>
      </c>
      <c r="C35" s="74" t="s">
        <v>69</v>
      </c>
      <c r="D35" s="70"/>
      <c r="E35" s="70"/>
      <c r="F35" s="70"/>
      <c r="G35" s="70"/>
      <c r="H35" s="70"/>
      <c r="I35" s="71"/>
      <c r="J35" s="189">
        <v>0.02</v>
      </c>
      <c r="K35" s="190"/>
      <c r="L35" s="72">
        <f>E10*J35</f>
        <v>9805073.5999999996</v>
      </c>
      <c r="M35" s="43"/>
    </row>
    <row r="36" spans="2:14" x14ac:dyDescent="0.3">
      <c r="B36" s="51">
        <f t="shared" si="1"/>
        <v>3.1039999999999996</v>
      </c>
      <c r="C36" s="69" t="s">
        <v>70</v>
      </c>
      <c r="D36" s="70"/>
      <c r="E36" s="70"/>
      <c r="F36" s="70"/>
      <c r="G36" s="70"/>
      <c r="H36" s="70"/>
      <c r="I36" s="71"/>
      <c r="J36" s="189">
        <v>5.0000000000000001E-3</v>
      </c>
      <c r="K36" s="190"/>
      <c r="L36" s="72">
        <f>E10*J36</f>
        <v>2451268.4</v>
      </c>
      <c r="M36" s="43"/>
    </row>
    <row r="37" spans="2:14" x14ac:dyDescent="0.3">
      <c r="B37" s="54"/>
      <c r="C37" s="198" t="s">
        <v>71</v>
      </c>
      <c r="D37" s="199"/>
      <c r="E37" s="199"/>
      <c r="F37" s="199"/>
      <c r="G37" s="199"/>
      <c r="H37" s="199"/>
      <c r="I37" s="199"/>
      <c r="J37" s="199"/>
      <c r="K37" s="200"/>
      <c r="L37" s="55">
        <f>SUM(L33:L36)</f>
        <v>40524369.1888</v>
      </c>
      <c r="M37" s="65"/>
    </row>
    <row r="38" spans="2:14" x14ac:dyDescent="0.3">
      <c r="B38" s="54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65"/>
    </row>
    <row r="39" spans="2:14" x14ac:dyDescent="0.3">
      <c r="B39" s="56">
        <f>B31+0.1</f>
        <v>3.2</v>
      </c>
      <c r="C39" s="205" t="s">
        <v>72</v>
      </c>
      <c r="D39" s="205"/>
      <c r="E39" s="205"/>
      <c r="F39" s="205"/>
      <c r="G39" s="205"/>
      <c r="H39" s="205"/>
      <c r="I39" s="205"/>
      <c r="J39" s="205"/>
      <c r="K39" s="205"/>
      <c r="L39" s="205"/>
      <c r="M39" s="73"/>
    </row>
    <row r="40" spans="2:14" ht="20.399999999999999" x14ac:dyDescent="0.3">
      <c r="B40" s="41" t="s">
        <v>32</v>
      </c>
      <c r="C40" s="171" t="s">
        <v>65</v>
      </c>
      <c r="D40" s="171"/>
      <c r="E40" s="194" t="s">
        <v>73</v>
      </c>
      <c r="F40" s="195"/>
      <c r="G40" s="176" t="s">
        <v>74</v>
      </c>
      <c r="H40" s="179"/>
      <c r="I40" s="41" t="s">
        <v>75</v>
      </c>
      <c r="J40" s="176" t="s">
        <v>76</v>
      </c>
      <c r="K40" s="179"/>
      <c r="L40" s="56" t="s">
        <v>58</v>
      </c>
      <c r="M40" s="73"/>
    </row>
    <row r="41" spans="2:14" x14ac:dyDescent="0.3">
      <c r="B41" s="51">
        <f>B39+0.001</f>
        <v>3.2010000000000001</v>
      </c>
      <c r="C41" s="76" t="s">
        <v>77</v>
      </c>
      <c r="D41" s="203" t="s">
        <v>78</v>
      </c>
      <c r="E41" s="191">
        <f>+E10</f>
        <v>490253680</v>
      </c>
      <c r="F41" s="192"/>
      <c r="G41" s="193">
        <v>0.1</v>
      </c>
      <c r="H41" s="193"/>
      <c r="I41" s="77">
        <v>4</v>
      </c>
      <c r="J41" s="189">
        <v>3.0000000000000001E-3</v>
      </c>
      <c r="K41" s="190"/>
      <c r="L41" s="72">
        <f t="shared" ref="L41:L44" si="2">ROUND((((((E41*J41)*G41)/12)*I41)+2500)*1.19,4)</f>
        <v>61315.187899999997</v>
      </c>
      <c r="M41" s="73"/>
    </row>
    <row r="42" spans="2:14" x14ac:dyDescent="0.3">
      <c r="B42" s="51">
        <v>3.202</v>
      </c>
      <c r="C42" s="76" t="s">
        <v>79</v>
      </c>
      <c r="D42" s="204"/>
      <c r="E42" s="191">
        <f>+E10</f>
        <v>490253680</v>
      </c>
      <c r="F42" s="192"/>
      <c r="G42" s="193">
        <v>0.05</v>
      </c>
      <c r="H42" s="193"/>
      <c r="I42" s="77">
        <v>41</v>
      </c>
      <c r="J42" s="189">
        <v>3.0000000000000001E-3</v>
      </c>
      <c r="K42" s="190"/>
      <c r="L42" s="72">
        <f t="shared" si="2"/>
        <v>301968.46309999999</v>
      </c>
      <c r="M42" s="73"/>
    </row>
    <row r="43" spans="2:14" x14ac:dyDescent="0.3">
      <c r="B43" s="51">
        <f>B41+0.001</f>
        <v>3.202</v>
      </c>
      <c r="C43" s="76" t="s">
        <v>80</v>
      </c>
      <c r="D43" s="204"/>
      <c r="E43" s="191">
        <f>+E10</f>
        <v>490253680</v>
      </c>
      <c r="F43" s="192"/>
      <c r="G43" s="193">
        <v>0.2</v>
      </c>
      <c r="H43" s="193"/>
      <c r="I43" s="77">
        <v>60</v>
      </c>
      <c r="J43" s="189">
        <v>3.0000000000000001E-3</v>
      </c>
      <c r="K43" s="190"/>
      <c r="L43" s="72">
        <f t="shared" si="2"/>
        <v>1753180.6376</v>
      </c>
      <c r="M43" s="53"/>
      <c r="N43" s="102"/>
    </row>
    <row r="44" spans="2:14" x14ac:dyDescent="0.3">
      <c r="B44" s="51">
        <f>B42+0.001</f>
        <v>3.2029999999999998</v>
      </c>
      <c r="C44" s="76" t="s">
        <v>81</v>
      </c>
      <c r="D44" s="204"/>
      <c r="E44" s="191">
        <f>(1750905*200)</f>
        <v>350181000</v>
      </c>
      <c r="F44" s="192"/>
      <c r="G44" s="193">
        <v>1</v>
      </c>
      <c r="H44" s="193"/>
      <c r="I44" s="77">
        <v>4</v>
      </c>
      <c r="J44" s="189">
        <v>3.0000000000000001E-3</v>
      </c>
      <c r="K44" s="190"/>
      <c r="L44" s="72">
        <f t="shared" si="2"/>
        <v>419690.39</v>
      </c>
      <c r="M44" s="43"/>
    </row>
    <row r="45" spans="2:14" x14ac:dyDescent="0.3">
      <c r="B45" s="54"/>
      <c r="C45" s="198" t="s">
        <v>82</v>
      </c>
      <c r="D45" s="199"/>
      <c r="E45" s="199"/>
      <c r="F45" s="199"/>
      <c r="G45" s="199"/>
      <c r="H45" s="199"/>
      <c r="I45" s="199"/>
      <c r="J45" s="199"/>
      <c r="K45" s="200"/>
      <c r="L45" s="61">
        <f>SUM(L41:L44)</f>
        <v>2536154.6786000002</v>
      </c>
      <c r="M45" s="43"/>
    </row>
    <row r="46" spans="2:14" x14ac:dyDescent="0.3">
      <c r="B46" s="54"/>
      <c r="C46" s="187"/>
      <c r="D46" s="187"/>
      <c r="E46" s="187"/>
      <c r="F46" s="187"/>
      <c r="G46" s="187"/>
      <c r="H46" s="187"/>
      <c r="I46" s="187"/>
      <c r="J46" s="187"/>
      <c r="K46" s="187"/>
      <c r="L46" s="187"/>
      <c r="M46" s="42"/>
      <c r="N46" s="100"/>
    </row>
    <row r="47" spans="2:14" x14ac:dyDescent="0.3">
      <c r="B47" s="54"/>
      <c r="C47" s="58" t="s">
        <v>83</v>
      </c>
      <c r="D47" s="59"/>
      <c r="E47" s="59"/>
      <c r="F47" s="59"/>
      <c r="G47" s="59"/>
      <c r="H47" s="59"/>
      <c r="I47" s="59"/>
      <c r="J47" s="59"/>
      <c r="K47" s="60"/>
      <c r="L47" s="61">
        <f>(L37+L45)</f>
        <v>43060523.867399998</v>
      </c>
      <c r="M47" s="73"/>
    </row>
    <row r="48" spans="2:14" x14ac:dyDescent="0.3">
      <c r="B48" s="54"/>
      <c r="C48" s="58" t="s">
        <v>84</v>
      </c>
      <c r="D48" s="59"/>
      <c r="E48" s="59"/>
      <c r="F48" s="59"/>
      <c r="G48" s="59"/>
      <c r="H48" s="59"/>
      <c r="I48" s="59"/>
      <c r="J48" s="59"/>
      <c r="K48" s="60"/>
      <c r="L48" s="62">
        <f>L47/E7</f>
        <v>0.11292584821051435</v>
      </c>
      <c r="M48" s="73"/>
    </row>
    <row r="49" spans="2:14" x14ac:dyDescent="0.3">
      <c r="B49" s="54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73"/>
    </row>
    <row r="50" spans="2:14" x14ac:dyDescent="0.3">
      <c r="B50" s="54"/>
      <c r="C50" s="58" t="s">
        <v>85</v>
      </c>
      <c r="D50" s="59"/>
      <c r="E50" s="59"/>
      <c r="F50" s="59"/>
      <c r="G50" s="59"/>
      <c r="H50" s="59"/>
      <c r="I50" s="59"/>
      <c r="J50" s="59"/>
      <c r="K50" s="60"/>
      <c r="L50" s="79">
        <f>L48+L28</f>
        <v>0.22568599985208626</v>
      </c>
      <c r="M50" s="73"/>
    </row>
    <row r="51" spans="2:14" x14ac:dyDescent="0.3">
      <c r="B51" s="65"/>
      <c r="C51" s="58" t="s">
        <v>86</v>
      </c>
      <c r="D51" s="59"/>
      <c r="E51" s="59"/>
      <c r="F51" s="59"/>
      <c r="G51" s="59"/>
      <c r="H51" s="59"/>
      <c r="I51" s="59"/>
      <c r="J51" s="59"/>
      <c r="K51" s="60"/>
      <c r="L51" s="79">
        <v>0.01</v>
      </c>
      <c r="M51" s="43"/>
    </row>
    <row r="52" spans="2:14" x14ac:dyDescent="0.3">
      <c r="B52" s="65"/>
      <c r="C52" s="58" t="s">
        <v>87</v>
      </c>
      <c r="D52" s="59"/>
      <c r="E52" s="59"/>
      <c r="F52" s="59"/>
      <c r="G52" s="59"/>
      <c r="H52" s="59"/>
      <c r="I52" s="59"/>
      <c r="J52" s="59"/>
      <c r="K52" s="60"/>
      <c r="L52" s="79">
        <v>0.05</v>
      </c>
      <c r="M52" s="43"/>
    </row>
    <row r="53" spans="2:14" x14ac:dyDescent="0.3">
      <c r="B53" s="54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78"/>
      <c r="N53" s="100"/>
    </row>
    <row r="54" spans="2:14" x14ac:dyDescent="0.3">
      <c r="B54" s="54"/>
      <c r="C54" s="58" t="s">
        <v>88</v>
      </c>
      <c r="D54" s="59"/>
      <c r="E54" s="59"/>
      <c r="F54" s="59"/>
      <c r="G54" s="59"/>
      <c r="H54" s="59"/>
      <c r="I54" s="59"/>
      <c r="J54" s="59"/>
      <c r="K54" s="83"/>
      <c r="L54" s="109">
        <f>SUM(L50:L52)</f>
        <v>0.28568599985208626</v>
      </c>
      <c r="M54" s="43"/>
      <c r="N54" s="101"/>
    </row>
    <row r="55" spans="2:14" x14ac:dyDescent="0.3">
      <c r="B55" s="54"/>
      <c r="C55" s="84"/>
      <c r="D55" s="84"/>
      <c r="E55" s="84"/>
      <c r="F55" s="84"/>
      <c r="G55" s="85"/>
      <c r="H55" s="85"/>
      <c r="I55" s="85"/>
      <c r="J55" s="85"/>
      <c r="K55" s="85"/>
      <c r="L55" s="103"/>
      <c r="M55" s="43"/>
      <c r="N55" s="100"/>
    </row>
    <row r="56" spans="2:14" x14ac:dyDescent="0.3">
      <c r="B56" s="30"/>
      <c r="C56" s="29"/>
      <c r="D56" s="29"/>
      <c r="E56" s="29"/>
      <c r="F56" s="29"/>
      <c r="G56" s="29"/>
      <c r="H56" s="29"/>
      <c r="I56" s="29"/>
      <c r="J56" s="29"/>
      <c r="K56" s="29"/>
      <c r="L56" s="87"/>
      <c r="M56" s="80"/>
    </row>
    <row r="57" spans="2:14" x14ac:dyDescent="0.3"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90"/>
      <c r="M57" s="81"/>
    </row>
    <row r="58" spans="2:14" x14ac:dyDescent="0.3">
      <c r="M58" s="81"/>
    </row>
    <row r="59" spans="2:14" x14ac:dyDescent="0.3">
      <c r="L59" s="101"/>
      <c r="M59" s="82"/>
      <c r="N59" s="101"/>
    </row>
    <row r="60" spans="2:14" x14ac:dyDescent="0.3">
      <c r="L60" s="100"/>
      <c r="M60" s="99"/>
      <c r="N60" s="101"/>
    </row>
    <row r="61" spans="2:14" x14ac:dyDescent="0.3">
      <c r="M61" s="86"/>
      <c r="N61" s="100"/>
    </row>
    <row r="62" spans="2:14" x14ac:dyDescent="0.3">
      <c r="L62" s="101"/>
      <c r="M62" s="88"/>
    </row>
    <row r="63" spans="2:14" x14ac:dyDescent="0.3">
      <c r="L63" s="101"/>
      <c r="M63" s="91"/>
    </row>
    <row r="64" spans="2:14" x14ac:dyDescent="0.3">
      <c r="L64" s="101"/>
    </row>
  </sheetData>
  <mergeCells count="73">
    <mergeCell ref="C45:K45"/>
    <mergeCell ref="C46:L46"/>
    <mergeCell ref="C49:L49"/>
    <mergeCell ref="C53:L53"/>
    <mergeCell ref="C19:D19"/>
    <mergeCell ref="E44:F44"/>
    <mergeCell ref="G44:H44"/>
    <mergeCell ref="J44:K44"/>
    <mergeCell ref="C40:D40"/>
    <mergeCell ref="D41:D44"/>
    <mergeCell ref="J36:K36"/>
    <mergeCell ref="C37:K37"/>
    <mergeCell ref="C39:L39"/>
    <mergeCell ref="G29:H29"/>
    <mergeCell ref="B30:L30"/>
    <mergeCell ref="C31:L31"/>
    <mergeCell ref="N18:N19"/>
    <mergeCell ref="J42:K42"/>
    <mergeCell ref="E43:F43"/>
    <mergeCell ref="G43:H43"/>
    <mergeCell ref="J43:K43"/>
    <mergeCell ref="E40:F40"/>
    <mergeCell ref="G40:H40"/>
    <mergeCell ref="J40:K40"/>
    <mergeCell ref="E41:F41"/>
    <mergeCell ref="G41:H41"/>
    <mergeCell ref="J41:K41"/>
    <mergeCell ref="E42:F42"/>
    <mergeCell ref="G42:H42"/>
    <mergeCell ref="J33:K33"/>
    <mergeCell ref="J34:K34"/>
    <mergeCell ref="J35:K35"/>
    <mergeCell ref="C32:D32"/>
    <mergeCell ref="G32:H32"/>
    <mergeCell ref="J32:K32"/>
    <mergeCell ref="C23:D23"/>
    <mergeCell ref="G23:H23"/>
    <mergeCell ref="C24:L24"/>
    <mergeCell ref="C26:L26"/>
    <mergeCell ref="C20:K20"/>
    <mergeCell ref="C21:L21"/>
    <mergeCell ref="C22:D22"/>
    <mergeCell ref="G22:H22"/>
    <mergeCell ref="C18:D18"/>
    <mergeCell ref="G18:H18"/>
    <mergeCell ref="G19:H19"/>
    <mergeCell ref="I11:L11"/>
    <mergeCell ref="B13:B16"/>
    <mergeCell ref="C13:L13"/>
    <mergeCell ref="C14:L14"/>
    <mergeCell ref="C15:D16"/>
    <mergeCell ref="F15:F16"/>
    <mergeCell ref="G15:H15"/>
    <mergeCell ref="G16:H16"/>
    <mergeCell ref="B9:D9"/>
    <mergeCell ref="E9:G9"/>
    <mergeCell ref="B10:D10"/>
    <mergeCell ref="E10:G10"/>
    <mergeCell ref="B11:D11"/>
    <mergeCell ref="E11:G11"/>
    <mergeCell ref="B7:D7"/>
    <mergeCell ref="E7:G7"/>
    <mergeCell ref="J7:L7"/>
    <mergeCell ref="B8:D8"/>
    <mergeCell ref="F8:G8"/>
    <mergeCell ref="J8:L8"/>
    <mergeCell ref="B5:C5"/>
    <mergeCell ref="D5:L5"/>
    <mergeCell ref="B2:C4"/>
    <mergeCell ref="D2:I2"/>
    <mergeCell ref="J2:L4"/>
    <mergeCell ref="D3:I3"/>
    <mergeCell ref="D4:I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AFDA8-4A9E-4648-B306-2137E291790A}">
  <dimension ref="B3:E26"/>
  <sheetViews>
    <sheetView topLeftCell="A4" workbookViewId="0">
      <selection activeCell="D17" sqref="D17"/>
    </sheetView>
  </sheetViews>
  <sheetFormatPr baseColWidth="10" defaultRowHeight="14.4" x14ac:dyDescent="0.3"/>
  <cols>
    <col min="2" max="2" width="16.109375" customWidth="1"/>
    <col min="3" max="3" width="35.44140625" customWidth="1"/>
    <col min="4" max="4" width="20.6640625" customWidth="1"/>
    <col min="5" max="5" width="21.88671875" customWidth="1"/>
  </cols>
  <sheetData>
    <row r="3" spans="2:5" x14ac:dyDescent="0.3">
      <c r="B3" s="208" t="s">
        <v>0</v>
      </c>
      <c r="C3" s="208"/>
      <c r="D3" s="208"/>
      <c r="E3" s="208"/>
    </row>
    <row r="4" spans="2:5" x14ac:dyDescent="0.3">
      <c r="B4" s="2"/>
      <c r="C4" s="1"/>
      <c r="D4" s="1"/>
      <c r="E4" s="3"/>
    </row>
    <row r="5" spans="2:5" x14ac:dyDescent="0.3">
      <c r="B5" s="4" t="s">
        <v>1</v>
      </c>
      <c r="C5" s="5" t="s">
        <v>2</v>
      </c>
      <c r="D5" s="5" t="s">
        <v>3</v>
      </c>
      <c r="E5" s="6" t="s">
        <v>4</v>
      </c>
    </row>
    <row r="6" spans="2:5" x14ac:dyDescent="0.3">
      <c r="B6" s="28" t="s">
        <v>5</v>
      </c>
      <c r="C6" s="8"/>
      <c r="D6" s="9">
        <v>1</v>
      </c>
      <c r="E6" s="10"/>
    </row>
    <row r="7" spans="2:5" ht="15" thickBot="1" x14ac:dyDescent="0.35">
      <c r="B7" s="11"/>
      <c r="C7" s="12"/>
      <c r="D7" s="12"/>
      <c r="E7" s="13"/>
    </row>
    <row r="8" spans="2:5" x14ac:dyDescent="0.3">
      <c r="B8" s="14">
        <v>1</v>
      </c>
      <c r="C8" s="15" t="s">
        <v>6</v>
      </c>
      <c r="D8" s="15"/>
      <c r="E8" s="16">
        <v>0.223</v>
      </c>
    </row>
    <row r="9" spans="2:5" x14ac:dyDescent="0.3">
      <c r="B9" s="7"/>
      <c r="C9" s="8" t="s">
        <v>7</v>
      </c>
      <c r="D9" s="8"/>
      <c r="E9" s="10"/>
    </row>
    <row r="10" spans="2:5" x14ac:dyDescent="0.3">
      <c r="B10" s="7"/>
      <c r="C10" s="8" t="s">
        <v>8</v>
      </c>
      <c r="D10" s="17">
        <v>8.3299999999999999E-2</v>
      </c>
      <c r="E10" s="10"/>
    </row>
    <row r="11" spans="2:5" x14ac:dyDescent="0.3">
      <c r="B11" s="7"/>
      <c r="C11" s="8" t="s">
        <v>9</v>
      </c>
      <c r="D11" s="17">
        <v>0.01</v>
      </c>
      <c r="E11" s="10"/>
    </row>
    <row r="12" spans="2:5" x14ac:dyDescent="0.3">
      <c r="B12" s="7"/>
      <c r="C12" s="8" t="s">
        <v>10</v>
      </c>
      <c r="D12" s="17">
        <v>8.3299999999999999E-2</v>
      </c>
      <c r="E12" s="10"/>
    </row>
    <row r="13" spans="2:5" x14ac:dyDescent="0.3">
      <c r="B13" s="7"/>
      <c r="C13" s="8" t="s">
        <v>11</v>
      </c>
      <c r="D13" s="17">
        <v>4.1700000000000001E-2</v>
      </c>
      <c r="E13" s="10"/>
    </row>
    <row r="14" spans="2:5" ht="15" thickBot="1" x14ac:dyDescent="0.35">
      <c r="B14" s="18"/>
      <c r="C14" s="19" t="s">
        <v>12</v>
      </c>
      <c r="D14" s="20">
        <v>4.7000000000000002E-3</v>
      </c>
      <c r="E14" s="21"/>
    </row>
    <row r="15" spans="2:5" x14ac:dyDescent="0.3">
      <c r="B15" s="14">
        <v>2</v>
      </c>
      <c r="C15" s="15" t="s">
        <v>13</v>
      </c>
      <c r="D15" s="15"/>
      <c r="E15" s="16">
        <v>0.18959999999999999</v>
      </c>
    </row>
    <row r="16" spans="2:5" x14ac:dyDescent="0.3">
      <c r="B16" s="7"/>
      <c r="C16" s="8" t="s">
        <v>14</v>
      </c>
      <c r="D16" s="17">
        <v>0.12</v>
      </c>
      <c r="E16" s="10"/>
    </row>
    <row r="17" spans="2:5" x14ac:dyDescent="0.3">
      <c r="B17" s="7"/>
      <c r="C17" s="8" t="s">
        <v>15</v>
      </c>
      <c r="D17" s="8"/>
      <c r="E17" s="10"/>
    </row>
    <row r="18" spans="2:5" x14ac:dyDescent="0.3">
      <c r="B18" s="7"/>
      <c r="C18" s="8" t="s">
        <v>16</v>
      </c>
      <c r="D18" s="17">
        <v>6.9599999999999995E-2</v>
      </c>
      <c r="E18" s="10"/>
    </row>
    <row r="19" spans="2:5" ht="15" thickBot="1" x14ac:dyDescent="0.35">
      <c r="B19" s="18"/>
      <c r="C19" s="19"/>
      <c r="D19" s="19"/>
      <c r="E19" s="21"/>
    </row>
    <row r="20" spans="2:5" x14ac:dyDescent="0.3">
      <c r="B20" s="14">
        <v>3</v>
      </c>
      <c r="C20" s="15" t="s">
        <v>17</v>
      </c>
      <c r="D20" s="15"/>
      <c r="E20" s="16">
        <v>0.04</v>
      </c>
    </row>
    <row r="21" spans="2:5" x14ac:dyDescent="0.3">
      <c r="B21" s="7"/>
      <c r="C21" s="8" t="s">
        <v>18</v>
      </c>
      <c r="D21" s="17">
        <v>0.04</v>
      </c>
      <c r="E21" s="10"/>
    </row>
    <row r="22" spans="2:5" x14ac:dyDescent="0.3">
      <c r="B22" s="7"/>
      <c r="C22" s="8" t="s">
        <v>19</v>
      </c>
      <c r="D22" s="8"/>
      <c r="E22" s="10"/>
    </row>
    <row r="23" spans="2:5" x14ac:dyDescent="0.3">
      <c r="B23" s="7"/>
      <c r="C23" s="8" t="s">
        <v>20</v>
      </c>
      <c r="D23" s="8"/>
      <c r="E23" s="10"/>
    </row>
    <row r="24" spans="2:5" ht="15" thickBot="1" x14ac:dyDescent="0.35">
      <c r="B24" s="11"/>
      <c r="C24" s="12"/>
      <c r="D24" s="12"/>
      <c r="E24" s="13"/>
    </row>
    <row r="25" spans="2:5" ht="15" thickBot="1" x14ac:dyDescent="0.35">
      <c r="B25" s="22"/>
      <c r="C25" s="23" t="s">
        <v>21</v>
      </c>
      <c r="D25" s="23"/>
      <c r="E25" s="24">
        <v>0.4526</v>
      </c>
    </row>
    <row r="26" spans="2:5" ht="15" thickBot="1" x14ac:dyDescent="0.35">
      <c r="B26" s="25"/>
      <c r="C26" s="26" t="s">
        <v>22</v>
      </c>
      <c r="D26" s="26"/>
      <c r="E26" s="27">
        <v>1.4525999999999999</v>
      </c>
    </row>
  </sheetData>
  <mergeCells count="1"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AIU</vt:lpstr>
      <vt:lpstr>FP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Medina</dc:creator>
  <cp:lastModifiedBy>User</cp:lastModifiedBy>
  <dcterms:created xsi:type="dcterms:W3CDTF">2026-07-24T15:41:24Z</dcterms:created>
  <dcterms:modified xsi:type="dcterms:W3CDTF">2026-08-26T23:53:31Z</dcterms:modified>
</cp:coreProperties>
</file>