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sirleyyulianallanten/Desktop/CONTRATOS ESE HOSPITAL DE EL TAMBO CAUCA /CONTRATOS AÑO 2026 ESE HOSPITAL DE EL TAMBO CAUCA/OCTUBRE 2026/CONVOCATORIA PUBLICA 09 - 2026 - INTERVENTORIA CUATRO ESQUINAS/DOCUMENTOS PDF PARA PUBLICAR/"/>
    </mc:Choice>
  </mc:AlternateContent>
  <xr:revisionPtr revIDLastSave="0" documentId="13_ncr:1_{7A79C29C-A631-B341-B795-DCB344B773B7}" xr6:coauthVersionLast="47" xr6:coauthVersionMax="47" xr10:uidLastSave="{00000000-0000-0000-0000-000000000000}"/>
  <bookViews>
    <workbookView xWindow="1940" yWindow="680" windowWidth="22260" windowHeight="16920" xr2:uid="{00000000-000D-0000-FFFF-FFFF00000000}"/>
  </bookViews>
  <sheets>
    <sheet name="INTERVENTORIA" sheetId="2" r:id="rId1"/>
    <sheet name="Hoja1" sheetId="1" r:id="rId2"/>
  </sheets>
  <externalReferences>
    <externalReference r:id="rId3"/>
  </externalReferences>
  <definedNames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A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A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A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A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A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A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PJ5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cal22">#REF!</definedName>
    <definedName name="____cal24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PJ5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POR3">#REF!</definedName>
    <definedName name="___POR4">#REF!</definedName>
    <definedName name="___POR5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PJ5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Order1">0</definedName>
    <definedName name="_Order2">0</definedName>
    <definedName name="_POR3">#REF!</definedName>
    <definedName name="_POR4">#REF!</definedName>
    <definedName name="_POR5">#REF!</definedName>
    <definedName name="AAAA">#REF!</definedName>
    <definedName name="AAAAAAA">#REF!</definedName>
    <definedName name="AccessDatabase">"A:\SAIN.mdb"</definedName>
    <definedName name="Adm">[1]PRESUPUESTO!$F$530</definedName>
    <definedName name="_xlnm.Print_Area" localSheetId="0">INTERVENTORIA!$A$1:$F$42</definedName>
    <definedName name="ASDASDASD">#REF!</definedName>
    <definedName name="cd">"'file://192.168.24.102/pptos/documents%20and%20settings/hcoopre/mis%20documentos/pptos%201/st%20ibague/st%20ibague/contraoferta_st_ibague%20%20agosto%2028.xls'#$contraoferta.$q$17"</definedName>
    <definedName name="CEL_A">#REF!,#REF!,#REF!,#REF!,#REF!,#REF!,#REF!,#REF!,#REF!,#REF!,#REF!,#REF!,#REF!,#REF!,#REF!,#REF!,#REF!,#REF!,#REF!,#REF!,#REF!,#REF!,#REF!,#REF!,#REF!,#REF!,#REF!,#REF!</definedName>
    <definedName name="Ciudades">#REF!</definedName>
    <definedName name="Database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e">#REF!</definedName>
    <definedName name="dflt2">#REF!</definedName>
    <definedName name="DIAMETRO">#REF!</definedName>
    <definedName name="DS">#REF!,#REF!,#REF!,#REF!,#REF!,#REF!,#REF!,#REF!,#REF!,#REF!,#REF!,#REF!,#REF!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Equipos_Macro">#REF!</definedName>
    <definedName name="ETAPA4">#REF!</definedName>
    <definedName name="EXC">NA()</definedName>
    <definedName name="EXC_12">NA()</definedName>
    <definedName name="F210.2">#REF!</definedName>
    <definedName name="F210.3">#REF!</definedName>
    <definedName name="F211.1">#REF!</definedName>
    <definedName name="F220.1">#REF!</definedName>
    <definedName name="FAC">#REF!</definedName>
    <definedName name="GKJDGDIJZ">"Imagen 3"</definedName>
    <definedName name="Imprev">[1]PRESUPUESTO!$F$531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st.Electricas">#REF!</definedName>
    <definedName name="Inst.Hidrosanitarias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N320">#REF!</definedName>
    <definedName name="IvaSUtl">[1]PRESUPUESTO!#REF!</definedName>
    <definedName name="LG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Mano_de_obra">#REF!</definedName>
    <definedName name="Materiales_Macro">#REF!</definedName>
    <definedName name="MI">#REF!,#REF!,#REF!,#REF!,#REF!,#REF!,#REF!</definedName>
    <definedName name="ML">#REF!,#REF!,#REF!,#REF!,#REF!,#REF!,#REF!</definedName>
    <definedName name="MORTERO">#REF!</definedName>
    <definedName name="NOMBRE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OFICIAL">#REF!</definedName>
    <definedName name="oo">#REF!</definedName>
    <definedName name="otros">#REF!</definedName>
    <definedName name="OTROSSS">#REF!</definedName>
    <definedName name="Personal_Macro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PPP">#REF!</definedName>
    <definedName name="PRINT_AREA_MI">#REF!</definedName>
    <definedName name="PRINT_TITLES_MI">#REF!</definedName>
    <definedName name="Proponente">#REF!</definedName>
    <definedName name="ptoof">"'file://192.168.24.50/disco%20p/documents%20and%20settings/24heymoc123/escritorio/presupuestos%20jcgh/1.%20licitaciones/proyectos%20internacionales/licitaciones%20agosto%20a%20septiembre/banco%20nacional%20de%20panama/2009-1-01-0-08-lp-003804/pto%20banco%"</definedName>
    <definedName name="PUNTOS">#REF!</definedName>
    <definedName name="Q">#REF!</definedName>
    <definedName name="QQ">#REF!</definedName>
    <definedName name="resum2">#REF!</definedName>
    <definedName name="S">#REF!,#REF!,#REF!,#REF!,#REF!,#REF!,#REF!,#REF!,#REF!,#REF!,#REF!,#REF!,#REF!,#REF!,#REF!,#REF!,#REF!,#REF!,#REF!,#REF!,#REF!,#REF!,#REF!,#REF!,#REF!,#REF!,#REF!,#REF!</definedName>
    <definedName name="SbtPpto">[1]PRESUPUESTO!$G$526</definedName>
    <definedName name="SHARED_FORMULA_21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TIPO">#REF!</definedName>
    <definedName name="Títulos">#REF!</definedName>
    <definedName name="Transporte">#REF!</definedName>
    <definedName name="Transporte_Macro">#REF!</definedName>
    <definedName name="TRAT">#REF!</definedName>
    <definedName name="TtlCD">[1]PRESUPUESTO!$G$529</definedName>
    <definedName name="TTTTTT">#REF!</definedName>
    <definedName name="UNIDAD">#REF!</definedName>
    <definedName name="unidades">#REF!</definedName>
    <definedName name="UNITARIO">#REF!</definedName>
    <definedName name="Utilidad">[1]PRESUPUESTO!$F$532</definedName>
    <definedName name="VALOR3">#REF!</definedName>
    <definedName name="Valorepm1">#REF!,#REF!,#REF!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2" l="1"/>
  <c r="E37" i="2" s="1"/>
  <c r="E28" i="2"/>
  <c r="E27" i="2"/>
  <c r="E30" i="2" s="1"/>
  <c r="E5" i="2"/>
  <c r="E13" i="2" s="1"/>
  <c r="F13" i="2" s="1"/>
  <c r="F3" i="2"/>
  <c r="F4" i="2" s="1"/>
  <c r="F30" i="2" l="1"/>
  <c r="F28" i="2"/>
  <c r="F37" i="2"/>
  <c r="E12" i="2"/>
  <c r="F12" i="2" s="1"/>
  <c r="E11" i="2"/>
  <c r="C19" i="2"/>
  <c r="E19" i="2" s="1"/>
  <c r="F27" i="2"/>
  <c r="C20" i="2"/>
  <c r="E20" i="2" s="1"/>
  <c r="F20" i="2" s="1"/>
  <c r="F36" i="2"/>
  <c r="F11" i="2" l="1"/>
  <c r="E14" i="2"/>
  <c r="E40" i="2" s="1"/>
  <c r="F19" i="2"/>
  <c r="E22" i="2"/>
  <c r="F22" i="2" s="1"/>
  <c r="F14" i="2" l="1"/>
  <c r="F40" i="2" s="1"/>
  <c r="E41" i="2" l="1"/>
  <c r="E42" i="2" s="1"/>
  <c r="F42" i="2" l="1"/>
</calcChain>
</file>

<file path=xl/sharedStrings.xml><?xml version="1.0" encoding="utf-8"?>
<sst xmlns="http://schemas.openxmlformats.org/spreadsheetml/2006/main" count="53" uniqueCount="42">
  <si>
    <t>ANALISIS DE INTERVENTORIA</t>
  </si>
  <si>
    <t>COSTO DIRECTO DE LA OBRA</t>
  </si>
  <si>
    <t>COSTO INTERVENTORIA</t>
  </si>
  <si>
    <t>PLAZO DE EJECUCIÓN DEL PROYECTO</t>
  </si>
  <si>
    <t>MESES</t>
  </si>
  <si>
    <t>I. ADMINISTRACIÓN</t>
  </si>
  <si>
    <t>1.          PERSONAL PROFESIONAL</t>
  </si>
  <si>
    <t>PERSONAL</t>
  </si>
  <si>
    <t>SALARIO</t>
  </si>
  <si>
    <t>FACTOR PREST.</t>
  </si>
  <si>
    <t>% DEDICACIÓN</t>
  </si>
  <si>
    <t>SALARIO + PRESTACIONES</t>
  </si>
  <si>
    <t>% SOBRE COSTO DIRECTO</t>
  </si>
  <si>
    <t>DIRECTOR</t>
  </si>
  <si>
    <t xml:space="preserve">INGENIERO RESIDENTE </t>
  </si>
  <si>
    <t>TECNICO ELECTRICISTA</t>
  </si>
  <si>
    <t>PERSONAL TECNICO</t>
  </si>
  <si>
    <t>CONCEPTO</t>
  </si>
  <si>
    <t>UNIDAD</t>
  </si>
  <si>
    <t>CANTIDAD</t>
  </si>
  <si>
    <t>VALOR</t>
  </si>
  <si>
    <t>VALOR TOTAL</t>
  </si>
  <si>
    <t>ALQUILER OFICINA</t>
  </si>
  <si>
    <t>MES</t>
  </si>
  <si>
    <t>COMUNICACIONES</t>
  </si>
  <si>
    <t>GASTOS OPERACIONALES DE OBRA</t>
  </si>
  <si>
    <t>CILINDROS DE CONCRETO SEGÚN TITULO A NSR10</t>
  </si>
  <si>
    <t>und</t>
  </si>
  <si>
    <t>SLUMP SEGÚN TITULO A NSR10</t>
  </si>
  <si>
    <t>GASTOS ENSAYOS DE LABORATORIO</t>
  </si>
  <si>
    <t>VALOR SOBRE                                 COSTO TOTAL</t>
  </si>
  <si>
    <t>GARANTIAS</t>
  </si>
  <si>
    <t>VR UNIT</t>
  </si>
  <si>
    <t>POLIZAS</t>
  </si>
  <si>
    <t xml:space="preserve">GASTOS DE GARANTIAS </t>
  </si>
  <si>
    <t>INTERVENTORIA</t>
  </si>
  <si>
    <t xml:space="preserve">IVA </t>
  </si>
  <si>
    <t>TOTAL</t>
  </si>
  <si>
    <t>OBJETO: REALIZAR LA INTERVENTORÍA TÉCNICA, ADMINISTRATIVA, FINANCIERA, LEGAL, CONTABLE, SOCIAL Y AMBIENTAL AL PROYECTO QUE TIENE POR OBJETO " CONSTRUCCIÓN DE LA UNIDAD DE ATENCIÓN EN SALUD CUATRO ESQUINAS HOSPITAL DE EL TAMBO - CAUCA, EN CUMPLIMIENTO A LA RESOLUCIÓN 002632 DE 18 DE DICIEMBRE DE 2025 EXPEDIDA POR EL MINISTERIO DE SALUD Y PROTECCIÓN SOCIAL”.</t>
  </si>
  <si>
    <t>2.          GASTOS OPERACIONALES DE OBRA</t>
  </si>
  <si>
    <t>3.          ENSAYOS DE LABORATORIO</t>
  </si>
  <si>
    <t>4.          GARANTIAS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</si>
</sst>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0.0%"/>
    <numFmt numFmtId="166" formatCode="_-* #,##0_-;\-* #,##0_-;_-* &quot;-&quot;??_-;_-@"/>
    <numFmt numFmtId="167" formatCode="_ * #,##0.00_ ;_ * \-#,##0.00_ ;_ * &quot;-&quot;??_ ;_ @_ "/>
    <numFmt numFmtId="168" formatCode="0.0000%"/>
    <numFmt numFmtId="169" formatCode="_-&quot;$&quot;* #,##0_-;\-&quot;$&quot;* #,##0_-;_-&quot;$&quot;* &quot;-&quot;??_-;_-@"/>
    <numFmt numFmtId="170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1"/>
      <name val="Aptos Narrow"/>
      <family val="2"/>
    </font>
    <font>
      <b/>
      <sz val="16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u/>
      <sz val="10"/>
      <color rgb="FF000000"/>
      <name val="Century Gothic"/>
      <family val="2"/>
    </font>
    <font>
      <sz val="11"/>
      <color theme="1"/>
      <name val="Aptos Narrow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1" fillId="0" borderId="0" xfId="1"/>
    <xf numFmtId="0" fontId="5" fillId="0" borderId="0" xfId="1" applyFont="1" applyAlignment="1">
      <alignment vertical="center"/>
    </xf>
    <xf numFmtId="164" fontId="1" fillId="0" borderId="0" xfId="1" applyNumberFormat="1"/>
    <xf numFmtId="44" fontId="1" fillId="0" borderId="0" xfId="1" applyNumberFormat="1"/>
    <xf numFmtId="164" fontId="9" fillId="0" borderId="0" xfId="1" applyNumberFormat="1" applyFont="1"/>
    <xf numFmtId="0" fontId="9" fillId="0" borderId="0" xfId="1" applyFont="1"/>
    <xf numFmtId="10" fontId="9" fillId="0" borderId="0" xfId="1" applyNumberFormat="1" applyFont="1"/>
    <xf numFmtId="0" fontId="6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164" fontId="6" fillId="0" borderId="7" xfId="1" applyNumberFormat="1" applyFont="1" applyBorder="1" applyAlignment="1">
      <alignment horizontal="right" vertical="center"/>
    </xf>
    <xf numFmtId="165" fontId="7" fillId="0" borderId="5" xfId="1" applyNumberFormat="1" applyFont="1" applyBorder="1" applyAlignment="1">
      <alignment vertical="center"/>
    </xf>
    <xf numFmtId="166" fontId="6" fillId="0" borderId="7" xfId="1" applyNumberFormat="1" applyFont="1" applyBorder="1" applyAlignment="1">
      <alignment horizontal="right" vertical="center"/>
    </xf>
    <xf numFmtId="167" fontId="6" fillId="0" borderId="8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vertical="center"/>
    </xf>
    <xf numFmtId="0" fontId="7" fillId="0" borderId="0" xfId="1" applyFont="1" applyAlignment="1">
      <alignment vertical="center"/>
    </xf>
    <xf numFmtId="164" fontId="7" fillId="0" borderId="0" xfId="1" applyNumberFormat="1" applyFont="1" applyAlignment="1">
      <alignment vertical="center"/>
    </xf>
    <xf numFmtId="0" fontId="7" fillId="0" borderId="11" xfId="1" applyFont="1" applyBorder="1" applyAlignment="1">
      <alignment vertical="center"/>
    </xf>
    <xf numFmtId="0" fontId="9" fillId="0" borderId="18" xfId="1" applyFont="1" applyBorder="1" applyAlignment="1">
      <alignment horizontal="left" vertical="center"/>
    </xf>
    <xf numFmtId="9" fontId="7" fillId="0" borderId="7" xfId="1" applyNumberFormat="1" applyFont="1" applyBorder="1" applyAlignment="1">
      <alignment horizontal="center" vertical="center" wrapText="1"/>
    </xf>
    <xf numFmtId="9" fontId="7" fillId="0" borderId="7" xfId="1" applyNumberFormat="1" applyFont="1" applyBorder="1" applyAlignment="1">
      <alignment vertical="center"/>
    </xf>
    <xf numFmtId="164" fontId="7" fillId="0" borderId="7" xfId="1" applyNumberFormat="1" applyFont="1" applyBorder="1" applyAlignment="1">
      <alignment vertical="center" wrapText="1"/>
    </xf>
    <xf numFmtId="10" fontId="7" fillId="0" borderId="8" xfId="1" applyNumberFormat="1" applyFont="1" applyBorder="1" applyAlignment="1">
      <alignment vertical="center"/>
    </xf>
    <xf numFmtId="0" fontId="9" fillId="0" borderId="18" xfId="1" applyFont="1" applyBorder="1" applyAlignment="1">
      <alignment vertical="center"/>
    </xf>
    <xf numFmtId="10" fontId="6" fillId="0" borderId="21" xfId="1" applyNumberFormat="1" applyFont="1" applyBorder="1" applyAlignment="1">
      <alignment horizontal="center" vertical="center"/>
    </xf>
    <xf numFmtId="4" fontId="6" fillId="0" borderId="22" xfId="1" applyNumberFormat="1" applyFont="1" applyBorder="1" applyAlignment="1">
      <alignment horizontal="center" vertical="center" wrapText="1"/>
    </xf>
    <xf numFmtId="10" fontId="6" fillId="0" borderId="33" xfId="1" applyNumberFormat="1" applyFont="1" applyBorder="1" applyAlignment="1">
      <alignment horizontal="right" vertical="center"/>
    </xf>
    <xf numFmtId="4" fontId="7" fillId="0" borderId="10" xfId="1" applyNumberFormat="1" applyFont="1" applyBorder="1" applyAlignment="1">
      <alignment horizontal="center" vertical="center" wrapText="1"/>
    </xf>
    <xf numFmtId="4" fontId="7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8" fontId="7" fillId="0" borderId="11" xfId="1" applyNumberFormat="1" applyFont="1" applyBorder="1" applyAlignment="1">
      <alignment horizontal="center" vertical="center" wrapText="1"/>
    </xf>
    <xf numFmtId="0" fontId="7" fillId="0" borderId="18" xfId="1" applyFont="1" applyBorder="1" applyAlignment="1">
      <alignment vertical="center" wrapText="1"/>
    </xf>
    <xf numFmtId="0" fontId="7" fillId="0" borderId="7" xfId="1" applyFont="1" applyBorder="1" applyAlignment="1">
      <alignment horizontal="center" vertical="center" wrapText="1"/>
    </xf>
    <xf numFmtId="166" fontId="7" fillId="0" borderId="7" xfId="1" applyNumberFormat="1" applyFont="1" applyBorder="1" applyAlignment="1">
      <alignment wrapText="1"/>
    </xf>
    <xf numFmtId="0" fontId="7" fillId="0" borderId="12" xfId="1" applyFont="1" applyBorder="1" applyAlignment="1">
      <alignment vertical="center" wrapText="1"/>
    </xf>
    <xf numFmtId="0" fontId="7" fillId="0" borderId="13" xfId="1" applyFont="1" applyBorder="1" applyAlignment="1">
      <alignment horizontal="center" vertical="center" wrapText="1"/>
    </xf>
    <xf numFmtId="166" fontId="7" fillId="0" borderId="13" xfId="1" applyNumberFormat="1" applyFont="1" applyBorder="1" applyAlignment="1">
      <alignment wrapText="1"/>
    </xf>
    <xf numFmtId="10" fontId="7" fillId="0" borderId="14" xfId="1" applyNumberFormat="1" applyFont="1" applyBorder="1" applyAlignment="1">
      <alignment vertical="center"/>
    </xf>
    <xf numFmtId="164" fontId="6" fillId="0" borderId="21" xfId="1" applyNumberFormat="1" applyFont="1" applyBorder="1" applyAlignment="1">
      <alignment horizontal="right" vertical="center" wrapText="1"/>
    </xf>
    <xf numFmtId="10" fontId="6" fillId="0" borderId="23" xfId="1" applyNumberFormat="1" applyFont="1" applyBorder="1" applyAlignment="1">
      <alignment horizontal="right" vertical="center"/>
    </xf>
    <xf numFmtId="0" fontId="11" fillId="0" borderId="4" xfId="1" applyFont="1" applyBorder="1" applyAlignment="1">
      <alignment wrapText="1"/>
    </xf>
    <xf numFmtId="2" fontId="7" fillId="0" borderId="7" xfId="1" applyNumberFormat="1" applyFont="1" applyBorder="1" applyAlignment="1">
      <alignment horizontal="center" vertical="center" wrapText="1"/>
    </xf>
    <xf numFmtId="0" fontId="11" fillId="0" borderId="4" xfId="1" applyFont="1" applyBorder="1"/>
    <xf numFmtId="164" fontId="11" fillId="0" borderId="7" xfId="1" applyNumberFormat="1" applyFont="1" applyBorder="1"/>
    <xf numFmtId="0" fontId="7" fillId="0" borderId="20" xfId="1" applyFont="1" applyBorder="1" applyAlignment="1">
      <alignment horizontal="center" vertical="center" wrapText="1"/>
    </xf>
    <xf numFmtId="2" fontId="7" fillId="0" borderId="21" xfId="1" applyNumberFormat="1" applyFont="1" applyBorder="1" applyAlignment="1">
      <alignment horizontal="center" vertical="center" wrapText="1"/>
    </xf>
    <xf numFmtId="169" fontId="11" fillId="0" borderId="25" xfId="1" applyNumberFormat="1" applyFont="1" applyBorder="1"/>
    <xf numFmtId="10" fontId="7" fillId="0" borderId="23" xfId="1" applyNumberFormat="1" applyFont="1" applyBorder="1" applyAlignment="1">
      <alignment vertical="center"/>
    </xf>
    <xf numFmtId="10" fontId="6" fillId="0" borderId="7" xfId="1" applyNumberFormat="1" applyFont="1" applyBorder="1" applyAlignment="1">
      <alignment horizontal="center" vertical="center"/>
    </xf>
    <xf numFmtId="4" fontId="6" fillId="0" borderId="25" xfId="1" applyNumberFormat="1" applyFont="1" applyBorder="1" applyAlignment="1">
      <alignment horizontal="center" vertical="center" wrapText="1"/>
    </xf>
    <xf numFmtId="164" fontId="6" fillId="0" borderId="7" xfId="1" applyNumberFormat="1" applyFont="1" applyBorder="1" applyAlignment="1">
      <alignment horizontal="right" vertical="center" wrapText="1"/>
    </xf>
    <xf numFmtId="0" fontId="7" fillId="0" borderId="18" xfId="1" applyFont="1" applyBorder="1" applyAlignment="1">
      <alignment vertical="center"/>
    </xf>
    <xf numFmtId="10" fontId="7" fillId="0" borderId="7" xfId="1" applyNumberFormat="1" applyFont="1" applyBorder="1" applyAlignment="1">
      <alignment horizontal="center" vertical="center"/>
    </xf>
    <xf numFmtId="9" fontId="7" fillId="0" borderId="7" xfId="1" applyNumberFormat="1" applyFont="1" applyBorder="1" applyAlignment="1">
      <alignment horizontal="center" vertical="center"/>
    </xf>
    <xf numFmtId="10" fontId="6" fillId="0" borderId="8" xfId="1" applyNumberFormat="1" applyFont="1" applyBorder="1" applyAlignment="1">
      <alignment vertical="center"/>
    </xf>
    <xf numFmtId="0" fontId="7" fillId="0" borderId="29" xfId="1" applyFont="1" applyBorder="1" applyAlignment="1">
      <alignment vertical="center"/>
    </xf>
    <xf numFmtId="0" fontId="7" fillId="0" borderId="30" xfId="1" applyFont="1" applyBorder="1" applyAlignment="1">
      <alignment vertical="center"/>
    </xf>
    <xf numFmtId="0" fontId="6" fillId="0" borderId="30" xfId="1" applyFont="1" applyBorder="1" applyAlignment="1">
      <alignment vertical="center"/>
    </xf>
    <xf numFmtId="10" fontId="6" fillId="0" borderId="32" xfId="1" applyNumberFormat="1" applyFont="1" applyBorder="1" applyAlignment="1">
      <alignment vertical="center"/>
    </xf>
    <xf numFmtId="170" fontId="7" fillId="0" borderId="7" xfId="1" applyNumberFormat="1" applyFont="1" applyBorder="1" applyAlignment="1">
      <alignment vertical="center" wrapText="1"/>
    </xf>
    <xf numFmtId="170" fontId="6" fillId="0" borderId="22" xfId="1" applyNumberFormat="1" applyFont="1" applyBorder="1" applyAlignment="1">
      <alignment horizontal="right" vertical="center"/>
    </xf>
    <xf numFmtId="170" fontId="6" fillId="0" borderId="8" xfId="1" applyNumberFormat="1" applyFont="1" applyBorder="1" applyAlignment="1">
      <alignment horizontal="right" vertical="center"/>
    </xf>
    <xf numFmtId="170" fontId="10" fillId="0" borderId="7" xfId="1" applyNumberFormat="1" applyFont="1" applyBorder="1"/>
    <xf numFmtId="170" fontId="7" fillId="0" borderId="13" xfId="1" applyNumberFormat="1" applyFont="1" applyBorder="1" applyAlignment="1">
      <alignment vertical="center" wrapText="1"/>
    </xf>
    <xf numFmtId="170" fontId="11" fillId="0" borderId="7" xfId="1" applyNumberFormat="1" applyFont="1" applyBorder="1" applyAlignment="1">
      <alignment vertical="center"/>
    </xf>
    <xf numFmtId="170" fontId="11" fillId="0" borderId="7" xfId="1" applyNumberFormat="1" applyFont="1" applyBorder="1"/>
    <xf numFmtId="170" fontId="12" fillId="0" borderId="7" xfId="1" applyNumberFormat="1" applyFont="1" applyBorder="1" applyAlignment="1">
      <alignment vertical="center" wrapText="1"/>
    </xf>
    <xf numFmtId="170" fontId="7" fillId="0" borderId="25" xfId="1" applyNumberFormat="1" applyFont="1" applyBorder="1" applyAlignment="1">
      <alignment vertical="center" wrapText="1"/>
    </xf>
    <xf numFmtId="170" fontId="6" fillId="0" borderId="25" xfId="1" applyNumberFormat="1" applyFont="1" applyBorder="1" applyAlignment="1">
      <alignment horizontal="center" vertical="center" wrapText="1"/>
    </xf>
    <xf numFmtId="170" fontId="6" fillId="0" borderId="7" xfId="1" applyNumberFormat="1" applyFont="1" applyBorder="1" applyAlignment="1">
      <alignment horizontal="right" vertical="center" wrapText="1"/>
    </xf>
    <xf numFmtId="170" fontId="6" fillId="0" borderId="6" xfId="1" applyNumberFormat="1" applyFont="1" applyBorder="1" applyAlignment="1">
      <alignment vertical="center"/>
    </xf>
    <xf numFmtId="170" fontId="6" fillId="0" borderId="31" xfId="1" applyNumberFormat="1" applyFont="1" applyBorder="1" applyAlignment="1">
      <alignment vertical="center"/>
    </xf>
    <xf numFmtId="164" fontId="6" fillId="0" borderId="13" xfId="1" applyNumberFormat="1" applyFont="1" applyBorder="1" applyAlignment="1">
      <alignment horizontal="center" vertical="center" wrapText="1"/>
    </xf>
    <xf numFmtId="0" fontId="3" fillId="0" borderId="16" xfId="1" applyFont="1" applyBorder="1"/>
    <xf numFmtId="0" fontId="6" fillId="0" borderId="14" xfId="1" applyFont="1" applyBorder="1" applyAlignment="1">
      <alignment horizontal="center" vertical="center" wrapText="1"/>
    </xf>
    <xf numFmtId="0" fontId="3" fillId="0" borderId="17" xfId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/>
    </xf>
    <xf numFmtId="0" fontId="3" fillId="0" borderId="20" xfId="1" applyFont="1" applyBorder="1"/>
    <xf numFmtId="0" fontId="8" fillId="0" borderId="4" xfId="1" applyFont="1" applyBorder="1" applyAlignment="1">
      <alignment horizontal="left" vertical="center"/>
    </xf>
    <xf numFmtId="0" fontId="3" fillId="0" borderId="5" xfId="1" applyFont="1" applyBorder="1"/>
    <xf numFmtId="0" fontId="3" fillId="0" borderId="9" xfId="1" applyFont="1" applyBorder="1"/>
    <xf numFmtId="0" fontId="6" fillId="0" borderId="12" xfId="1" applyFont="1" applyBorder="1" applyAlignment="1">
      <alignment horizontal="center" vertical="center" wrapText="1"/>
    </xf>
    <xf numFmtId="0" fontId="3" fillId="0" borderId="24" xfId="1" applyFont="1" applyBorder="1"/>
    <xf numFmtId="0" fontId="6" fillId="0" borderId="13" xfId="1" applyFont="1" applyBorder="1" applyAlignment="1">
      <alignment horizontal="center" vertical="center" wrapText="1"/>
    </xf>
    <xf numFmtId="0" fontId="3" fillId="0" borderId="21" xfId="1" applyFont="1" applyBorder="1"/>
    <xf numFmtId="0" fontId="3" fillId="0" borderId="23" xfId="1" applyFont="1" applyBorder="1"/>
    <xf numFmtId="0" fontId="4" fillId="0" borderId="1" xfId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6" fillId="0" borderId="4" xfId="1" applyFont="1" applyBorder="1" applyAlignment="1">
      <alignment horizontal="center" vertical="center"/>
    </xf>
    <xf numFmtId="0" fontId="3" fillId="0" borderId="15" xfId="1" applyFont="1" applyBorder="1"/>
    <xf numFmtId="0" fontId="3" fillId="0" borderId="6" xfId="1" applyFont="1" applyBorder="1"/>
    <xf numFmtId="0" fontId="8" fillId="0" borderId="26" xfId="1" applyFont="1" applyBorder="1" applyAlignment="1">
      <alignment horizontal="center" vertical="center"/>
    </xf>
    <xf numFmtId="0" fontId="3" fillId="0" borderId="27" xfId="1" applyFont="1" applyBorder="1"/>
    <xf numFmtId="0" fontId="3" fillId="0" borderId="28" xfId="1" applyFont="1" applyBorder="1"/>
    <xf numFmtId="0" fontId="7" fillId="0" borderId="4" xfId="1" applyFont="1" applyBorder="1" applyAlignment="1">
      <alignment horizontal="left" vertical="center"/>
    </xf>
  </cellXfs>
  <cellStyles count="2">
    <cellStyle name="Normal" xfId="0" builtinId="0"/>
    <cellStyle name="Normal 2" xfId="1" xr:uid="{A9C84CC6-1563-47D1-B949-C101A3EC00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Equipo/Downloads/Copia%20de%20PRESUPUESTO%20CUATRO%20ESQUINAS%20FINAL%20AGO2026.xlsx" TargetMode="External"/><Relationship Id="rId1" Type="http://schemas.openxmlformats.org/officeDocument/2006/relationships/externalLinkPath" Target="file:///C:/Users/Equipo/Downloads/Copia%20de%20PRESUPUESTO%20CUATRO%20ESQUINAS%20FINAL%20AGO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PRELIMINARES"/>
      <sheetName val="2. CIMENTACION"/>
      <sheetName val="3. ESTRUCTURA"/>
      <sheetName val="4.ACERO REFUERZO"/>
      <sheetName val="5. MAMPOSTERIA"/>
      <sheetName val="6.HIDROSANITARIAS"/>
      <sheetName val="7. AIRE"/>
      <sheetName val="8.CUBIERTA"/>
      <sheetName val="9. ACABADO DE MUROS INTERIORES"/>
      <sheetName val="10. CIELO FALSO"/>
      <sheetName val="11.ENCHAPE PISOS"/>
      <sheetName val="12.FACHADA"/>
      <sheetName val="13. APARATOS SANITARIOS"/>
      <sheetName val="14. CARP. PUERTAS Y VENTANAS"/>
      <sheetName val="15.MOBILIARIO "/>
      <sheetName val="17. RED ELECTRICA"/>
      <sheetName val="18.ZONAS EXTERNAS"/>
      <sheetName val="MATRIZ EQUIPOS"/>
      <sheetName val="EQUIPOS"/>
      <sheetName val="ADM EQUIPOS"/>
      <sheetName val="CRONOGRAMA Y FLUJO DE CAJA"/>
      <sheetName val="CUADRILLAS"/>
      <sheetName val="FP MO"/>
      <sheetName val="PERFIL PROF"/>
      <sheetName val="FP"/>
      <sheetName val="AUI"/>
      <sheetName val="PMA"/>
      <sheetName val="TRANSPORTE"/>
      <sheetName val="INTERVENTORIA"/>
      <sheetName val="RESUMEN CAP"/>
      <sheetName val="PRESUPUESTO"/>
      <sheetName val="ANALISIS"/>
      <sheetName val="INSUMOS"/>
      <sheetName val="BASICOS"/>
      <sheetName val="PRECIO INSUMOS"/>
      <sheetName val="EMERC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5">
          <cell r="E5">
            <v>9</v>
          </cell>
        </row>
      </sheetData>
      <sheetData sheetId="26"/>
      <sheetData sheetId="27"/>
      <sheetData sheetId="28"/>
      <sheetData sheetId="29"/>
      <sheetData sheetId="30">
        <row r="526">
          <cell r="G526">
            <v>1826591357</v>
          </cell>
        </row>
        <row r="529">
          <cell r="G529">
            <v>1826591357</v>
          </cell>
        </row>
        <row r="530">
          <cell r="F530">
            <v>0.24</v>
          </cell>
        </row>
        <row r="531">
          <cell r="F531">
            <v>0.01</v>
          </cell>
        </row>
        <row r="532">
          <cell r="F532">
            <v>0.05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0496-264C-44C6-BDC7-DC991FF7874A}">
  <sheetPr>
    <pageSetUpPr fitToPage="1"/>
  </sheetPr>
  <dimension ref="A1:I973"/>
  <sheetViews>
    <sheetView tabSelected="1" view="pageBreakPreview" zoomScale="71" zoomScaleNormal="100" zoomScaleSheetLayoutView="71" workbookViewId="0">
      <selection activeCell="H38" sqref="H38"/>
    </sheetView>
  </sheetViews>
  <sheetFormatPr baseColWidth="10" defaultColWidth="12.5" defaultRowHeight="15" customHeight="1" x14ac:dyDescent="0.2"/>
  <cols>
    <col min="1" max="1" width="42.5" style="1" customWidth="1"/>
    <col min="2" max="2" width="13.83203125" style="1" customWidth="1"/>
    <col min="3" max="3" width="10.5" style="1" customWidth="1"/>
    <col min="4" max="4" width="19.1640625" style="1" customWidth="1"/>
    <col min="5" max="5" width="25.5" style="1" customWidth="1"/>
    <col min="6" max="6" width="29.5" style="1" customWidth="1"/>
    <col min="7" max="7" width="10.5" style="1" customWidth="1"/>
    <col min="8" max="8" width="15.5" style="1" customWidth="1"/>
    <col min="9" max="9" width="17.5" style="1" customWidth="1"/>
    <col min="10" max="26" width="12.5" style="1" customWidth="1"/>
    <col min="27" max="16384" width="12.5" style="1"/>
  </cols>
  <sheetData>
    <row r="1" spans="1:8" ht="126" customHeight="1" thickBot="1" x14ac:dyDescent="0.25">
      <c r="A1" s="77" t="s">
        <v>38</v>
      </c>
      <c r="B1" s="78"/>
      <c r="C1" s="78"/>
      <c r="D1" s="78"/>
      <c r="E1" s="78"/>
      <c r="F1" s="79"/>
    </row>
    <row r="2" spans="1:8" ht="23.25" customHeight="1" thickBot="1" x14ac:dyDescent="0.25">
      <c r="A2" s="90" t="s">
        <v>0</v>
      </c>
      <c r="B2" s="91"/>
      <c r="C2" s="91"/>
      <c r="D2" s="91"/>
      <c r="E2" s="91"/>
      <c r="F2" s="92"/>
      <c r="G2" s="2"/>
    </row>
    <row r="3" spans="1:8" ht="14.25" customHeight="1" x14ac:dyDescent="0.2">
      <c r="A3" s="8" t="s">
        <v>1</v>
      </c>
      <c r="B3" s="9"/>
      <c r="C3" s="9"/>
      <c r="D3" s="10"/>
      <c r="E3" s="11"/>
      <c r="F3" s="62">
        <f>SbtPpto</f>
        <v>1826591357</v>
      </c>
    </row>
    <row r="4" spans="1:8" ht="14.25" customHeight="1" x14ac:dyDescent="0.2">
      <c r="A4" s="8" t="s">
        <v>2</v>
      </c>
      <c r="B4" s="12">
        <v>7.0000000000000007E-2</v>
      </c>
      <c r="C4" s="9"/>
      <c r="D4" s="10"/>
      <c r="E4" s="11"/>
      <c r="F4" s="62">
        <f>ROUND(F3*B4,0)-70000</f>
        <v>127791395</v>
      </c>
      <c r="H4" s="3"/>
    </row>
    <row r="5" spans="1:8" ht="14.25" customHeight="1" x14ac:dyDescent="0.2">
      <c r="A5" s="8" t="s">
        <v>3</v>
      </c>
      <c r="B5" s="9"/>
      <c r="C5" s="9"/>
      <c r="D5" s="10"/>
      <c r="E5" s="13">
        <f>[1]AUI!E5</f>
        <v>9</v>
      </c>
      <c r="F5" s="14" t="s">
        <v>4</v>
      </c>
      <c r="H5" s="3"/>
    </row>
    <row r="6" spans="1:8" ht="14.25" customHeight="1" x14ac:dyDescent="0.2">
      <c r="A6" s="93" t="s">
        <v>5</v>
      </c>
      <c r="B6" s="83"/>
      <c r="C6" s="83"/>
      <c r="D6" s="83"/>
      <c r="E6" s="83"/>
      <c r="F6" s="84"/>
    </row>
    <row r="7" spans="1:8" ht="14.25" customHeight="1" x14ac:dyDescent="0.2">
      <c r="A7" s="15"/>
      <c r="B7" s="16"/>
      <c r="C7" s="16"/>
      <c r="D7" s="16"/>
      <c r="E7" s="17"/>
      <c r="F7" s="18"/>
      <c r="H7" s="4"/>
    </row>
    <row r="8" spans="1:8" ht="14.25" customHeight="1" x14ac:dyDescent="0.2">
      <c r="A8" s="82" t="s">
        <v>6</v>
      </c>
      <c r="B8" s="83"/>
      <c r="C8" s="83"/>
      <c r="D8" s="83"/>
      <c r="E8" s="83"/>
      <c r="F8" s="84"/>
      <c r="H8" s="5"/>
    </row>
    <row r="9" spans="1:8" ht="14.25" customHeight="1" x14ac:dyDescent="0.2">
      <c r="A9" s="85" t="s">
        <v>7</v>
      </c>
      <c r="B9" s="87" t="s">
        <v>8</v>
      </c>
      <c r="C9" s="87" t="s">
        <v>9</v>
      </c>
      <c r="D9" s="87" t="s">
        <v>10</v>
      </c>
      <c r="E9" s="73" t="s">
        <v>11</v>
      </c>
      <c r="F9" s="75" t="s">
        <v>12</v>
      </c>
    </row>
    <row r="10" spans="1:8" ht="24.75" customHeight="1" x14ac:dyDescent="0.2">
      <c r="A10" s="94"/>
      <c r="B10" s="74"/>
      <c r="C10" s="74"/>
      <c r="D10" s="74"/>
      <c r="E10" s="74"/>
      <c r="F10" s="76"/>
    </row>
    <row r="11" spans="1:8" ht="14.25" customHeight="1" x14ac:dyDescent="0.2">
      <c r="A11" s="19" t="s">
        <v>13</v>
      </c>
      <c r="B11" s="63">
        <v>5450000</v>
      </c>
      <c r="C11" s="20">
        <v>2.29</v>
      </c>
      <c r="D11" s="21">
        <v>0.25</v>
      </c>
      <c r="E11" s="60">
        <f>ROUNDUP(B11*C11*D11*$E$5,0)</f>
        <v>28081125</v>
      </c>
      <c r="F11" s="23">
        <f t="shared" ref="F11:F14" si="0">E11/$F$3</f>
        <v>1.5373512467572679E-2</v>
      </c>
    </row>
    <row r="12" spans="1:8" ht="14.25" customHeight="1" x14ac:dyDescent="0.2">
      <c r="A12" s="24" t="s">
        <v>14</v>
      </c>
      <c r="B12" s="63">
        <v>4500000</v>
      </c>
      <c r="C12" s="20">
        <v>2.29</v>
      </c>
      <c r="D12" s="21">
        <v>0.55000000000000004</v>
      </c>
      <c r="E12" s="60">
        <f>ROUNDUP(B12*C12*D12*$E$5,0)</f>
        <v>51009750</v>
      </c>
      <c r="F12" s="23">
        <f t="shared" si="0"/>
        <v>2.7926196959443952E-2</v>
      </c>
    </row>
    <row r="13" spans="1:8" ht="14.25" customHeight="1" x14ac:dyDescent="0.2">
      <c r="A13" s="24" t="s">
        <v>15</v>
      </c>
      <c r="B13" s="63">
        <v>3000000</v>
      </c>
      <c r="C13" s="20">
        <v>2.29</v>
      </c>
      <c r="D13" s="21">
        <v>0.2</v>
      </c>
      <c r="E13" s="60">
        <f>ROUNDUP(B13*C13*D13*$E$5,0)</f>
        <v>12366000</v>
      </c>
      <c r="F13" s="23">
        <f t="shared" si="0"/>
        <v>6.7699871416833819E-3</v>
      </c>
    </row>
    <row r="14" spans="1:8" ht="14.25" customHeight="1" x14ac:dyDescent="0.2">
      <c r="A14" s="80" t="s">
        <v>16</v>
      </c>
      <c r="B14" s="81"/>
      <c r="C14" s="25"/>
      <c r="D14" s="26"/>
      <c r="E14" s="61">
        <f>SUM(E11:E13)</f>
        <v>91456875</v>
      </c>
      <c r="F14" s="27">
        <f t="shared" si="0"/>
        <v>5.0069696568700015E-2</v>
      </c>
    </row>
    <row r="15" spans="1:8" ht="14.25" customHeight="1" x14ac:dyDescent="0.2">
      <c r="A15" s="28"/>
      <c r="B15" s="29"/>
      <c r="C15" s="29"/>
      <c r="D15" s="29"/>
      <c r="E15" s="30"/>
      <c r="F15" s="31"/>
    </row>
    <row r="16" spans="1:8" ht="14.25" customHeight="1" x14ac:dyDescent="0.2">
      <c r="A16" s="82" t="s">
        <v>39</v>
      </c>
      <c r="B16" s="83"/>
      <c r="C16" s="83"/>
      <c r="D16" s="83"/>
      <c r="E16" s="83"/>
      <c r="F16" s="84"/>
    </row>
    <row r="17" spans="1:6" ht="14.25" customHeight="1" x14ac:dyDescent="0.2">
      <c r="A17" s="85" t="s">
        <v>17</v>
      </c>
      <c r="B17" s="87" t="s">
        <v>18</v>
      </c>
      <c r="C17" s="87" t="s">
        <v>19</v>
      </c>
      <c r="D17" s="87" t="s">
        <v>20</v>
      </c>
      <c r="E17" s="73" t="s">
        <v>21</v>
      </c>
      <c r="F17" s="75" t="s">
        <v>12</v>
      </c>
    </row>
    <row r="18" spans="1:6" ht="14.25" customHeight="1" x14ac:dyDescent="0.2">
      <c r="A18" s="86"/>
      <c r="B18" s="88"/>
      <c r="C18" s="88"/>
      <c r="D18" s="88"/>
      <c r="E18" s="88"/>
      <c r="F18" s="89"/>
    </row>
    <row r="19" spans="1:6" ht="14.25" customHeight="1" x14ac:dyDescent="0.2">
      <c r="A19" s="32" t="s">
        <v>22</v>
      </c>
      <c r="B19" s="33" t="s">
        <v>23</v>
      </c>
      <c r="C19" s="34">
        <f>+E5</f>
        <v>9</v>
      </c>
      <c r="D19" s="60">
        <v>500000</v>
      </c>
      <c r="E19" s="60">
        <f t="shared" ref="E19:E20" si="1">+C19*D19</f>
        <v>4500000</v>
      </c>
      <c r="F19" s="23">
        <f t="shared" ref="F19:F20" si="2">E19/$F$3</f>
        <v>2.4636052189531956E-3</v>
      </c>
    </row>
    <row r="20" spans="1:6" ht="14.25" customHeight="1" x14ac:dyDescent="0.2">
      <c r="A20" s="35" t="s">
        <v>24</v>
      </c>
      <c r="B20" s="36" t="s">
        <v>23</v>
      </c>
      <c r="C20" s="37">
        <f>+E5</f>
        <v>9</v>
      </c>
      <c r="D20" s="64">
        <v>250000</v>
      </c>
      <c r="E20" s="60">
        <f t="shared" si="1"/>
        <v>2250000</v>
      </c>
      <c r="F20" s="38">
        <f t="shared" si="2"/>
        <v>1.2318026094765978E-3</v>
      </c>
    </row>
    <row r="21" spans="1:6" ht="14.25" customHeight="1" x14ac:dyDescent="0.2">
      <c r="A21" s="32"/>
      <c r="B21" s="33"/>
      <c r="C21" s="33"/>
      <c r="D21" s="22"/>
      <c r="E21" s="22"/>
      <c r="F21" s="23"/>
    </row>
    <row r="22" spans="1:6" ht="14.25" customHeight="1" x14ac:dyDescent="0.2">
      <c r="A22" s="80" t="s">
        <v>25</v>
      </c>
      <c r="B22" s="81"/>
      <c r="C22" s="25"/>
      <c r="D22" s="26"/>
      <c r="E22" s="39">
        <f>+SUM(E19:E21)</f>
        <v>6750000</v>
      </c>
      <c r="F22" s="40">
        <f>E22/$F$3</f>
        <v>3.6954078284297935E-3</v>
      </c>
    </row>
    <row r="23" spans="1:6" ht="14.25" customHeight="1" x14ac:dyDescent="0.2">
      <c r="A23" s="28"/>
      <c r="B23" s="29"/>
      <c r="C23" s="29"/>
      <c r="D23" s="29"/>
      <c r="E23" s="30"/>
      <c r="F23" s="31"/>
    </row>
    <row r="24" spans="1:6" ht="14.25" customHeight="1" x14ac:dyDescent="0.2">
      <c r="A24" s="82" t="s">
        <v>40</v>
      </c>
      <c r="B24" s="83"/>
      <c r="C24" s="83"/>
      <c r="D24" s="83"/>
      <c r="E24" s="83"/>
      <c r="F24" s="84"/>
    </row>
    <row r="25" spans="1:6" ht="14.25" customHeight="1" x14ac:dyDescent="0.2">
      <c r="A25" s="85" t="s">
        <v>17</v>
      </c>
      <c r="B25" s="87" t="s">
        <v>18</v>
      </c>
      <c r="C25" s="87" t="s">
        <v>19</v>
      </c>
      <c r="D25" s="87" t="s">
        <v>20</v>
      </c>
      <c r="E25" s="73" t="s">
        <v>21</v>
      </c>
      <c r="F25" s="75" t="s">
        <v>12</v>
      </c>
    </row>
    <row r="26" spans="1:6" ht="14.25" customHeight="1" x14ac:dyDescent="0.2">
      <c r="A26" s="86"/>
      <c r="B26" s="88"/>
      <c r="C26" s="88"/>
      <c r="D26" s="88"/>
      <c r="E26" s="88"/>
      <c r="F26" s="89"/>
    </row>
    <row r="27" spans="1:6" ht="30" customHeight="1" x14ac:dyDescent="0.2">
      <c r="A27" s="41" t="s">
        <v>26</v>
      </c>
      <c r="B27" s="33" t="s">
        <v>27</v>
      </c>
      <c r="C27" s="42">
        <v>50</v>
      </c>
      <c r="D27" s="65">
        <v>35000</v>
      </c>
      <c r="E27" s="65">
        <f t="shared" ref="E27:E28" si="3">+ROUND(D27*C27,2)</f>
        <v>1750000</v>
      </c>
      <c r="F27" s="23">
        <f t="shared" ref="F27:F28" si="4">(E27/$F$3)</f>
        <v>9.5806869625957611E-4</v>
      </c>
    </row>
    <row r="28" spans="1:6" ht="14.25" customHeight="1" x14ac:dyDescent="0.2">
      <c r="A28" s="43" t="s">
        <v>28</v>
      </c>
      <c r="B28" s="33" t="s">
        <v>27</v>
      </c>
      <c r="C28" s="42">
        <v>150</v>
      </c>
      <c r="D28" s="66">
        <v>35000</v>
      </c>
      <c r="E28" s="66">
        <f t="shared" si="3"/>
        <v>5250000</v>
      </c>
      <c r="F28" s="23">
        <f t="shared" si="4"/>
        <v>2.8742060887787285E-3</v>
      </c>
    </row>
    <row r="29" spans="1:6" ht="14.25" customHeight="1" x14ac:dyDescent="0.2">
      <c r="A29" s="43"/>
      <c r="B29" s="45"/>
      <c r="C29" s="46"/>
      <c r="D29" s="47"/>
      <c r="E29" s="44"/>
      <c r="F29" s="48"/>
    </row>
    <row r="30" spans="1:6" ht="14.25" customHeight="1" x14ac:dyDescent="0.2">
      <c r="A30" s="93" t="s">
        <v>29</v>
      </c>
      <c r="B30" s="95"/>
      <c r="C30" s="49"/>
      <c r="D30" s="50"/>
      <c r="E30" s="51">
        <f>+SUM(E27:E29)</f>
        <v>7000000</v>
      </c>
      <c r="F30" s="40">
        <f>E30/$F$3</f>
        <v>3.8322747850383044E-3</v>
      </c>
    </row>
    <row r="31" spans="1:6" ht="14.25" customHeight="1" x14ac:dyDescent="0.2">
      <c r="A31" s="28"/>
      <c r="B31" s="29"/>
      <c r="C31" s="29"/>
      <c r="D31" s="29"/>
      <c r="E31" s="30"/>
      <c r="F31" s="31"/>
    </row>
    <row r="32" spans="1:6" ht="14.25" customHeight="1" x14ac:dyDescent="0.2">
      <c r="A32" s="28"/>
      <c r="B32" s="29"/>
      <c r="C32" s="29"/>
      <c r="D32" s="29"/>
      <c r="E32" s="30"/>
      <c r="F32" s="31"/>
    </row>
    <row r="33" spans="1:9" ht="14.25" customHeight="1" x14ac:dyDescent="0.2">
      <c r="A33" s="82" t="s">
        <v>41</v>
      </c>
      <c r="B33" s="83"/>
      <c r="C33" s="83"/>
      <c r="D33" s="83"/>
      <c r="E33" s="83"/>
      <c r="F33" s="84"/>
    </row>
    <row r="34" spans="1:9" ht="14.25" customHeight="1" x14ac:dyDescent="0.2">
      <c r="A34" s="85" t="s">
        <v>31</v>
      </c>
      <c r="B34" s="87"/>
      <c r="C34" s="87"/>
      <c r="D34" s="87" t="s">
        <v>32</v>
      </c>
      <c r="E34" s="73" t="s">
        <v>30</v>
      </c>
      <c r="F34" s="75" t="s">
        <v>12</v>
      </c>
    </row>
    <row r="35" spans="1:9" ht="14.25" customHeight="1" x14ac:dyDescent="0.2">
      <c r="A35" s="86"/>
      <c r="B35" s="88"/>
      <c r="C35" s="88"/>
      <c r="D35" s="88"/>
      <c r="E35" s="88"/>
      <c r="F35" s="89"/>
      <c r="H35" s="3"/>
    </row>
    <row r="36" spans="1:9" ht="14.25" customHeight="1" x14ac:dyDescent="0.2">
      <c r="A36" s="52" t="s">
        <v>33</v>
      </c>
      <c r="B36" s="53"/>
      <c r="C36" s="54"/>
      <c r="D36" s="67">
        <v>2180852</v>
      </c>
      <c r="E36" s="68">
        <f>D36</f>
        <v>2180852</v>
      </c>
      <c r="F36" s="23">
        <f>+E36/$F$3</f>
        <v>1.1939463042143366E-3</v>
      </c>
    </row>
    <row r="37" spans="1:9" ht="14.25" customHeight="1" x14ac:dyDescent="0.2">
      <c r="A37" s="93" t="s">
        <v>34</v>
      </c>
      <c r="B37" s="95"/>
      <c r="C37" s="49"/>
      <c r="D37" s="69"/>
      <c r="E37" s="70">
        <f>ROUND(SUM(E36),0)</f>
        <v>2180852</v>
      </c>
      <c r="F37" s="40">
        <f>E37/$F$3</f>
        <v>1.1939463042143366E-3</v>
      </c>
    </row>
    <row r="38" spans="1:9" ht="14.25" customHeight="1" x14ac:dyDescent="0.2">
      <c r="A38" s="28"/>
      <c r="B38" s="29"/>
      <c r="C38" s="29"/>
      <c r="D38" s="29"/>
      <c r="E38" s="30"/>
      <c r="F38" s="31"/>
    </row>
    <row r="39" spans="1:9" ht="14.25" customHeight="1" x14ac:dyDescent="0.2">
      <c r="A39" s="96" t="s">
        <v>35</v>
      </c>
      <c r="B39" s="97"/>
      <c r="C39" s="97"/>
      <c r="D39" s="97"/>
      <c r="E39" s="97"/>
      <c r="F39" s="98"/>
    </row>
    <row r="40" spans="1:9" ht="14.25" customHeight="1" x14ac:dyDescent="0.2">
      <c r="A40" s="99" t="s">
        <v>35</v>
      </c>
      <c r="B40" s="83"/>
      <c r="C40" s="83"/>
      <c r="D40" s="95"/>
      <c r="E40" s="71">
        <f>ROUND(E14+E22+E30+E37,0)</f>
        <v>107387727</v>
      </c>
      <c r="F40" s="55">
        <f>+F37+F30+F22+F14</f>
        <v>5.8791325486382447E-2</v>
      </c>
    </row>
    <row r="41" spans="1:9" ht="14.25" customHeight="1" x14ac:dyDescent="0.2">
      <c r="A41" s="99" t="s">
        <v>36</v>
      </c>
      <c r="B41" s="83"/>
      <c r="C41" s="83"/>
      <c r="D41" s="95"/>
      <c r="E41" s="71">
        <f>E40*F41</f>
        <v>20403668.129999999</v>
      </c>
      <c r="F41" s="55">
        <v>0.19</v>
      </c>
    </row>
    <row r="42" spans="1:9" ht="14.25" customHeight="1" thickBot="1" x14ac:dyDescent="0.25">
      <c r="A42" s="56"/>
      <c r="B42" s="57"/>
      <c r="C42" s="57"/>
      <c r="D42" s="58" t="s">
        <v>37</v>
      </c>
      <c r="E42" s="72">
        <f>E40+E41</f>
        <v>127791395.13</v>
      </c>
      <c r="F42" s="59">
        <f>E42/F3</f>
        <v>6.9961677328795116E-2</v>
      </c>
      <c r="H42" s="6"/>
      <c r="I42" s="7"/>
    </row>
    <row r="43" spans="1:9" ht="14.25" customHeight="1" x14ac:dyDescent="0.2">
      <c r="E43" s="5"/>
      <c r="H43" s="6"/>
      <c r="I43" s="5"/>
    </row>
    <row r="44" spans="1:9" ht="14.25" customHeight="1" x14ac:dyDescent="0.2">
      <c r="E44" s="5"/>
      <c r="H44" s="6"/>
      <c r="I44" s="5"/>
    </row>
    <row r="45" spans="1:9" ht="14.25" customHeight="1" x14ac:dyDescent="0.2"/>
    <row r="46" spans="1:9" ht="14.25" customHeight="1" x14ac:dyDescent="0.2">
      <c r="E46" s="3"/>
    </row>
    <row r="47" spans="1:9" ht="14.25" customHeight="1" x14ac:dyDescent="0.2"/>
    <row r="48" spans="1:9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</sheetData>
  <mergeCells count="38">
    <mergeCell ref="A37:B37"/>
    <mergeCell ref="A39:F39"/>
    <mergeCell ref="A40:D40"/>
    <mergeCell ref="A41:D41"/>
    <mergeCell ref="A33:F33"/>
    <mergeCell ref="A34:A35"/>
    <mergeCell ref="B34:B35"/>
    <mergeCell ref="C34:C35"/>
    <mergeCell ref="D34:D35"/>
    <mergeCell ref="E34:E35"/>
    <mergeCell ref="F34:F35"/>
    <mergeCell ref="A30:B30"/>
    <mergeCell ref="A22:B22"/>
    <mergeCell ref="A24:F24"/>
    <mergeCell ref="A25:A26"/>
    <mergeCell ref="B25:B26"/>
    <mergeCell ref="C25:C26"/>
    <mergeCell ref="D25:D26"/>
    <mergeCell ref="E25:E26"/>
    <mergeCell ref="F25:F26"/>
    <mergeCell ref="F17:F18"/>
    <mergeCell ref="A2:F2"/>
    <mergeCell ref="A6:F6"/>
    <mergeCell ref="A8:F8"/>
    <mergeCell ref="A9:A10"/>
    <mergeCell ref="B9:B10"/>
    <mergeCell ref="C9:C10"/>
    <mergeCell ref="D9:D10"/>
    <mergeCell ref="A17:A18"/>
    <mergeCell ref="B17:B18"/>
    <mergeCell ref="C17:C18"/>
    <mergeCell ref="D17:D18"/>
    <mergeCell ref="E17:E18"/>
    <mergeCell ref="E9:E10"/>
    <mergeCell ref="F9:F10"/>
    <mergeCell ref="A1:F1"/>
    <mergeCell ref="A14:B14"/>
    <mergeCell ref="A16:F16"/>
  </mergeCells>
  <pageMargins left="0.7" right="0.7" top="0.75" bottom="0.75" header="0" footer="0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6406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INTERVENTORIA</vt:lpstr>
      <vt:lpstr>Hoja1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yuliana llanten</cp:lastModifiedBy>
  <dcterms:created xsi:type="dcterms:W3CDTF">2015-06-05T18:19:34Z</dcterms:created>
  <dcterms:modified xsi:type="dcterms:W3CDTF">2026-10-13T19:52:31Z</dcterms:modified>
</cp:coreProperties>
</file>