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mc:AlternateContent xmlns:mc="http://schemas.openxmlformats.org/markup-compatibility/2006">
    <mc:Choice Requires="x15">
      <x15ac:absPath xmlns:x15ac="http://schemas.microsoft.com/office/spreadsheetml/2010/11/ac" url="https://gobiernobogota-my.sharepoint.com/personal/maria_motta_gobiernobogota_gov_co/Documents/ALCB 2025/ALCB 2026/FORMULACION 2026/LICITACION PUBLICA/SSR SPA Y GESTANTES/"/>
    </mc:Choice>
  </mc:AlternateContent>
  <xr:revisionPtr revIDLastSave="12" documentId="8_{407E6C1E-ADC1-49A0-9E4A-69CA5F82650C}" xr6:coauthVersionLast="47" xr6:coauthVersionMax="47" xr10:uidLastSave="{F6D69FB0-254D-44BF-8BC0-8722BFDC22F6}"/>
  <bookViews>
    <workbookView xWindow="-110" yWindow="-110" windowWidth="19420" windowHeight="10300" xr2:uid="{00000000-000D-0000-FFFF-FFFF00000000}"/>
  </bookViews>
  <sheets>
    <sheet name="SPA y SSR" sheetId="2" r:id="rId1"/>
    <sheet name="BOLSA DE ESPACIOS" sheetId="8" r:id="rId2"/>
    <sheet name="INSUMOS DBC" sheetId="6" r:id="rId3"/>
    <sheet name="INSUMOS SSR" sheetId="5" r:id="rId4"/>
    <sheet name="Hoja1- Original" sheetId="1" state="hidden" r:id="rId5"/>
  </sheets>
  <definedNames>
    <definedName name="_xlnm._FilterDatabase" localSheetId="1" hidden="1">'BOLSA DE ESPACIOS'!$A$4:$U$4</definedName>
    <definedName name="_xlnm._FilterDatabase" localSheetId="4" hidden="1">'Hoja1- Original'!$C$6:$J$31</definedName>
    <definedName name="_xlnm._FilterDatabase" localSheetId="2" hidden="1">'INSUMOS DBC'!$A$4:$BS$53</definedName>
    <definedName name="_xlnm._FilterDatabase" localSheetId="3" hidden="1">'INSUMOS SSR'!$A$4:$AU$59</definedName>
    <definedName name="_xlnm._FilterDatabase" localSheetId="0" hidden="1">'SPA y SSR'!$C$4:$G$67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3" i="2" l="1"/>
  <c r="C64" i="2" s="1"/>
  <c r="C65" i="2" s="1"/>
  <c r="C62" i="2"/>
  <c r="C59" i="2"/>
  <c r="C58" i="2"/>
  <c r="C47" i="2"/>
  <c r="C48" i="2"/>
  <c r="C49" i="2" s="1"/>
  <c r="C50" i="2" s="1"/>
  <c r="C51" i="2" s="1"/>
  <c r="C52" i="2" s="1"/>
  <c r="C53" i="2" s="1"/>
  <c r="C46" i="2"/>
  <c r="C43" i="2"/>
  <c r="C42" i="2"/>
  <c r="BO52" i="6"/>
  <c r="BR52" i="6"/>
  <c r="BP52" i="6" s="1"/>
  <c r="BQ52" i="6" s="1"/>
  <c r="BN52" i="6"/>
  <c r="BM52" i="6"/>
  <c r="BL52" i="6"/>
  <c r="BG61" i="2"/>
  <c r="BG52" i="2"/>
  <c r="BH52" i="2"/>
  <c r="BI52" i="2"/>
  <c r="BG53" i="2"/>
  <c r="BH53" i="2"/>
  <c r="BI53" i="2"/>
  <c r="BG50" i="2"/>
  <c r="BH50" i="2"/>
  <c r="BI50" i="2"/>
  <c r="BG51" i="2"/>
  <c r="BH51" i="2"/>
  <c r="BI51" i="2"/>
  <c r="BG46" i="2"/>
  <c r="BH46" i="2"/>
  <c r="BI46" i="2"/>
  <c r="BI45" i="2"/>
  <c r="BH45" i="2"/>
  <c r="BG45" i="2"/>
  <c r="AZ36" i="2"/>
  <c r="BG36" i="2" s="1"/>
  <c r="BG19" i="2"/>
  <c r="BH19" i="2"/>
  <c r="BI19" i="2"/>
  <c r="BJ19" i="2" s="1"/>
  <c r="BM19" i="2" s="1"/>
  <c r="BK19" i="2" s="1"/>
  <c r="BG20" i="2"/>
  <c r="BH20" i="2"/>
  <c r="BI20" i="2"/>
  <c r="BG21" i="2"/>
  <c r="BH21" i="2"/>
  <c r="BI21" i="2"/>
  <c r="BG22" i="2"/>
  <c r="BH22" i="2"/>
  <c r="BI22" i="2"/>
  <c r="BG23" i="2"/>
  <c r="BH23" i="2"/>
  <c r="BI23" i="2"/>
  <c r="BJ23" i="2" s="1"/>
  <c r="BM23" i="2" s="1"/>
  <c r="BK23" i="2" s="1"/>
  <c r="BL23" i="2" s="1"/>
  <c r="BG24" i="2"/>
  <c r="BH24" i="2"/>
  <c r="BI24" i="2"/>
  <c r="BG25" i="2"/>
  <c r="BH25" i="2"/>
  <c r="BI25" i="2"/>
  <c r="BG26" i="2"/>
  <c r="BH26" i="2"/>
  <c r="BI26" i="2"/>
  <c r="BG27" i="2"/>
  <c r="BH27" i="2"/>
  <c r="BI27" i="2"/>
  <c r="BJ27" i="2" s="1"/>
  <c r="BM27" i="2" s="1"/>
  <c r="BK27" i="2" s="1"/>
  <c r="BL27" i="2" s="1"/>
  <c r="BG28" i="2"/>
  <c r="BH28" i="2"/>
  <c r="BI28" i="2"/>
  <c r="BG29" i="2"/>
  <c r="BH29" i="2"/>
  <c r="BI29" i="2"/>
  <c r="BG30" i="2"/>
  <c r="BH30" i="2"/>
  <c r="BI30" i="2"/>
  <c r="BG31" i="2"/>
  <c r="BH31" i="2"/>
  <c r="BI31" i="2"/>
  <c r="BJ31" i="2" s="1"/>
  <c r="BM31" i="2" s="1"/>
  <c r="BK31" i="2" s="1"/>
  <c r="BG32" i="2"/>
  <c r="BH32" i="2"/>
  <c r="BI32" i="2"/>
  <c r="BG33" i="2"/>
  <c r="BH33" i="2"/>
  <c r="BI33" i="2"/>
  <c r="BG34" i="2"/>
  <c r="BH34" i="2"/>
  <c r="BI34" i="2"/>
  <c r="BG35" i="2"/>
  <c r="BH35" i="2"/>
  <c r="BI35" i="2"/>
  <c r="BJ35" i="2" s="1"/>
  <c r="BM35" i="2" s="1"/>
  <c r="AA49" i="2"/>
  <c r="Y49" i="2"/>
  <c r="BG18" i="2"/>
  <c r="BI18" i="2"/>
  <c r="BH18" i="2"/>
  <c r="BM7" i="2"/>
  <c r="BN7" i="2" s="1"/>
  <c r="N9" i="8"/>
  <c r="O9" i="8"/>
  <c r="P9" i="8"/>
  <c r="N6" i="8"/>
  <c r="O6" i="8"/>
  <c r="P6" i="8"/>
  <c r="O7" i="8"/>
  <c r="O8" i="8"/>
  <c r="O5" i="8"/>
  <c r="I6" i="2"/>
  <c r="I8" i="8"/>
  <c r="G8" i="8"/>
  <c r="N8" i="8" s="1"/>
  <c r="K7" i="8"/>
  <c r="I7" i="8"/>
  <c r="N7" i="8" s="1"/>
  <c r="G7" i="8"/>
  <c r="P7" i="8" s="1"/>
  <c r="K6" i="8"/>
  <c r="I6" i="8"/>
  <c r="G6" i="8"/>
  <c r="K5" i="8"/>
  <c r="I5" i="8"/>
  <c r="G5" i="8"/>
  <c r="N5" i="8" s="1"/>
  <c r="BJ34" i="2" l="1"/>
  <c r="BM34" i="2" s="1"/>
  <c r="BK34" i="2" s="1"/>
  <c r="BL34" i="2" s="1"/>
  <c r="BJ30" i="2"/>
  <c r="BM30" i="2" s="1"/>
  <c r="BK30" i="2" s="1"/>
  <c r="BL30" i="2" s="1"/>
  <c r="BJ32" i="2"/>
  <c r="BM32" i="2" s="1"/>
  <c r="BK32" i="2" s="1"/>
  <c r="BJ28" i="2"/>
  <c r="BM28" i="2" s="1"/>
  <c r="BK28" i="2" s="1"/>
  <c r="BL28" i="2" s="1"/>
  <c r="BJ24" i="2"/>
  <c r="BM24" i="2" s="1"/>
  <c r="BK24" i="2" s="1"/>
  <c r="BL24" i="2" s="1"/>
  <c r="BJ20" i="2"/>
  <c r="BM20" i="2" s="1"/>
  <c r="BK20" i="2" s="1"/>
  <c r="BL20" i="2" s="1"/>
  <c r="BJ26" i="2"/>
  <c r="BM26" i="2" s="1"/>
  <c r="BK26" i="2" s="1"/>
  <c r="BL26" i="2" s="1"/>
  <c r="BJ22" i="2"/>
  <c r="BM22" i="2" s="1"/>
  <c r="BK22" i="2" s="1"/>
  <c r="BL22" i="2" s="1"/>
  <c r="BI36" i="2"/>
  <c r="BH36" i="2"/>
  <c r="BJ36" i="2" s="1"/>
  <c r="BM36" i="2" s="1"/>
  <c r="BJ33" i="2"/>
  <c r="BM33" i="2" s="1"/>
  <c r="BK33" i="2" s="1"/>
  <c r="BL33" i="2" s="1"/>
  <c r="BJ29" i="2"/>
  <c r="BM29" i="2" s="1"/>
  <c r="BK29" i="2" s="1"/>
  <c r="BL29" i="2" s="1"/>
  <c r="BJ25" i="2"/>
  <c r="BM25" i="2" s="1"/>
  <c r="BK25" i="2" s="1"/>
  <c r="BL25" i="2" s="1"/>
  <c r="BJ21" i="2"/>
  <c r="BM21" i="2" s="1"/>
  <c r="BK21" i="2" s="1"/>
  <c r="BL21" i="2" s="1"/>
  <c r="BH49" i="2"/>
  <c r="BI49" i="2"/>
  <c r="BG49" i="2"/>
  <c r="BN19" i="2"/>
  <c r="BN23" i="2"/>
  <c r="BN24" i="2"/>
  <c r="BN26" i="2"/>
  <c r="BN27" i="2"/>
  <c r="BN28" i="2"/>
  <c r="BN30" i="2"/>
  <c r="BN31" i="2"/>
  <c r="BN34" i="2"/>
  <c r="BK35" i="2"/>
  <c r="BL35" i="2" s="1"/>
  <c r="BN35" i="2"/>
  <c r="BJ46" i="2"/>
  <c r="BM46" i="2" s="1"/>
  <c r="BK46" i="2" s="1"/>
  <c r="BL46" i="2" s="1"/>
  <c r="P5" i="8"/>
  <c r="P8" i="8"/>
  <c r="BK7" i="2"/>
  <c r="BL7" i="2" s="1"/>
  <c r="Q9" i="8"/>
  <c r="T9" i="8" s="1"/>
  <c r="R9" i="8" s="1"/>
  <c r="S9" i="8" s="1"/>
  <c r="Q6" i="8"/>
  <c r="T6" i="8" s="1"/>
  <c r="R6" i="8" s="1"/>
  <c r="S6" i="8" s="1"/>
  <c r="Q7" i="8"/>
  <c r="T7" i="8" s="1"/>
  <c r="R7" i="8" s="1"/>
  <c r="S7" i="8" s="1"/>
  <c r="Q5" i="8"/>
  <c r="T5" i="8" s="1"/>
  <c r="BN32" i="2" l="1"/>
  <c r="BN25" i="2"/>
  <c r="BN22" i="2"/>
  <c r="BN20" i="2"/>
  <c r="BK36" i="2"/>
  <c r="BL36" i="2" s="1"/>
  <c r="BN36" i="2"/>
  <c r="BN21" i="2"/>
  <c r="BN33" i="2"/>
  <c r="BN29" i="2"/>
  <c r="BN46" i="2"/>
  <c r="Q8" i="8"/>
  <c r="T8" i="8" s="1"/>
  <c r="R5" i="8"/>
  <c r="S5" i="8" s="1"/>
  <c r="R8" i="8" l="1"/>
  <c r="S8" i="8" s="1"/>
  <c r="T10" i="8"/>
  <c r="BG62" i="2"/>
  <c r="BH62" i="2"/>
  <c r="BI62" i="2"/>
  <c r="BG63" i="2"/>
  <c r="BH63" i="2"/>
  <c r="BI63" i="2"/>
  <c r="BG64" i="2"/>
  <c r="BH64" i="2"/>
  <c r="BI64" i="2"/>
  <c r="BG65" i="2"/>
  <c r="BH65" i="2"/>
  <c r="BI65" i="2"/>
  <c r="BI61" i="2"/>
  <c r="BH61" i="2"/>
  <c r="BM13" i="2"/>
  <c r="BN13" i="2" s="1"/>
  <c r="BM14" i="2"/>
  <c r="BN14" i="2" s="1"/>
  <c r="AQ10" i="5"/>
  <c r="AQ20" i="5"/>
  <c r="AQ21" i="5"/>
  <c r="AQ26" i="5"/>
  <c r="AQ27" i="5"/>
  <c r="AQ38" i="5"/>
  <c r="AQ39" i="5"/>
  <c r="AQ58" i="5"/>
  <c r="AQ54" i="5"/>
  <c r="AQ51" i="5"/>
  <c r="AT51" i="5" s="1"/>
  <c r="AQ52" i="5"/>
  <c r="AG38" i="6"/>
  <c r="AG30" i="6"/>
  <c r="AE30" i="6"/>
  <c r="AC30" i="6"/>
  <c r="V34" i="6"/>
  <c r="W34" i="6" s="1"/>
  <c r="AW34" i="6"/>
  <c r="AU34" i="6"/>
  <c r="AE33" i="6"/>
  <c r="AC33" i="6"/>
  <c r="AA33" i="6"/>
  <c r="AG24" i="6"/>
  <c r="AE20" i="6"/>
  <c r="AC20" i="6"/>
  <c r="AA20" i="6"/>
  <c r="AN15" i="5"/>
  <c r="BL13" i="6"/>
  <c r="BM13" i="6"/>
  <c r="BN13" i="6"/>
  <c r="BL14" i="6"/>
  <c r="BM14" i="6"/>
  <c r="BN14" i="6"/>
  <c r="AI12" i="6"/>
  <c r="BN7" i="6"/>
  <c r="BM7" i="6"/>
  <c r="BL7" i="6"/>
  <c r="AE6" i="6"/>
  <c r="AC6" i="6"/>
  <c r="AA6" i="6"/>
  <c r="BL5" i="6"/>
  <c r="BM5" i="6"/>
  <c r="BN5" i="6"/>
  <c r="BL8" i="6"/>
  <c r="BM8" i="6"/>
  <c r="BN8" i="6"/>
  <c r="BL9" i="6"/>
  <c r="BM9" i="6"/>
  <c r="BN9" i="6"/>
  <c r="BL10" i="6"/>
  <c r="BM10" i="6"/>
  <c r="BN10" i="6"/>
  <c r="BL11" i="6"/>
  <c r="BM11" i="6"/>
  <c r="BN11" i="6"/>
  <c r="BL15" i="6"/>
  <c r="BM15" i="6"/>
  <c r="BN15" i="6"/>
  <c r="BL16" i="6"/>
  <c r="BM16" i="6"/>
  <c r="BN16" i="6"/>
  <c r="BL17" i="6"/>
  <c r="BM17" i="6"/>
  <c r="BN17" i="6"/>
  <c r="BL18" i="6"/>
  <c r="BM18" i="6"/>
  <c r="BN18" i="6"/>
  <c r="BL19" i="6"/>
  <c r="BM19" i="6"/>
  <c r="BN19" i="6"/>
  <c r="BL22" i="6"/>
  <c r="BM22" i="6"/>
  <c r="BN22" i="6"/>
  <c r="BL23" i="6"/>
  <c r="BM23" i="6"/>
  <c r="BN23" i="6"/>
  <c r="BL24" i="6"/>
  <c r="BM24" i="6"/>
  <c r="BN24" i="6"/>
  <c r="BL25" i="6"/>
  <c r="BM25" i="6"/>
  <c r="BN25" i="6"/>
  <c r="BO25" i="6" s="1"/>
  <c r="BR25" i="6" s="1"/>
  <c r="BL26" i="6"/>
  <c r="BM26" i="6"/>
  <c r="BN26" i="6"/>
  <c r="BL27" i="6"/>
  <c r="BM27" i="6"/>
  <c r="BN27" i="6"/>
  <c r="BL28" i="6"/>
  <c r="BM28" i="6"/>
  <c r="BN28" i="6"/>
  <c r="BL29" i="6"/>
  <c r="BM29" i="6"/>
  <c r="BN29" i="6"/>
  <c r="BL31" i="6"/>
  <c r="BM31" i="6"/>
  <c r="BN31" i="6"/>
  <c r="BL32" i="6"/>
  <c r="BM32" i="6"/>
  <c r="BN32" i="6"/>
  <c r="BL35" i="6"/>
  <c r="BM35" i="6"/>
  <c r="BN35" i="6"/>
  <c r="BL36" i="6"/>
  <c r="BM36" i="6"/>
  <c r="BN36" i="6"/>
  <c r="BO36" i="6" s="1"/>
  <c r="BR36" i="6" s="1"/>
  <c r="BL38" i="6"/>
  <c r="BM38" i="6"/>
  <c r="BN38" i="6"/>
  <c r="BL39" i="6"/>
  <c r="BM39" i="6"/>
  <c r="BN39" i="6"/>
  <c r="BL40" i="6"/>
  <c r="BM40" i="6"/>
  <c r="BN40" i="6"/>
  <c r="BL41" i="6"/>
  <c r="BM41" i="6"/>
  <c r="BN41" i="6"/>
  <c r="BL42" i="6"/>
  <c r="BM42" i="6"/>
  <c r="BN42" i="6"/>
  <c r="BO42" i="6" s="1"/>
  <c r="BR42" i="6" s="1"/>
  <c r="BL43" i="6"/>
  <c r="BM43" i="6"/>
  <c r="BN43" i="6"/>
  <c r="BL44" i="6"/>
  <c r="BM44" i="6"/>
  <c r="BN44" i="6"/>
  <c r="BL45" i="6"/>
  <c r="BM45" i="6"/>
  <c r="BN45" i="6"/>
  <c r="BL46" i="6"/>
  <c r="BM46" i="6"/>
  <c r="BN46" i="6"/>
  <c r="BL47" i="6"/>
  <c r="BM47" i="6"/>
  <c r="BN47" i="6"/>
  <c r="BL48" i="6"/>
  <c r="BM48" i="6"/>
  <c r="BN48" i="6"/>
  <c r="BL49" i="6"/>
  <c r="BM49" i="6"/>
  <c r="BN49" i="6"/>
  <c r="BO49" i="6" s="1"/>
  <c r="BL50" i="6"/>
  <c r="BM50" i="6"/>
  <c r="BN50" i="6"/>
  <c r="BL51" i="6"/>
  <c r="BM51" i="6"/>
  <c r="BN51" i="6"/>
  <c r="AG32" i="6"/>
  <c r="BM58" i="2"/>
  <c r="BN58" i="2" s="1"/>
  <c r="BM59" i="2"/>
  <c r="BN59" i="2" s="1"/>
  <c r="I60" i="2"/>
  <c r="BM43" i="2"/>
  <c r="BM40" i="2"/>
  <c r="BM41" i="2"/>
  <c r="BM42" i="2"/>
  <c r="K34" i="5"/>
  <c r="I34" i="5"/>
  <c r="G34" i="5"/>
  <c r="S32" i="5"/>
  <c r="S31" i="5"/>
  <c r="K48" i="5"/>
  <c r="I48" i="5"/>
  <c r="G48" i="5"/>
  <c r="K49" i="5"/>
  <c r="I49" i="5"/>
  <c r="S49" i="5"/>
  <c r="AN58" i="5"/>
  <c r="S57" i="5"/>
  <c r="S56" i="5"/>
  <c r="AN6" i="5"/>
  <c r="AO6" i="5"/>
  <c r="AP6" i="5"/>
  <c r="AQ6" i="5" s="1"/>
  <c r="AT6" i="5" s="1"/>
  <c r="AN8" i="5"/>
  <c r="AO8" i="5"/>
  <c r="AP8" i="5"/>
  <c r="AN11" i="5"/>
  <c r="AO11" i="5"/>
  <c r="AP11" i="5"/>
  <c r="AN12" i="5"/>
  <c r="AO12" i="5"/>
  <c r="AP12" i="5"/>
  <c r="AO15" i="5"/>
  <c r="AP15" i="5"/>
  <c r="AN16" i="5"/>
  <c r="AO16" i="5"/>
  <c r="AP16" i="5"/>
  <c r="AQ16" i="5" s="1"/>
  <c r="AT16" i="5" s="1"/>
  <c r="AN17" i="5"/>
  <c r="AO17" i="5"/>
  <c r="AP17" i="5"/>
  <c r="AN18" i="5"/>
  <c r="AO18" i="5"/>
  <c r="AP18" i="5"/>
  <c r="AN19" i="5"/>
  <c r="AO19" i="5"/>
  <c r="AP19" i="5"/>
  <c r="AQ19" i="5" s="1"/>
  <c r="AT19" i="5" s="1"/>
  <c r="AN20" i="5"/>
  <c r="AO20" i="5"/>
  <c r="AP20" i="5"/>
  <c r="AT20" i="5" s="1"/>
  <c r="AN21" i="5"/>
  <c r="AO21" i="5"/>
  <c r="AP21" i="5"/>
  <c r="AT21" i="5" s="1"/>
  <c r="AN24" i="5"/>
  <c r="AO24" i="5"/>
  <c r="AP24" i="5"/>
  <c r="AQ24" i="5" s="1"/>
  <c r="AT24" i="5" s="1"/>
  <c r="AN25" i="5"/>
  <c r="AO25" i="5"/>
  <c r="AP25" i="5"/>
  <c r="AQ25" i="5" s="1"/>
  <c r="AT25" i="5" s="1"/>
  <c r="AN26" i="5"/>
  <c r="AO26" i="5"/>
  <c r="AP26" i="5"/>
  <c r="AT26" i="5" s="1"/>
  <c r="AN27" i="5"/>
  <c r="AO27" i="5"/>
  <c r="AP27" i="5"/>
  <c r="AT27" i="5" s="1"/>
  <c r="AN28" i="5"/>
  <c r="AO28" i="5"/>
  <c r="AP28" i="5"/>
  <c r="AN29" i="5"/>
  <c r="AO29" i="5"/>
  <c r="AP29" i="5"/>
  <c r="AN30" i="5"/>
  <c r="AO30" i="5"/>
  <c r="AP30" i="5"/>
  <c r="AN32" i="5"/>
  <c r="AO32" i="5"/>
  <c r="AP32" i="5"/>
  <c r="AN33" i="5"/>
  <c r="AO33" i="5"/>
  <c r="AP33" i="5"/>
  <c r="AQ33" i="5" s="1"/>
  <c r="AT33" i="5" s="1"/>
  <c r="AN35" i="5"/>
  <c r="AO35" i="5"/>
  <c r="AP35" i="5"/>
  <c r="AN36" i="5"/>
  <c r="AO36" i="5"/>
  <c r="AP36" i="5"/>
  <c r="AN38" i="5"/>
  <c r="AO38" i="5"/>
  <c r="AP38" i="5"/>
  <c r="AN40" i="5"/>
  <c r="AO40" i="5"/>
  <c r="AP40" i="5"/>
  <c r="AN41" i="5"/>
  <c r="AO41" i="5"/>
  <c r="AP41" i="5"/>
  <c r="AN42" i="5"/>
  <c r="AO42" i="5"/>
  <c r="AP42" i="5"/>
  <c r="AN44" i="5"/>
  <c r="AO44" i="5"/>
  <c r="AP44" i="5"/>
  <c r="AN46" i="5"/>
  <c r="AO46" i="5"/>
  <c r="AP46" i="5"/>
  <c r="AN50" i="5"/>
  <c r="AO50" i="5"/>
  <c r="AP50" i="5"/>
  <c r="AN51" i="5"/>
  <c r="AO51" i="5"/>
  <c r="AP51" i="5"/>
  <c r="AN53" i="5"/>
  <c r="AO53" i="5"/>
  <c r="AP53" i="5"/>
  <c r="AO58" i="5"/>
  <c r="AP58" i="5"/>
  <c r="AP5" i="5"/>
  <c r="AO5" i="5"/>
  <c r="AN5" i="5"/>
  <c r="AQ8" i="5"/>
  <c r="AT8" i="5"/>
  <c r="AQ11" i="5"/>
  <c r="AT11" i="5" s="1"/>
  <c r="AQ12" i="5"/>
  <c r="AT12" i="5" s="1"/>
  <c r="AQ15" i="5"/>
  <c r="AT15" i="5" s="1"/>
  <c r="AQ17" i="5"/>
  <c r="AT17" i="5" s="1"/>
  <c r="AQ18" i="5"/>
  <c r="AT18" i="5" s="1"/>
  <c r="AQ36" i="5"/>
  <c r="AT36" i="5" s="1"/>
  <c r="AT38" i="5"/>
  <c r="AQ40" i="5"/>
  <c r="AT40" i="5" s="1"/>
  <c r="AQ41" i="5"/>
  <c r="AT41" i="5" s="1"/>
  <c r="AQ42" i="5"/>
  <c r="AT42" i="5" s="1"/>
  <c r="AQ44" i="5"/>
  <c r="AT44" i="5" s="1"/>
  <c r="AQ46" i="5"/>
  <c r="AT46" i="5" s="1"/>
  <c r="AQ50" i="5"/>
  <c r="AT50" i="5" s="1"/>
  <c r="AQ53" i="5"/>
  <c r="AT53" i="5" s="1"/>
  <c r="K57" i="5"/>
  <c r="I57" i="5"/>
  <c r="I56" i="5"/>
  <c r="G56" i="5"/>
  <c r="K55" i="5"/>
  <c r="I55" i="5"/>
  <c r="G55" i="5"/>
  <c r="S54" i="5"/>
  <c r="AK52" i="5"/>
  <c r="AL52" i="5" s="1"/>
  <c r="AM52" i="5" s="1"/>
  <c r="AI45" i="5"/>
  <c r="AJ45" i="5" s="1"/>
  <c r="AG45" i="5"/>
  <c r="AE45" i="5"/>
  <c r="K43" i="5"/>
  <c r="I43" i="5"/>
  <c r="G43" i="5"/>
  <c r="K39" i="5"/>
  <c r="I39" i="5"/>
  <c r="K37" i="5"/>
  <c r="I37" i="5"/>
  <c r="G37" i="5"/>
  <c r="I23" i="5"/>
  <c r="G23" i="5"/>
  <c r="K22" i="5"/>
  <c r="I22" i="5"/>
  <c r="G22" i="5"/>
  <c r="S14" i="5"/>
  <c r="S13" i="5"/>
  <c r="S10" i="5"/>
  <c r="AG48" i="6"/>
  <c r="AG16" i="6"/>
  <c r="AG14" i="6"/>
  <c r="AG10" i="6"/>
  <c r="AG9" i="6"/>
  <c r="S9" i="5"/>
  <c r="S7" i="5"/>
  <c r="BM11" i="2"/>
  <c r="BN11" i="2" s="1"/>
  <c r="BM12" i="2"/>
  <c r="BN12" i="2" s="1"/>
  <c r="BM6" i="2"/>
  <c r="BN6" i="2" s="1"/>
  <c r="BN8" i="2" s="1"/>
  <c r="AE37" i="6"/>
  <c r="AC37" i="6"/>
  <c r="AA37" i="6"/>
  <c r="BO45" i="6" l="1"/>
  <c r="BR45" i="6" s="1"/>
  <c r="BP45" i="6" s="1"/>
  <c r="BQ45" i="6" s="1"/>
  <c r="BO8" i="6"/>
  <c r="BR8" i="6" s="1"/>
  <c r="BO39" i="6"/>
  <c r="BR39" i="6" s="1"/>
  <c r="BP39" i="6" s="1"/>
  <c r="BQ39" i="6" s="1"/>
  <c r="BJ45" i="2"/>
  <c r="BM45" i="2" s="1"/>
  <c r="BK6" i="2"/>
  <c r="BL6" i="2" s="1"/>
  <c r="BJ52" i="2"/>
  <c r="BM52" i="2" s="1"/>
  <c r="BN52" i="2" s="1"/>
  <c r="BK58" i="2"/>
  <c r="BL58" i="2" s="1"/>
  <c r="BK59" i="2"/>
  <c r="BL59" i="2" s="1"/>
  <c r="BJ18" i="2"/>
  <c r="BM18" i="2" s="1"/>
  <c r="BK18" i="2" s="1"/>
  <c r="BL18" i="2" s="1"/>
  <c r="BK13" i="2"/>
  <c r="BL13" i="2" s="1"/>
  <c r="BJ62" i="2"/>
  <c r="BM62" i="2" s="1"/>
  <c r="BN62" i="2" s="1"/>
  <c r="BK14" i="2"/>
  <c r="BL14" i="2" s="1"/>
  <c r="BJ63" i="2"/>
  <c r="BM63" i="2" s="1"/>
  <c r="BN63" i="2" s="1"/>
  <c r="BJ51" i="2"/>
  <c r="BM51" i="2" s="1"/>
  <c r="BJ50" i="2"/>
  <c r="BM50" i="2" s="1"/>
  <c r="BN50" i="2" s="1"/>
  <c r="BM57" i="2"/>
  <c r="BN57" i="2" s="1"/>
  <c r="BO13" i="6"/>
  <c r="BR13" i="6" s="1"/>
  <c r="BP13" i="6" s="1"/>
  <c r="BQ13" i="6" s="1"/>
  <c r="BO41" i="6"/>
  <c r="BR41" i="6" s="1"/>
  <c r="BP41" i="6" s="1"/>
  <c r="BQ41" i="6" s="1"/>
  <c r="AQ30" i="5"/>
  <c r="AT30" i="5" s="1"/>
  <c r="AR30" i="5" s="1"/>
  <c r="AS30" i="5" s="1"/>
  <c r="AQ32" i="5"/>
  <c r="AT32" i="5" s="1"/>
  <c r="AQ28" i="5"/>
  <c r="AT28" i="5" s="1"/>
  <c r="BO40" i="6"/>
  <c r="BR40" i="6" s="1"/>
  <c r="BO15" i="6"/>
  <c r="BR15" i="6" s="1"/>
  <c r="BO29" i="6"/>
  <c r="BR29" i="6" s="1"/>
  <c r="BO32" i="6"/>
  <c r="BR32" i="6" s="1"/>
  <c r="BL30" i="6"/>
  <c r="BM30" i="6"/>
  <c r="BN30" i="6"/>
  <c r="BO24" i="6"/>
  <c r="BR24" i="6" s="1"/>
  <c r="BM20" i="6"/>
  <c r="BN20" i="6"/>
  <c r="BL20" i="6"/>
  <c r="BL6" i="6"/>
  <c r="BN6" i="6"/>
  <c r="BM6" i="6"/>
  <c r="BO16" i="6"/>
  <c r="BR16" i="6" s="1"/>
  <c r="BP16" i="6" s="1"/>
  <c r="BN12" i="6"/>
  <c r="BM12" i="6"/>
  <c r="BL12" i="6"/>
  <c r="AQ29" i="5"/>
  <c r="AT29" i="5" s="1"/>
  <c r="BL37" i="6"/>
  <c r="BN37" i="6"/>
  <c r="BM37" i="6"/>
  <c r="BN33" i="6"/>
  <c r="BL33" i="6"/>
  <c r="BM33" i="6"/>
  <c r="BL34" i="6"/>
  <c r="BM34" i="6"/>
  <c r="BN34" i="6"/>
  <c r="BL21" i="6"/>
  <c r="BN21" i="6"/>
  <c r="BM21" i="6"/>
  <c r="BO26" i="6"/>
  <c r="BR26" i="6" s="1"/>
  <c r="BO31" i="6"/>
  <c r="BR31" i="6" s="1"/>
  <c r="BO38" i="6"/>
  <c r="BR38" i="6" s="1"/>
  <c r="BJ65" i="2"/>
  <c r="BM65" i="2" s="1"/>
  <c r="BN65" i="2" s="1"/>
  <c r="BJ53" i="2"/>
  <c r="BM53" i="2" s="1"/>
  <c r="BK53" i="2" s="1"/>
  <c r="BJ61" i="2"/>
  <c r="BM61" i="2" s="1"/>
  <c r="BN61" i="2" s="1"/>
  <c r="BJ49" i="2"/>
  <c r="BM49" i="2" s="1"/>
  <c r="BJ64" i="2"/>
  <c r="BM64" i="2" s="1"/>
  <c r="BN64" i="2" s="1"/>
  <c r="BK43" i="2"/>
  <c r="BL43" i="2" s="1"/>
  <c r="BN43" i="2"/>
  <c r="BK40" i="2"/>
  <c r="BL40" i="2" s="1"/>
  <c r="BN40" i="2"/>
  <c r="BK41" i="2"/>
  <c r="BL41" i="2" s="1"/>
  <c r="BN41" i="2"/>
  <c r="BK42" i="2"/>
  <c r="BL42" i="2" s="1"/>
  <c r="BN42" i="2"/>
  <c r="BK11" i="2"/>
  <c r="BL11" i="2" s="1"/>
  <c r="BK12" i="2"/>
  <c r="BL12" i="2" s="1"/>
  <c r="AN48" i="5"/>
  <c r="AO48" i="5"/>
  <c r="AP48" i="5"/>
  <c r="AN47" i="5"/>
  <c r="AO47" i="5"/>
  <c r="AP47" i="5"/>
  <c r="AN34" i="5"/>
  <c r="AP34" i="5"/>
  <c r="AO34" i="5"/>
  <c r="AN31" i="5"/>
  <c r="AP31" i="5"/>
  <c r="AO31" i="5"/>
  <c r="AN49" i="5"/>
  <c r="AO49" i="5"/>
  <c r="AP49" i="5"/>
  <c r="BO22" i="6"/>
  <c r="BR22" i="6" s="1"/>
  <c r="AT58" i="5"/>
  <c r="AQ35" i="5"/>
  <c r="AT35" i="5" s="1"/>
  <c r="AO57" i="5"/>
  <c r="AP57" i="5"/>
  <c r="AN57" i="5"/>
  <c r="AP56" i="5"/>
  <c r="AO56" i="5"/>
  <c r="AN56" i="5"/>
  <c r="AN55" i="5"/>
  <c r="AP55" i="5"/>
  <c r="AO55" i="5"/>
  <c r="AO54" i="5"/>
  <c r="AP54" i="5"/>
  <c r="AT54" i="5" s="1"/>
  <c r="AN54" i="5"/>
  <c r="AO52" i="5"/>
  <c r="AN52" i="5"/>
  <c r="AP52" i="5"/>
  <c r="AP45" i="5"/>
  <c r="AO45" i="5"/>
  <c r="AN45" i="5"/>
  <c r="AP43" i="5"/>
  <c r="AN43" i="5"/>
  <c r="AO43" i="5"/>
  <c r="AO39" i="5"/>
  <c r="AP39" i="5"/>
  <c r="AT39" i="5" s="1"/>
  <c r="AN39" i="5"/>
  <c r="AN37" i="5"/>
  <c r="AO37" i="5"/>
  <c r="AP37" i="5"/>
  <c r="AP23" i="5"/>
  <c r="AO23" i="5"/>
  <c r="AN23" i="5"/>
  <c r="AP22" i="5"/>
  <c r="AO22" i="5"/>
  <c r="AN22" i="5"/>
  <c r="AP14" i="5"/>
  <c r="AO14" i="5"/>
  <c r="AN14" i="5"/>
  <c r="AP13" i="5"/>
  <c r="AO13" i="5"/>
  <c r="AN13" i="5"/>
  <c r="AP10" i="5"/>
  <c r="AO10" i="5"/>
  <c r="AN10" i="5"/>
  <c r="AN9" i="5"/>
  <c r="AO9" i="5"/>
  <c r="AP9" i="5"/>
  <c r="AQ9" i="5" s="1"/>
  <c r="AT9" i="5" s="1"/>
  <c r="AO7" i="5"/>
  <c r="AP7" i="5"/>
  <c r="AQ7" i="5" s="1"/>
  <c r="AT7" i="5" s="1"/>
  <c r="AN7" i="5"/>
  <c r="AR19" i="5"/>
  <c r="AS19" i="5" s="1"/>
  <c r="AR20" i="5"/>
  <c r="AS20" i="5" s="1"/>
  <c r="AR21" i="5"/>
  <c r="AS21" i="5" s="1"/>
  <c r="AR24" i="5"/>
  <c r="AS24" i="5" s="1"/>
  <c r="AR25" i="5"/>
  <c r="AS25" i="5" s="1"/>
  <c r="AR26" i="5"/>
  <c r="AS26" i="5" s="1"/>
  <c r="AR27" i="5"/>
  <c r="AS27" i="5" s="1"/>
  <c r="AR33" i="5"/>
  <c r="AS33" i="5" s="1"/>
  <c r="AR8" i="5"/>
  <c r="AS8" i="5" s="1"/>
  <c r="AR11" i="5"/>
  <c r="AS11" i="5" s="1"/>
  <c r="AR12" i="5"/>
  <c r="AS12" i="5" s="1"/>
  <c r="AR15" i="5"/>
  <c r="AS15" i="5" s="1"/>
  <c r="AR16" i="5"/>
  <c r="AS16" i="5" s="1"/>
  <c r="AR17" i="5"/>
  <c r="AS17" i="5" s="1"/>
  <c r="AR18" i="5"/>
  <c r="AS18" i="5" s="1"/>
  <c r="AR36" i="5"/>
  <c r="AS36" i="5" s="1"/>
  <c r="AR38" i="5"/>
  <c r="AS38" i="5" s="1"/>
  <c r="AR40" i="5"/>
  <c r="AS40" i="5" s="1"/>
  <c r="AR41" i="5"/>
  <c r="AS41" i="5" s="1"/>
  <c r="AR42" i="5"/>
  <c r="AS42" i="5" s="1"/>
  <c r="AR44" i="5"/>
  <c r="AS44" i="5" s="1"/>
  <c r="AR46" i="5"/>
  <c r="AS46" i="5" s="1"/>
  <c r="AR50" i="5"/>
  <c r="AS50" i="5" s="1"/>
  <c r="AR51" i="5"/>
  <c r="AS51" i="5" s="1"/>
  <c r="AR53" i="5"/>
  <c r="AS53" i="5" s="1"/>
  <c r="AR6" i="5"/>
  <c r="AS6" i="5" s="1"/>
  <c r="AQ5" i="5"/>
  <c r="AT5" i="5" s="1"/>
  <c r="BO17" i="6"/>
  <c r="BR17" i="6" s="1"/>
  <c r="BO28" i="6"/>
  <c r="BR28" i="6" s="1"/>
  <c r="BR49" i="6"/>
  <c r="BO27" i="6"/>
  <c r="BR27" i="6" s="1"/>
  <c r="BO19" i="6"/>
  <c r="BR19" i="6" s="1"/>
  <c r="BO7" i="6"/>
  <c r="BR7" i="6" s="1"/>
  <c r="BO10" i="6"/>
  <c r="BR10" i="6" s="1"/>
  <c r="BO23" i="6"/>
  <c r="BR23" i="6" s="1"/>
  <c r="BO43" i="6"/>
  <c r="BR43" i="6" s="1"/>
  <c r="BO11" i="6"/>
  <c r="BR11" i="6" s="1"/>
  <c r="BO14" i="6"/>
  <c r="BR14" i="6" s="1"/>
  <c r="BO50" i="6"/>
  <c r="BR50" i="6" s="1"/>
  <c r="BO51" i="6"/>
  <c r="BR51" i="6" s="1"/>
  <c r="BO9" i="6"/>
  <c r="BR9" i="6" s="1"/>
  <c r="BO46" i="6"/>
  <c r="BR46" i="6" s="1"/>
  <c r="BO48" i="6"/>
  <c r="BR48" i="6" s="1"/>
  <c r="BO44" i="6"/>
  <c r="BR44" i="6" s="1"/>
  <c r="BO35" i="6"/>
  <c r="BR35" i="6" s="1"/>
  <c r="BO47" i="6"/>
  <c r="BR47" i="6" s="1"/>
  <c r="BO5" i="6"/>
  <c r="BR5" i="6" s="1"/>
  <c r="BP5" i="6" s="1"/>
  <c r="BQ5" i="6" s="1"/>
  <c r="BO18" i="6"/>
  <c r="BR18" i="6" s="1"/>
  <c r="BP25" i="6"/>
  <c r="BQ25" i="6" s="1"/>
  <c r="BP36" i="6"/>
  <c r="BQ36" i="6" s="1"/>
  <c r="BP42" i="6"/>
  <c r="BQ42" i="6" s="1"/>
  <c r="BO34" i="6" l="1"/>
  <c r="BR34" i="6" s="1"/>
  <c r="BP34" i="6" s="1"/>
  <c r="BQ34" i="6" s="1"/>
  <c r="BN66" i="2"/>
  <c r="BO21" i="6"/>
  <c r="BR21" i="6" s="1"/>
  <c r="BP21" i="6" s="1"/>
  <c r="BQ21" i="6" s="1"/>
  <c r="BO30" i="6"/>
  <c r="BR30" i="6" s="1"/>
  <c r="BP30" i="6" s="1"/>
  <c r="BQ30" i="6" s="1"/>
  <c r="BO20" i="6"/>
  <c r="BR20" i="6" s="1"/>
  <c r="BP20" i="6" s="1"/>
  <c r="BQ20" i="6" s="1"/>
  <c r="BO6" i="6"/>
  <c r="BR6" i="6" s="1"/>
  <c r="BK51" i="2"/>
  <c r="BL51" i="2" s="1"/>
  <c r="BN51" i="2"/>
  <c r="BN18" i="2"/>
  <c r="BK57" i="2"/>
  <c r="BL57" i="2" s="1"/>
  <c r="AR32" i="5"/>
  <c r="AS32" i="5" s="1"/>
  <c r="AR28" i="5"/>
  <c r="AS28" i="5" s="1"/>
  <c r="AQ49" i="5"/>
  <c r="BP40" i="6"/>
  <c r="BQ40" i="6" s="1"/>
  <c r="BP15" i="6"/>
  <c r="BQ15" i="6" s="1"/>
  <c r="BP29" i="6"/>
  <c r="BQ29" i="6" s="1"/>
  <c r="BP24" i="6"/>
  <c r="BQ24" i="6" s="1"/>
  <c r="AQ37" i="5"/>
  <c r="AT37" i="5" s="1"/>
  <c r="AR29" i="5"/>
  <c r="AS29" i="5" s="1"/>
  <c r="AQ48" i="5"/>
  <c r="AT48" i="5" s="1"/>
  <c r="BO12" i="6"/>
  <c r="BR12" i="6" s="1"/>
  <c r="BP12" i="6" s="1"/>
  <c r="BQ12" i="6" s="1"/>
  <c r="AQ47" i="5"/>
  <c r="AT47" i="5" s="1"/>
  <c r="BP8" i="6"/>
  <c r="BQ8" i="6" s="1"/>
  <c r="AT49" i="5"/>
  <c r="BP6" i="6"/>
  <c r="BQ6" i="6" s="1"/>
  <c r="BO33" i="6"/>
  <c r="BR33" i="6" s="1"/>
  <c r="BP31" i="6"/>
  <c r="BQ31" i="6" s="1"/>
  <c r="BP18" i="6"/>
  <c r="BQ18" i="6" s="1"/>
  <c r="BP38" i="6"/>
  <c r="BQ38" i="6" s="1"/>
  <c r="BP32" i="6"/>
  <c r="BQ32" i="6" s="1"/>
  <c r="BO37" i="6"/>
  <c r="BR37" i="6" s="1"/>
  <c r="BP22" i="6"/>
  <c r="BQ22" i="6" s="1"/>
  <c r="BK65" i="2"/>
  <c r="BL65" i="2" s="1"/>
  <c r="BK62" i="2"/>
  <c r="BL62" i="2" s="1"/>
  <c r="BN45" i="2"/>
  <c r="BK45" i="2"/>
  <c r="BL45" i="2" s="1"/>
  <c r="BK61" i="2"/>
  <c r="BL61" i="2" s="1"/>
  <c r="BN53" i="2"/>
  <c r="BK52" i="2"/>
  <c r="BL52" i="2" s="1"/>
  <c r="BK50" i="2"/>
  <c r="BN49" i="2"/>
  <c r="BK49" i="2"/>
  <c r="BK63" i="2"/>
  <c r="BL63" i="2" s="1"/>
  <c r="BK64" i="2"/>
  <c r="BL64" i="2" s="1"/>
  <c r="AQ34" i="5"/>
  <c r="AT34" i="5" s="1"/>
  <c r="AQ31" i="5"/>
  <c r="AT31" i="5" s="1"/>
  <c r="AQ57" i="5"/>
  <c r="AQ13" i="5"/>
  <c r="AT13" i="5" s="1"/>
  <c r="AQ23" i="5"/>
  <c r="AT23" i="5" s="1"/>
  <c r="AR58" i="5"/>
  <c r="AS58" i="5" s="1"/>
  <c r="AR35" i="5"/>
  <c r="AS35" i="5" s="1"/>
  <c r="AR54" i="5"/>
  <c r="AS54" i="5" s="1"/>
  <c r="AR9" i="5"/>
  <c r="AS9" i="5" s="1"/>
  <c r="AR7" i="5"/>
  <c r="AS7" i="5" s="1"/>
  <c r="AQ43" i="5"/>
  <c r="AT43" i="5" s="1"/>
  <c r="AT10" i="5"/>
  <c r="AQ22" i="5"/>
  <c r="AT22" i="5" s="1"/>
  <c r="AQ14" i="5"/>
  <c r="AT14" i="5" s="1"/>
  <c r="AT57" i="5"/>
  <c r="AQ56" i="5"/>
  <c r="AT56" i="5" s="1"/>
  <c r="AQ55" i="5"/>
  <c r="AT55" i="5" s="1"/>
  <c r="AT52" i="5"/>
  <c r="AQ45" i="5"/>
  <c r="AT45" i="5" s="1"/>
  <c r="AR39" i="5"/>
  <c r="AS39" i="5" s="1"/>
  <c r="AR5" i="5"/>
  <c r="AS5" i="5" s="1"/>
  <c r="BP17" i="6"/>
  <c r="BQ17" i="6" s="1"/>
  <c r="BP28" i="6"/>
  <c r="BQ28" i="6" s="1"/>
  <c r="BP49" i="6"/>
  <c r="BQ49" i="6" s="1"/>
  <c r="BP27" i="6"/>
  <c r="BQ27" i="6" s="1"/>
  <c r="BP26" i="6"/>
  <c r="BQ26" i="6" s="1"/>
  <c r="BP10" i="6"/>
  <c r="BQ10" i="6" s="1"/>
  <c r="BP19" i="6"/>
  <c r="BQ19" i="6" s="1"/>
  <c r="BP23" i="6"/>
  <c r="BQ23" i="6" s="1"/>
  <c r="BP43" i="6"/>
  <c r="BQ43" i="6" s="1"/>
  <c r="BP7" i="6"/>
  <c r="BQ7" i="6" s="1"/>
  <c r="BP11" i="6"/>
  <c r="BQ11" i="6" s="1"/>
  <c r="BP14" i="6"/>
  <c r="BQ14" i="6" s="1"/>
  <c r="BP50" i="6"/>
  <c r="BQ50" i="6" s="1"/>
  <c r="BP51" i="6"/>
  <c r="BQ51" i="6" s="1"/>
  <c r="BP9" i="6"/>
  <c r="BQ9" i="6" s="1"/>
  <c r="BP46" i="6"/>
  <c r="BQ46" i="6" s="1"/>
  <c r="BP48" i="6"/>
  <c r="BQ48" i="6" s="1"/>
  <c r="BP44" i="6"/>
  <c r="BQ44" i="6" s="1"/>
  <c r="BP47" i="6"/>
  <c r="BQ47" i="6" s="1"/>
  <c r="BP35" i="6"/>
  <c r="BQ35" i="6" s="1"/>
  <c r="BR53" i="6" l="1"/>
  <c r="BN54" i="2"/>
  <c r="BN37" i="2"/>
  <c r="AR37" i="5"/>
  <c r="AS37" i="5" s="1"/>
  <c r="AR48" i="5"/>
  <c r="AS48" i="5" s="1"/>
  <c r="AR47" i="5"/>
  <c r="AS47" i="5" s="1"/>
  <c r="BP33" i="6"/>
  <c r="BQ33" i="6" s="1"/>
  <c r="AT59" i="5"/>
  <c r="AR49" i="5"/>
  <c r="AS49" i="5" s="1"/>
  <c r="BP37" i="6"/>
  <c r="BQ37" i="6" s="1"/>
  <c r="AR13" i="5"/>
  <c r="AS13" i="5" s="1"/>
  <c r="AR23" i="5"/>
  <c r="AS23" i="5" s="1"/>
  <c r="AR34" i="5"/>
  <c r="AS34" i="5" s="1"/>
  <c r="AR31" i="5"/>
  <c r="AS31" i="5" s="1"/>
  <c r="AR43" i="5"/>
  <c r="AS43" i="5" s="1"/>
  <c r="AR10" i="5"/>
  <c r="AS10" i="5" s="1"/>
  <c r="AR22" i="5"/>
  <c r="AS22" i="5" s="1"/>
  <c r="AR14" i="5"/>
  <c r="AS14" i="5" s="1"/>
  <c r="AR57" i="5"/>
  <c r="AS57" i="5" s="1"/>
  <c r="AR56" i="5"/>
  <c r="AS56" i="5" s="1"/>
  <c r="AR55" i="5"/>
  <c r="AS55" i="5" s="1"/>
  <c r="AR52" i="5"/>
  <c r="AS52" i="5" s="1"/>
  <c r="AR45" i="5"/>
  <c r="AS45" i="5" s="1"/>
  <c r="BN67" i="2" l="1"/>
  <c r="J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NELCY</author>
  </authors>
  <commentList>
    <comment ref="E7" authorId="0" shapeId="0" xr:uid="{00000000-0006-0000-0200-000001000000}">
      <text>
        <r>
          <rPr>
            <b/>
            <sz val="9"/>
            <rFont val="Tahoma"/>
            <family val="2"/>
          </rPr>
          <t>04/06/2025
Se ajusta con base en el numeral 4,2,1 Piezas comunicativas del Anexo técnico</t>
        </r>
      </text>
    </comment>
    <comment ref="E8" authorId="0" shapeId="0" xr:uid="{00000000-0006-0000-0200-000002000000}">
      <text>
        <r>
          <rPr>
            <b/>
            <sz val="9"/>
            <rFont val="Tahoma"/>
            <family val="2"/>
          </rPr>
          <t>04/06/2025
En el anexo técnico no se encuenta al mismo nivel de detalle</t>
        </r>
      </text>
    </comment>
    <comment ref="E10" authorId="0" shapeId="0" xr:uid="{00000000-0006-0000-0200-000003000000}">
      <text>
        <r>
          <rPr>
            <b/>
            <sz val="9"/>
            <rFont val="Tahoma"/>
            <family val="2"/>
          </rPr>
          <t xml:space="preserve">04062025
Revisar si el elemento: 1*regla de cuero de 1,3* 150 cm se encuentra repetido
</t>
        </r>
      </text>
    </comment>
    <comment ref="E12" authorId="0" shapeId="0" xr:uid="{00000000-0006-0000-0200-000004000000}">
      <text>
        <r>
          <rPr>
            <b/>
            <sz val="9"/>
            <rFont val="Tahoma"/>
            <family val="2"/>
          </rPr>
          <t>04/06/2025
En el anexo técnico no se encuenta al mismo nivel de detalle</t>
        </r>
      </text>
    </comment>
    <comment ref="E16" authorId="0" shapeId="0" xr:uid="{00000000-0006-0000-0200-000005000000}">
      <text>
        <r>
          <rPr>
            <b/>
            <sz val="9"/>
            <rFont val="Tahoma"/>
            <family val="2"/>
          </rPr>
          <t>04/06/2025
Este ítem no se relaciona en el Anexo Técnico, validar si corresponde a la Póliza Todo riesgo que se menciona en el AT</t>
        </r>
      </text>
    </comment>
    <comment ref="E23" authorId="0" shapeId="0" xr:uid="{00000000-0006-0000-0200-000006000000}">
      <text>
        <r>
          <rPr>
            <b/>
            <sz val="9"/>
            <rFont val="Tahoma"/>
            <family val="2"/>
          </rPr>
          <t>04/06/2025
Revisar cantidad requerida, según el anexo técnico son 4 y el tiempo de dedicación no es el mismo para todos los 4</t>
        </r>
      </text>
    </comment>
    <comment ref="E24" authorId="0" shapeId="0" xr:uid="{00000000-0006-0000-0200-000007000000}">
      <text>
        <r>
          <rPr>
            <b/>
            <sz val="9"/>
            <rFont val="Tahoma"/>
            <family val="2"/>
          </rPr>
          <t xml:space="preserve">04/06/2025
El número de horas no se encuentra en el anexo técnico
</t>
        </r>
      </text>
    </comment>
    <comment ref="G27" authorId="0" shapeId="0" xr:uid="{00000000-0006-0000-0200-000008000000}">
      <text>
        <r>
          <rPr>
            <b/>
            <sz val="9"/>
            <rFont val="Tahoma"/>
            <family val="2"/>
          </rPr>
          <t>04/06/2025
Según anexo técnico, se requieren 4 personas</t>
        </r>
        <r>
          <rPr>
            <sz val="9"/>
            <rFont val="Tahoma"/>
            <family val="2"/>
          </rPr>
          <t xml:space="preserve">
</t>
        </r>
      </text>
    </comment>
    <comment ref="E29" authorId="0" shapeId="0" xr:uid="{00000000-0006-0000-0200-000009000000}">
      <text>
        <r>
          <rPr>
            <b/>
            <sz val="9"/>
            <rFont val="Tahoma"/>
            <family val="2"/>
          </rPr>
          <t xml:space="preserve">04/06/2025
El número de horas no se encuentra en el anexo técnico
</t>
        </r>
      </text>
    </comment>
  </commentList>
</comments>
</file>

<file path=xl/sharedStrings.xml><?xml version="1.0" encoding="utf-8"?>
<sst xmlns="http://schemas.openxmlformats.org/spreadsheetml/2006/main" count="1038" uniqueCount="460">
  <si>
    <t xml:space="preserve">SECRETARIA DE GOBIERNO  
ALCALDIA LOCAL DE CUIDAD BOLIVAR </t>
  </si>
  <si>
    <t>LISTA DE NECESIDADES A COTIZAR</t>
  </si>
  <si>
    <t>DIRECCIÓN:</t>
  </si>
  <si>
    <t>TELEFONO:</t>
  </si>
  <si>
    <t>ITEM</t>
  </si>
  <si>
    <t>ELEMENTO Y/O PRODUCTO</t>
  </si>
  <si>
    <t>DESCRIPCIÓN / ESPECIFICACIÓN TÉCNICA</t>
  </si>
  <si>
    <t>UNIDAD DE MEDIDA</t>
  </si>
  <si>
    <t>CANTIDAD A COTIZAR</t>
  </si>
  <si>
    <t xml:space="preserve">TIEMPO </t>
  </si>
  <si>
    <t xml:space="preserve">VALOR UNITARIO IVA INCLUIDO </t>
  </si>
  <si>
    <t>VALOR TOTAL IVA INCLUIDO</t>
  </si>
  <si>
    <t xml:space="preserve">BOLSA </t>
  </si>
  <si>
    <t xml:space="preserve">Unidad </t>
  </si>
  <si>
    <t>CARPA 6X6</t>
  </si>
  <si>
    <t>unidad</t>
  </si>
  <si>
    <t>Mes</t>
  </si>
  <si>
    <t>UNIDAD</t>
  </si>
  <si>
    <t>Caja de marcadores permanentes por 10 unidades, con tinta resistente al agua, de rápido secado y no se decolora.</t>
  </si>
  <si>
    <t>Unidad</t>
  </si>
  <si>
    <t xml:space="preserve">TOTAL </t>
  </si>
  <si>
    <t>Nota: Señor Oferente, para la presentación de la cotización, usted deberá diligenciar los datos de la empresa que representa, con la respectiva firma que acredite la veracidad de la misma.</t>
  </si>
  <si>
    <t xml:space="preserve">PROFESIONAL QUE REALIZO LA COTIZACION: </t>
  </si>
  <si>
    <t xml:space="preserve">FECHA: </t>
  </si>
  <si>
    <t xml:space="preserve">SECRETARIA DE GOBIERNO                                                                                                                                                                                                                                                                                                                                                                                              ALCALDIA LOCAL DE CUIDAD BOLIVAR </t>
  </si>
  <si>
    <t>Caja</t>
  </si>
  <si>
    <t xml:space="preserve">Paquete </t>
  </si>
  <si>
    <t>Rollo</t>
  </si>
  <si>
    <t>Borrador para tablero Elaborado en felpa sintética, fieltro o paño chalet. La base debe ser en madera o plástico</t>
  </si>
  <si>
    <t>paquete</t>
  </si>
  <si>
    <t>Paquete</t>
  </si>
  <si>
    <r>
      <rPr>
        <b/>
        <sz val="14"/>
        <color theme="1"/>
        <rFont val="Century Gothic"/>
        <family val="2"/>
      </rPr>
      <t xml:space="preserve">Objeto: </t>
    </r>
    <r>
      <rPr>
        <sz val="14"/>
        <color rgb="FFFF0000"/>
        <rFont val="Century Gothic"/>
        <family val="2"/>
      </rPr>
      <t>Prestar</t>
    </r>
    <r>
      <rPr>
        <sz val="14"/>
        <color theme="1"/>
        <rFont val="Century Gothic"/>
        <family val="2"/>
      </rPr>
      <t xml:space="preserve"> los servicios para la ejecución de las acciones complementarias en salud para las personas con discapacidad  y sus familias   en el marco de proyecto salud </t>
    </r>
    <r>
      <rPr>
        <sz val="14"/>
        <color rgb="FFFF0000"/>
        <rFont val="Century Gothic"/>
        <family val="2"/>
      </rPr>
      <t>pública</t>
    </r>
    <r>
      <rPr>
        <sz val="14"/>
        <color theme="1"/>
        <rFont val="Century Gothic"/>
        <family val="2"/>
      </rPr>
      <t xml:space="preserve"> integrada e integral para  la localidad de ciudad</t>
    </r>
    <r>
      <rPr>
        <sz val="14"/>
        <color rgb="FFFF0000"/>
        <rFont val="Century Gothic"/>
        <family val="2"/>
      </rPr>
      <t xml:space="preserve"> Bolívar.</t>
    </r>
  </si>
  <si>
    <t xml:space="preserve">Plan de Medios </t>
  </si>
  <si>
    <r>
      <rPr>
        <sz val="9"/>
        <color theme="1"/>
        <rFont val="Century Gothic"/>
        <family val="2"/>
      </rPr>
      <t>El operador diseñará</t>
    </r>
    <r>
      <rPr>
        <sz val="9"/>
        <color rgb="FFFF0000"/>
        <rFont val="Century Gothic"/>
        <family val="2"/>
      </rPr>
      <t xml:space="preserve"> 2 pendones y 500 afiches como </t>
    </r>
    <r>
      <rPr>
        <sz val="9"/>
        <color theme="1"/>
        <rFont val="Century Gothic"/>
        <family val="2"/>
      </rPr>
      <t>piezas comunicativas necesarias para, la socialización del proyecto de acuerdo con criterios técnicos del área de prensa del FDLCB, (manual de imagen) entregado por el apoyo a la supervisión del proyecto. Con el fin de realizar la convocatoria de potenciales beneficiarios del proyecto. 
El diseño de la pieza comunicativa debe ser enviada a la oficina de prensa del FDLCB para revisión y así dar cumplimiento con el Manual de Imagen institucional de la Alcaldía Local de Ciudad Bolívar; y envío a nivel central para poseer código de aprobación previa aprobación por parte del apoyo a la supervisión.
El plan de medios se establece con una bolsa un valor fijo a monto agotable para ser distribuido para realizar la pauta con el fin de hacer la difusión, convocatoria y divulgación de todas las actividades del proyecto en redes sociales, cuñas radiales, Medio impreso comunitario, Emisoras comunitaria, televisión comunitaria, afiches, etc.
Se tendrá en cuenta los medios alternativos y comunitarios de la Localidad de Ciudad Bolívar reconocidos por el Instituto Distrital de la Participación y la Acción Comunal – IDPAC y la Mesa Local de Medios Alternativos. Y medios que puedan apoyar a dar a conocer la ejecución del proyecto</t>
    </r>
  </si>
  <si>
    <t>Bolsa</t>
  </si>
  <si>
    <r>
      <rPr>
        <sz val="11"/>
        <color rgb="FFFF0000"/>
        <rFont val="Century Gothic"/>
        <family val="2"/>
      </rPr>
      <t>K</t>
    </r>
    <r>
      <rPr>
        <sz val="11"/>
        <color theme="1"/>
        <rFont val="Century Gothic"/>
        <family val="2"/>
      </rPr>
      <t>it cuidado familiar</t>
    </r>
  </si>
  <si>
    <r>
      <rPr>
        <sz val="10"/>
        <color theme="1"/>
        <rFont val="Century Gothic"/>
        <family val="2"/>
      </rPr>
      <t>1.Tres elementos de madero terapia (masajeador para cabeza y cuello de pulpo de 24  dedos</t>
    </r>
    <r>
      <rPr>
        <sz val="10"/>
        <color rgb="FFFF0000"/>
        <rFont val="Century Gothic"/>
        <family val="2"/>
      </rPr>
      <t>,</t>
    </r>
    <r>
      <rPr>
        <sz val="10"/>
        <color theme="1"/>
        <rFont val="Century Gothic"/>
        <family val="2"/>
      </rPr>
      <t xml:space="preserve"> rodillo doble  en madera para pies y masajeador de espalda esp</t>
    </r>
    <r>
      <rPr>
        <sz val="10"/>
        <color rgb="FFFF0000"/>
        <rFont val="Century Gothic"/>
        <family val="2"/>
      </rPr>
      <t>á</t>
    </r>
    <r>
      <rPr>
        <sz val="10"/>
        <color theme="1"/>
        <rFont val="Century Gothic"/>
        <family val="2"/>
      </rPr>
      <t xml:space="preserve">tula, rascador de espalda de 47 cm.)  
2.Un </t>
    </r>
    <r>
      <rPr>
        <sz val="10"/>
        <color rgb="FFFF0000"/>
        <rFont val="Century Gothic"/>
        <family val="2"/>
      </rPr>
      <t>difusor</t>
    </r>
    <r>
      <rPr>
        <sz val="10"/>
        <color theme="1"/>
        <rFont val="Century Gothic"/>
        <family val="2"/>
      </rPr>
      <t xml:space="preserve"> ultrasónico de  esencias  y  aromas, con capacidad para 350 ml de agua, 110 v,  que incluya 3 esencias para  relajacion de 10 ml  c/u. 
3.Bolsa t</t>
    </r>
    <r>
      <rPr>
        <sz val="10"/>
        <color rgb="FFFF0000"/>
        <rFont val="Century Gothic"/>
        <family val="2"/>
      </rPr>
      <t>é</t>
    </r>
    <r>
      <rPr>
        <sz val="10"/>
        <color theme="1"/>
        <rFont val="Century Gothic"/>
        <family val="2"/>
      </rPr>
      <t xml:space="preserve">rmica para agua caliente elaborada en caucho con  capacidad de 2 L y forro anti- quemaduras, 1 Bolsas cinturon  Gel Frio </t>
    </r>
    <r>
      <rPr>
        <sz val="10"/>
        <color rgb="FFFF0000"/>
        <rFont val="Century Gothic"/>
        <family val="2"/>
      </rPr>
      <t>para nevera</t>
    </r>
    <r>
      <rPr>
        <sz val="10"/>
        <color theme="1"/>
        <rFont val="Century Gothic"/>
        <family val="2"/>
      </rPr>
      <t xml:space="preserve">, Tamaño Grande de minimo 32 cm largo por 5 cm de ancho </t>
    </r>
  </si>
  <si>
    <r>
      <rPr>
        <sz val="11"/>
        <color rgb="FFFF0000"/>
        <rFont val="Century Gothic"/>
        <family val="2"/>
      </rPr>
      <t>K</t>
    </r>
    <r>
      <rPr>
        <sz val="11"/>
        <color theme="1"/>
        <rFont val="Century Gothic"/>
        <family val="2"/>
      </rPr>
      <t xml:space="preserve">it ensaladas y postres </t>
    </r>
  </si>
  <si>
    <r>
      <rPr>
        <sz val="10"/>
        <color theme="1"/>
        <rFont val="Century Gothic"/>
        <family val="2"/>
      </rPr>
      <t>1. Delantal Gorro y tapabocas  elaborado en dacr</t>
    </r>
    <r>
      <rPr>
        <sz val="10"/>
        <color rgb="FFFF0000"/>
        <rFont val="Century Gothic"/>
        <family val="2"/>
      </rPr>
      <t>ó</t>
    </r>
    <r>
      <rPr>
        <sz val="10"/>
        <color theme="1"/>
        <rFont val="Century Gothic"/>
        <family val="2"/>
      </rPr>
      <t>n en tallas y colores diferentes
2. (3 )</t>
    </r>
    <r>
      <rPr>
        <sz val="10"/>
        <color rgb="FFFF0000"/>
        <rFont val="Century Gothic"/>
        <family val="2"/>
      </rPr>
      <t>T</t>
    </r>
    <r>
      <rPr>
        <sz val="10"/>
        <color theme="1"/>
        <rFont val="Century Gothic"/>
        <family val="2"/>
      </rPr>
      <t xml:space="preserve">res  recipientes herméticos de : 2 Recipientes de 20 cm con capacidad de 1000 ml  y  1 recipiente capacidad 2000 ml
3. </t>
    </r>
    <r>
      <rPr>
        <sz val="10"/>
        <color rgb="FFFF0000"/>
        <rFont val="Century Gothic"/>
        <family val="2"/>
      </rPr>
      <t>J</t>
    </r>
    <r>
      <rPr>
        <sz val="10"/>
        <color theme="1"/>
        <rFont val="Century Gothic"/>
        <family val="2"/>
      </rPr>
      <t xml:space="preserve">uego de 24 bolsas de silicona selladas reutilizables, bolsas de almacenamiento de alimentos reutilizables, para congelar a prueba de fugas,  sin BPA, en diferentes tamaños 
4.Set de  cucharas ensaladeras x 2  
5.Bolsa ecológica para cargar material 
6.Libreta cosida con, cierre elástico, cinta marcadora y 80 hojas en papel reciclable, tamaño media carta con  Medidas: 14 x 21 cm.para tomar notas que incluya esfero  y se encuentre marcada con logos y lineas de emergencia para las mujeres. 
+$15.000 (quince mil pesos) de frutas y verduras por participantes segun la nececidad por clase </t>
    </r>
  </si>
  <si>
    <r>
      <rPr>
        <sz val="11"/>
        <color rgb="FFFF0000"/>
        <rFont val="Century Gothic"/>
        <family val="2"/>
      </rPr>
      <t>K</t>
    </r>
    <r>
      <rPr>
        <sz val="11"/>
        <color theme="1"/>
        <rFont val="Century Gothic"/>
        <family val="2"/>
      </rPr>
      <t xml:space="preserve">it artes y tejidos </t>
    </r>
  </si>
  <si>
    <r>
      <rPr>
        <sz val="10"/>
        <color theme="1"/>
        <rFont val="Century Gothic"/>
        <family val="2"/>
      </rPr>
      <t xml:space="preserve">1. </t>
    </r>
    <r>
      <rPr>
        <sz val="10"/>
        <color rgb="FFFF0000"/>
        <rFont val="Century Gothic"/>
        <family val="2"/>
      </rPr>
      <t>U</t>
    </r>
    <r>
      <rPr>
        <sz val="10"/>
        <color theme="1"/>
        <rFont val="Century Gothic"/>
        <family val="2"/>
      </rPr>
      <t>n 1 Kit de tejidos  amirigumis que incluya  1*aguja de ganchillo de aluminio de 10 piezas (2-6,5 mm), 1*</t>
    </r>
    <r>
      <rPr>
        <sz val="10"/>
        <color rgb="FFFF0000"/>
        <rFont val="Century Gothic"/>
        <family val="2"/>
      </rPr>
      <t>hila hilo</t>
    </r>
    <r>
      <rPr>
        <sz val="10"/>
        <color theme="1"/>
        <rFont val="Century Gothic"/>
        <family val="2"/>
      </rPr>
      <t>, 1*alfiler de aluminio de 9 cm, 1*alfiler de aluminio de 12 cm, 2*alfiler pequeño, 10*gancho marcador, 4*aguja curva, 3*aguja para torcer, 1*tijeras en forma de U, 2*aguja azul de ojo grande de 9 cm, 2*aguja roja de ojo grande de 7 cm,</t>
    </r>
    <r>
      <rPr>
        <sz val="10"/>
        <color rgb="FFFF0000"/>
        <rFont val="Century Gothic"/>
        <family val="2"/>
      </rPr>
      <t xml:space="preserve"> 1*regla de cuero de plástico de 1,3* 150 cm</t>
    </r>
    <r>
      <rPr>
        <sz val="10"/>
        <color theme="1"/>
        <rFont val="Century Gothic"/>
        <family val="2"/>
      </rPr>
      <t xml:space="preserve">, 1*bolsa blanca para lápiz aplastado,1*bolsa blanca aplastada para lápices, 10* ovillos de lana.
2, </t>
    </r>
    <r>
      <rPr>
        <sz val="10"/>
        <color rgb="FFFF0000"/>
        <rFont val="Century Gothic"/>
        <family val="2"/>
      </rPr>
      <t>D</t>
    </r>
    <r>
      <rPr>
        <sz val="10"/>
        <color theme="1"/>
        <rFont val="Century Gothic"/>
        <family val="2"/>
      </rPr>
      <t xml:space="preserve">os (2) proyectos completos para elaboracion de muñecas de trapo  que incluya los moldes, las telas de colores, hilos, 1 tijeras de costura 5  agujas .y el material necesario par la elaboracion de 3 proyectos completos.                                                               3. Dos (2) proyectos completos para elaboracion de resinas que incluya los 3 Moldes y herramientas, Aditivos, equipos de protección,  y tapete de silicona para proteger la superficie de la mesa de trabajo.
4. </t>
    </r>
    <r>
      <rPr>
        <sz val="10"/>
        <color rgb="FFFF0000"/>
        <rFont val="Century Gothic"/>
        <family val="2"/>
      </rPr>
      <t>B</t>
    </r>
    <r>
      <rPr>
        <sz val="10"/>
        <color theme="1"/>
        <rFont val="Century Gothic"/>
        <family val="2"/>
      </rPr>
      <t xml:space="preserve">olsa ecológica para cargar material 
5.Libreta cosida con, cierre elástico, cinta marcadora y 80 hojas en papel reciclable, tamaño media carta con  Medidas: 14 x 21 cm.para tomar notas que incluya esfero  y se encuentre marcada con logos y lineas de emergencia para las mujeres. </t>
    </r>
  </si>
  <si>
    <r>
      <rPr>
        <sz val="11"/>
        <color rgb="FFFF0000"/>
        <rFont val="Century Gothic"/>
        <family val="2"/>
      </rPr>
      <t>K</t>
    </r>
    <r>
      <rPr>
        <sz val="11"/>
        <color theme="1"/>
        <rFont val="Century Gothic"/>
        <family val="2"/>
      </rPr>
      <t xml:space="preserve">it peinados </t>
    </r>
  </si>
  <si>
    <r>
      <rPr>
        <sz val="9"/>
        <color theme="1"/>
        <rFont val="Century Gothic"/>
        <family val="2"/>
      </rPr>
      <t>1.</t>
    </r>
    <r>
      <rPr>
        <sz val="9"/>
        <color rgb="FFFF0000"/>
        <rFont val="Century Gothic"/>
        <family val="2"/>
      </rPr>
      <t>C</t>
    </r>
    <r>
      <rPr>
        <sz val="9"/>
        <color theme="1"/>
        <rFont val="Century Gothic"/>
        <family val="2"/>
      </rPr>
      <t>uatro (4) peinillas (peinilla, peine, trinche peineta)
2.</t>
    </r>
    <r>
      <rPr>
        <sz val="9"/>
        <color rgb="FFFF0000"/>
        <rFont val="Century Gothic"/>
        <family val="2"/>
      </rPr>
      <t>Cuatro</t>
    </r>
    <r>
      <rPr>
        <sz val="9"/>
        <color theme="1"/>
        <rFont val="Century Gothic"/>
        <family val="2"/>
      </rPr>
      <t xml:space="preserve"> (4)cepillos  para el cabello  (redondo, desenrredante, pulidor, cepillo cabello crespo)                                                                                                                        3.</t>
    </r>
    <r>
      <rPr>
        <sz val="9"/>
        <color rgb="FFFF0000"/>
        <rFont val="Century Gothic"/>
        <family val="2"/>
      </rPr>
      <t>E</t>
    </r>
    <r>
      <rPr>
        <sz val="9"/>
        <color theme="1"/>
        <rFont val="Century Gothic"/>
        <family val="2"/>
      </rPr>
      <t xml:space="preserve">spejo de tocador mediano redondo con base.
4. </t>
    </r>
    <r>
      <rPr>
        <sz val="9"/>
        <color rgb="FFFF0000"/>
        <rFont val="Century Gothic"/>
        <family val="2"/>
      </rPr>
      <t>S</t>
    </r>
    <r>
      <rPr>
        <sz val="9"/>
        <color theme="1"/>
        <rFont val="Century Gothic"/>
        <family val="2"/>
      </rPr>
      <t xml:space="preserve">iete (7) pinzas de pelo de cocodrilo, 1 cepillo de doble borde  1 paquete de 1000 mini bandas de goma de diferentes colores.
5. </t>
    </r>
    <r>
      <rPr>
        <sz val="9"/>
        <color rgb="FFFF0000"/>
        <rFont val="Century Gothic"/>
        <family val="2"/>
      </rPr>
      <t>C</t>
    </r>
    <r>
      <rPr>
        <sz val="9"/>
        <color theme="1"/>
        <rFont val="Century Gothic"/>
        <family val="2"/>
      </rPr>
      <t xml:space="preserve">inco (5) rollos de cinta  satinada de tela: 2 de 2,5 cm; 2 de </t>
    </r>
    <r>
      <rPr>
        <sz val="9"/>
        <color rgb="FFFF0000"/>
        <rFont val="Century Gothic"/>
        <family val="2"/>
      </rPr>
      <t>PC 1  de 1</t>
    </r>
    <r>
      <rPr>
        <sz val="9"/>
        <color theme="1"/>
        <rFont val="Century Gothic"/>
        <family val="2"/>
      </rPr>
      <t xml:space="preserve"> cm de colores surtidos                                                                      6. </t>
    </r>
    <r>
      <rPr>
        <sz val="9"/>
        <color rgb="FFFF0000"/>
        <rFont val="Century Gothic"/>
        <family val="2"/>
      </rPr>
      <t>G</t>
    </r>
    <r>
      <rPr>
        <sz val="9"/>
        <color theme="1"/>
        <rFont val="Century Gothic"/>
        <family val="2"/>
      </rPr>
      <t xml:space="preserve">el de peinados extrafuerte de 500 ml 
7. </t>
    </r>
    <r>
      <rPr>
        <sz val="9"/>
        <color rgb="FFFF0000"/>
        <rFont val="Century Gothic"/>
        <family val="2"/>
      </rPr>
      <t>B</t>
    </r>
    <r>
      <rPr>
        <sz val="9"/>
        <color theme="1"/>
        <rFont val="Century Gothic"/>
        <family val="2"/>
      </rPr>
      <t xml:space="preserve">olsa ecológica para cargar material 
8. Libreta cosida con, cierre elástico, cinta marcadora y 80 hojas en papel reciclable, tamaño media carta con  Medidas: 14 x 21 cm.para tomar notas que incluya esfero  y se encuentre marcada con logos y lineas de emergencia para las mujeres. </t>
    </r>
  </si>
  <si>
    <r>
      <rPr>
        <sz val="11"/>
        <color rgb="FFFF0000"/>
        <rFont val="Century Gothic"/>
        <family val="2"/>
      </rPr>
      <t>T</t>
    </r>
    <r>
      <rPr>
        <sz val="11"/>
        <color theme="1"/>
        <rFont val="Century Gothic"/>
        <family val="2"/>
      </rPr>
      <t xml:space="preserve">ransporte salida </t>
    </r>
  </si>
  <si>
    <t xml:space="preserve">Recorrido ida y regreso en 2 (dos)buses  de 40 personas con documentación habilitada, seguros y permisos de circulacion de pasajeros,  Cinturones de seguridad autoajustables.
Asientos anatómicos amplios. Botiquín de primeros auxilios </t>
  </si>
  <si>
    <t>Servicio</t>
  </si>
  <si>
    <r>
      <rPr>
        <sz val="11"/>
        <color rgb="FFFF0000"/>
        <rFont val="Century Gothic"/>
        <family val="2"/>
      </rPr>
      <t>R</t>
    </r>
    <r>
      <rPr>
        <sz val="11"/>
        <color theme="1"/>
        <rFont val="Century Gothic"/>
        <family val="2"/>
      </rPr>
      <t xml:space="preserve">efrigerio de la mañana </t>
    </r>
  </si>
  <si>
    <t>1. Que incluya 1. 100 grm de frutas frescas o secas
2. Bebidas: jugos naturales, infusiones. y/o lácteos: como yogur natural, leche o  kummis de 250 ml
3.Sándwiches con pan, jamón, queso, o huevo o pasabocas (NO pastel de pollo)  y/o galletas  cereales o barritas energéticas: que aportan carbohidratos y energía rápida.</t>
  </si>
  <si>
    <r>
      <rPr>
        <sz val="11"/>
        <color rgb="FFFF0000"/>
        <rFont val="Century Gothic"/>
        <family val="2"/>
      </rPr>
      <t>A</t>
    </r>
    <r>
      <rPr>
        <sz val="11"/>
        <color theme="1"/>
        <rFont val="Century Gothic"/>
        <family val="2"/>
      </rPr>
      <t>lmuerzo</t>
    </r>
  </si>
  <si>
    <t>Que incluya Sopa (16 onzas), Crema o Fruta Picada (100 gramos) + Entrada (100 gramos) + Proteína (100 gramos) + Ensalada (80 gramos) + Jugo (12 onzas) + Postre (Gourmet) (80 gramos). Incluir opción vegetariana.</t>
  </si>
  <si>
    <r>
      <rPr>
        <sz val="11"/>
        <color rgb="FFFF0000"/>
        <rFont val="Century Gothic"/>
        <family val="2"/>
      </rPr>
      <t>B</t>
    </r>
    <r>
      <rPr>
        <sz val="11"/>
        <color theme="1"/>
        <rFont val="Century Gothic"/>
        <family val="2"/>
      </rPr>
      <t xml:space="preserve">ebida caliente </t>
    </r>
  </si>
  <si>
    <r>
      <rPr>
        <sz val="9"/>
        <color rgb="FFFF0000"/>
        <rFont val="Century Gothic"/>
        <family val="2"/>
      </rPr>
      <t>T</t>
    </r>
    <r>
      <rPr>
        <sz val="9"/>
        <color theme="1"/>
        <rFont val="Century Gothic"/>
        <family val="2"/>
      </rPr>
      <t xml:space="preserve">into, aromatica 7 onz caliente </t>
    </r>
  </si>
  <si>
    <r>
      <rPr>
        <sz val="11"/>
        <color rgb="FFFF0000"/>
        <rFont val="Century Gothic"/>
        <family val="2"/>
      </rPr>
      <t>Pó</t>
    </r>
    <r>
      <rPr>
        <sz val="11"/>
        <color theme="1"/>
        <rFont val="Century Gothic"/>
        <family val="2"/>
      </rPr>
      <t>liza</t>
    </r>
  </si>
  <si>
    <r>
      <rPr>
        <sz val="9"/>
        <color rgb="FFFF0000"/>
        <rFont val="Century Gothic"/>
        <family val="2"/>
      </rPr>
      <t>Pó</t>
    </r>
    <r>
      <rPr>
        <sz val="9"/>
        <color theme="1"/>
        <rFont val="Century Gothic"/>
        <family val="2"/>
      </rPr>
      <t xml:space="preserve">liza de seguro de vida para cada uno delos asistentes a la salida en transporte terrestre y </t>
    </r>
    <r>
      <rPr>
        <sz val="9"/>
        <color rgb="FFFF0000"/>
        <rFont val="Century Gothic"/>
        <family val="2"/>
      </rPr>
      <t>P</t>
    </r>
    <r>
      <rPr>
        <sz val="9"/>
        <color theme="1"/>
        <rFont val="Century Gothic"/>
        <family val="2"/>
      </rPr>
      <t xml:space="preserve">arque </t>
    </r>
    <r>
      <rPr>
        <sz val="9"/>
        <color rgb="FFFF0000"/>
        <rFont val="Century Gothic"/>
        <family val="2"/>
      </rPr>
      <t>J</t>
    </r>
    <r>
      <rPr>
        <sz val="9"/>
        <color theme="1"/>
        <rFont val="Century Gothic"/>
        <family val="2"/>
      </rPr>
      <t xml:space="preserve">aime Duque </t>
    </r>
  </si>
  <si>
    <r>
      <rPr>
        <sz val="11"/>
        <color rgb="FFFF0000"/>
        <rFont val="Century Gothic"/>
        <family val="2"/>
      </rPr>
      <t>I</t>
    </r>
    <r>
      <rPr>
        <sz val="11"/>
        <color theme="1"/>
        <rFont val="Century Gothic"/>
        <family val="2"/>
      </rPr>
      <t xml:space="preserve">ngreso parque </t>
    </r>
  </si>
  <si>
    <r>
      <rPr>
        <sz val="9"/>
        <color rgb="FFFF0000"/>
        <rFont val="Century Gothic"/>
        <family val="2"/>
      </rPr>
      <t>P</t>
    </r>
    <r>
      <rPr>
        <sz val="9"/>
        <color theme="1"/>
        <rFont val="Century Gothic"/>
        <family val="2"/>
      </rPr>
      <t xml:space="preserve">asaporte </t>
    </r>
    <r>
      <rPr>
        <sz val="9"/>
        <color rgb="FFFF0000"/>
        <rFont val="Century Gothic"/>
        <family val="2"/>
      </rPr>
      <t>L</t>
    </r>
    <r>
      <rPr>
        <sz val="9"/>
        <color theme="1"/>
        <rFont val="Century Gothic"/>
        <family val="2"/>
      </rPr>
      <t xml:space="preserve">egado que incluye: Acceso a Edificio El Cóndor, Bicicletas Acuáticas, Parque Infantil, Carros  Chocones, Recodo de San Agustín, Avión HK 136, Plaza de Banderas, Manantial de los  Centauros, Puente Santafé de Antioquia, Monumento a Dios, Taj Mahal, Monumento a  la Nacionalidad, Castillo Medieval, Gran Mapa de Colombia Aviario, Fantasía las Mil y Una Noches, Fontana Mitológica, Museo del Hombre, Trajes del Mundo, Teatrino, Jardín de los Dinosaurios, Siete Maravillas del Mundo Antiguo, Atracciones Mecánicas:  Tacitas, Cisnes, Carros Chocones, Piscina de Pelotas, Carrusel, Elefantes, Aerociclas,  Ballenas, Troncomóviles, Motos, Tren Muñeca, Rueda de Chicago, Refugio de Hércules, Mar Caribe, Mirador, Vivario, Monumento Caídos en Acción Armada Nacional, Lago  kayaks, Bioparque Wakatá: Lago de Flamencos, Sabana Africana, Tigres, Mamíferos Pequeños, Aves, Ciervos y pecaríes, Isla de Primates, Orinoquía, Chiquirodeo, Parque Infantil Chiquirrinchis, Comarca del Cóndor y Ecoparque Sabana. </t>
    </r>
  </si>
  <si>
    <r>
      <rPr>
        <sz val="11"/>
        <color rgb="FFFF0000"/>
        <rFont val="Century Gothic"/>
        <family val="2"/>
      </rPr>
      <t>T</t>
    </r>
    <r>
      <rPr>
        <sz val="11"/>
        <color theme="1"/>
        <rFont val="Century Gothic"/>
        <family val="2"/>
      </rPr>
      <t xml:space="preserve">ransporte general </t>
    </r>
  </si>
  <si>
    <r>
      <rPr>
        <sz val="9"/>
        <color rgb="FFFF0000"/>
        <rFont val="Century Gothic"/>
        <family val="2"/>
      </rPr>
      <t>C</t>
    </r>
    <r>
      <rPr>
        <sz val="9"/>
        <color theme="1"/>
        <rFont val="Century Gothic"/>
        <family val="2"/>
      </rPr>
      <t>amionetas tipo plat</t>
    </r>
    <r>
      <rPr>
        <sz val="9"/>
        <color rgb="FFFF0000"/>
        <rFont val="Century Gothic"/>
        <family val="2"/>
      </rPr>
      <t>ó</t>
    </r>
    <r>
      <rPr>
        <sz val="9"/>
        <color theme="1"/>
        <rFont val="Century Gothic"/>
        <family val="2"/>
      </rPr>
      <t xml:space="preserve">n, 4*4 con capacidad para 4 pasajeros mas el conductor que cumplan con las medidas de seguridad y normas de ley, para  el </t>
    </r>
    <r>
      <rPr>
        <sz val="9"/>
        <color rgb="FFFF0000"/>
        <rFont val="Century Gothic"/>
        <family val="2"/>
      </rPr>
      <t>transporte</t>
    </r>
    <r>
      <rPr>
        <sz val="9"/>
        <color theme="1"/>
        <rFont val="Century Gothic"/>
        <family val="2"/>
      </rPr>
      <t xml:space="preserve"> de pasajeros y de ser necesarias sillas de ruedas de usuarios </t>
    </r>
  </si>
  <si>
    <r>
      <rPr>
        <sz val="11"/>
        <color rgb="FFFF0000"/>
        <rFont val="Century Gothic"/>
        <family val="2"/>
      </rPr>
      <t>R</t>
    </r>
    <r>
      <rPr>
        <sz val="11"/>
        <color theme="1"/>
        <rFont val="Century Gothic"/>
        <family val="2"/>
      </rPr>
      <t xml:space="preserve">efrigerios talleres </t>
    </r>
  </si>
  <si>
    <t>Que incluya: 1. 100 grm de frutas frescas o secas
2. Bebidas: jugos naturales, infusiones. y/o lácteos: como yogur natural, leche o  kummis de 250 ml
3.Sándwiches con pan, jamón, queso, o huevo o pasabocas (NO pastel de pollo)  y/o galletas  cereales o barritas energéticas: que aportan carbohidratos y energía rápida.</t>
  </si>
  <si>
    <t xml:space="preserve">TALENTO HUMANO </t>
  </si>
  <si>
    <r>
      <rPr>
        <sz val="11"/>
        <color rgb="FFFF0000"/>
        <rFont val="Century Gothic"/>
        <family val="2"/>
      </rPr>
      <t>Co</t>
    </r>
    <r>
      <rPr>
        <sz val="11"/>
        <color theme="1"/>
        <rFont val="Century Gothic"/>
        <family val="2"/>
      </rPr>
      <t xml:space="preserve">ordinador general </t>
    </r>
  </si>
  <si>
    <t xml:space="preserve">Título profesional en áreas de la salud o sociales o humanas o administrativas o económicas. 
El postulado debe acreditar experiencia específica de dos (2) proyectos como coordinador proyectos para personas con discapacidad.
La dedicación de tiempo será del 100% </t>
  </si>
  <si>
    <r>
      <rPr>
        <sz val="11"/>
        <color rgb="FFFF0000"/>
        <rFont val="Century Gothic"/>
        <family val="2"/>
      </rPr>
      <t>T</t>
    </r>
    <r>
      <rPr>
        <sz val="11"/>
        <color theme="1"/>
        <rFont val="Century Gothic"/>
        <family val="2"/>
      </rPr>
      <t xml:space="preserve">erapeuta </t>
    </r>
    <r>
      <rPr>
        <sz val="11"/>
        <color rgb="FFFF0000"/>
        <rFont val="Century Gothic"/>
        <family val="2"/>
      </rPr>
      <t>O</t>
    </r>
    <r>
      <rPr>
        <sz val="11"/>
        <color theme="1"/>
        <rFont val="Century Gothic"/>
        <family val="2"/>
      </rPr>
      <t>cupacional</t>
    </r>
  </si>
  <si>
    <r>
      <rPr>
        <sz val="11"/>
        <color rgb="FFFF0000"/>
        <rFont val="Century Gothic"/>
        <family val="2"/>
      </rPr>
      <t>T</t>
    </r>
    <r>
      <rPr>
        <sz val="11"/>
        <color theme="1"/>
        <rFont val="Century Gothic"/>
        <family val="2"/>
      </rPr>
      <t xml:space="preserve">erapeuta </t>
    </r>
    <r>
      <rPr>
        <sz val="11"/>
        <color rgb="FFFF0000"/>
        <rFont val="Century Gothic"/>
        <family val="2"/>
      </rPr>
      <t>O</t>
    </r>
    <r>
      <rPr>
        <sz val="11"/>
        <color theme="1"/>
        <rFont val="Century Gothic"/>
        <family val="2"/>
      </rPr>
      <t xml:space="preserve">cupacional, experiencia mínima de un (1) año </t>
    </r>
    <r>
      <rPr>
        <sz val="11"/>
        <color rgb="FFFF0000"/>
        <rFont val="Century Gothic"/>
        <family val="2"/>
      </rPr>
      <t>en</t>
    </r>
    <r>
      <rPr>
        <sz val="11"/>
        <color theme="1"/>
        <rFont val="Century Gothic"/>
        <family val="2"/>
      </rPr>
      <t xml:space="preserve"> un proyecto social.
</t>
    </r>
    <r>
      <rPr>
        <sz val="11"/>
        <color rgb="FFFF0000"/>
        <rFont val="Century Gothic"/>
        <family val="2"/>
      </rPr>
      <t>Seis</t>
    </r>
    <r>
      <rPr>
        <sz val="11"/>
        <color theme="1"/>
        <rFont val="Century Gothic"/>
        <family val="2"/>
      </rPr>
      <t xml:space="preserve"> (6</t>
    </r>
    <r>
      <rPr>
        <sz val="11"/>
        <color rgb="FFFF0000"/>
        <rFont val="Century Gothic"/>
        <family val="2"/>
      </rPr>
      <t>)</t>
    </r>
    <r>
      <rPr>
        <sz val="11"/>
        <color theme="1"/>
        <rFont val="Century Gothic"/>
        <family val="2"/>
      </rPr>
      <t xml:space="preserve"> meses de experiencia en ejecución de proyectos de personas con discapacidad
</t>
    </r>
    <r>
      <rPr>
        <sz val="11"/>
        <color rgb="FFFF0000"/>
        <rFont val="Century Gothic"/>
        <family val="2"/>
      </rPr>
      <t>L</t>
    </r>
    <r>
      <rPr>
        <sz val="11"/>
        <color theme="1"/>
        <rFont val="Century Gothic"/>
        <family val="2"/>
      </rPr>
      <t xml:space="preserve">a dedicación de tiempo será del 100% </t>
    </r>
  </si>
  <si>
    <r>
      <rPr>
        <sz val="11"/>
        <color rgb="FFFF0000"/>
        <rFont val="Century Gothic"/>
        <family val="2"/>
      </rPr>
      <t>T</t>
    </r>
    <r>
      <rPr>
        <sz val="11"/>
        <color theme="1"/>
        <rFont val="Century Gothic"/>
        <family val="2"/>
      </rPr>
      <t xml:space="preserve">rabajador </t>
    </r>
    <r>
      <rPr>
        <sz val="11"/>
        <color rgb="FFFF0000"/>
        <rFont val="Century Gothic"/>
        <family val="2"/>
      </rPr>
      <t>S</t>
    </r>
    <r>
      <rPr>
        <sz val="11"/>
        <color theme="1"/>
        <rFont val="Century Gothic"/>
        <family val="2"/>
      </rPr>
      <t xml:space="preserve">ocial </t>
    </r>
  </si>
  <si>
    <r>
      <rPr>
        <sz val="11"/>
        <color rgb="FFFF0000"/>
        <rFont val="Century Gothic"/>
        <family val="2"/>
      </rPr>
      <t>T</t>
    </r>
    <r>
      <rPr>
        <sz val="11"/>
        <color theme="1"/>
        <rFont val="Century Gothic"/>
        <family val="2"/>
      </rPr>
      <t xml:space="preserve">rabajo </t>
    </r>
    <r>
      <rPr>
        <sz val="11"/>
        <color rgb="FFFF0000"/>
        <rFont val="Century Gothic"/>
        <family val="2"/>
      </rPr>
      <t>S</t>
    </r>
    <r>
      <rPr>
        <sz val="11"/>
        <color theme="1"/>
        <rFont val="Century Gothic"/>
        <family val="2"/>
      </rPr>
      <t xml:space="preserve">ocial, experiencia mínima de un (1) año </t>
    </r>
    <r>
      <rPr>
        <sz val="11"/>
        <color rgb="FFFF0000"/>
        <rFont val="Century Gothic"/>
        <family val="2"/>
      </rPr>
      <t>en</t>
    </r>
    <r>
      <rPr>
        <sz val="11"/>
        <color theme="1"/>
        <rFont val="Century Gothic"/>
        <family val="2"/>
      </rPr>
      <t xml:space="preserve"> un proyecto</t>
    </r>
    <r>
      <rPr>
        <sz val="11"/>
        <color rgb="FFFF0000"/>
        <rFont val="Century Gothic"/>
        <family val="2"/>
      </rPr>
      <t>s</t>
    </r>
    <r>
      <rPr>
        <sz val="11"/>
        <color theme="1"/>
        <rFont val="Century Gothic"/>
        <family val="2"/>
      </rPr>
      <t xml:space="preserve"> social</t>
    </r>
    <r>
      <rPr>
        <sz val="11"/>
        <color rgb="FFFF0000"/>
        <rFont val="Century Gothic"/>
        <family val="2"/>
      </rPr>
      <t>e</t>
    </r>
    <r>
      <rPr>
        <sz val="11"/>
        <color theme="1"/>
        <rFont val="Century Gothic"/>
        <family val="2"/>
      </rPr>
      <t xml:space="preserve">s
</t>
    </r>
    <r>
      <rPr>
        <sz val="11"/>
        <color rgb="FFFF0000"/>
        <rFont val="Century Gothic"/>
        <family val="2"/>
      </rPr>
      <t>S</t>
    </r>
    <r>
      <rPr>
        <sz val="11"/>
        <color theme="1"/>
        <rFont val="Century Gothic"/>
        <family val="2"/>
      </rPr>
      <t>eis (6</t>
    </r>
    <r>
      <rPr>
        <sz val="11"/>
        <color rgb="FFFF0000"/>
        <rFont val="Century Gothic"/>
        <family val="2"/>
      </rPr>
      <t>)</t>
    </r>
    <r>
      <rPr>
        <sz val="11"/>
        <color theme="1"/>
        <rFont val="Century Gothic"/>
        <family val="2"/>
      </rPr>
      <t xml:space="preserve"> meses de experiencia en ejecución de proyectos de personas con discapacidad.
</t>
    </r>
    <r>
      <rPr>
        <sz val="11"/>
        <color rgb="FFFF0000"/>
        <rFont val="Century Gothic"/>
        <family val="2"/>
      </rPr>
      <t>L</t>
    </r>
    <r>
      <rPr>
        <sz val="11"/>
        <color theme="1"/>
        <rFont val="Century Gothic"/>
        <family val="2"/>
      </rPr>
      <t xml:space="preserve">a dedicación de tiempo será del 100% </t>
    </r>
  </si>
  <si>
    <r>
      <rPr>
        <sz val="11"/>
        <color rgb="FFFF0000"/>
        <rFont val="Century Gothic"/>
        <family val="2"/>
      </rPr>
      <t>T</t>
    </r>
    <r>
      <rPr>
        <sz val="11"/>
        <color theme="1"/>
        <rFont val="Century Gothic"/>
        <family val="2"/>
      </rPr>
      <t xml:space="preserve">erapeuta </t>
    </r>
    <r>
      <rPr>
        <sz val="11"/>
        <color rgb="FFFF0000"/>
        <rFont val="Century Gothic"/>
        <family val="2"/>
      </rPr>
      <t>Fí</t>
    </r>
    <r>
      <rPr>
        <sz val="11"/>
        <color theme="1"/>
        <rFont val="Century Gothic"/>
        <family val="2"/>
      </rPr>
      <t xml:space="preserve">sico </t>
    </r>
  </si>
  <si>
    <r>
      <rPr>
        <sz val="11"/>
        <color theme="1"/>
        <rFont val="Century Gothic"/>
        <family val="2"/>
      </rPr>
      <t xml:space="preserve">Terapeuta física, experiencia mínima de un (1) año un proyecto social.
</t>
    </r>
    <r>
      <rPr>
        <sz val="11"/>
        <color rgb="FFFF0000"/>
        <rFont val="Century Gothic"/>
        <family val="2"/>
      </rPr>
      <t>S</t>
    </r>
    <r>
      <rPr>
        <sz val="11"/>
        <color theme="1"/>
        <rFont val="Century Gothic"/>
        <family val="2"/>
      </rPr>
      <t>eis (6</t>
    </r>
    <r>
      <rPr>
        <sz val="11"/>
        <color rgb="FFFF0000"/>
        <rFont val="Century Gothic"/>
        <family val="2"/>
      </rPr>
      <t>)</t>
    </r>
    <r>
      <rPr>
        <sz val="11"/>
        <color theme="1"/>
        <rFont val="Century Gothic"/>
        <family val="2"/>
      </rPr>
      <t xml:space="preserve"> meses de experiencia en ejecución de proyectos de personas con discapacidad.
</t>
    </r>
    <r>
      <rPr>
        <sz val="11"/>
        <color rgb="FFFF0000"/>
        <rFont val="Century Gothic"/>
        <family val="2"/>
      </rPr>
      <t>L</t>
    </r>
    <r>
      <rPr>
        <sz val="11"/>
        <color theme="1"/>
        <rFont val="Century Gothic"/>
        <family val="2"/>
      </rPr>
      <t>a dedicación de tiempo será del 100%</t>
    </r>
  </si>
  <si>
    <t xml:space="preserve">Psicólogo </t>
  </si>
  <si>
    <r>
      <rPr>
        <sz val="11"/>
        <color theme="1"/>
        <rFont val="Century Gothic"/>
        <family val="2"/>
      </rPr>
      <t xml:space="preserve">Psicología experiencia mínima de un (1) año </t>
    </r>
    <r>
      <rPr>
        <sz val="11"/>
        <color rgb="FFFF0000"/>
        <rFont val="Century Gothic"/>
        <family val="2"/>
      </rPr>
      <t>e</t>
    </r>
    <r>
      <rPr>
        <sz val="11"/>
        <color theme="1"/>
        <rFont val="Century Gothic"/>
        <family val="2"/>
      </rPr>
      <t xml:space="preserve">n proyecto social.
</t>
    </r>
    <r>
      <rPr>
        <sz val="11"/>
        <color rgb="FFFF0000"/>
        <rFont val="Century Gothic"/>
        <family val="2"/>
      </rPr>
      <t>S</t>
    </r>
    <r>
      <rPr>
        <sz val="11"/>
        <color theme="1"/>
        <rFont val="Century Gothic"/>
        <family val="2"/>
      </rPr>
      <t>eis (6</t>
    </r>
    <r>
      <rPr>
        <sz val="11"/>
        <color rgb="FFFF0000"/>
        <rFont val="Century Gothic"/>
        <family val="2"/>
      </rPr>
      <t xml:space="preserve">) </t>
    </r>
    <r>
      <rPr>
        <sz val="11"/>
        <color theme="1"/>
        <rFont val="Century Gothic"/>
        <family val="2"/>
      </rPr>
      <t xml:space="preserve">meses de experiencia en ejecución de proyectos sociales con personas con discapacidad.
</t>
    </r>
    <r>
      <rPr>
        <sz val="11"/>
        <color rgb="FFFF0000"/>
        <rFont val="Century Gothic"/>
        <family val="2"/>
      </rPr>
      <t>L</t>
    </r>
    <r>
      <rPr>
        <sz val="11"/>
        <color theme="1"/>
        <rFont val="Century Gothic"/>
        <family val="2"/>
      </rPr>
      <t xml:space="preserve">a dedicación de tiempo será del 50% </t>
    </r>
  </si>
  <si>
    <r>
      <rPr>
        <sz val="11"/>
        <color rgb="FFFF0000"/>
        <rFont val="Century Gothic"/>
        <family val="2"/>
      </rPr>
      <t>T</t>
    </r>
    <r>
      <rPr>
        <sz val="11"/>
        <color theme="1"/>
        <rFont val="Century Gothic"/>
        <family val="2"/>
      </rPr>
      <t>allerristas</t>
    </r>
  </si>
  <si>
    <r>
      <rPr>
        <sz val="11"/>
        <color rgb="FFFF0000"/>
        <rFont val="Century Gothic"/>
        <family val="2"/>
      </rPr>
      <t>T</t>
    </r>
    <r>
      <rPr>
        <sz val="11"/>
        <color theme="1"/>
        <rFont val="Century Gothic"/>
        <family val="2"/>
      </rPr>
      <t xml:space="preserve">allerista certificada  experiencia mínima de un (1) año un proyecto social seis (6 meses de experiencia en ejecución de proyectos sociales con personas con discapacidad la dedicación de tiempo será del 50%  </t>
    </r>
  </si>
  <si>
    <r>
      <rPr>
        <sz val="11"/>
        <color rgb="FFFF0000"/>
        <rFont val="Century Gothic"/>
        <family val="2"/>
      </rPr>
      <t>A</t>
    </r>
    <r>
      <rPr>
        <sz val="11"/>
        <color theme="1"/>
        <rFont val="Century Gothic"/>
        <family val="2"/>
      </rPr>
      <t xml:space="preserve">uxiliares de enfermeria </t>
    </r>
  </si>
  <si>
    <r>
      <rPr>
        <sz val="11"/>
        <color theme="1"/>
        <rFont val="Century Gothic"/>
        <family val="2"/>
      </rPr>
      <t>Auxiliar de enfermería</t>
    </r>
    <r>
      <rPr>
        <sz val="11"/>
        <color rgb="FFFF0000"/>
        <rFont val="Century Gothic"/>
        <family val="2"/>
      </rPr>
      <t>,</t>
    </r>
    <r>
      <rPr>
        <sz val="11"/>
        <color theme="1"/>
        <rFont val="Century Gothic"/>
        <family val="2"/>
      </rPr>
      <t xml:space="preserve"> experiencia mínima seis (6</t>
    </r>
    <r>
      <rPr>
        <sz val="11"/>
        <color rgb="FFFF0000"/>
        <rFont val="Century Gothic"/>
        <family val="2"/>
      </rPr>
      <t>)</t>
    </r>
    <r>
      <rPr>
        <sz val="11"/>
        <color theme="1"/>
        <rFont val="Century Gothic"/>
        <family val="2"/>
      </rPr>
      <t xml:space="preserve"> meses de experiencia en ejecución de proyectos sociales </t>
    </r>
    <r>
      <rPr>
        <sz val="11"/>
        <color rgb="FFFF0000"/>
        <rFont val="Century Gothic"/>
        <family val="2"/>
      </rPr>
      <t>con personas de discapacidad.</t>
    </r>
    <r>
      <rPr>
        <sz val="11"/>
        <color theme="1"/>
        <rFont val="Century Gothic"/>
        <family val="2"/>
      </rPr>
      <t xml:space="preserve">
</t>
    </r>
    <r>
      <rPr>
        <sz val="11"/>
        <color rgb="FFFF0000"/>
        <rFont val="Century Gothic"/>
        <family val="2"/>
      </rPr>
      <t>L</t>
    </r>
    <r>
      <rPr>
        <sz val="11"/>
        <color theme="1"/>
        <rFont val="Century Gothic"/>
        <family val="2"/>
      </rPr>
      <t>a dedicación de tiempo será del 100%</t>
    </r>
  </si>
  <si>
    <r>
      <rPr>
        <sz val="11"/>
        <color rgb="FFFF0000"/>
        <rFont val="Century Gothic"/>
        <family val="2"/>
      </rPr>
      <t>C</t>
    </r>
    <r>
      <rPr>
        <sz val="11"/>
        <color theme="1"/>
        <rFont val="Century Gothic"/>
        <family val="2"/>
      </rPr>
      <t xml:space="preserve">amilleros </t>
    </r>
  </si>
  <si>
    <r>
      <rPr>
        <sz val="11"/>
        <color theme="1"/>
        <rFont val="Century Gothic"/>
        <family val="2"/>
      </rPr>
      <t xml:space="preserve">Auxiliar de enfermería experiencia mínima de un (1) año traslados y movilizaciones de pacientes
</t>
    </r>
    <r>
      <rPr>
        <sz val="11"/>
        <color rgb="FFFF0000"/>
        <rFont val="Century Gothic"/>
        <family val="2"/>
      </rPr>
      <t>S</t>
    </r>
    <r>
      <rPr>
        <sz val="11"/>
        <color theme="1"/>
        <rFont val="Century Gothic"/>
        <family val="2"/>
      </rPr>
      <t>eis (6</t>
    </r>
    <r>
      <rPr>
        <sz val="11"/>
        <color rgb="FFFF0000"/>
        <rFont val="Century Gothic"/>
        <family val="2"/>
      </rPr>
      <t xml:space="preserve">) </t>
    </r>
    <r>
      <rPr>
        <sz val="11"/>
        <color theme="1"/>
        <rFont val="Century Gothic"/>
        <family val="2"/>
      </rPr>
      <t xml:space="preserve">meses de experiencia en ejecución de proyectos con personas con discapacidad </t>
    </r>
  </si>
  <si>
    <t xml:space="preserve">Servicio </t>
  </si>
  <si>
    <r>
      <rPr>
        <sz val="11"/>
        <color rgb="FFFF0000"/>
        <rFont val="Century Gothic"/>
        <family val="2"/>
      </rPr>
      <t>A</t>
    </r>
    <r>
      <rPr>
        <sz val="11"/>
        <color rgb="FF000000"/>
        <rFont val="Century Gothic"/>
        <family val="2"/>
      </rPr>
      <t xml:space="preserve"> demanda </t>
    </r>
  </si>
  <si>
    <r>
      <rPr>
        <sz val="11"/>
        <color rgb="FFFF0000"/>
        <rFont val="Century Gothic"/>
        <family val="2"/>
      </rPr>
      <t>A</t>
    </r>
    <r>
      <rPr>
        <sz val="11"/>
        <color theme="1"/>
        <rFont val="Century Gothic"/>
        <family val="2"/>
      </rPr>
      <t xml:space="preserve">uxiliar </t>
    </r>
    <r>
      <rPr>
        <sz val="11"/>
        <color rgb="FFFF0000"/>
        <rFont val="Century Gothic"/>
        <family val="2"/>
      </rPr>
      <t>A</t>
    </r>
    <r>
      <rPr>
        <sz val="11"/>
        <color theme="1"/>
        <rFont val="Century Gothic"/>
        <family val="2"/>
      </rPr>
      <t xml:space="preserve">dministrativo </t>
    </r>
  </si>
  <si>
    <r>
      <rPr>
        <sz val="11"/>
        <color rgb="FFFF0000"/>
        <rFont val="Century Gothic"/>
        <family val="2"/>
      </rPr>
      <t>T</t>
    </r>
    <r>
      <rPr>
        <sz val="11"/>
        <color theme="1"/>
        <rFont val="Century Gothic"/>
        <family val="2"/>
      </rPr>
      <t xml:space="preserve">ecnólogo o acreditación y aprobación del 50% o más de un plan de estudios de una carrera profesional que sea a fin con proyectos de salud, sociales y/o ingenierías.
Experiencia especifica mínima de un (1) año, en apoyo administrativo a la coordinación de proyectos de salud y/o sociales, con certificación y/o prueba y manejo del aplicativo Excel.
</t>
    </r>
    <r>
      <rPr>
        <sz val="11"/>
        <color rgb="FFFF0000"/>
        <rFont val="Century Gothic"/>
        <family val="2"/>
      </rPr>
      <t>T</t>
    </r>
    <r>
      <rPr>
        <sz val="11"/>
        <color theme="1"/>
        <rFont val="Century Gothic"/>
        <family val="2"/>
      </rPr>
      <t>iempo será del 100%</t>
    </r>
  </si>
  <si>
    <t>FACILITADOR SPA</t>
  </si>
  <si>
    <t xml:space="preserve">TECNICO O TEGNOLOGO </t>
  </si>
  <si>
    <t>un (1) producto de panadería de sal de mínimo 120 gr (pastel de pollo o carne) o sándwich (pan tipo molde, 1 rodaja de jamón (cerdo, pollo, cordero, pavo, etc.), 1 rodaja de queso (doble crema o mozzarella), o empanada de carne o pollo de 80 gr. una (1) fruta entera de temporada de mínimo 80 g. una (1) golosina una (1) una bebida de refresco o néctar de fruta no alcohólica, no láctea, no energizante envasada en empaques 100% biodegradables en procesos de compostaje, biodegradable en proceso natural o que cuente con contenido de materia prima 100% reciclada de mínimo 200 ml o bebida caliente de 9 onzas.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</si>
  <si>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 xml:space="preserve">Bolsa </t>
  </si>
  <si>
    <t>Póliza global para accidentes que abarque 60 participantes. expedida por compañía de seguros debidamente autorizada por la superintendencia financiera de Colombia o quien haga sus veces que ampare los perjuicios imputables al asegurado por accidentes, lesiones o muerte a personas o daños a bienes, en desarrollo o con ocasión de la actividad realizada para los participantes y grupo ejecutor durante la actividad y su área circunvecina. la cobertura debe ser para las zonas por donde se realice la actividad y durante toda la actividad</t>
  </si>
  <si>
    <t xml:space="preserve">Alquiler De Lugar Contacto Con Naturaleza </t>
  </si>
  <si>
    <t>deberá contar con dos personas auxiliares de enfermería con botiquín y carpa para atención de emergencias, debe contener como mínimo, una mesa y dos sillas.</t>
  </si>
  <si>
    <t>FACILITADOR SSR</t>
  </si>
  <si>
    <t>PSICOLOGIA</t>
  </si>
  <si>
    <t>PEDADOGIA</t>
  </si>
  <si>
    <t xml:space="preserve">IMAN DE NEVERA </t>
  </si>
  <si>
    <t>ESPEJO FACIAL</t>
  </si>
  <si>
    <t xml:space="preserve">BOLSA DE COMPRAS </t>
  </si>
  <si>
    <t xml:space="preserve">IMPRESIÓN  CODIGO QR </t>
  </si>
  <si>
    <t xml:space="preserve">UNIDAD </t>
  </si>
  <si>
    <t>Código QR impreso en material de poliestireno de alta resistencia, a full color, con diseño personalizado e imagen institucional del proyecto, destinado a su instalación en vitrinas de establecimientos comerciales, droguerías, supermercados, tiendas, salones comunales y otros puntos estratégicos de la localidad</t>
  </si>
  <si>
    <t>TECNICO TECNOLOGO EN ENFERMERA</t>
  </si>
  <si>
    <t>BOLIGRAFO PLÁSTICO</t>
  </si>
  <si>
    <t>Boligrafo plástico
Cuerpo color mate
Clip metálico
Cuerpo Lateral: 55 x 7 mm - Cuerpo Posterior: 70 x 7 mm - Frente al Clip: 50 x 7 mm
Punta con acabado metalizado
Tinta negra
Medidas: 14.5 cm
Impresión Tampografía Tinta Plástica
Sistema retráctil.</t>
  </si>
  <si>
    <t>RESALTADORES</t>
  </si>
  <si>
    <t xml:space="preserve">MEMORIA USB </t>
  </si>
  <si>
    <t>Dispositivo de almacenamiento portátil con capacidad de 16 GB para guardar documentación,</t>
  </si>
  <si>
    <t>FICHAS BIBLIOGRAFICAS</t>
  </si>
  <si>
    <t>Paquetes de fichas bibliográficas (colores: azul, blanco, amarillo, verde y rosado: 3 paquetes de cada color)</t>
  </si>
  <si>
    <t>CARTULINA</t>
  </si>
  <si>
    <t xml:space="preserve">Cartulina Durex 180gr - 1/4 Un Cuarto De Pliego </t>
  </si>
  <si>
    <t>TIJERAS</t>
  </si>
  <si>
    <t xml:space="preserve">Tijeras punta roma escolar, aproximadas 13 cm. </t>
  </si>
  <si>
    <t>MARCADORES</t>
  </si>
  <si>
    <t xml:space="preserve">Marcador permanente punta fina de diferentes colores </t>
  </si>
  <si>
    <t xml:space="preserve">CAJA DE COLORES </t>
  </si>
  <si>
    <t>Caja de colores por 12 unidades a una sola pumta.</t>
  </si>
  <si>
    <t>Caja colores 24 Unidades colores surtidos</t>
  </si>
  <si>
    <t xml:space="preserve">CAJA DE MARCADORES </t>
  </si>
  <si>
    <t xml:space="preserve">CAJA DE LAPIZ </t>
  </si>
  <si>
    <t>Caja de lápices por 12 unidades, hechos en madera y grafito HB No. 2, con borrador en parte superior</t>
  </si>
  <si>
    <t>PAPEL CARTA</t>
  </si>
  <si>
    <t>Papel bond 75g carta con la NTC 4436:1998 y la NTC 5397. Resmas de 500 hojas, caja x 10 resmas</t>
  </si>
  <si>
    <t>PAPEL OFICIO</t>
  </si>
  <si>
    <t>Papel bond 75g oficio con la NTC 4436:1998 y la NTC 5397. Resmas de 500 hojas, caja x 10 resmas</t>
  </si>
  <si>
    <t xml:space="preserve">PAPEL PERIODICO </t>
  </si>
  <si>
    <t>Papel periódico pliego 70cmx100cm</t>
  </si>
  <si>
    <t>PAPEL CONTACT</t>
  </si>
  <si>
    <t>Rollo Contact 45 cm x 3 metros (medida estándar, transparente brillante</t>
  </si>
  <si>
    <t>SOBRES DE MANILA</t>
  </si>
  <si>
    <t>Sobre de manila carta de 75 g, medidas aproximadas 22,5 x 29 cms. Tipo solapa universal, paquete x 100 unds</t>
  </si>
  <si>
    <t xml:space="preserve">TINTA PARA SELLO </t>
  </si>
  <si>
    <t>Tinta para Sellos, 28 cc, color negro, Alta definición, tinta acuosa libre de aceites. Envase plástico de alta resistencia. Frasco dispensador flexible. (28cc). Secado rápido de 25 segundos</t>
  </si>
  <si>
    <t>CINTA DE EMPAQUE</t>
  </si>
  <si>
    <t>Cinta adhesiva de empaque en rollo 48 mm x 100 mts</t>
  </si>
  <si>
    <t>CINTAS DE ENMASCARAR</t>
  </si>
  <si>
    <t>Cinta adhesiva para enmascarar multipropósito 12 mm x 40 mts</t>
  </si>
  <si>
    <t>BOLÍGRAFO</t>
  </si>
  <si>
    <t>Bolígrafo negro Cuerpo plástico; punta metálica, con tapa, redondo, rectangular o hexagonal, CAJA X 12 UNIDADES</t>
  </si>
  <si>
    <t>MARCADOR BORRABLE</t>
  </si>
  <si>
    <t>Color: negro, azul, rojo, o verde. Borrable a base de alcohol, no mancha, para escribir sobre tableros porcelanizados o cualquier superficie lisa. Punta gruesa biselada con trazo de 1,5 mm a 5,8 mm, caja x 10 unds</t>
  </si>
  <si>
    <t>TABLA PLANILLERA</t>
  </si>
  <si>
    <t>Plástico Oficio Tamaño : 35 cm alto x 23 cm largo - tamaño oficio Clip : 8 cm alto x 20 cm largo Tabla de plástico con bordes redondos.</t>
  </si>
  <si>
    <t xml:space="preserve">RESALTADOR </t>
  </si>
  <si>
    <t>Resaltador Amarillo, verde, naranja, rosado o celeste Filtrona en felpa acrílica o resina termoplástica Punta biselada, caja x 10 unds.</t>
  </si>
  <si>
    <t>GANCHO LEGAJADOR PLÁSTICO</t>
  </si>
  <si>
    <t>Gancho legajador Plástico, paquete x 20 unds</t>
  </si>
  <si>
    <t xml:space="preserve">BISTURÍ </t>
  </si>
  <si>
    <t>Bisturí 18mm plástico Cuchilla corrediza y cambiable Con bloqueo de cuchilla</t>
  </si>
  <si>
    <t xml:space="preserve">BLOCK PAPEL </t>
  </si>
  <si>
    <t>Block blanco cuadriculado Mínimo de 50 hojas</t>
  </si>
  <si>
    <t>BORRADORES DE NATA</t>
  </si>
  <si>
    <t>Borrador de nata No tóxico Medidas aproximadas 5.5 a 6.3 cm * 0.8 a 1 en el espesor * 1.9 a 2.3 cm. largo 5.5.</t>
  </si>
  <si>
    <t>BORRADORES PARA TABLERO</t>
  </si>
  <si>
    <t xml:space="preserve">DVD </t>
  </si>
  <si>
    <t>Dvd+r grabable con capacidad de 4.7gb, velocidad máxima de 16x120 minutos, paquete x 50 unds</t>
  </si>
  <si>
    <t>MARCADOR PERMANENTE -</t>
  </si>
  <si>
    <t>Marcador permanente Tinta indeleble a base de alcohol de secado rápido, calor y humedad, para escribir sobre cualquier superficie Longitud de cuerpo entre 120 - 155 mm, diámetro 12 - 18 mm negro, verde, azul o rojo, Caja x 10 unds</t>
  </si>
  <si>
    <t>NOTAS AUTOADHESIVAS MEDIANAS</t>
  </si>
  <si>
    <t>Notas autoadhesivas medianas de 75 x 75 mm Colores surtidos, paquete x 100 unds</t>
  </si>
  <si>
    <t xml:space="preserve">PEGANTE </t>
  </si>
  <si>
    <t>Pegante líquido 225g</t>
  </si>
  <si>
    <t xml:space="preserve">SACA GANCHOS </t>
  </si>
  <si>
    <t>Saca ganchos para grapa Acero cromado combinado con plástico ABS</t>
  </si>
  <si>
    <t>TAJALÁPIZ</t>
  </si>
  <si>
    <t>Tajalápiz Metal, con cuchilla de acero inoxidable 1 orificio.</t>
  </si>
  <si>
    <t>LÁPIZ MINA ROJA</t>
  </si>
  <si>
    <t>Lapiz mina roja con diámetro de mínimo 7,2mm Forma redonda, triangular o hexagonal. Borrador asegurado en casquillo de metal o plástico.  Caja x 12 unds</t>
  </si>
  <si>
    <t>COSEDORA</t>
  </si>
  <si>
    <t>Cosedora metálica y plastica, para gancho estándar 20H</t>
  </si>
  <si>
    <t>LÁPIZ NEGRO</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</si>
  <si>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</si>
  <si>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 xml:space="preserve">HUELLERO </t>
  </si>
  <si>
    <t>Huellero dactilar color negro, libre de cloro, no se decolora, no tóxico, tinta de secado rápido y no se corre.</t>
  </si>
  <si>
    <t xml:space="preserve">MEMORIAS </t>
  </si>
  <si>
    <t>Memoria USB 16 Gigabytes, interfaz: USB 16gb. o más. Compatible con: Windows 10, Windows 8.1, Windows 8, Windows 7 (SP1), Windows Vista (SP2), Mac OS X v.10.8.x+, Linux v.2.6.x+, Chrome OS, con garantía mínima de 1 año. Marca reconocida en el mercado nacional.</t>
  </si>
  <si>
    <t>PEGANTE EN BARRA</t>
  </si>
  <si>
    <t>Pegante en barra sin componentes tóxicos Forma redonda, cierre hermético Mínimo 40 g</t>
  </si>
  <si>
    <t xml:space="preserve">PINCELES </t>
  </si>
  <si>
    <t xml:space="preserve">Pinceles en madera punta redonda #2 </t>
  </si>
  <si>
    <t xml:space="preserve">PAPEL </t>
  </si>
  <si>
    <t xml:space="preserve">Papel Kraft, 60 grs, 70 cm x 100 cm, </t>
  </si>
  <si>
    <t>Pliego</t>
  </si>
  <si>
    <t>BLOCK HOJAS IRIS</t>
  </si>
  <si>
    <t>Papel de colores/ Bond, tamaño mínimo de Carta / 40 hojas</t>
  </si>
  <si>
    <t>CINTA MAGICA</t>
  </si>
  <si>
    <t>Medidas aproximadas 18mm a 20 mm x 31 a 34m</t>
  </si>
  <si>
    <t>CINTA TRANSPARENTE</t>
  </si>
  <si>
    <t>Cinta transparente de 12 mm x 40 mts</t>
  </si>
  <si>
    <t>REGLA PLÁSTICA</t>
  </si>
  <si>
    <t>Plasticas de 50 cm</t>
  </si>
  <si>
    <t>VINILOS</t>
  </si>
  <si>
    <t xml:space="preserve">Tempera (vinilo), en frasco de 20 ml  c/u, empaque x 6 unds, colores primarios Blanco, negros, amarillos, azul, rojo y verde. </t>
  </si>
  <si>
    <t>LANA</t>
  </si>
  <si>
    <t>Lana Escolar Surtida Paq X 12 Und Elemento: Lana escolar de colores
- Cantidad: 12 unidades / rollo de 16 gr
- Colores: negro, amarillo, azul oscuro, verde oscuro, rojo oscuro, verde mente, rosa, beage, blanco, curuva, azul claro, verde limón, palo de rosa, amarillo, fucsia y rojo</t>
  </si>
  <si>
    <t>PLASTILINA</t>
  </si>
  <si>
    <t>Plastilina En Barra  de 55 gramos. CAJA X 12, que incluya color blanco y negro.</t>
  </si>
  <si>
    <t>PISTOLAS DE SILICONA</t>
  </si>
  <si>
    <t>Pistola Silicona Grande 60W 110V-240V, Calidad Superior. Extención,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</si>
  <si>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CUADERNO</t>
  </si>
  <si>
    <t>Cuaderno Cosido Mediano Cuadriculado Book - 50 Hojas</t>
  </si>
  <si>
    <t>PAPEL FOTOGRÁFICO</t>
  </si>
  <si>
    <t>Tamaño del papel A4, 
Tipo de papel Fotográfico Cantidad de hojas 20</t>
  </si>
  <si>
    <t>SILICONA</t>
  </si>
  <si>
    <t>Silicona liquida 250 mililitros Silicona liquida fría.</t>
  </si>
  <si>
    <t>CARPA 2X2</t>
  </si>
  <si>
    <t>CARPA 4X4</t>
  </si>
  <si>
    <t>CARPA 5X5</t>
  </si>
  <si>
    <t xml:space="preserve">LUCES Y REFLECTORES </t>
  </si>
  <si>
    <t>MESA 4 PERSONAS</t>
  </si>
  <si>
    <t xml:space="preserve">MICROFONO ALAMBRICO </t>
  </si>
  <si>
    <t>PLANTA ELECTRICA TIPO 1</t>
  </si>
  <si>
    <t>AGENDAS</t>
  </si>
  <si>
    <t>Agenda tamaño media carta  80 hojas internas en bond 75gms, impresas a una tinta (1x1), con logos del proyecto e institucionales ALCB ,tapa dura, full color, plastificada, anillo doble.</t>
  </si>
  <si>
    <t>Caja de colores por 12 unidades a una sola punta.</t>
  </si>
  <si>
    <t>Caja colores 24 unidades colores surtidos</t>
  </si>
  <si>
    <t>Resaltador fluorescente de punta biselada (tipo cincel), ideal para subrayar textos con precisión en líneas delgadas o anchas según el ángulo de uso. Set de 4 a 6 colores surtidos: amarillo, verde, rosado, naranja, azul y morado. Tintas brillantes, resistentes a la decoloración y de secado rápido.tinta a base de agua, no tóxica, segura para uso escolar y comunitario. No atraviesa el papel. Tapa a presión, con clip de sujeción. Diseño ergonómico con cuerpo grueso de fácil agarre, ideal para adultos y niños.</t>
  </si>
  <si>
    <t>TABLEROS 120X80</t>
  </si>
  <si>
    <t>TABLEROS 60X80</t>
  </si>
  <si>
    <t>Tablero borrable y Cartelera en corcho, tamaño 60 x 80 cm, marco en madera, superficie grano fino productos que protege el medio ambiente, de fácil colgado en la pared.</t>
  </si>
  <si>
    <t>Pendón tipo araña de 1 metro de ancho por 2 de alto. (1m *2m) Material Hierro- aluminio Impresión digital Banner 13oz Alta calidad Impresión: Impresión digital en plóter full color, Alta resolución Estuche en tela.</t>
  </si>
  <si>
    <t>Tablero Acrílico Blanco Borrable 120 X 80cm + Porta borrador, • Fórmica blanca.Con cuadrícula tenue para facilitar la escritura.• Incluye borrador y repisa porta marcadores.• Tamaño 120 cm x 80 cm aprox. Con accesorios para colgar o empotrar en pared.</t>
  </si>
  <si>
    <t>PAQUETE</t>
  </si>
  <si>
    <t>caja</t>
  </si>
  <si>
    <t xml:space="preserve">PENDONES </t>
  </si>
  <si>
    <t>SONIDO 50W</t>
  </si>
  <si>
    <t xml:space="preserve">CARPETA PORTA DOCUMENTOS </t>
  </si>
  <si>
    <t xml:space="preserve">Carpeta plástica porta documentos con separadores de bolsillo tamaño carta. Con cierre con información sobre las líneas de atención, rutas de acceso a los servicios de salud, signos de alarma y factores de riesgo durante la gestación. </t>
  </si>
  <si>
    <t>ANALISIS COTIZACIONES</t>
  </si>
  <si>
    <t xml:space="preserve">RESULTADO  DEL ANALISIS </t>
  </si>
  <si>
    <t xml:space="preserve">MEDIANA  </t>
  </si>
  <si>
    <t>PROMEDIO</t>
  </si>
  <si>
    <t>DESVIACIÓN ESTÁNDAR</t>
  </si>
  <si>
    <t>DISPERSIÓN PRECIOS 
(Promedio)</t>
  </si>
  <si>
    <t>VALOR TECHO UNITARIO ANTES DE IVA</t>
  </si>
  <si>
    <t>IVA</t>
  </si>
  <si>
    <t>VALOR UNITARIO
TECHO
(IVA INCLUIDO)</t>
  </si>
  <si>
    <t>Observación</t>
  </si>
  <si>
    <t>SE TOMA EL PROMEDIO COMO MEDIDA DE TENDENCIA CENTRAL</t>
  </si>
  <si>
    <t>CONSULTORES Y ASESORES TIC S.A.S. NIT: 901.360.556-5 (AÑO 2025)</t>
  </si>
  <si>
    <t>VALOR UNITARIO
IVA INCLUIDO</t>
  </si>
  <si>
    <t>VALOR UNITARIO 2025 + IPC (5,10%) 
IVA INCLUIDO</t>
  </si>
  <si>
    <t>FUNDACIÓN JUSTICIA SOCIAL NIT: 830.069.703-8 (AÑO 2025)</t>
  </si>
  <si>
    <t>TRANSPORTE MARTINEZ VIP S.A.S.
NIT: 900.815.941-9</t>
  </si>
  <si>
    <t>SANTORINI S.A.S.
NIT: 901.504.393-1</t>
  </si>
  <si>
    <t>FUNDACION VOLVI A NACER
NIT: 901791985-0</t>
  </si>
  <si>
    <t>ONE SOFT 
NIT: 901566858-1</t>
  </si>
  <si>
    <t>VALOR UNITARIO
IVA INCLUIDO MAS IPC (5,1%)</t>
  </si>
  <si>
    <t>Resolución Tabla de Honorarios 
No. 1124 de 2024
(Memorando 22-09-2025)</t>
  </si>
  <si>
    <t>Operador Logístico Terranova S.A.S. NIT. 901.115.603-8</t>
  </si>
  <si>
    <t>FLUVPMATIN NIT:4235834-2</t>
  </si>
  <si>
    <t>A&amp;C NIT:901.114.690-0</t>
  </si>
  <si>
    <t>FUNDACION SOCIAL Y CULTURAL GUERREROS DE LA VIDA NIT:90038446-9</t>
  </si>
  <si>
    <t xml:space="preserve">Sillas plasticas con brazos </t>
  </si>
  <si>
    <t xml:space="preserve">Sillas plasticas </t>
  </si>
  <si>
    <t xml:space="preserve">ÉXITO </t>
  </si>
  <si>
    <t>VALOR INTERNET IVA INCLUIDO</t>
  </si>
  <si>
    <t>BASE GRAVABLE</t>
  </si>
  <si>
    <t>VALOR UNITARIO (CARGA TRIBUTARIA 26% + UTILIDAD 10%)</t>
  </si>
  <si>
    <t xml:space="preserve">CAJA </t>
  </si>
  <si>
    <t>DISTRIBUIDORA NACIONAL GROUP S.A.S.
NIT 901.708.000-9</t>
  </si>
  <si>
    <t>COMPAÑÍA PAPELERA NACIONAL S.A.S.
NIT: 900.009.495 - 8</t>
  </si>
  <si>
    <t>ESCOLARES VERSALES S.A.S
NIT: 800.088.063 -4</t>
  </si>
  <si>
    <t>Ref. Mercado: Block de papel bond iris 80g.
 • Caract: Colores surtidos pastel.
 • Specs: Tamaño carta (21,5 x 28cm) 40 hojas.
 • Incluye: 1 block de 40 hojas.</t>
  </si>
  <si>
    <t>PAPELERIA Y SUMINISTROS EL ESCRITORIO S.A.S. 
NIT. 901.247.654-3</t>
  </si>
  <si>
    <t>PAPELERIA Y CACHARRERIA NCA - NORMA CECILIA AGUIRRE MEJÍA
NIT: 39.797.006-6</t>
  </si>
  <si>
    <t>COMERCIALIZADORA DISFENIX S.A.S.
NIT: 900.348.994-5</t>
  </si>
  <si>
    <t>Paquetes de fichas bibliográficas	Paquetes de fichas bibliográficas de diferentes colores, paquete por 50 unidades.</t>
  </si>
  <si>
    <t>PANAMERICANA LIBRERIA Y PAPELERIA S.A.
NIT. 830.037.946-3</t>
  </si>
  <si>
    <t xml:space="preserve">COMERCIALIZADORA LA EXITOSA JR SAS
N.I.T. 900859627-1 </t>
  </si>
  <si>
    <t>CACHARRERIA MEDELLIN DISTRIBUIDORA 
NIT: 860.076.508-1</t>
  </si>
  <si>
    <t>PANAMERICANA LEBRERIA Y PAPELERIA S.A.
NIT: 830.037.946-3</t>
  </si>
  <si>
    <t>Papel Contact</t>
  </si>
  <si>
    <t>Rollo Contact 45 cm x 5 metros (medida estándar, transparente brillante</t>
  </si>
  <si>
    <t>COLOR PRINT AGENCIA PUBLICITARIA
N.I.T: 890206033-8</t>
  </si>
  <si>
    <t>Tamaño del papel A4,
Tipo de papel Fotográfico Cantidad de hojas 20</t>
  </si>
  <si>
    <t>AIPE PAPELERRA 
NIT.  813010383</t>
  </si>
  <si>
    <t>Tempo Foods SAS
:901825930-4</t>
  </si>
  <si>
    <t>Perforadora 2 Huecos, 150 Hojas: Con regla indicadora, discos protectores de plásticos, diámetro de perforación 6-7mm, base en ABS, palanca ergonómica, depósito para papel perforado, pinner y cortadores</t>
  </si>
  <si>
    <t xml:space="preserve">PERFORADORA INDUSTRIAL </t>
  </si>
  <si>
    <t xml:space="preserve">ENFERMERA JEFE </t>
  </si>
  <si>
    <t>CANTIDAD</t>
  </si>
  <si>
    <t>CAC PUBLICIDAD
NIT. NIT. 830.135.170-5</t>
  </si>
  <si>
    <t>PUBLICIDAD POP SOLUCIONES S.A.S.</t>
  </si>
  <si>
    <t>TELEMARKETER BPO &amp; LOGISTICS S.A.S.
2025
NIT: 901.012.708-6</t>
  </si>
  <si>
    <t>VALOR UNITARIO 2025 + IPC (5,10%)
IVA INCLUIDO</t>
  </si>
  <si>
    <t>.
FUNDACIÓN IWOKE
2025
NIT: 900.094963-5</t>
  </si>
  <si>
    <t>FUNDACION SOCIAL Y CULTURAL GUERREROS DE LA VIDA NIT:900384469</t>
  </si>
  <si>
    <t>PALILI EVENTOS S.A.S. 
2025
NIT: 901.463.924-5</t>
  </si>
  <si>
    <t>BUS / INTERMUNICIPAL
(40 pasajeros)</t>
  </si>
  <si>
    <t>Alquiler de buses (recorridos ida y regreso) recorridos intermunicipales. Características técnicas cómodos climatizados, con capacidad maxima para 40 personas sentadas, con vidrios panorámicos, excelentes condiciones técnico mecánicas, de aseo y estéticas, salida de emergencia, equipo de sonido, botiquín de primeros auxilios, conductor experimentado y calificado, que conduzca a la velocidad permitida y con equipo completo de carretera). (punto salida - punto llegada) recorrido ida y vuelta. Modelo 2021 en adelante, con todos los requisitos de Ley para transporte de pasajeros y pólizas vigentes (extracontractual todo riesgo, SOAT) y revisión tecnico mecanica trimestral vigente, conductor apto sin restricciones y sin comparendos al día del servicio.</t>
  </si>
  <si>
    <t>STARTER TECNOLOGY SAS
NIT: 901148413-3</t>
  </si>
  <si>
    <t>AMBULANCIAS PARTICULARES AYUDAR S.A.S. 2025 NIT: 901.625.520-1</t>
  </si>
  <si>
    <t>HELP AND LIFE MEDICAL S.A.S. 2025 NIT: 900.690.211-1</t>
  </si>
  <si>
    <t>I.P.S EVENMAS S.A.S. - EVENTOS MASIVOS CIUDAD JARDIN S.A.S. NIT: 900.596.884-6</t>
  </si>
  <si>
    <t>Gestión del Riesgo y Seguridad Integral GRSI S.A.S. Nit 901.245.873-2</t>
  </si>
  <si>
    <t>VALOR UNITARIO IVA INCLUIDO</t>
  </si>
  <si>
    <t>Consultores en Gestión del Riesgo y Emergencias CONGRE S.A.S. NIT. 900.986.412-5</t>
  </si>
  <si>
    <t>Seguridad, Riesgo y Prevención SRP Consulting S.A.S. Nit 901.173.604-8</t>
  </si>
  <si>
    <t>COMERCIALIZADORA Y PRODUCTORA POLUX S.A.S
NIT. 900.595.362-9</t>
  </si>
  <si>
    <t>PANAMERICA LIBRERÍA Y PAPELERIA SA
NIT. 830.037.946-3</t>
  </si>
  <si>
    <t>COLOR PRINT AEGNCIA PUBLICITARIA 
NIT. 890.206.033-8</t>
  </si>
  <si>
    <t>Marcador permanente Tinta indeleble a base de alcohol de secado rápido, calor y humedad, para escribir sobre cualquier superficie Longitud de cuerpo entre 120 - 155 mm, diámetro 12 - 18 mm negro, verde, azul o rojo, Caja x 20 Unds</t>
  </si>
  <si>
    <t xml:space="preserve">COLOR PRINT AGENCIA PUBLICITARIA
N.I.T: 890206033-8
</t>
  </si>
  <si>
    <t>COMERCIALIZADORA LA ÉXITOSA JR
NIT. 900.859627-1</t>
  </si>
  <si>
    <t xml:space="preserve"> PAPELERIA PUERTO REY
NIT: 899999061</t>
  </si>
  <si>
    <t>Block de papel blanco cuadriculado Carta (8.5" x 11") / 216 mm x 279 mm, 75 – 90 g/m² (resistente para escritura con lápiz, lapicero o micropunta), 50 a 80 hojas por block (según presentación), Unidad</t>
  </si>
  <si>
    <t>BlocK</t>
  </si>
  <si>
    <t xml:space="preserve">BlocK Papel </t>
  </si>
  <si>
    <t>w</t>
  </si>
  <si>
    <t xml:space="preserve">Pinceles </t>
  </si>
  <si>
    <t>Pinceles en madera punta redonda #2 x Caja12 Unidades</t>
  </si>
  <si>
    <t>Vinilos</t>
  </si>
  <si>
    <t>Vinilo Grande Caja X 10 Unidades Colores Surtidos
- Elemento: Vinilos x 10 Unidades
- Cantidad: 150 gr . C/u
- Colores Disponibles: amarillo, naranja, rosa, verde, verde limón, rojo, blanco, negro, azul oscuro, cafe, morado</t>
  </si>
  <si>
    <t>GARABATOS
NIT: 901517011</t>
  </si>
  <si>
    <t xml:space="preserve">SALUD MATERNA PERINATAL </t>
  </si>
  <si>
    <t xml:space="preserve">TALENTO HUMANO SALUD MATERNA PERINATAL </t>
  </si>
  <si>
    <t>Valores tomados de la RESOLUCION No 1124 SECRETARIA DISTRITAL DE GOBIERNO, ACTUALIZADOS MEDIANTE EL MEMORANDO CON RADICADO 20254000408633 DEL 27 DE OCTUBRE DEL 2025</t>
  </si>
  <si>
    <t>Valores tomados de la RESOLUCION No 1124 SECRETARIA DISTRITAL DE GOBIERNO, ACTUALIZADOS MEDIANTE EL MEMORANDO CON RADICADO 20254000408633 DEL 27 DE OCTUBRE DEL 2026</t>
  </si>
  <si>
    <t>Valores tomados de la RESOLUCION No 1124 SECRETARIA DISTRITAL DE GOBIERNO, ACTUALIZADOS MEDIANTE EL MEMORANDO CON RADICADO 20254000408633 DEL 27 DE OCTUBRE DEL 2027</t>
  </si>
  <si>
    <t>Valores tomados de la RESOLUCION No 1124 SECRETARIA DISTRITAL DE GOBIERNO, ACTUALIZADOS MEDIANTE EL MEMORANDO CON RADICADO 20254000408633 DEL 27 DE OCTUBRE DEL 2028</t>
  </si>
  <si>
    <t>Valores tomados de la RESOLUCION No 1124 SECRETARIA DISTRITAL DE GOBIERNO, ACTUALIZADOS MEDIANTE EL MEMORANDO CON RADICADO 20254000408633 DEL 27 DE OCTUBRE DEL 2029</t>
  </si>
  <si>
    <t>Valores tomados de la RESOLUCION No 1124 SECRETARIA DISTRITAL DE GOBIERNO, ACTUALIZADOS MEDIANTE EL MEMORANDO CON RADICADO 20254000408633 DEL 27 DE OCTUBRE DEL 2030</t>
  </si>
  <si>
    <t>Valores tomados de la RESOLUCION No 1124 SECRETARIA DISTRITAL DE GOBIERNO, ACTUALIZADOS MEDIANTE EL MEMORANDO CON RADICADO 20254000408633 DEL 27 DE OCTUBRE DEL 2031</t>
  </si>
  <si>
    <t>Valores tomados de la RESOLUCION No 1124 SECRETARIA DISTRITAL DE GOBIERNO, ACTUALIZADOS MEDIANTE EL MEMORANDO CON RADICADO 20254000408633 DEL 27 DE OCTUBRE DEL 2032</t>
  </si>
  <si>
    <t>SE TOMA LA MEDIANA COMO MEDIDA DE TENDENCIA CENTRAL</t>
  </si>
  <si>
    <t>INDUSTRIA DE CUBRIMIENTOS LEON SAS
NIT. 901384905</t>
  </si>
  <si>
    <t>COMERCIALIADORA NATOS SAS</t>
  </si>
  <si>
    <t>INSUMOS Y SERVICIOS DALU SAS</t>
  </si>
  <si>
    <t>ORDUZ PESH SAS
NIT 901564003-0</t>
  </si>
  <si>
    <t xml:space="preserve"> FUNDACION UN NUEVO FUTURO
NIT 901004680-5</t>
  </si>
  <si>
    <t>VILLAMIL COMUNICACIÓN VISUAL
NIT. 900.688.310-6</t>
  </si>
  <si>
    <t>PLAN DE CONTINGENCIA TIPO 2</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</si>
  <si>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dentro del plan de contingencia se debera incluir ambulancia, paramédico, enfermero, bomberos, defensa civil y demás aspectos requeridos. Complejidad media</t>
  </si>
  <si>
    <t xml:space="preserve">CARPAS Y CUBRIMIENTOS SOLAIRE SAS 
NIT. 901.413.489-9  </t>
  </si>
  <si>
    <t>UNIVERSAL DE CARPAS
NIT.  9010680628</t>
  </si>
  <si>
    <t>ÉXITO 
NIT. 890900608-9</t>
  </si>
  <si>
    <t xml:space="preserve">Caja Bolígrafos </t>
  </si>
  <si>
    <t>Bolígrafo negro Cuerpo plástico o polietileno translucido o color negro; punta metálica, con tapa, redondo, rectangular o hexagonal, Caja X 12 Unidades</t>
  </si>
  <si>
    <t>SE TOMA LA MEDIANACOMO MEDIDA DE TENDENCIA CENTRAL</t>
  </si>
  <si>
    <t xml:space="preserve">COMPONENTE SPA </t>
  </si>
  <si>
    <t>SUB COMPONENTE SSR</t>
  </si>
  <si>
    <t>ALKOSTO 
NIT. 890.900.943-1.</t>
  </si>
  <si>
    <t xml:space="preserve">GESTORES </t>
  </si>
  <si>
    <t xml:space="preserve">LICENCIADO EN EDUCACION FISICA </t>
  </si>
  <si>
    <t xml:space="preserve">REFRIGERIO TIPO 1 </t>
  </si>
  <si>
    <t>HIDRATACIÓN TIPO UNO</t>
  </si>
  <si>
    <t>Agua para el consumo humano en botella plástica reciclable (material 100% biodegradables en procesos de compostaje, biodegradables en proceso natural o que cuenten con contenido de materia prima 100% reciclada) – Presentación de mínimo 1000 mililitros.</t>
  </si>
  <si>
    <t>AGC MANUFACTURA TEXTIL HAH NIT: 900.438.771-6</t>
  </si>
  <si>
    <t>IDENTIFY HAH NIT: 901.412.899-0</t>
  </si>
  <si>
    <t>FUNDACION SOCIAL Y CULTURAL GUERREROS DE LA VIDA
NIT:90038446-9</t>
  </si>
  <si>
    <t>A&amp;C
NIT:901.114.690-0</t>
  </si>
  <si>
    <t>ALMUERZO TIPO 3</t>
  </si>
  <si>
    <t>CACHUCHAS</t>
  </si>
  <si>
    <t>INSUMOS DBC</t>
  </si>
  <si>
    <t>FLUVPMATIN
NIT:4235834-2</t>
  </si>
  <si>
    <t>Una (1) Entrada ( Sopa, crema, consomé o fruta)
Una (1) proteína de 250 gramos mínimo (Pollo, carne de res, cerdo ó pescado)
Dos (2) Porciones de Carbohidratos entre 80 y 100 gramos (Papa, yuca, o cualquier
otro tubérculo, plátano, cereales y productos derivados (Tortas, arróz, pastas, entre otros)
Una (1) guarnición porción de 100 gramos (fríjoles, garbanzos, lentejas, arverja) o porción verdura fría y/o caliente de 100 gramos mínimo.
Una (1) porción de Ensalada de mínimo 70 gr.
Un (1) postre de mínimo 30 gramos (frutas, gelatinas, flanes, bocadillos, dulces, entre otros)
Una (1) Bebida refresco o nectar de fruta 200 ml o jugo natural en agua servido en vaso de 12 onzas o gaseosa botella plástica de 250 ml (tipo ziplock).
Incluir 4 opciones de menú (incluida una opción vegetariana)
(puesto por persona que incluye, plato base, plato fuerte, plato sopa, vaso largo o de jugo, copa de agua, tenedor fuerte, cuchillo fuerte, tenedor o cuchara de entrada, plato postre, cuchara o tenedor para postre, cuchillo de untar, según corresponda)
Incluye transporte, menaje y servicio (servido en plato o mesa según corresponda e impuesto al consumo si aplica). Deben entregarse productos frescos y preparación del mismo día , incluye transporte de entrega.</t>
  </si>
  <si>
    <t>INSUMOS  SSR</t>
  </si>
  <si>
    <t xml:space="preserve">TOTAL COMPONENTE SSR </t>
  </si>
  <si>
    <t>POLIZAS</t>
  </si>
  <si>
    <t>FUNDACION COLOMBIANOS PA´LANTE
2025
NIT: 900.393.503-3</t>
  </si>
  <si>
    <t>INVERSIONES SERVICIOS INTEGRALES Y OCASIONALES DE COLOMBIA S.A.S.
2025
NIT: 900.995.091 - 4</t>
  </si>
  <si>
    <t>CAMISETAS T-SHIRT</t>
  </si>
  <si>
    <t>Camisetas tipo T-SHIRT, cuello redondo, diferentes tallas en diferentes colores, en algodón 100%, con terminados fileteados, con logos institucionales en pecho. En diferentes tallas</t>
  </si>
  <si>
    <t>TOTAL COMPONENTE SPA</t>
  </si>
  <si>
    <t xml:space="preserve">TOTAL SUB COMPONENTE DE  MATERNIDAD </t>
  </si>
  <si>
    <t xml:space="preserve">POLIZAS </t>
  </si>
  <si>
    <t xml:space="preserve">PUESTO DE PRIMEROS AUXILIOS </t>
  </si>
  <si>
    <t xml:space="preserve">HIDRATACION TIPO 2 </t>
  </si>
  <si>
    <t xml:space="preserve">INSUMO FACILITADOR </t>
  </si>
  <si>
    <t>Servicio/Dia</t>
  </si>
  <si>
    <t>Persona/Mes</t>
  </si>
  <si>
    <t>COORDINADOR</t>
  </si>
  <si>
    <t>CONSULTORES Y ASESORES TIC S.A.S.
NIT:901.360.556-5</t>
  </si>
  <si>
    <t>FUNDACIÓN JUSTICIA SOCIAL
NIT:830.069.703-8</t>
  </si>
  <si>
    <t>Operador Logístico Terranova S.A.S. 
NIT:901.115.603-8</t>
  </si>
  <si>
    <t>ANALISIS  COTIZACIONES</t>
  </si>
  <si>
    <t>RESULTADO DEL ANALISIS</t>
  </si>
  <si>
    <t>MEDIANA 
(UNITARIO)</t>
  </si>
  <si>
    <t>PROMEDIO 
(UNITARIO)</t>
  </si>
  <si>
    <t>DESVIACIÓN ESTÁNDAR 
(UNITARIO)</t>
  </si>
  <si>
    <t>VALOR UNITARIO ANTESDE IMPUESTO (IVA)</t>
  </si>
  <si>
    <t>VALOR IVA</t>
  </si>
  <si>
    <t>VALOR UNITARIO 
IMPUESTOS INCLUIDOS IVA</t>
  </si>
  <si>
    <t xml:space="preserve">OBSERVACIONES </t>
  </si>
  <si>
    <t>ESPACIO APTO PARA 100 PERSONAS</t>
  </si>
  <si>
    <t>Espacio adecuado con dotación de sillas, baños, mesas, video beam, computador, sonido y elementos necesarios para el desarrollo de eventos de hasta 100 personas. Con disponibilidad de espacio exterior para el desarrollo de las actividades al aire libre.</t>
  </si>
  <si>
    <t>SE TOMA EL PROMEDIO COMO MEDIDA DE TENDENCIA CENTRAL. VALORES TOMADOS DE LA CANASTA DE COSTOS 2026</t>
  </si>
  <si>
    <t>ESPACIO APTO PARA 500 PERSONAS</t>
  </si>
  <si>
    <t>Alquiler de Espacio deportivo apto para 500 personas, Nota 1: El espacio debe ser dentro de la Localidad de Ciudad Bolívar Nota 2: En caso de que el lugar previsto para el desarrollo del evento de cierre del proceso de formación deportiva sea un complejo que no requiera alquiler, no se realizará pago al contratista por este ítem. Esto se acordará dentro de la ejecución previa concertación entre el contratista y la supervisión.</t>
  </si>
  <si>
    <t>Servicio/día</t>
  </si>
  <si>
    <t>SALON DOTADO (20 PERSONAS)</t>
  </si>
  <si>
    <t>Alquiler de salón de reuniones tipo aula, con capacidad para mínima de 20 personas aprox, ubicado en la localidad de Ciudad Bolívar, que cuente con mesas, sillas, buena iluminación, ayudas audiovisuales básicas (Sonido básico, micrófonos, computador, televisor 50” mínimo y/o video Bean). El escenario se programará de acuerdo con el cronograma establecido para el desarrollo del diplomado, teniendo en cuenta que las sesiones o encuentros se realizarán mínimo cada 8 días en un periodo de 3 meses, se instalarán 3 puntos fijos en la localidad dos (2) en zona urbana y uno (1) en zona rural.</t>
  </si>
  <si>
    <t>ALQUILER SALÓN DOTADO 50 PERSONAS (DENTRO DE LA LOCALIDAD)</t>
  </si>
  <si>
    <t>Espacio adecuado con dotación de sillas, baños, mesas, video beam, computador, sonido y elementos necesarios para el desarrollo de eventos de hasta 50 personas. Con disponibilidad de espacio exterior para el desarrollo de las actividades al aire libre</t>
  </si>
  <si>
    <t>BOLSA ALQUILER DE ESPACIOS</t>
  </si>
  <si>
    <t>EL ITEM COMPRENDE LA BOLSA  DE ALQUILER DE ESPACIOS , ES UN VALOR INMODIFICABLE E INOFERTABLE,. ESTE VALOR COMPRENDE TODOS LOS GASTOS DIRECTOS E INDIRECTOS, TALES COMO LA ADMINISTRACION DEL RECURSO, IMPUESSTOS, TASAS Y RETRIBUCIONES A QUE HAYA LUGAR Y PUEDAN LLEGAR A GENERARSE DE ACUERDO A LA NORMATIVIDAD FISCAL VIGENTE.  PARA LA UTILIZACION DE DICHA BOLSA EL OFERENTE DEBERA DIRIGIRSE A LA PESTAÑA "BOLSA DE ALQUILER DE ESPACIOS" EN LA CUAL SE ENCUENTRAN LA LISTA DE ITEMS REQUERIDOS DENTRO DE LA MISMA.</t>
  </si>
  <si>
    <t>EL ITEM COMPRENDE LA BOLSA DE ALQUILER DE ESPACIOS , ES UN VALOR INMODIFICABLE E INOFERTABLE,. ESTE VALOR COMPRENDE TODOS LOS GASTOS DIRECTOS E INDIRECTOS, TALES COMO LA ADMINISTRACION DEL RECURSO, IMPUESSTOS, TASAS Y RETRIBUCIONES A QUE HAYA LUGAR Y PUEDAN LLEGAR A GENERARSE DE ACUERDO A LA NORMATIVIDAD FISCAL VIGENTE.  PARA LA UTILIZACION DE DICHA BOLSA EL OFERENTE DEBERA DIRIGIRSE A LA PESTAÑA "BOLSA DE ALQUILER DE ESPACIOS" EN LA CUAL SE ENCUENTRAN LA LISTA DE ITEMS REQUERIDOS DENTRO DE LA MISMA.</t>
  </si>
  <si>
    <t xml:space="preserve"> este ítem se deja un rubro de $27.500.000 los cuales contemplan impuestos, tasas y retribuciones a que haya lugar, así como la administración y/o utilidad del recurso. Con este rubro se debe cubrir el alquiler de los espacios, donde se deben desarrollar las actividades previstas para cada uno de los grupos conformados participantes. la presenta Bolsa se consumira teniendo en cuenta la lista de espacion contemplados en la prestaña denominada "Bolsa de especios".</t>
  </si>
  <si>
    <t xml:space="preserve"> este ítem se deja un rubro de $59.000.000 los cuales contemplan impuestos, tasas y retribuciones a que haya lugar, así como la administración y/o utilidad del recurso. Con este rubro se debe cubrir el alquiler de los espacios, donde se deben desarrollar las actividades previstas para cada uno de los grupos conformados participantes. la presenta Bolsa se consumira teniendo en cuenta la lista de espacion contemplados en la prestaña denominada "Bolsa de especios".</t>
  </si>
  <si>
    <t xml:space="preserve">Espacio al aire libre ubicado en la localidad de Ciudad Bolívar, con zonas verdes, áreas adecuadas para el desarrollo de actividades grupales, baterías de baños en funcionamiento, accesibilidad para personas con movilidad reducida y condiciones de seguridad para la permanencia de niños, niñas, adolescentes, personas adultas, personas mayores y población diferencial. </t>
  </si>
  <si>
    <t xml:space="preserve">Jornada/ dia </t>
  </si>
  <si>
    <t>SE TOMA EL PROMEDIO COMO MEDIDA DE TENDENCIA CENTRAL. VALORES TOMADOS DE LA CANASTA DE COSTOS 2027</t>
  </si>
  <si>
    <t>TOTAL</t>
  </si>
  <si>
    <t>Global</t>
  </si>
  <si>
    <t>EL ITEM COMPRENDE LA BOLSA DE  INSUMOS DBC ES UN VALOR INMODIFICABLE E INOFERTABLE, QUE COMPRENDE TODOS LOS GASTOS DIRECTOS E INDIRECTOS, TALES COMO LA ADMINISTRACION DEL RECURSO, IMPUESTOS, TASAS Y RETRIBUCIONES A QUE HAYA LUGAR Y PUEDAN LLEGAR A GENERARSE DE ACUERDO A LA NORMATIVIDAD FISCAL VIGENTE.  PARA LA UTILIZACION DE DICHA BOLSA EL OFERENTE DEBERA DIRIGIRSE A LA PESTAÑA "INSUMOS DBC" EN LA CUAL SE ENCUENTRAN LA LISTA DE ITEMS REQUERIDOS DENTRO DE LA MISMA</t>
  </si>
  <si>
    <t>EL ITEM COMPRENDE LA BOLSA DE  INSUMOS SSR ES UN VALOR INMODIFICABLE E INOFERTABLE, QUE COMPRENDE TODOS LOS GASTOS DIRECTOS E INDIRECTOS, TALES COMO LA ADMINISTRACION DEL RECURSO, IMPUESTOS, TASAS Y RETRIBUCIONES A QUE HAYA LUGAR Y PUEDAN LLEGAR A GENERARSE DE ACUERDO A LA NORMATIVIDAD FISCAL VIGENTE.  PARA LA UTILIZACION DE DICHA BOLSA EL OFERENTE DEBERA DIRIGIRSE A LA PESTAÑA "INSUMOS DBC" EN LA CUAL SE ENCUENTRAN LA LISTA DE ITEMS REQUERIDOS DENTRO DE LA MISMA</t>
  </si>
  <si>
    <t>“CONTRATAR LA PRESTACIÓN DE SERVICIOS TÉCNICOS Y ADMINISTRATIVOS PARA LA IMPLEMENTACIÓN DE LA ESTRATEGIA "TEJIENDO CONCIENCIA DE MI SEXUALIDAD" Y DE LOS DISPOSITIVOS DE BASE COMUNITARIA (DBC), ORIENTADOS A LA PROMOCIÓN DE LA SALUD, LA SALUD SEXUAL Y REPRODUCTIVA Y LA PREVENCIÓN Y MITIGACIÓN DE DAÑOS ASOCIADOS AL CONSUMO DE SUSTANCIAS PSICOACTIVAS, EN LA LOCALIDAD DE CIUDAD BOLÍVAR”.</t>
  </si>
  <si>
    <t>VALOR TECHO UNITARIO ANTES DE IVA O INC</t>
  </si>
  <si>
    <t>IVA O INC</t>
  </si>
  <si>
    <t>VALOR UNITARIO
TECHO
(IVAO INC INCLUIDO)</t>
  </si>
  <si>
    <t>VALOR TOTAL (IVA O INC INCLUIDO)</t>
  </si>
  <si>
    <t xml:space="preserve">TALENTO HUMANO TRANVERSAL </t>
  </si>
  <si>
    <t xml:space="preserve">Título profesional, en programas académicos pertenecientes a alguno de los siguientes Núcleos Básicos de conocimiento. Sociología, Trabajo Social y Afines  Experiencia profesional: 2 años de experiencia profesional  contados a partir de la expedición de la tarjeta profesional, cuando aplique Experiencia especifica: Experiencia  como profesional  al menos dos (2) proyectos relacionados con el objeto del presente contrato </t>
  </si>
  <si>
    <t xml:space="preserve">TRABAJADOR SOCIAL / SOCIOLOGO </t>
  </si>
  <si>
    <t xml:space="preserve">Título profesional, en programas académicos pertenecientes a alguno de los siguientes Núcleos Básicos de conocimiento: Deportes, Educación Física y Recreación Experiencia profesional: 1 años de experiencia profesional. contados a partir de la expedición de la tarjeta profesional, cunado aplique. Experiencia especifica: Experiencia  como profesional  al menos dos (2) proyectos relacionados con el objeto del presente contrato </t>
  </si>
  <si>
    <t xml:space="preserve">Título bachiller, preferiblemente que resida en la localidad de Ciudad Bolivar.  Con experiencia mínima de  dos (2) proyectos  sociales, relacionados  en acciones de salud . </t>
  </si>
  <si>
    <t>Póliza global para accidentes que abarque 105 participantes por cada salida de cierre CINCO  (5  SALIDAS) . expedida por compañía de seguros debidamente autorizada por la superintendencia financiera de Colombia o quien haga sus veces que ampare los perjuicios imputables al asegurado por accidentes, lesiones o muerte a personas o daños a bienes, en desarrollo o con ocasión de la actividad realizada para los participantes y grupo ejecutor durante la actividad y su área circunvecina. la cobertura debe ser para las zonas por donde se realice la actividad y durante toda la actividad</t>
  </si>
  <si>
    <t xml:space="preserve">INSUMOS REQUERIDOS </t>
  </si>
  <si>
    <t xml:space="preserve">TALENTO HUMANO SPA </t>
  </si>
  <si>
    <t xml:space="preserve">COMPONENTE SSR </t>
  </si>
  <si>
    <t xml:space="preserve"> TALENTO HUMANO SALUD SESUAL Y REPRODUCTIVA (SSR)
</t>
  </si>
  <si>
    <t xml:space="preserve">Título profesional, en programas académicos pertenecientes a alguno de los siguientes Núcleos Básicos de conocimiento. Psicología  Experiencia profesional: 2 años de experiencia profesional  contados a partir de la expedición de la tarjeta profesional, cuando aplique Experiencia especifica: Experiencia  como profesional  al menos dos (2) proyectos relacionados con el objeto del presente contrato </t>
  </si>
  <si>
    <t xml:space="preserve">Título profesional, en programas académicos pertenecientes a alguno de los siguientes Núcleos Básicos de conocimiento. Educación, Experiencia profesional: 2 años de experiencia profesional  contados a partir de la expedición de la tarjeta profesional, cuando aplique Experiencia especifica: Experiencia  como profesional  al menos dos (2) proyectos relacionados con el objeto del presente contrato </t>
  </si>
  <si>
    <t xml:space="preserve">Título profesional, en programas académicos pertenecientes a alguno de los siguientes Núcleos Básicos de conocimiento. Enfermería    2 años de experiencia profesional  contados a partir de la expedición de la tarjeta profesional, cuando aplique Experiencia especifica: Experiencia  como profesional  al menos dos (2) proyectos relacionados con el objeto del presente contrato 
</t>
  </si>
  <si>
    <t xml:space="preserve"> INSUMOS SALUD SESUAL Y REPRODUCTIVA</t>
  </si>
  <si>
    <t xml:space="preserve">FACILITADOR PERINATAL </t>
  </si>
  <si>
    <t>Imán para nevera plastificado de 10 cm x 10 cm, impreso a full color, con información sobre líneas de atención, rutas de acceso a los servicios de salud, signos de alarma y factores de riesgo durante la gestación.</t>
  </si>
  <si>
    <t>Bolsa de compras  de tamaño mediano, 30*50cm La bolsa incorpora un sistema de plegado integrado que permite compactarla dentro de un bolsillo confeccionado en el mismo material, mediante cordón de ajuste, hasta formar una esfera o bolsa compacta de fácil transporte y almacenamiento, con un diámetro aproximado de 10 a 12 cm. con impresión a color de alta calidad (sublimación full color), que  incluyendo en una de sus caras la imagen institucional, los logos definidos por la entidad, en la cara opuesta se incorporarán las líneas de atención y orientación definidas por  la subred y la alcaldía, así como el código QR legible que permita acceder a la base única de gestantes de la localidad.</t>
  </si>
  <si>
    <t>Espejo facial  de 10*10  cm , con mensajes de promoción del autocuidado, signos de alarma y datos de contacto para la atención oportuna.</t>
  </si>
  <si>
    <t>Cachuchas deportivas: En material nylon,unicolor, que permitenla transpiración, con parte posterior ajustable al contorno de la cabeza, con ojales en la parte superior y logos institucionales bordados. .</t>
  </si>
  <si>
    <t>Un (1) juego de cinco (5) esferos de diferentes colores 
Tres (3) resaltadores de diferentes colores.
Una (1) hoja de adhesivos (Stikers) con mensajes positivos, íconos y elementos gráficos relacionados con la estrategia "Tejiendo Conciencia de Mi Sexualidad". 
Un (1) set de papel para filigrana en diferentes colores. 
Un (1) lápiz de grafito. 
Un (1) borrador De nata pequeño
Un (1) cuaderno de trabajo elaborado en material amigable con el medio ambiente, tamaño aproximado de 21, x 27 cm, con 100 hojas internas en papel bond de 75 g/m², impresas a una tinta, con los logos institucionales de la Alcaldía Local de Ciudad Bolívar y del proyecto. El cuaderno deberá contar con tapa dura a full color, plastificada, encuadernación en anillo doble O</t>
  </si>
  <si>
    <t>KIT</t>
  </si>
  <si>
    <t xml:space="preserve">Compra de Sonido potencia 50 w de la batería 8 horas incluyendo batería recargable, formato de del parlante torre, con luces led con radia, portátil inalámbrico, 1 micrófono, control remoto, bluetooth un conector auxiliar de entrada. </t>
  </si>
  <si>
    <r>
      <t xml:space="preserve">NOTA 1:  </t>
    </r>
    <r>
      <rPr>
        <sz val="11"/>
        <color rgb="FF000000"/>
        <rFont val="Arial"/>
        <family val="2"/>
      </rPr>
      <t xml:space="preserve">Para efectos del presente estudio de mercado, la Entidad ha definido el siguiente criterio para la determinación de los precios unitarios techo, con base en las cotizaciones obtenidas:
- Cuando la dispersión de los precios cotizados (calculada mediante el coeficiente de variación) es inferior al 15%, se considera que existe una alta consistencia en las cotizaciones, por lo que se adopta el promedio como valor representativo del precio unitario techo.
-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 Este criterio busca garantizar transparencia, objetividad y razonabilidad en la determinación de los precios de referencia utilizados por la Entidad, alineado con buenas prácticas de análisis de datos de mercado. 
</t>
    </r>
  </si>
  <si>
    <t xml:space="preserve">Título de técnico o tecnólogo o con acreditación y aprobación del 50% o más de un plan de estudios en programas académicos pertenecientes a alguno de los siguientes Núcleos Básicos del conocimiento:  Administración o Contaduría Pública, o Economía, quien deberá demostrar experiencia mínima de dos (2) proyectos sociales </t>
  </si>
  <si>
    <t xml:space="preserve">Título profesional, en programas académicos pertenecientes a alguno de los siguientes Núcleos Básicos de conocimiento Psicología, con posgrado en dministracion en salud o salud pública  Experiencia profesional: 2 años de experiencia profesional  contados a partir de la expedición de la tarjeta profesional, cuando aplique Experiencia especifica: Experiencia  como profesional  al menos dos (2) proyectos relacionados con  prevencion de consumo de sustancias psicoantivas (spa) </t>
  </si>
  <si>
    <t xml:space="preserve">Título profesional, en programas académicos pertenecientes a alguno de los siguientes Núcleos Básicos de conocimiento Enfermeria, con posgrado en administacion en salud o salud publica. Experiencia profesional: 2 años de experiencia eprofesional contados a partir de la expedición de la tarjeta profesional, cunado aplique. Expériencia especifica: Experiencia  como profesional  al menos dos (2) proyectos de salud sexual y reproductiva </t>
  </si>
  <si>
    <t xml:space="preserve">Título técnico en programas académicos pertenecientes a alguno de los siguientes Núcleos Básicos del conocimiento: Auxiliar de Enfermería
Experiencia: En participacion en  2  proyectos  en salud publica,  contados a partir del registro Rethus ante Secretaría de Salud. </t>
  </si>
  <si>
    <t xml:space="preserve">“PRESTACIÓN DE SERVICIOS TÉCNICOS Y ADMINISTRATIVOS PARA LA IMPLEMENTACIÓN DE LA ESTRATEGIA "TEJIENDO CONCIENCIA DE MI SEXUALIDAD" Y DE LOS DISPOSITIVOS DE BASE COMUNITARIA (DBC), ORIENTADOS A LA PROMOCIÓN DE LA SALUD, LA SALUD SEXUAL Y REPRODUCTIVA Y LA PREVENCIÓN Y MITIGACIÓN DE DAÑOS ASOCIADOS AL CONSUMO DE SUSTANCIAS PSICOACTIVAS, EN EL MARCO DEL PLAN DE DESARROLLO LOCAL 2025-2028”. </t>
  </si>
  <si>
    <t xml:space="preserve">Unidad/Dia </t>
  </si>
  <si>
    <t>Alquiler planta eléctrica de 5.000 W para evento (Día)</t>
  </si>
  <si>
    <t>Alquiler de Carpa plegable de 2x 2 mts con laterales, contra peso, incluye montaje, transporte y desmontaje (Por día)</t>
  </si>
  <si>
    <t>Alquiler de Carpa 4 mts X 4 mtscon laterales, contra peso, incluye montaje, transporte y desmontaje (Por día)</t>
  </si>
  <si>
    <t>Alquiler de Carpa 5 mts X 5 mts con laterales, contra peso, incluye montaje, transporte y desmontaje (Por día)</t>
  </si>
  <si>
    <t>Alquiler de Carpa 6 mts X 6 mts con laterales, contra peso, incluye montaje, transporte y desmontaje (Por día)</t>
  </si>
  <si>
    <t>Agua para el consumo humano en botella plástica reciclable (material 100% biodegradables en procesos de compostaje, biodegradables en proceso natural o que cuenten con contenido de materia prima 100% reciclada) - presentación de mínimo 600 mililitros</t>
  </si>
  <si>
    <t>Alquiler de Silla plástica sin apoyabrazos (Día)</t>
  </si>
  <si>
    <t>Alquiler de Silla plástica con apoyabrazos (Día). Incluye transporte</t>
  </si>
  <si>
    <t>Servicio de Micrófono alámbrico (Alquiler)  Incluye transporte</t>
  </si>
  <si>
    <t>Alquiler mesa plástica cuadrada para 4 personas  Incluye transporte</t>
  </si>
  <si>
    <t>Alquiler Par 64 x 12 de 1000 watts cada uno, en colores diferentes, con dimmer para pares, incluye consola y cableado, con maquina de humo chauvet. Con su respectiva estructura de soporte y operador.  Incluye transporte</t>
  </si>
  <si>
    <t xml:space="preserve">Servicio/Dia </t>
  </si>
  <si>
    <t>Para la compra de los insumos que  corresponde a la adquisición de elementos y materiales necesarios para el desarrollo de acciones y temáticas, se contara con una bolsa económica por valor de ($ 178.277.238) Que le permita desarrollar las actividades según los gustos y necesidades de los participantes Entre los elementos a comprar están insumos técnicos, gráficos, papelería, sonido, material de apoyo visual, ilustrativo y sensorial entre otros   para la construcción de las estrategias a elaborar para la implementación en los encuentros, permitiendo construir medios de apoyo facilitadores necesarios para fortalecer el desarrollo experiencial y vivencial del hilo trazador estos elementos serán tomados  de la bolsa  de ítems presentada en la propuesta económica inicial  y se deben facturar y generar el debido ingreso y egreso de los elementos al almacén del  Fondo De Desarrollo Local de Ciudad Bolívar</t>
  </si>
  <si>
    <t>Volante informativo</t>
  </si>
  <si>
    <t>Material impreso de carácter informativo y promocional para entrega comunitaria y divulgación territorial. Tamaño media carta o carta, impresión full color por ambas caras o una cara, en papel bond o propalcote mínimo 90 g. Debe incluir mensaje breve y claro, información de contacto, fechas, lugares y mecanismos de inscripción, utilizando lenguaje incluyente y diseño de fácil lectura.</t>
  </si>
  <si>
    <t>GRAFIHEN LTDANIT: 
900.035.800-1</t>
  </si>
  <si>
    <t xml:space="preserve">GRAFICAS COVARIA LTDA </t>
  </si>
  <si>
    <t>PUZZLE PULICIDAD
NIT. 80748125</t>
  </si>
  <si>
    <t>202.3</t>
  </si>
  <si>
    <r>
      <t>Título profesional en programas académicos pertenecientes a alguno de los siguientes Núcleos Básicos del conocimiento:</t>
    </r>
    <r>
      <rPr>
        <sz val="11"/>
        <rFont val="Garamond"/>
        <family val="1"/>
      </rPr>
      <t xml:space="preserve"> Enfermería o medicina </t>
    </r>
    <r>
      <rPr>
        <sz val="11"/>
        <color theme="1"/>
        <rFont val="Garamond"/>
        <family val="1"/>
      </rPr>
      <t xml:space="preserve"> con posgrado en  en salud pública y/o en salud sexual y reproductiva Experiencia profesional  2 años de experiencia profesional debidamente certificada. contados a partir de la expedición de la tarjeta profesional cuando aplique.  Experiencia especifica: Experiencia en la coordinación o  gerencia o dirección de al menos dos (2) proyectos de salud </t>
    </r>
  </si>
  <si>
    <r>
      <t>Título profesional en  programas académicos pertenecientes a alguno de los siguientes Núcleos Básicos del conocimiento:</t>
    </r>
    <r>
      <rPr>
        <sz val="11"/>
        <color rgb="FFFF0000"/>
        <rFont val="Garamond"/>
        <family val="1"/>
      </rPr>
      <t xml:space="preserve"> </t>
    </r>
    <r>
      <rPr>
        <sz val="11"/>
        <rFont val="Garamond"/>
        <family val="1"/>
      </rPr>
      <t>salud publica o terapias o  psicologia o  sociologia,  trabajo social y afines.  con estudio posgrado  gerencia de proyectos  en salud o administracion en salud o salud pública. Experiencia profesional  5 años de experiencia profesional  contados a partir de la expedición de la tarjeta profesional cuando aplique. Experiencia especifica: Experiencia en la coordinación o  gerencia o dirección de al menos dos (2) proyectos de salud.</t>
    </r>
  </si>
  <si>
    <t>Para la ejecución de los Planes Participativos para el Cuidado de los DBC nuevos y de los Planes de Fortalecimiento de los DBC existentes, se contará con una bolsa de ($596.221.347)  recursos cuya destinación deberá responder a las necesidades, intereses, gustos y actividades priorizadas por cada grupo. Los bienes e insumos a adquirir deberán estar alineados con los objetivos y acciones definidas en los respectivos planes y serán seleccionados de la canasta de costos establecida en la pestaña “Insumos DBC” de la propuesta económica.</t>
  </si>
  <si>
    <t>“  PRESTACIÓN DE SERVICIOS TÉCNICOS Y ADMINISTRATIVOS PARA LA IMPLEMENTACIÓN DE LA ESTRATEGIA "TEJIENDO CONCIENCIA DE MI SEXUALIDAD" Y DE LOS DISPOSITIVOS DE BASE COMUNITARIA (DBC), ORIENTADOS A LA PROMOCIÓN DE LA SALUD, LA SALUD SEXUAL Y REPRODUCTIVA Y LA PREVENCIÓN Y MITIGACIÓN DE DAÑOS ASOCIADOS AL CONSUMO DE SUSTANCIAS PSICOACTIVAS, EN LA LOCALIDAD DE CIUDAD BOLÍVAR”.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</si>
</sst>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2" formatCode="_-&quot;$&quot;\ * #,##0_-;\-&quot;$&quot;\ * #,##0_-;_-&quot;$&quot;\ * &quot;-&quot;_-;_-@_-"/>
    <numFmt numFmtId="44" formatCode="_-&quot;$&quot;\ * #,##0.00_-;\-&quot;$&quot;\ * #,##0.00_-;_-&quot;$&quot;\ * &quot;-&quot;??_-;_-@_-"/>
    <numFmt numFmtId="164" formatCode="_-&quot;$&quot;\ * #,##0_-;\-&quot;$&quot;\ * #,##0_-;_-&quot;$&quot;\ * &quot;-&quot;??_-;_-@_-"/>
    <numFmt numFmtId="165" formatCode="&quot;$&quot;\ #,##0"/>
    <numFmt numFmtId="166" formatCode="_-&quot;$&quot;* #,##0_-;\-&quot;$&quot;* #,##0_-;_-&quot;$&quot;* &quot;-&quot;_-;_-@_-"/>
    <numFmt numFmtId="167" formatCode="&quot;$&quot;\ #,##0.00"/>
    <numFmt numFmtId="168" formatCode="_-&quot;$&quot;\ * #,##0.0_-;\-&quot;$&quot;\ * #,##0.0_-;_-&quot;$&quot;\ * &quot;-&quot;??_-;_-@_-"/>
    <numFmt numFmtId="169" formatCode="_-&quot;$&quot;\ * #,##0.00_-;\-&quot;$&quot;\ * #,##0.00_-;_-&quot;$&quot;\ * &quot;-&quot;??_-;_-@"/>
  </numFmts>
  <fonts count="49">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entury Gothic"/>
      <family val="2"/>
    </font>
    <font>
      <b/>
      <sz val="14"/>
      <name val="Century Gothic"/>
      <family val="2"/>
    </font>
    <font>
      <sz val="14"/>
      <name val="Century Gothic"/>
      <family val="2"/>
    </font>
    <font>
      <b/>
      <sz val="14"/>
      <color theme="1"/>
      <name val="Century Gothic"/>
      <family val="2"/>
    </font>
    <font>
      <sz val="14"/>
      <color theme="1"/>
      <name val="Century Gothic"/>
      <family val="2"/>
    </font>
    <font>
      <b/>
      <sz val="11"/>
      <color rgb="FF000000"/>
      <name val="Century Gothic"/>
      <family val="2"/>
    </font>
    <font>
      <sz val="9"/>
      <color theme="1"/>
      <name val="Century Gothic"/>
      <family val="2"/>
    </font>
    <font>
      <sz val="11"/>
      <color rgb="FF000000"/>
      <name val="Century Gothic"/>
      <family val="2"/>
    </font>
    <font>
      <sz val="10"/>
      <color theme="1"/>
      <name val="Century Gothic"/>
      <family val="2"/>
    </font>
    <font>
      <sz val="11"/>
      <color rgb="FFFF0000"/>
      <name val="Century Gothic"/>
      <family val="2"/>
    </font>
    <font>
      <b/>
      <sz val="11"/>
      <color theme="1"/>
      <name val="Century Gothic"/>
      <family val="2"/>
    </font>
    <font>
      <b/>
      <sz val="24"/>
      <color theme="1"/>
      <name val="Century Gothic"/>
      <family val="2"/>
    </font>
    <font>
      <sz val="24"/>
      <color theme="1"/>
      <name val="Century Gothic"/>
      <family val="2"/>
    </font>
    <font>
      <sz val="11"/>
      <color theme="1"/>
      <name val="Calibri"/>
      <family val="2"/>
      <scheme val="minor"/>
    </font>
    <font>
      <sz val="12"/>
      <color theme="1"/>
      <name val="Calibri"/>
      <family val="2"/>
      <scheme val="minor"/>
    </font>
    <font>
      <sz val="9"/>
      <color rgb="FFFF0000"/>
      <name val="Century Gothic"/>
      <family val="2"/>
    </font>
    <font>
      <sz val="10"/>
      <color rgb="FFFF0000"/>
      <name val="Century Gothic"/>
      <family val="2"/>
    </font>
    <font>
      <sz val="14"/>
      <color rgb="FFFF0000"/>
      <name val="Century Gothic"/>
      <family val="2"/>
    </font>
    <font>
      <b/>
      <sz val="9"/>
      <name val="Tahoma"/>
      <family val="2"/>
    </font>
    <font>
      <sz val="9"/>
      <name val="Tahoma"/>
      <family val="2"/>
    </font>
    <font>
      <sz val="12"/>
      <color rgb="FF000000"/>
      <name val="Garamond"/>
      <family val="1"/>
    </font>
    <font>
      <sz val="11"/>
      <color rgb="FF000000"/>
      <name val="Garamond"/>
      <family val="1"/>
    </font>
    <font>
      <sz val="11"/>
      <color theme="1"/>
      <name val="Garamond"/>
      <family val="1"/>
    </font>
    <font>
      <b/>
      <sz val="11"/>
      <name val="Garamond"/>
      <family val="1"/>
    </font>
    <font>
      <sz val="11"/>
      <name val="Garamond"/>
      <family val="1"/>
    </font>
    <font>
      <b/>
      <sz val="11"/>
      <color theme="1"/>
      <name val="Garamond"/>
      <family val="1"/>
    </font>
    <font>
      <b/>
      <sz val="11"/>
      <color rgb="FF000000"/>
      <name val="Garamond"/>
      <family val="1"/>
    </font>
    <font>
      <sz val="12"/>
      <color theme="1"/>
      <name val="Garamond"/>
      <family val="1"/>
    </font>
    <font>
      <sz val="11"/>
      <color indexed="8"/>
      <name val="Garamond"/>
      <family val="1"/>
    </font>
    <font>
      <b/>
      <sz val="11"/>
      <color rgb="FF242424"/>
      <name val="Garamond"/>
      <family val="1"/>
    </font>
    <font>
      <sz val="8"/>
      <name val="Calibri"/>
      <family val="2"/>
      <scheme val="minor"/>
    </font>
    <font>
      <sz val="11"/>
      <color rgb="FF000000"/>
      <name val="Calibri"/>
      <family val="2"/>
      <scheme val="minor"/>
    </font>
    <font>
      <b/>
      <sz val="12"/>
      <color rgb="FFFFFFFF"/>
      <name val="Garamond"/>
      <family val="1"/>
    </font>
    <font>
      <b/>
      <sz val="12"/>
      <color theme="1"/>
      <name val="Garamond"/>
      <family val="1"/>
    </font>
    <font>
      <b/>
      <sz val="12"/>
      <color rgb="FFF3F3F3"/>
      <name val="Garamond"/>
      <family val="1"/>
    </font>
    <font>
      <sz val="11"/>
      <color theme="1"/>
      <name val="Calibri"/>
      <family val="2"/>
      <scheme val="minor"/>
    </font>
    <font>
      <b/>
      <sz val="10"/>
      <color theme="1"/>
      <name val="Garamond"/>
      <family val="1"/>
    </font>
    <font>
      <sz val="11"/>
      <color rgb="FF242424"/>
      <name val="Aptos Narrow"/>
      <family val="2"/>
    </font>
    <font>
      <b/>
      <sz val="11"/>
      <color rgb="FF000000"/>
      <name val="Arial"/>
      <family val="2"/>
    </font>
    <font>
      <sz val="11"/>
      <color rgb="FF000000"/>
      <name val="Arial"/>
      <family val="2"/>
    </font>
    <font>
      <b/>
      <sz val="11"/>
      <color theme="1"/>
      <name val="Calibri"/>
      <family val="2"/>
      <scheme val="minor"/>
    </font>
    <font>
      <sz val="11"/>
      <color rgb="FFFF0000"/>
      <name val="Garamond"/>
      <family val="1"/>
    </font>
    <font>
      <sz val="11"/>
      <name val="Aptos Narrow"/>
      <family val="2"/>
    </font>
    <font>
      <sz val="11"/>
      <color rgb="FF000000"/>
      <name val="Aptos Narrow"/>
      <family val="2"/>
    </font>
    <font>
      <b/>
      <sz val="11"/>
      <color rgb="FF000000"/>
      <name val="Aptos Narrow"/>
      <family val="2"/>
    </font>
  </fonts>
  <fills count="39">
    <fill>
      <patternFill patternType="none"/>
    </fill>
    <fill>
      <patternFill patternType="gray125"/>
    </fill>
    <fill>
      <patternFill patternType="solid">
        <fgColor theme="0" tint="-0.14996795556505021"/>
        <bgColor indexed="64"/>
      </patternFill>
    </fill>
    <fill>
      <patternFill patternType="solid">
        <fgColor theme="0"/>
        <bgColor indexed="64"/>
      </patternFill>
    </fill>
    <fill>
      <patternFill patternType="solid">
        <fgColor theme="4" tint="0.79995117038483843"/>
        <bgColor indexed="64"/>
      </patternFill>
    </fill>
    <fill>
      <patternFill patternType="solid">
        <fgColor rgb="FFFFFFFF"/>
        <bgColor indexed="64"/>
      </patternFill>
    </fill>
    <fill>
      <patternFill patternType="solid">
        <fgColor theme="4" tint="0.79998168889431442"/>
        <bgColor indexed="64"/>
      </patternFill>
    </fill>
    <fill>
      <patternFill patternType="solid">
        <fgColor theme="4" tint="0.79998168889431442"/>
        <bgColor rgb="FFFFCCFF"/>
      </patternFill>
    </fill>
    <fill>
      <patternFill patternType="solid">
        <fgColor rgb="FFFFCCFF"/>
        <bgColor rgb="FFFFCCFF"/>
      </patternFill>
    </fill>
    <fill>
      <patternFill patternType="solid">
        <fgColor rgb="FFD8D8D8"/>
        <bgColor rgb="FFD8D8D8"/>
      </patternFill>
    </fill>
    <fill>
      <patternFill patternType="solid">
        <fgColor theme="9" tint="0.5999938962981048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rgb="FFD8D8D8"/>
        <bgColor indexed="64"/>
      </patternFill>
    </fill>
    <fill>
      <patternFill patternType="solid">
        <fgColor theme="4" tint="0.39997558519241921"/>
        <bgColor indexed="64"/>
      </patternFill>
    </fill>
    <fill>
      <patternFill patternType="solid">
        <fgColor rgb="FFFAE2D5"/>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bgColor rgb="FF000000"/>
      </patternFill>
    </fill>
    <fill>
      <patternFill patternType="solid">
        <fgColor theme="2" tint="-9.9978637043366805E-2"/>
        <bgColor indexed="64"/>
      </patternFill>
    </fill>
    <fill>
      <patternFill patternType="solid">
        <fgColor theme="2" tint="-9.9978637043366805E-2"/>
        <bgColor rgb="FFFFCCFF"/>
      </patternFill>
    </fill>
    <fill>
      <patternFill patternType="solid">
        <fgColor theme="2" tint="-9.9978637043366805E-2"/>
        <bgColor rgb="FFD8D8D8"/>
      </patternFill>
    </fill>
    <fill>
      <patternFill patternType="solid">
        <fgColor theme="0"/>
        <bgColor rgb="FFD8D8D8"/>
      </patternFill>
    </fill>
    <fill>
      <patternFill patternType="solid">
        <fgColor theme="0"/>
        <bgColor rgb="FFFFCCFF"/>
      </patternFill>
    </fill>
    <fill>
      <patternFill patternType="solid">
        <fgColor rgb="FF002060"/>
        <bgColor indexed="64"/>
      </patternFill>
    </fill>
    <fill>
      <patternFill patternType="solid">
        <fgColor rgb="FF00B0F0"/>
        <bgColor indexed="64"/>
      </patternFill>
    </fill>
    <fill>
      <patternFill patternType="solid">
        <fgColor theme="6" tint="0.79998168889431442"/>
        <bgColor indexed="64"/>
      </patternFill>
    </fill>
    <fill>
      <patternFill patternType="solid">
        <fgColor theme="6" tint="0.79998168889431442"/>
        <bgColor rgb="FFD8D8D8"/>
      </patternFill>
    </fill>
    <fill>
      <patternFill patternType="solid">
        <fgColor rgb="FF95DCF7"/>
        <bgColor indexed="64"/>
      </patternFill>
    </fill>
    <fill>
      <patternFill patternType="solid">
        <fgColor theme="0" tint="-0.14999847407452621"/>
        <bgColor rgb="FFFFCCFF"/>
      </patternFill>
    </fill>
    <fill>
      <patternFill patternType="solid">
        <fgColor theme="0" tint="-0.14999847407452621"/>
        <bgColor rgb="FFD8D8D8"/>
      </patternFill>
    </fill>
    <fill>
      <patternFill patternType="solid">
        <fgColor theme="5" tint="0.59999389629810485"/>
        <bgColor indexed="64"/>
      </patternFill>
    </fill>
    <fill>
      <patternFill patternType="solid">
        <fgColor theme="9" tint="0.79998168889431442"/>
        <bgColor indexed="64"/>
      </patternFill>
    </fill>
    <fill>
      <patternFill patternType="solid">
        <fgColor rgb="FFF7E1F5"/>
        <bgColor rgb="FFFFCCFF"/>
      </patternFill>
    </fill>
    <fill>
      <patternFill patternType="solid">
        <fgColor theme="7" tint="0.59999389629810485"/>
        <bgColor indexed="64"/>
      </patternFill>
    </fill>
    <fill>
      <patternFill patternType="solid">
        <fgColor theme="3" tint="0.749992370372631"/>
        <bgColor indexed="64"/>
      </patternFill>
    </fill>
    <fill>
      <patternFill patternType="solid">
        <fgColor theme="6" tint="0.39997558519241921"/>
        <bgColor indexed="64"/>
      </patternFill>
    </fill>
  </fills>
  <borders count="4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CCCCCC"/>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rgb="FF000000"/>
      </left>
      <right/>
      <top/>
      <bottom/>
      <diagonal/>
    </border>
    <border>
      <left style="medium">
        <color rgb="FF000000"/>
      </left>
      <right style="medium">
        <color rgb="FF000000"/>
      </right>
      <top style="medium">
        <color rgb="FFCCCCCC"/>
      </top>
      <bottom/>
      <diagonal/>
    </border>
    <border>
      <left style="medium">
        <color rgb="FFCCCCCC"/>
      </left>
      <right style="medium">
        <color rgb="FF000000"/>
      </right>
      <top style="medium">
        <color rgb="FFCCCCCC"/>
      </top>
      <bottom/>
      <diagonal/>
    </border>
    <border>
      <left style="medium">
        <color rgb="FF000000"/>
      </left>
      <right style="medium">
        <color rgb="FF000000"/>
      </right>
      <top/>
      <bottom/>
      <diagonal/>
    </border>
    <border>
      <left style="medium">
        <color rgb="FFCCCCCC"/>
      </left>
      <right style="medium">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indexed="64"/>
      </right>
      <top style="thin">
        <color auto="1"/>
      </top>
      <bottom/>
      <diagonal/>
    </border>
    <border>
      <left style="thin">
        <color auto="1"/>
      </left>
      <right/>
      <top/>
      <bottom/>
      <diagonal/>
    </border>
    <border>
      <left/>
      <right style="thin">
        <color auto="1"/>
      </right>
      <top/>
      <bottom/>
      <diagonal/>
    </border>
    <border>
      <left/>
      <right style="medium">
        <color indexed="64"/>
      </right>
      <top/>
      <bottom/>
      <diagonal/>
    </border>
    <border>
      <left style="thin">
        <color auto="1"/>
      </left>
      <right style="thin">
        <color auto="1"/>
      </right>
      <top/>
      <bottom/>
      <diagonal/>
    </border>
    <border>
      <left style="thin">
        <color auto="1"/>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0">
    <xf numFmtId="0" fontId="0" fillId="0" borderId="0"/>
    <xf numFmtId="44" fontId="17" fillId="0" borderId="0" applyFont="0" applyFill="0" applyBorder="0" applyAlignment="0" applyProtection="0"/>
    <xf numFmtId="44" fontId="18" fillId="0" borderId="0" applyFont="0" applyFill="0" applyBorder="0" applyAlignment="0" applyProtection="0"/>
    <xf numFmtId="44" fontId="17" fillId="0" borderId="0" applyFont="0" applyFill="0" applyBorder="0" applyAlignment="0" applyProtection="0"/>
    <xf numFmtId="0" fontId="17" fillId="0" borderId="0"/>
    <xf numFmtId="9" fontId="17" fillId="0" borderId="0" applyFont="0" applyFill="0" applyBorder="0" applyAlignment="0" applyProtection="0"/>
    <xf numFmtId="0" fontId="39" fillId="0" borderId="0"/>
    <xf numFmtId="0" fontId="3" fillId="0" borderId="0"/>
    <xf numFmtId="9" fontId="3" fillId="0" borderId="0" applyFont="0" applyFill="0" applyBorder="0" applyAlignment="0" applyProtection="0"/>
    <xf numFmtId="44" fontId="3" fillId="0" borderId="0" applyFont="0" applyFill="0" applyBorder="0" applyAlignment="0" applyProtection="0"/>
  </cellStyleXfs>
  <cellXfs count="517">
    <xf numFmtId="0" fontId="0" fillId="0" borderId="0" xfId="0"/>
    <xf numFmtId="0" fontId="4" fillId="0" borderId="0" xfId="0" applyFont="1" applyAlignment="1">
      <alignment vertical="center"/>
    </xf>
    <xf numFmtId="164" fontId="4" fillId="0" borderId="0" xfId="1" applyNumberFormat="1" applyFont="1" applyAlignment="1">
      <alignment vertical="center"/>
    </xf>
    <xf numFmtId="0" fontId="8"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9" fillId="2"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0" borderId="1" xfId="4" applyFont="1" applyBorder="1" applyAlignment="1">
      <alignment horizontal="center" vertical="center" wrapText="1"/>
    </xf>
    <xf numFmtId="0" fontId="10" fillId="3" borderId="1" xfId="4" applyFont="1" applyFill="1" applyBorder="1" applyAlignment="1">
      <alignment horizontal="left" vertical="center" wrapText="1"/>
    </xf>
    <xf numFmtId="0" fontId="11" fillId="0" borderId="1" xfId="4" applyFont="1" applyBorder="1" applyAlignment="1">
      <alignment horizontal="center" vertical="center" wrapText="1"/>
    </xf>
    <xf numFmtId="165" fontId="4" fillId="3" borderId="1" xfId="1" applyNumberFormat="1" applyFont="1" applyFill="1" applyBorder="1" applyAlignment="1" applyProtection="1">
      <alignment horizontal="center" vertical="center"/>
      <protection locked="0"/>
    </xf>
    <xf numFmtId="165" fontId="4" fillId="0" borderId="1" xfId="1" applyNumberFormat="1" applyFont="1" applyBorder="1" applyAlignment="1">
      <alignment horizontal="center" vertical="center"/>
    </xf>
    <xf numFmtId="0" fontId="12" fillId="0" borderId="1" xfId="4" applyFont="1" applyBorder="1" applyAlignment="1">
      <alignment horizontal="left" vertical="center" wrapText="1"/>
    </xf>
    <xf numFmtId="0" fontId="13" fillId="0" borderId="1" xfId="4" applyFont="1" applyBorder="1" applyAlignment="1">
      <alignment horizontal="center" vertical="center" wrapText="1"/>
    </xf>
    <xf numFmtId="0" fontId="11" fillId="3" borderId="1" xfId="4" applyFont="1" applyFill="1" applyBorder="1" applyAlignment="1">
      <alignment horizontal="center" vertical="center" wrapText="1"/>
    </xf>
    <xf numFmtId="0" fontId="10" fillId="0" borderId="1" xfId="4" applyFont="1" applyBorder="1" applyAlignment="1">
      <alignment horizontal="left" vertical="center" wrapText="1"/>
    </xf>
    <xf numFmtId="0" fontId="4" fillId="3" borderId="1" xfId="4" applyFont="1" applyFill="1" applyBorder="1" applyAlignment="1">
      <alignment horizontal="center" vertical="center" wrapText="1"/>
    </xf>
    <xf numFmtId="0" fontId="13" fillId="3" borderId="1" xfId="4" applyFont="1" applyFill="1" applyBorder="1" applyAlignment="1">
      <alignment horizontal="center" vertical="center" wrapText="1"/>
    </xf>
    <xf numFmtId="0" fontId="4" fillId="0" borderId="0" xfId="0" applyFont="1" applyAlignment="1">
      <alignment vertical="center" wrapText="1"/>
    </xf>
    <xf numFmtId="0" fontId="4" fillId="0" borderId="1" xfId="4" applyFont="1" applyBorder="1" applyAlignment="1">
      <alignment horizontal="left" vertical="center" wrapText="1"/>
    </xf>
    <xf numFmtId="165" fontId="16" fillId="0" borderId="1" xfId="1" applyNumberFormat="1" applyFont="1" applyBorder="1" applyAlignment="1">
      <alignment horizontal="center" vertical="center"/>
    </xf>
    <xf numFmtId="0" fontId="9" fillId="0" borderId="0" xfId="0" applyFont="1" applyAlignment="1">
      <alignment horizontal="center" vertical="center" wrapText="1"/>
    </xf>
    <xf numFmtId="0" fontId="9" fillId="0" borderId="0" xfId="0" applyFont="1" applyAlignment="1">
      <alignment horizontal="center" vertical="center"/>
    </xf>
    <xf numFmtId="0" fontId="9" fillId="0" borderId="0" xfId="0" applyFont="1" applyAlignment="1">
      <alignment vertical="center"/>
    </xf>
    <xf numFmtId="166" fontId="4" fillId="0" borderId="0" xfId="0" applyNumberFormat="1" applyFont="1" applyAlignment="1">
      <alignment vertical="center"/>
    </xf>
    <xf numFmtId="0" fontId="14" fillId="0" borderId="0" xfId="0" applyFont="1" applyAlignment="1">
      <alignment horizontal="center" vertical="center"/>
    </xf>
    <xf numFmtId="42" fontId="4" fillId="0" borderId="0" xfId="0" applyNumberFormat="1" applyFont="1" applyAlignment="1">
      <alignment vertical="center"/>
    </xf>
    <xf numFmtId="0" fontId="14" fillId="0" borderId="0" xfId="0" applyFont="1" applyAlignment="1">
      <alignment vertical="center"/>
    </xf>
    <xf numFmtId="0" fontId="26" fillId="0" borderId="0" xfId="0" applyFont="1"/>
    <xf numFmtId="0" fontId="26" fillId="0" borderId="1" xfId="0" applyFont="1" applyBorder="1" applyAlignment="1">
      <alignment horizontal="center" vertical="center"/>
    </xf>
    <xf numFmtId="0" fontId="26" fillId="0" borderId="1" xfId="0" applyFont="1" applyBorder="1" applyAlignment="1">
      <alignment horizontal="center" vertical="center" wrapText="1"/>
    </xf>
    <xf numFmtId="0" fontId="30" fillId="2"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28" fillId="0" borderId="1" xfId="4" applyFont="1" applyBorder="1" applyAlignment="1">
      <alignment horizontal="center" vertical="center" wrapText="1"/>
    </xf>
    <xf numFmtId="0" fontId="28" fillId="3" borderId="1" xfId="4" applyFont="1" applyFill="1" applyBorder="1" applyAlignment="1">
      <alignment horizontal="center" vertical="center" wrapText="1"/>
    </xf>
    <xf numFmtId="0" fontId="28" fillId="3" borderId="1" xfId="0" applyFont="1" applyFill="1" applyBorder="1" applyAlignment="1">
      <alignment horizontal="center" vertical="center"/>
    </xf>
    <xf numFmtId="0" fontId="26" fillId="3" borderId="1" xfId="0" applyFont="1" applyFill="1" applyBorder="1" applyAlignment="1">
      <alignment horizontal="center" vertical="center" wrapText="1"/>
    </xf>
    <xf numFmtId="0" fontId="26" fillId="0" borderId="1" xfId="0" applyFont="1" applyBorder="1"/>
    <xf numFmtId="0" fontId="25" fillId="5" borderId="1" xfId="0" applyFont="1" applyFill="1" applyBorder="1" applyAlignment="1">
      <alignment horizontal="justify" vertical="center" wrapText="1"/>
    </xf>
    <xf numFmtId="0" fontId="26" fillId="12" borderId="0" xfId="0" applyFont="1" applyFill="1"/>
    <xf numFmtId="0" fontId="26" fillId="3" borderId="1" xfId="0" applyFont="1" applyFill="1" applyBorder="1" applyAlignment="1">
      <alignment vertical="center" wrapText="1"/>
    </xf>
    <xf numFmtId="165" fontId="26" fillId="3" borderId="12" xfId="0" applyNumberFormat="1" applyFont="1" applyFill="1" applyBorder="1" applyAlignment="1">
      <alignment horizontal="center" vertical="center"/>
    </xf>
    <xf numFmtId="165" fontId="26" fillId="3" borderId="1" xfId="0" applyNumberFormat="1" applyFont="1" applyFill="1" applyBorder="1" applyAlignment="1">
      <alignment horizontal="center"/>
    </xf>
    <xf numFmtId="165" fontId="25" fillId="3" borderId="1" xfId="1" applyNumberFormat="1" applyFont="1" applyFill="1" applyBorder="1" applyAlignment="1">
      <alignment horizontal="center" vertical="center" wrapText="1"/>
    </xf>
    <xf numFmtId="0" fontId="25" fillId="20" borderId="8" xfId="0" applyFont="1" applyFill="1" applyBorder="1" applyAlignment="1">
      <alignment horizontal="center" vertical="center" wrapText="1"/>
    </xf>
    <xf numFmtId="0" fontId="26" fillId="0" borderId="0" xfId="0" applyFont="1" applyAlignment="1">
      <alignment horizontal="center" vertical="center"/>
    </xf>
    <xf numFmtId="0" fontId="28" fillId="0" borderId="1" xfId="0" applyFont="1" applyBorder="1" applyAlignment="1">
      <alignment vertical="center" wrapText="1"/>
    </xf>
    <xf numFmtId="165" fontId="31" fillId="0" borderId="1" xfId="0" applyNumberFormat="1" applyFont="1" applyBorder="1" applyAlignment="1">
      <alignment horizontal="center" vertical="center"/>
    </xf>
    <xf numFmtId="165" fontId="24" fillId="0" borderId="1" xfId="0" applyNumberFormat="1" applyFont="1" applyBorder="1" applyAlignment="1">
      <alignment horizontal="center" vertical="center" readingOrder="1"/>
    </xf>
    <xf numFmtId="0" fontId="26" fillId="0" borderId="12" xfId="0" applyFont="1" applyBorder="1" applyAlignment="1">
      <alignment horizontal="center" vertical="center"/>
    </xf>
    <xf numFmtId="0" fontId="26" fillId="0" borderId="9" xfId="0" applyFont="1" applyBorder="1"/>
    <xf numFmtId="0" fontId="25" fillId="5" borderId="12" xfId="0" applyFont="1" applyFill="1" applyBorder="1" applyAlignment="1">
      <alignment horizontal="justify" vertical="center" wrapText="1"/>
    </xf>
    <xf numFmtId="0" fontId="26" fillId="0" borderId="6" xfId="0" applyFont="1" applyBorder="1" applyAlignment="1">
      <alignment horizontal="center" vertical="center"/>
    </xf>
    <xf numFmtId="164" fontId="26" fillId="0" borderId="1" xfId="1" applyNumberFormat="1" applyFont="1" applyBorder="1"/>
    <xf numFmtId="164" fontId="26" fillId="0" borderId="1" xfId="0" applyNumberFormat="1" applyFont="1" applyBorder="1"/>
    <xf numFmtId="0" fontId="26" fillId="3" borderId="1" xfId="0" applyFont="1" applyFill="1" applyBorder="1"/>
    <xf numFmtId="6" fontId="26" fillId="3" borderId="1" xfId="0" applyNumberFormat="1" applyFont="1" applyFill="1" applyBorder="1"/>
    <xf numFmtId="6" fontId="26" fillId="0" borderId="1" xfId="0" applyNumberFormat="1" applyFont="1" applyBorder="1"/>
    <xf numFmtId="164" fontId="29" fillId="22" borderId="1" xfId="1" applyNumberFormat="1" applyFont="1" applyFill="1" applyBorder="1" applyAlignment="1">
      <alignment horizontal="center" vertical="center" wrapText="1"/>
    </xf>
    <xf numFmtId="164" fontId="29" fillId="23" borderId="1" xfId="1" applyNumberFormat="1" applyFont="1" applyFill="1" applyBorder="1" applyAlignment="1">
      <alignment horizontal="center" vertical="center" wrapText="1"/>
    </xf>
    <xf numFmtId="0" fontId="28" fillId="0" borderId="1" xfId="0" applyFont="1" applyBorder="1" applyAlignment="1">
      <alignment horizontal="center" vertical="center"/>
    </xf>
    <xf numFmtId="0" fontId="28" fillId="0" borderId="1" xfId="0" applyFont="1" applyBorder="1" applyAlignment="1">
      <alignment horizontal="left" vertical="center" wrapText="1"/>
    </xf>
    <xf numFmtId="164" fontId="26" fillId="14" borderId="1" xfId="1" applyNumberFormat="1" applyFont="1" applyFill="1" applyBorder="1" applyAlignment="1">
      <alignment vertical="center"/>
    </xf>
    <xf numFmtId="167" fontId="26" fillId="14" borderId="1" xfId="0" applyNumberFormat="1" applyFont="1" applyFill="1" applyBorder="1" applyAlignment="1">
      <alignment horizontal="center" vertical="center" wrapText="1"/>
    </xf>
    <xf numFmtId="9" fontId="26" fillId="3" borderId="1" xfId="5" applyFont="1" applyFill="1" applyBorder="1" applyAlignment="1">
      <alignment horizontal="center" vertical="center"/>
    </xf>
    <xf numFmtId="164" fontId="26" fillId="3" borderId="1" xfId="1" applyNumberFormat="1" applyFont="1" applyFill="1" applyBorder="1" applyAlignment="1">
      <alignment vertical="center"/>
    </xf>
    <xf numFmtId="167" fontId="26" fillId="3" borderId="1" xfId="1" applyNumberFormat="1" applyFont="1" applyFill="1" applyBorder="1" applyAlignment="1">
      <alignment vertical="center"/>
    </xf>
    <xf numFmtId="164" fontId="26" fillId="10" borderId="1" xfId="1" applyNumberFormat="1" applyFont="1" applyFill="1" applyBorder="1" applyAlignment="1">
      <alignment vertical="center"/>
    </xf>
    <xf numFmtId="164" fontId="26" fillId="11" borderId="1" xfId="1" applyNumberFormat="1" applyFont="1" applyFill="1" applyBorder="1" applyAlignment="1">
      <alignment vertical="center"/>
    </xf>
    <xf numFmtId="0" fontId="32" fillId="0" borderId="1" xfId="0" applyFont="1" applyBorder="1" applyAlignment="1">
      <alignment vertical="center" wrapText="1"/>
    </xf>
    <xf numFmtId="0" fontId="32" fillId="0" borderId="1" xfId="0" applyFont="1" applyBorder="1" applyAlignment="1">
      <alignment horizontal="justify" vertical="center" wrapText="1"/>
    </xf>
    <xf numFmtId="0" fontId="32" fillId="0" borderId="1" xfId="0" applyFont="1" applyBorder="1" applyAlignment="1">
      <alignment horizontal="center" vertical="center" wrapText="1"/>
    </xf>
    <xf numFmtId="6" fontId="26" fillId="0" borderId="1" xfId="0" applyNumberFormat="1" applyFont="1" applyBorder="1" applyAlignment="1">
      <alignment horizontal="center" vertical="center" wrapText="1"/>
    </xf>
    <xf numFmtId="6" fontId="25" fillId="0" borderId="1" xfId="0" applyNumberFormat="1" applyFont="1" applyBorder="1"/>
    <xf numFmtId="0" fontId="28" fillId="0" borderId="1" xfId="0" applyFont="1" applyBorder="1" applyAlignment="1">
      <alignment vertical="center"/>
    </xf>
    <xf numFmtId="6" fontId="25" fillId="0" borderId="0" xfId="0" applyNumberFormat="1" applyFont="1"/>
    <xf numFmtId="6" fontId="26" fillId="3" borderId="1" xfId="0" applyNumberFormat="1" applyFont="1" applyFill="1" applyBorder="1" applyAlignment="1">
      <alignment horizontal="center" vertical="center" wrapText="1"/>
    </xf>
    <xf numFmtId="0" fontId="26" fillId="3" borderId="1" xfId="0" applyFont="1" applyFill="1" applyBorder="1" applyAlignment="1">
      <alignment horizontal="left" vertical="center" wrapText="1"/>
    </xf>
    <xf numFmtId="6" fontId="26" fillId="17" borderId="13" xfId="0" applyNumberFormat="1" applyFont="1" applyFill="1" applyBorder="1" applyAlignment="1">
      <alignment horizontal="center" vertical="center" wrapText="1"/>
    </xf>
    <xf numFmtId="6" fontId="26" fillId="17" borderId="18" xfId="0" applyNumberFormat="1" applyFont="1" applyFill="1" applyBorder="1" applyAlignment="1">
      <alignment horizontal="center" vertical="center" wrapText="1"/>
    </xf>
    <xf numFmtId="0" fontId="26" fillId="3" borderId="1" xfId="0" applyFont="1" applyFill="1" applyBorder="1" applyAlignment="1">
      <alignment horizontal="justify" vertical="center" wrapText="1"/>
    </xf>
    <xf numFmtId="0" fontId="29" fillId="12" borderId="8" xfId="0" applyFont="1" applyFill="1" applyBorder="1" applyAlignment="1">
      <alignment horizontal="center" vertical="center"/>
    </xf>
    <xf numFmtId="0" fontId="26" fillId="0" borderId="2" xfId="0" applyFont="1" applyBorder="1" applyAlignment="1">
      <alignment horizontal="center" vertical="center"/>
    </xf>
    <xf numFmtId="165" fontId="26" fillId="0" borderId="1" xfId="0" applyNumberFormat="1" applyFont="1" applyBorder="1" applyAlignment="1">
      <alignment horizontal="center" vertical="center"/>
    </xf>
    <xf numFmtId="165" fontId="25" fillId="0" borderId="1" xfId="0" applyNumberFormat="1" applyFont="1" applyBorder="1" applyAlignment="1">
      <alignment horizontal="center" vertical="center" readingOrder="1"/>
    </xf>
    <xf numFmtId="0" fontId="26" fillId="3" borderId="1" xfId="0" applyFont="1" applyFill="1" applyBorder="1" applyAlignment="1">
      <alignment horizontal="center" vertical="center"/>
    </xf>
    <xf numFmtId="0" fontId="28" fillId="0" borderId="1" xfId="4" applyFont="1" applyBorder="1" applyAlignment="1">
      <alignment horizontal="left" vertical="center" wrapText="1"/>
    </xf>
    <xf numFmtId="0" fontId="26" fillId="0" borderId="0" xfId="0" applyFont="1" applyAlignment="1">
      <alignment vertical="center"/>
    </xf>
    <xf numFmtId="164" fontId="26" fillId="0" borderId="0" xfId="1" applyNumberFormat="1" applyFont="1" applyAlignment="1">
      <alignment vertical="center"/>
    </xf>
    <xf numFmtId="0" fontId="26" fillId="0" borderId="22" xfId="0" applyFont="1" applyBorder="1" applyAlignment="1">
      <alignment vertical="center"/>
    </xf>
    <xf numFmtId="164" fontId="26" fillId="0" borderId="22" xfId="1" applyNumberFormat="1" applyFont="1" applyBorder="1" applyAlignment="1">
      <alignment vertical="center"/>
    </xf>
    <xf numFmtId="0" fontId="26" fillId="0" borderId="23" xfId="0" applyFont="1" applyBorder="1" applyAlignment="1">
      <alignment vertical="center"/>
    </xf>
    <xf numFmtId="0" fontId="30" fillId="2" borderId="24" xfId="0" applyFont="1" applyFill="1" applyBorder="1" applyAlignment="1">
      <alignment horizontal="center" vertical="center" wrapText="1"/>
    </xf>
    <xf numFmtId="164" fontId="29" fillId="8" borderId="1" xfId="1" applyNumberFormat="1" applyFont="1" applyFill="1" applyBorder="1" applyAlignment="1">
      <alignment horizontal="center" vertical="center" wrapText="1"/>
    </xf>
    <xf numFmtId="9" fontId="29" fillId="8" borderId="1" xfId="5" applyFont="1" applyFill="1" applyBorder="1" applyAlignment="1">
      <alignment horizontal="center" vertical="center" wrapText="1"/>
    </xf>
    <xf numFmtId="164" fontId="29" fillId="9" borderId="1" xfId="1" applyNumberFormat="1" applyFont="1" applyFill="1" applyBorder="1" applyAlignment="1">
      <alignment horizontal="center" vertical="center" wrapText="1"/>
    </xf>
    <xf numFmtId="167" fontId="29" fillId="9" borderId="1" xfId="1" applyNumberFormat="1" applyFont="1" applyFill="1" applyBorder="1" applyAlignment="1">
      <alignment horizontal="center" vertical="center" wrapText="1"/>
    </xf>
    <xf numFmtId="167" fontId="26" fillId="3" borderId="1" xfId="0" applyNumberFormat="1" applyFont="1" applyFill="1" applyBorder="1" applyAlignment="1">
      <alignment horizontal="center" vertical="center" wrapText="1"/>
    </xf>
    <xf numFmtId="0" fontId="28" fillId="3" borderId="24" xfId="0" applyFont="1" applyFill="1" applyBorder="1" applyAlignment="1">
      <alignment horizontal="center" vertical="center"/>
    </xf>
    <xf numFmtId="0" fontId="25" fillId="0" borderId="1" xfId="0" applyFont="1" applyBorder="1" applyAlignment="1">
      <alignment horizontal="center" vertical="center" wrapText="1"/>
    </xf>
    <xf numFmtId="164" fontId="26" fillId="12" borderId="1" xfId="1" applyNumberFormat="1" applyFont="1" applyFill="1" applyBorder="1" applyAlignment="1">
      <alignment vertical="center"/>
    </xf>
    <xf numFmtId="167" fontId="26" fillId="12" borderId="1" xfId="0" applyNumberFormat="1" applyFont="1" applyFill="1" applyBorder="1" applyAlignment="1">
      <alignment horizontal="center" vertical="center" wrapText="1"/>
    </xf>
    <xf numFmtId="9" fontId="26" fillId="12" borderId="1" xfId="5" applyFont="1" applyFill="1" applyBorder="1" applyAlignment="1">
      <alignment horizontal="center" vertical="center"/>
    </xf>
    <xf numFmtId="167" fontId="26" fillId="12" borderId="1" xfId="1" applyNumberFormat="1" applyFont="1" applyFill="1" applyBorder="1" applyAlignment="1">
      <alignment vertical="center"/>
    </xf>
    <xf numFmtId="165" fontId="31" fillId="0" borderId="32" xfId="0" applyNumberFormat="1" applyFont="1" applyBorder="1" applyAlignment="1">
      <alignment horizontal="center" vertical="center"/>
    </xf>
    <xf numFmtId="165" fontId="24" fillId="0" borderId="32" xfId="0" applyNumberFormat="1" applyFont="1" applyBorder="1" applyAlignment="1">
      <alignment horizontal="center" vertical="center" readingOrder="1"/>
    </xf>
    <xf numFmtId="165" fontId="31" fillId="0" borderId="33" xfId="0" applyNumberFormat="1" applyFont="1" applyBorder="1" applyAlignment="1">
      <alignment horizontal="center" vertical="center"/>
    </xf>
    <xf numFmtId="164" fontId="26" fillId="3" borderId="1" xfId="1" applyNumberFormat="1" applyFont="1" applyFill="1" applyBorder="1" applyAlignment="1">
      <alignment horizontal="center" vertical="center" wrapText="1"/>
    </xf>
    <xf numFmtId="0" fontId="28" fillId="3" borderId="2" xfId="4" applyFont="1" applyFill="1" applyBorder="1" applyAlignment="1">
      <alignment horizontal="center" vertical="center" wrapText="1"/>
    </xf>
    <xf numFmtId="0" fontId="26" fillId="3" borderId="2" xfId="0" applyFont="1" applyFill="1" applyBorder="1" applyAlignment="1">
      <alignment horizontal="center" vertical="center"/>
    </xf>
    <xf numFmtId="164" fontId="26" fillId="14" borderId="1" xfId="1" applyNumberFormat="1" applyFont="1" applyFill="1" applyBorder="1" applyAlignment="1">
      <alignment horizontal="center" vertical="center" wrapText="1"/>
    </xf>
    <xf numFmtId="0" fontId="26" fillId="12" borderId="0" xfId="0" applyFont="1" applyFill="1" applyAlignment="1">
      <alignment vertical="center"/>
    </xf>
    <xf numFmtId="164" fontId="26" fillId="12" borderId="0" xfId="1" applyNumberFormat="1" applyFont="1" applyFill="1" applyAlignment="1">
      <alignment vertical="center"/>
    </xf>
    <xf numFmtId="164" fontId="26" fillId="12" borderId="0" xfId="0" applyNumberFormat="1" applyFont="1" applyFill="1" applyAlignment="1">
      <alignment vertical="center"/>
    </xf>
    <xf numFmtId="164" fontId="25" fillId="0" borderId="1" xfId="1" applyNumberFormat="1" applyFont="1" applyBorder="1" applyAlignment="1">
      <alignment horizontal="center" vertical="center"/>
    </xf>
    <xf numFmtId="164" fontId="29" fillId="11" borderId="1" xfId="1" applyNumberFormat="1" applyFont="1" applyFill="1" applyBorder="1" applyAlignment="1">
      <alignment horizontal="center" vertical="center" wrapText="1"/>
    </xf>
    <xf numFmtId="164" fontId="29" fillId="16" borderId="1" xfId="1" applyNumberFormat="1" applyFont="1" applyFill="1" applyBorder="1" applyAlignment="1">
      <alignment horizontal="center" vertical="center" wrapText="1"/>
    </xf>
    <xf numFmtId="164" fontId="28" fillId="0" borderId="1" xfId="1" applyNumberFormat="1" applyFont="1" applyBorder="1" applyAlignment="1">
      <alignment horizontal="center" vertical="center" wrapText="1"/>
    </xf>
    <xf numFmtId="164" fontId="26" fillId="3" borderId="1" xfId="1" applyNumberFormat="1" applyFont="1" applyFill="1" applyBorder="1" applyAlignment="1">
      <alignment horizontal="center" vertical="center"/>
    </xf>
    <xf numFmtId="164" fontId="26" fillId="3" borderId="3" xfId="1" applyNumberFormat="1" applyFont="1" applyFill="1" applyBorder="1" applyAlignment="1">
      <alignment horizontal="center" vertical="center"/>
    </xf>
    <xf numFmtId="6" fontId="26" fillId="0" borderId="0" xfId="0" applyNumberFormat="1" applyFont="1" applyAlignment="1">
      <alignment vertical="center"/>
    </xf>
    <xf numFmtId="0" fontId="26" fillId="0" borderId="2" xfId="0" applyFont="1" applyBorder="1"/>
    <xf numFmtId="164" fontId="29" fillId="16" borderId="0" xfId="1" applyNumberFormat="1" applyFont="1" applyFill="1" applyAlignment="1">
      <alignment horizontal="center" vertical="center" wrapText="1"/>
    </xf>
    <xf numFmtId="164" fontId="26" fillId="0" borderId="1" xfId="1" applyNumberFormat="1" applyFont="1" applyBorder="1" applyAlignment="1">
      <alignment horizontal="center" vertical="center"/>
    </xf>
    <xf numFmtId="164" fontId="26" fillId="0" borderId="0" xfId="1" applyNumberFormat="1" applyFont="1" applyAlignment="1">
      <alignment horizontal="center" vertical="center"/>
    </xf>
    <xf numFmtId="164" fontId="29" fillId="15" borderId="1" xfId="1" applyNumberFormat="1" applyFont="1" applyFill="1" applyBorder="1" applyAlignment="1">
      <alignment horizontal="center" vertical="center" wrapText="1"/>
    </xf>
    <xf numFmtId="164" fontId="29" fillId="8" borderId="3" xfId="1" applyNumberFormat="1" applyFont="1" applyFill="1" applyBorder="1" applyAlignment="1">
      <alignment horizontal="center" vertical="center" wrapText="1"/>
    </xf>
    <xf numFmtId="164" fontId="29" fillId="9" borderId="2" xfId="1" applyNumberFormat="1" applyFont="1" applyFill="1" applyBorder="1" applyAlignment="1">
      <alignment horizontal="center" vertical="center" wrapText="1"/>
    </xf>
    <xf numFmtId="164" fontId="26" fillId="14" borderId="3" xfId="1" applyNumberFormat="1" applyFont="1" applyFill="1" applyBorder="1" applyAlignment="1">
      <alignment vertical="center"/>
    </xf>
    <xf numFmtId="0" fontId="25" fillId="0" borderId="1" xfId="0" applyFont="1" applyBorder="1" applyAlignment="1">
      <alignment horizontal="center" vertical="center"/>
    </xf>
    <xf numFmtId="0" fontId="25" fillId="0" borderId="1" xfId="0" applyFont="1" applyBorder="1" applyAlignment="1">
      <alignment vertical="center" wrapText="1"/>
    </xf>
    <xf numFmtId="0" fontId="25" fillId="0" borderId="1" xfId="0" applyFont="1" applyBorder="1" applyAlignment="1">
      <alignment horizontal="center" wrapText="1"/>
    </xf>
    <xf numFmtId="164" fontId="26" fillId="0" borderId="1" xfId="1" applyNumberFormat="1" applyFont="1" applyBorder="1" applyAlignment="1">
      <alignment horizontal="center" vertical="center" wrapText="1"/>
    </xf>
    <xf numFmtId="164" fontId="26" fillId="12" borderId="38" xfId="1" applyNumberFormat="1" applyFont="1" applyFill="1" applyBorder="1" applyAlignment="1">
      <alignment horizontal="center" vertical="center"/>
    </xf>
    <xf numFmtId="164" fontId="26" fillId="12" borderId="0" xfId="1" applyNumberFormat="1" applyFont="1" applyFill="1" applyAlignment="1">
      <alignment horizontal="center" vertical="center"/>
    </xf>
    <xf numFmtId="0" fontId="26" fillId="0" borderId="1" xfId="0" applyFont="1" applyBorder="1" applyAlignment="1">
      <alignment vertical="center" wrapText="1"/>
    </xf>
    <xf numFmtId="0" fontId="26" fillId="0" borderId="1" xfId="4" applyFont="1" applyBorder="1" applyAlignment="1">
      <alignment horizontal="center" vertical="center" wrapText="1"/>
    </xf>
    <xf numFmtId="164" fontId="25" fillId="3" borderId="1" xfId="1" applyNumberFormat="1" applyFont="1" applyFill="1" applyBorder="1" applyAlignment="1">
      <alignment horizontal="center" vertical="center"/>
    </xf>
    <xf numFmtId="164" fontId="26" fillId="19" borderId="1" xfId="1" applyNumberFormat="1" applyFont="1" applyFill="1" applyBorder="1" applyAlignment="1">
      <alignment vertical="center"/>
    </xf>
    <xf numFmtId="167" fontId="26" fillId="19" borderId="1" xfId="0" applyNumberFormat="1" applyFont="1" applyFill="1" applyBorder="1" applyAlignment="1">
      <alignment horizontal="center" vertical="center" wrapText="1"/>
    </xf>
    <xf numFmtId="9" fontId="29" fillId="25" borderId="1" xfId="5" applyFont="1" applyFill="1" applyBorder="1" applyAlignment="1">
      <alignment horizontal="center" vertical="center" wrapText="1"/>
    </xf>
    <xf numFmtId="164" fontId="26" fillId="24" borderId="1" xfId="1" applyNumberFormat="1" applyFont="1" applyFill="1" applyBorder="1" applyAlignment="1">
      <alignment horizontal="center" vertical="center" wrapText="1"/>
    </xf>
    <xf numFmtId="164" fontId="29" fillId="12" borderId="3" xfId="1" applyNumberFormat="1" applyFont="1" applyFill="1" applyBorder="1" applyAlignment="1">
      <alignment horizontal="center" vertical="center"/>
    </xf>
    <xf numFmtId="164" fontId="30" fillId="11" borderId="1" xfId="1" applyNumberFormat="1" applyFont="1" applyFill="1" applyBorder="1" applyAlignment="1">
      <alignment horizontal="center" vertical="center" wrapText="1"/>
    </xf>
    <xf numFmtId="164" fontId="29" fillId="11" borderId="0" xfId="1" applyNumberFormat="1" applyFont="1" applyFill="1" applyAlignment="1">
      <alignment horizontal="center" vertical="center" wrapText="1"/>
    </xf>
    <xf numFmtId="164" fontId="29" fillId="15" borderId="9" xfId="1" applyNumberFormat="1" applyFont="1" applyFill="1" applyBorder="1" applyAlignment="1">
      <alignment horizontal="center" vertical="center" wrapText="1"/>
    </xf>
    <xf numFmtId="164" fontId="29" fillId="15" borderId="30" xfId="1" applyNumberFormat="1" applyFont="1" applyFill="1" applyBorder="1" applyAlignment="1">
      <alignment horizontal="center" vertical="center" wrapText="1"/>
    </xf>
    <xf numFmtId="164" fontId="29" fillId="15" borderId="31" xfId="1" applyNumberFormat="1" applyFont="1" applyFill="1" applyBorder="1" applyAlignment="1">
      <alignment horizontal="center" vertical="center" wrapText="1"/>
    </xf>
    <xf numFmtId="164" fontId="28" fillId="3" borderId="1" xfId="1" applyNumberFormat="1" applyFont="1" applyFill="1" applyBorder="1" applyAlignment="1">
      <alignment horizontal="center" vertical="center" wrapText="1"/>
    </xf>
    <xf numFmtId="164" fontId="29" fillId="3" borderId="1" xfId="1" applyNumberFormat="1" applyFont="1" applyFill="1" applyBorder="1" applyAlignment="1">
      <alignment horizontal="center" vertical="center"/>
    </xf>
    <xf numFmtId="164" fontId="29" fillId="0" borderId="1" xfId="1" applyNumberFormat="1" applyFont="1" applyBorder="1" applyAlignment="1">
      <alignment horizontal="center" vertical="center" wrapText="1"/>
    </xf>
    <xf numFmtId="164" fontId="30" fillId="0" borderId="1" xfId="1" applyNumberFormat="1" applyFont="1" applyBorder="1" applyAlignment="1">
      <alignment horizontal="center" vertical="center"/>
    </xf>
    <xf numFmtId="164" fontId="29" fillId="13" borderId="9" xfId="1" applyNumberFormat="1" applyFont="1" applyFill="1" applyBorder="1" applyAlignment="1">
      <alignment horizontal="center" vertical="center" wrapText="1"/>
    </xf>
    <xf numFmtId="164" fontId="29" fillId="10" borderId="1" xfId="1" applyNumberFormat="1" applyFont="1" applyFill="1" applyBorder="1" applyAlignment="1">
      <alignment horizontal="center" vertical="center" wrapText="1"/>
    </xf>
    <xf numFmtId="164" fontId="29" fillId="16" borderId="2" xfId="1" applyNumberFormat="1" applyFont="1" applyFill="1" applyBorder="1" applyAlignment="1">
      <alignment horizontal="center" vertical="center" wrapText="1"/>
    </xf>
    <xf numFmtId="164" fontId="33" fillId="10" borderId="1" xfId="1" applyNumberFormat="1" applyFont="1" applyFill="1" applyBorder="1" applyAlignment="1">
      <alignment horizontal="center" vertical="center" wrapText="1"/>
    </xf>
    <xf numFmtId="164" fontId="30" fillId="18" borderId="1" xfId="1" applyNumberFormat="1" applyFont="1" applyFill="1" applyBorder="1" applyAlignment="1">
      <alignment horizontal="center" vertical="center" wrapText="1"/>
    </xf>
    <xf numFmtId="164" fontId="30" fillId="10" borderId="3" xfId="1" applyNumberFormat="1" applyFont="1" applyFill="1" applyBorder="1" applyAlignment="1">
      <alignment horizontal="center" vertical="center" wrapText="1"/>
    </xf>
    <xf numFmtId="164" fontId="29" fillId="15" borderId="2" xfId="1" applyNumberFormat="1" applyFont="1" applyFill="1" applyBorder="1" applyAlignment="1">
      <alignment horizontal="center" vertical="center" wrapText="1"/>
    </xf>
    <xf numFmtId="164" fontId="26" fillId="3" borderId="2" xfId="1" applyNumberFormat="1" applyFont="1" applyFill="1" applyBorder="1" applyAlignment="1">
      <alignment horizontal="center" vertical="center"/>
    </xf>
    <xf numFmtId="164" fontId="25" fillId="0" borderId="0" xfId="1" applyNumberFormat="1" applyFont="1" applyAlignment="1">
      <alignment horizontal="center" vertical="center"/>
    </xf>
    <xf numFmtId="164" fontId="26" fillId="3" borderId="12" xfId="1" applyNumberFormat="1" applyFont="1" applyFill="1" applyBorder="1" applyAlignment="1">
      <alignment horizontal="center" vertical="center"/>
    </xf>
    <xf numFmtId="164" fontId="29" fillId="12" borderId="38" xfId="1" applyNumberFormat="1" applyFont="1" applyFill="1" applyBorder="1" applyAlignment="1">
      <alignment horizontal="center" vertical="center"/>
    </xf>
    <xf numFmtId="164" fontId="26" fillId="12" borderId="39" xfId="1" applyNumberFormat="1" applyFont="1" applyFill="1" applyBorder="1" applyAlignment="1">
      <alignment horizontal="center" vertical="center"/>
    </xf>
    <xf numFmtId="164" fontId="26" fillId="14" borderId="1" xfId="1" applyNumberFormat="1" applyFont="1" applyFill="1" applyBorder="1" applyAlignment="1">
      <alignment horizontal="center" vertical="center"/>
    </xf>
    <xf numFmtId="164" fontId="26" fillId="10" borderId="1" xfId="1" applyNumberFormat="1" applyFont="1" applyFill="1" applyBorder="1" applyAlignment="1">
      <alignment horizontal="center" vertical="center"/>
    </xf>
    <xf numFmtId="164" fontId="29" fillId="16" borderId="8" xfId="1" applyNumberFormat="1" applyFont="1" applyFill="1" applyBorder="1" applyAlignment="1">
      <alignment horizontal="center" vertical="center" wrapText="1"/>
    </xf>
    <xf numFmtId="164" fontId="29" fillId="10" borderId="13" xfId="1" applyNumberFormat="1" applyFont="1" applyFill="1" applyBorder="1" applyAlignment="1">
      <alignment horizontal="center" vertical="center" wrapText="1"/>
    </xf>
    <xf numFmtId="164" fontId="30" fillId="2" borderId="1" xfId="1" applyNumberFormat="1" applyFont="1" applyFill="1" applyBorder="1" applyAlignment="1">
      <alignment horizontal="center" vertical="center" wrapText="1"/>
    </xf>
    <xf numFmtId="164" fontId="29" fillId="21" borderId="28" xfId="1" applyNumberFormat="1" applyFont="1" applyFill="1" applyBorder="1" applyAlignment="1">
      <alignment horizontal="center" vertical="center" wrapText="1"/>
    </xf>
    <xf numFmtId="164" fontId="29" fillId="21" borderId="29" xfId="1" applyNumberFormat="1" applyFont="1" applyFill="1" applyBorder="1" applyAlignment="1">
      <alignment horizontal="center" vertical="center" wrapText="1"/>
    </xf>
    <xf numFmtId="164" fontId="29" fillId="21" borderId="16" xfId="1" applyNumberFormat="1" applyFont="1" applyFill="1" applyBorder="1" applyAlignment="1">
      <alignment horizontal="center" vertical="center" wrapText="1"/>
    </xf>
    <xf numFmtId="164" fontId="29" fillId="21" borderId="17" xfId="1" applyNumberFormat="1" applyFont="1" applyFill="1" applyBorder="1" applyAlignment="1">
      <alignment horizontal="center" vertical="center" wrapText="1"/>
    </xf>
    <xf numFmtId="164" fontId="29" fillId="21" borderId="20" xfId="1" applyNumberFormat="1" applyFont="1" applyFill="1" applyBorder="1" applyAlignment="1">
      <alignment horizontal="center" vertical="center" wrapText="1"/>
    </xf>
    <xf numFmtId="164" fontId="29" fillId="21" borderId="1" xfId="1" applyNumberFormat="1" applyFont="1" applyFill="1" applyBorder="1" applyAlignment="1">
      <alignment horizontal="center" vertical="center" wrapText="1"/>
    </xf>
    <xf numFmtId="164" fontId="28" fillId="0" borderId="1" xfId="1" applyNumberFormat="1" applyFont="1" applyBorder="1" applyAlignment="1">
      <alignment horizontal="center" vertical="center"/>
    </xf>
    <xf numFmtId="164" fontId="32" fillId="0" borderId="1" xfId="1" applyNumberFormat="1" applyFont="1" applyBorder="1" applyAlignment="1">
      <alignment horizontal="center" vertical="center" wrapText="1"/>
    </xf>
    <xf numFmtId="0" fontId="26" fillId="0" borderId="1" xfId="0" applyFont="1" applyBorder="1" applyAlignment="1">
      <alignment horizontal="left" vertical="center" wrapText="1"/>
    </xf>
    <xf numFmtId="0" fontId="25" fillId="5" borderId="12" xfId="0" applyFont="1" applyFill="1" applyBorder="1" applyAlignment="1">
      <alignment horizontal="center" vertical="center" wrapText="1"/>
    </xf>
    <xf numFmtId="168" fontId="26" fillId="0" borderId="0" xfId="1" applyNumberFormat="1" applyFont="1" applyAlignment="1">
      <alignment vertical="center"/>
    </xf>
    <xf numFmtId="9" fontId="26" fillId="0" borderId="0" xfId="0" applyNumberFormat="1" applyFont="1" applyAlignment="1">
      <alignment vertical="center"/>
    </xf>
    <xf numFmtId="0" fontId="36" fillId="26" borderId="13" xfId="0" applyFont="1" applyFill="1" applyBorder="1" applyAlignment="1">
      <alignment horizontal="center" vertical="center" wrapText="1"/>
    </xf>
    <xf numFmtId="0" fontId="37" fillId="15" borderId="16" xfId="0" applyFont="1" applyFill="1" applyBorder="1" applyAlignment="1">
      <alignment horizontal="center" vertical="center" wrapText="1"/>
    </xf>
    <xf numFmtId="0" fontId="37" fillId="27" borderId="13" xfId="0" applyFont="1" applyFill="1" applyBorder="1" applyAlignment="1">
      <alignment horizontal="center" vertical="center" wrapText="1"/>
    </xf>
    <xf numFmtId="0" fontId="38" fillId="26" borderId="13" xfId="0" applyFont="1" applyFill="1" applyBorder="1" applyAlignment="1">
      <alignment horizontal="center" vertical="center" wrapText="1"/>
    </xf>
    <xf numFmtId="0" fontId="37" fillId="27" borderId="18" xfId="0" applyFont="1" applyFill="1" applyBorder="1" applyAlignment="1">
      <alignment horizontal="center" vertical="center" wrapText="1"/>
    </xf>
    <xf numFmtId="0" fontId="37" fillId="15" borderId="17" xfId="0" applyFont="1" applyFill="1" applyBorder="1" applyAlignment="1">
      <alignment horizontal="center" vertical="center" wrapText="1"/>
    </xf>
    <xf numFmtId="0" fontId="28" fillId="3" borderId="2" xfId="0" applyFont="1" applyFill="1" applyBorder="1" applyAlignment="1">
      <alignment horizontal="center" vertical="center"/>
    </xf>
    <xf numFmtId="164" fontId="29" fillId="3" borderId="1" xfId="1" applyNumberFormat="1" applyFont="1" applyFill="1" applyBorder="1" applyAlignment="1">
      <alignment horizontal="center" vertical="center" wrapText="1"/>
    </xf>
    <xf numFmtId="164" fontId="29" fillId="25" borderId="1" xfId="1" applyNumberFormat="1" applyFont="1" applyFill="1" applyBorder="1" applyAlignment="1">
      <alignment horizontal="center" vertical="center" wrapText="1"/>
    </xf>
    <xf numFmtId="0" fontId="25" fillId="3" borderId="1" xfId="0" applyFont="1" applyFill="1" applyBorder="1" applyAlignment="1">
      <alignment horizontal="center" vertical="center" wrapText="1"/>
    </xf>
    <xf numFmtId="0" fontId="31" fillId="3" borderId="1" xfId="0" applyFont="1" applyFill="1" applyBorder="1" applyAlignment="1">
      <alignment horizontal="left" wrapText="1"/>
    </xf>
    <xf numFmtId="0" fontId="25" fillId="3" borderId="1" xfId="0" applyFont="1" applyFill="1" applyBorder="1" applyAlignment="1">
      <alignment horizontal="justify" vertical="center" wrapText="1"/>
    </xf>
    <xf numFmtId="6" fontId="31" fillId="3" borderId="1" xfId="0" applyNumberFormat="1" applyFont="1" applyFill="1" applyBorder="1" applyAlignment="1">
      <alignment horizontal="center" wrapText="1"/>
    </xf>
    <xf numFmtId="0" fontId="31" fillId="3" borderId="1" xfId="0" applyFont="1" applyFill="1" applyBorder="1" applyAlignment="1">
      <alignment vertical="center" wrapText="1"/>
    </xf>
    <xf numFmtId="0" fontId="26" fillId="3" borderId="1" xfId="4" applyFont="1" applyFill="1" applyBorder="1" applyAlignment="1">
      <alignment horizontal="center" vertical="center" wrapText="1"/>
    </xf>
    <xf numFmtId="6" fontId="24" fillId="3" borderId="1" xfId="0" applyNumberFormat="1" applyFont="1" applyFill="1" applyBorder="1" applyAlignment="1">
      <alignment horizontal="center" vertical="center"/>
    </xf>
    <xf numFmtId="164" fontId="26" fillId="28" borderId="1" xfId="1" applyNumberFormat="1" applyFont="1" applyFill="1" applyBorder="1" applyAlignment="1">
      <alignment vertical="center"/>
    </xf>
    <xf numFmtId="164" fontId="26" fillId="29" borderId="1" xfId="1" applyNumberFormat="1" applyFont="1" applyFill="1" applyBorder="1" applyAlignment="1">
      <alignment horizontal="center" vertical="center" wrapText="1"/>
    </xf>
    <xf numFmtId="164" fontId="26" fillId="12" borderId="1" xfId="1" applyNumberFormat="1" applyFont="1" applyFill="1" applyBorder="1" applyAlignment="1">
      <alignment horizontal="left" vertical="center"/>
    </xf>
    <xf numFmtId="0" fontId="31" fillId="3" borderId="1" xfId="0" applyFont="1" applyFill="1" applyBorder="1" applyAlignment="1">
      <alignment horizontal="center" vertical="center" wrapText="1"/>
    </xf>
    <xf numFmtId="0" fontId="37" fillId="15" borderId="16" xfId="0" applyFont="1" applyFill="1" applyBorder="1" applyAlignment="1">
      <alignment horizontal="center" wrapText="1"/>
    </xf>
    <xf numFmtId="0" fontId="37" fillId="15" borderId="17" xfId="0" applyFont="1" applyFill="1" applyBorder="1" applyAlignment="1">
      <alignment horizontal="center" wrapText="1"/>
    </xf>
    <xf numFmtId="6" fontId="31" fillId="3" borderId="2" xfId="0" applyNumberFormat="1" applyFont="1" applyFill="1" applyBorder="1" applyAlignment="1">
      <alignment horizontal="center" wrapText="1"/>
    </xf>
    <xf numFmtId="6" fontId="31" fillId="0" borderId="1" xfId="0" applyNumberFormat="1" applyFont="1" applyBorder="1" applyAlignment="1">
      <alignment horizontal="center" vertical="center" wrapText="1"/>
    </xf>
    <xf numFmtId="164" fontId="29" fillId="12" borderId="8" xfId="1" applyNumberFormat="1" applyFont="1" applyFill="1" applyBorder="1" applyAlignment="1">
      <alignment horizontal="center" vertical="center"/>
    </xf>
    <xf numFmtId="164" fontId="29" fillId="12" borderId="12" xfId="1" applyNumberFormat="1" applyFont="1" applyFill="1" applyBorder="1" applyAlignment="1">
      <alignment horizontal="center" vertical="center"/>
    </xf>
    <xf numFmtId="164" fontId="26" fillId="12" borderId="12" xfId="1" applyNumberFormat="1" applyFont="1" applyFill="1" applyBorder="1" applyAlignment="1">
      <alignment horizontal="center" vertical="center"/>
    </xf>
    <xf numFmtId="164" fontId="26" fillId="12" borderId="1" xfId="0" applyNumberFormat="1" applyFont="1" applyFill="1" applyBorder="1" applyAlignment="1">
      <alignment vertical="center"/>
    </xf>
    <xf numFmtId="0" fontId="26" fillId="3" borderId="3" xfId="4" applyFont="1" applyFill="1" applyBorder="1" applyAlignment="1">
      <alignment horizontal="center" vertical="center" wrapText="1"/>
    </xf>
    <xf numFmtId="0" fontId="26" fillId="3" borderId="3" xfId="0" applyFont="1" applyFill="1" applyBorder="1" applyAlignment="1">
      <alignment horizontal="center" vertical="center"/>
    </xf>
    <xf numFmtId="0" fontId="31" fillId="0" borderId="1" xfId="0" applyFont="1" applyBorder="1" applyAlignment="1">
      <alignment vertical="center" wrapText="1"/>
    </xf>
    <xf numFmtId="164" fontId="26" fillId="12" borderId="3" xfId="1" applyNumberFormat="1" applyFont="1" applyFill="1" applyBorder="1" applyAlignment="1">
      <alignment horizontal="center" vertical="center"/>
    </xf>
    <xf numFmtId="164" fontId="26" fillId="12" borderId="1" xfId="1" applyNumberFormat="1" applyFont="1" applyFill="1" applyBorder="1" applyAlignment="1">
      <alignment horizontal="center" vertical="center"/>
    </xf>
    <xf numFmtId="164" fontId="26" fillId="12" borderId="2" xfId="1" applyNumberFormat="1" applyFont="1" applyFill="1" applyBorder="1" applyAlignment="1">
      <alignment vertical="center"/>
    </xf>
    <xf numFmtId="0" fontId="26" fillId="12" borderId="4" xfId="0" applyFont="1" applyFill="1" applyBorder="1" applyAlignment="1">
      <alignment horizontal="center" vertical="center"/>
    </xf>
    <xf numFmtId="164" fontId="29" fillId="12" borderId="1" xfId="1" applyNumberFormat="1" applyFont="1" applyFill="1" applyBorder="1" applyAlignment="1">
      <alignment horizontal="center" vertical="center" wrapText="1"/>
    </xf>
    <xf numFmtId="164" fontId="26" fillId="12" borderId="1" xfId="1" applyNumberFormat="1" applyFont="1" applyFill="1" applyBorder="1" applyAlignment="1">
      <alignment horizontal="center" vertical="center" wrapText="1"/>
    </xf>
    <xf numFmtId="164" fontId="28" fillId="12" borderId="12" xfId="1" applyNumberFormat="1" applyFont="1" applyFill="1" applyBorder="1" applyAlignment="1">
      <alignment horizontal="center" vertical="center" wrapText="1"/>
    </xf>
    <xf numFmtId="164" fontId="26" fillId="12" borderId="12" xfId="1" applyNumberFormat="1" applyFont="1" applyFill="1" applyBorder="1" applyAlignment="1">
      <alignment vertical="center"/>
    </xf>
    <xf numFmtId="167" fontId="26" fillId="12" borderId="12" xfId="0" applyNumberFormat="1" applyFont="1" applyFill="1" applyBorder="1" applyAlignment="1">
      <alignment horizontal="center" vertical="center" wrapText="1"/>
    </xf>
    <xf numFmtId="9" fontId="26" fillId="12" borderId="12" xfId="5" applyFont="1" applyFill="1" applyBorder="1" applyAlignment="1">
      <alignment horizontal="center" vertical="center"/>
    </xf>
    <xf numFmtId="167" fontId="26" fillId="12" borderId="12" xfId="1" applyNumberFormat="1" applyFont="1" applyFill="1" applyBorder="1" applyAlignment="1">
      <alignment vertical="center"/>
    </xf>
    <xf numFmtId="164" fontId="26" fillId="13" borderId="1" xfId="1" applyNumberFormat="1" applyFont="1" applyFill="1" applyBorder="1" applyAlignment="1">
      <alignment vertical="center"/>
    </xf>
    <xf numFmtId="167" fontId="26" fillId="13" borderId="1" xfId="0" applyNumberFormat="1" applyFont="1" applyFill="1" applyBorder="1" applyAlignment="1">
      <alignment horizontal="center" vertical="center" wrapText="1"/>
    </xf>
    <xf numFmtId="9" fontId="26" fillId="13" borderId="1" xfId="5" applyFont="1" applyFill="1" applyBorder="1" applyAlignment="1">
      <alignment horizontal="center" vertical="center"/>
    </xf>
    <xf numFmtId="167" fontId="26" fillId="13" borderId="1" xfId="1" applyNumberFormat="1" applyFont="1" applyFill="1" applyBorder="1" applyAlignment="1">
      <alignment vertical="center"/>
    </xf>
    <xf numFmtId="0" fontId="30" fillId="13" borderId="24" xfId="0" applyFont="1" applyFill="1" applyBorder="1" applyAlignment="1">
      <alignment horizontal="center" vertical="center"/>
    </xf>
    <xf numFmtId="0" fontId="30" fillId="13" borderId="1" xfId="0" applyFont="1" applyFill="1" applyBorder="1" applyAlignment="1">
      <alignment horizontal="center" vertical="center"/>
    </xf>
    <xf numFmtId="0" fontId="30" fillId="13" borderId="2" xfId="0" applyFont="1" applyFill="1" applyBorder="1" applyAlignment="1">
      <alignment horizontal="center" vertical="center"/>
    </xf>
    <xf numFmtId="164" fontId="30" fillId="13" borderId="1" xfId="1" applyNumberFormat="1" applyFont="1" applyFill="1" applyBorder="1" applyAlignment="1">
      <alignment horizontal="center" vertical="center"/>
    </xf>
    <xf numFmtId="164" fontId="29" fillId="13" borderId="1" xfId="1" applyNumberFormat="1" applyFont="1" applyFill="1" applyBorder="1" applyAlignment="1">
      <alignment horizontal="center" vertical="center" wrapText="1"/>
    </xf>
    <xf numFmtId="164" fontId="29" fillId="31" borderId="1" xfId="1" applyNumberFormat="1" applyFont="1" applyFill="1" applyBorder="1" applyAlignment="1">
      <alignment horizontal="center" vertical="center" wrapText="1"/>
    </xf>
    <xf numFmtId="9" fontId="29" fillId="31" borderId="1" xfId="5" applyFont="1" applyFill="1" applyBorder="1" applyAlignment="1">
      <alignment horizontal="center" vertical="center" wrapText="1"/>
    </xf>
    <xf numFmtId="164" fontId="29" fillId="32" borderId="1" xfId="1" applyNumberFormat="1" applyFont="1" applyFill="1" applyBorder="1" applyAlignment="1">
      <alignment horizontal="center" vertical="center" wrapText="1"/>
    </xf>
    <xf numFmtId="167" fontId="29" fillId="32" borderId="1" xfId="1" applyNumberFormat="1" applyFont="1" applyFill="1" applyBorder="1" applyAlignment="1">
      <alignment horizontal="center" vertical="center" wrapText="1"/>
    </xf>
    <xf numFmtId="164" fontId="26" fillId="13" borderId="1" xfId="1" applyNumberFormat="1" applyFont="1" applyFill="1" applyBorder="1" applyAlignment="1">
      <alignment horizontal="center" vertical="center"/>
    </xf>
    <xf numFmtId="164" fontId="26" fillId="13" borderId="1" xfId="1" applyNumberFormat="1" applyFont="1" applyFill="1" applyBorder="1" applyAlignment="1">
      <alignment horizontal="center" vertical="center" wrapText="1"/>
    </xf>
    <xf numFmtId="0" fontId="29" fillId="13" borderId="4" xfId="0" applyFont="1" applyFill="1" applyBorder="1" applyAlignment="1">
      <alignment horizontal="center" wrapText="1"/>
    </xf>
    <xf numFmtId="164" fontId="26" fillId="13" borderId="0" xfId="1" applyNumberFormat="1" applyFont="1" applyFill="1" applyAlignment="1">
      <alignment vertical="center"/>
    </xf>
    <xf numFmtId="0" fontId="26" fillId="13" borderId="1" xfId="0" applyFont="1" applyFill="1" applyBorder="1"/>
    <xf numFmtId="0" fontId="26" fillId="13" borderId="4" xfId="0" applyFont="1" applyFill="1" applyBorder="1" applyAlignment="1">
      <alignment horizontal="center" wrapText="1"/>
    </xf>
    <xf numFmtId="0" fontId="28" fillId="0" borderId="1" xfId="4" applyFont="1" applyBorder="1" applyAlignment="1">
      <alignment vertical="center" wrapText="1"/>
    </xf>
    <xf numFmtId="0" fontId="30" fillId="13" borderId="1" xfId="0" applyFont="1" applyFill="1" applyBorder="1" applyAlignment="1">
      <alignment vertical="center"/>
    </xf>
    <xf numFmtId="0" fontId="39" fillId="0" borderId="0" xfId="6"/>
    <xf numFmtId="0" fontId="39" fillId="0" borderId="1" xfId="6" applyBorder="1" applyAlignment="1">
      <alignment horizontal="center" vertical="center"/>
    </xf>
    <xf numFmtId="0" fontId="41" fillId="0" borderId="1" xfId="6" applyFont="1" applyBorder="1" applyAlignment="1">
      <alignment horizontal="center" vertical="center" wrapText="1"/>
    </xf>
    <xf numFmtId="0" fontId="3" fillId="0" borderId="1" xfId="6" applyFont="1" applyBorder="1" applyAlignment="1">
      <alignment vertical="center" wrapText="1"/>
    </xf>
    <xf numFmtId="6" fontId="35" fillId="0" borderId="1" xfId="6" applyNumberFormat="1" applyFont="1" applyBorder="1" applyAlignment="1">
      <alignment horizontal="center" vertical="center"/>
    </xf>
    <xf numFmtId="165" fontId="31" fillId="0" borderId="1" xfId="7" applyNumberFormat="1" applyFont="1" applyBorder="1" applyAlignment="1">
      <alignment vertical="center"/>
    </xf>
    <xf numFmtId="6" fontId="35" fillId="0" borderId="1" xfId="6" applyNumberFormat="1" applyFont="1" applyBorder="1" applyAlignment="1">
      <alignment vertical="center"/>
    </xf>
    <xf numFmtId="165" fontId="31" fillId="0" borderId="2" xfId="7" applyNumberFormat="1" applyFont="1" applyBorder="1" applyAlignment="1">
      <alignment vertical="center"/>
    </xf>
    <xf numFmtId="0" fontId="39" fillId="0" borderId="1" xfId="6" applyBorder="1"/>
    <xf numFmtId="0" fontId="39" fillId="0" borderId="2" xfId="6" applyBorder="1"/>
    <xf numFmtId="9" fontId="0" fillId="0" borderId="1" xfId="8" applyFont="1" applyBorder="1" applyAlignment="1">
      <alignment horizontal="center" vertical="center"/>
    </xf>
    <xf numFmtId="164" fontId="26" fillId="0" borderId="9" xfId="9" applyNumberFormat="1" applyFont="1" applyFill="1" applyBorder="1" applyAlignment="1">
      <alignment horizontal="center" vertical="center"/>
    </xf>
    <xf numFmtId="165" fontId="28" fillId="34" borderId="9" xfId="7" applyNumberFormat="1" applyFont="1" applyFill="1" applyBorder="1" applyAlignment="1">
      <alignment horizontal="center" vertical="center"/>
    </xf>
    <xf numFmtId="0" fontId="3" fillId="0" borderId="1" xfId="6" applyFont="1" applyBorder="1" applyAlignment="1">
      <alignment horizontal="center" vertical="center" wrapText="1"/>
    </xf>
    <xf numFmtId="0" fontId="3" fillId="0" borderId="1" xfId="6" applyFont="1" applyBorder="1" applyAlignment="1">
      <alignment wrapText="1"/>
    </xf>
    <xf numFmtId="165" fontId="31" fillId="0" borderId="1" xfId="7" applyNumberFormat="1" applyFont="1" applyBorder="1" applyAlignment="1">
      <alignment horizontal="center" vertical="center"/>
    </xf>
    <xf numFmtId="165" fontId="31" fillId="0" borderId="2" xfId="7" applyNumberFormat="1" applyFont="1" applyBorder="1" applyAlignment="1">
      <alignment horizontal="center" vertical="center"/>
    </xf>
    <xf numFmtId="0" fontId="35" fillId="0" borderId="1" xfId="6" applyFont="1" applyBorder="1" applyAlignment="1">
      <alignment horizontal="center" vertical="center"/>
    </xf>
    <xf numFmtId="6" fontId="35" fillId="0" borderId="0" xfId="6" applyNumberFormat="1" applyFont="1" applyAlignment="1">
      <alignment vertical="center"/>
    </xf>
    <xf numFmtId="0" fontId="41" fillId="0" borderId="1" xfId="6" applyFont="1" applyBorder="1" applyAlignment="1">
      <alignment horizontal="center" vertical="center"/>
    </xf>
    <xf numFmtId="164" fontId="26" fillId="0" borderId="1" xfId="9" applyNumberFormat="1" applyFont="1" applyFill="1" applyBorder="1" applyAlignment="1">
      <alignment horizontal="center" vertical="center"/>
    </xf>
    <xf numFmtId="165" fontId="28" fillId="34" borderId="1" xfId="7" applyNumberFormat="1" applyFont="1" applyFill="1" applyBorder="1" applyAlignment="1">
      <alignment horizontal="center" vertical="center"/>
    </xf>
    <xf numFmtId="0" fontId="28" fillId="6" borderId="24" xfId="0" applyFont="1" applyFill="1" applyBorder="1" applyAlignment="1">
      <alignment horizontal="center" vertical="center"/>
    </xf>
    <xf numFmtId="6" fontId="28" fillId="6" borderId="1" xfId="0" applyNumberFormat="1" applyFont="1" applyFill="1" applyBorder="1" applyAlignment="1">
      <alignment horizontal="left" vertical="center" wrapText="1"/>
    </xf>
    <xf numFmtId="0" fontId="28" fillId="6" borderId="1" xfId="4" applyFont="1" applyFill="1" applyBorder="1" applyAlignment="1">
      <alignment horizontal="center" vertical="center" wrapText="1"/>
    </xf>
    <xf numFmtId="0" fontId="26" fillId="6" borderId="1" xfId="0" applyFont="1" applyFill="1" applyBorder="1" applyAlignment="1">
      <alignment horizontal="center" vertical="center"/>
    </xf>
    <xf numFmtId="0" fontId="26" fillId="6" borderId="2" xfId="0" applyFont="1" applyFill="1" applyBorder="1" applyAlignment="1">
      <alignment horizontal="center" vertical="center"/>
    </xf>
    <xf numFmtId="164" fontId="26" fillId="6" borderId="1" xfId="1" applyNumberFormat="1" applyFont="1" applyFill="1" applyBorder="1" applyAlignment="1">
      <alignment vertical="center"/>
    </xf>
    <xf numFmtId="167" fontId="26" fillId="6" borderId="1" xfId="1" applyNumberFormat="1" applyFont="1" applyFill="1" applyBorder="1" applyAlignment="1">
      <alignment vertical="center"/>
    </xf>
    <xf numFmtId="0" fontId="28" fillId="6" borderId="40" xfId="0" applyFont="1" applyFill="1" applyBorder="1" applyAlignment="1">
      <alignment horizontal="center" vertical="center" wrapText="1"/>
    </xf>
    <xf numFmtId="164" fontId="29" fillId="11" borderId="0" xfId="9" applyNumberFormat="1" applyFont="1" applyFill="1" applyAlignment="1">
      <alignment horizontal="center" vertical="center" wrapText="1"/>
    </xf>
    <xf numFmtId="164" fontId="29" fillId="16" borderId="0" xfId="9" applyNumberFormat="1" applyFont="1" applyFill="1" applyAlignment="1">
      <alignment horizontal="center" vertical="center" wrapText="1"/>
    </xf>
    <xf numFmtId="0" fontId="35" fillId="0" borderId="1" xfId="6" applyFont="1" applyBorder="1" applyAlignment="1">
      <alignment horizontal="center"/>
    </xf>
    <xf numFmtId="0" fontId="26" fillId="0" borderId="1" xfId="6" applyFont="1" applyBorder="1" applyAlignment="1">
      <alignment horizontal="center" vertical="center"/>
    </xf>
    <xf numFmtId="0" fontId="25" fillId="5" borderId="1" xfId="6" applyFont="1" applyFill="1" applyBorder="1" applyAlignment="1">
      <alignment horizontal="justify" vertical="center" wrapText="1"/>
    </xf>
    <xf numFmtId="0" fontId="25" fillId="5" borderId="1" xfId="6" applyFont="1" applyFill="1" applyBorder="1" applyAlignment="1">
      <alignment horizontal="center" vertical="center" wrapText="1"/>
    </xf>
    <xf numFmtId="164" fontId="25" fillId="0" borderId="1" xfId="9" applyNumberFormat="1" applyFont="1" applyBorder="1" applyAlignment="1">
      <alignment horizontal="center" vertical="center"/>
    </xf>
    <xf numFmtId="0" fontId="39" fillId="12" borderId="1" xfId="6" applyFill="1" applyBorder="1"/>
    <xf numFmtId="165" fontId="39" fillId="12" borderId="1" xfId="6" applyNumberFormat="1" applyFill="1" applyBorder="1"/>
    <xf numFmtId="0" fontId="39" fillId="0" borderId="0" xfId="6" applyAlignment="1">
      <alignment horizontal="center"/>
    </xf>
    <xf numFmtId="164" fontId="26" fillId="28" borderId="1" xfId="1" applyNumberFormat="1" applyFont="1" applyFill="1" applyBorder="1" applyAlignment="1">
      <alignment horizontal="left" vertical="center"/>
    </xf>
    <xf numFmtId="164" fontId="26" fillId="3" borderId="1" xfId="1" applyNumberFormat="1" applyFont="1" applyFill="1" applyBorder="1" applyAlignment="1">
      <alignment horizontal="left" vertical="center"/>
    </xf>
    <xf numFmtId="0" fontId="25" fillId="3" borderId="3" xfId="0" applyFont="1" applyFill="1" applyBorder="1" applyAlignment="1">
      <alignment horizontal="center" vertical="center" wrapText="1"/>
    </xf>
    <xf numFmtId="0" fontId="26" fillId="6" borderId="1" xfId="4" applyFont="1" applyFill="1" applyBorder="1" applyAlignment="1">
      <alignment horizontal="center" vertical="center" wrapText="1"/>
    </xf>
    <xf numFmtId="0" fontId="28" fillId="6" borderId="1" xfId="4" applyFont="1" applyFill="1" applyBorder="1" applyAlignment="1">
      <alignment horizontal="left" vertical="center" wrapText="1"/>
    </xf>
    <xf numFmtId="0" fontId="25" fillId="6" borderId="1" xfId="4" applyFont="1" applyFill="1" applyBorder="1" applyAlignment="1">
      <alignment horizontal="center" vertical="center" wrapText="1"/>
    </xf>
    <xf numFmtId="0" fontId="28" fillId="6" borderId="2" xfId="4" applyFont="1" applyFill="1" applyBorder="1" applyAlignment="1">
      <alignment horizontal="center" vertical="center" wrapText="1"/>
    </xf>
    <xf numFmtId="164" fontId="28" fillId="6" borderId="1" xfId="1" applyNumberFormat="1" applyFont="1" applyFill="1" applyBorder="1" applyAlignment="1">
      <alignment horizontal="center" vertical="center" wrapText="1"/>
    </xf>
    <xf numFmtId="164" fontId="26" fillId="6" borderId="0" xfId="1" applyNumberFormat="1" applyFont="1" applyFill="1" applyAlignment="1">
      <alignment horizontal="center" vertical="center"/>
    </xf>
    <xf numFmtId="167" fontId="26" fillId="6" borderId="1" xfId="0" applyNumberFormat="1" applyFont="1" applyFill="1" applyBorder="1" applyAlignment="1">
      <alignment horizontal="center" vertical="center" wrapText="1"/>
    </xf>
    <xf numFmtId="9" fontId="26" fillId="6" borderId="1" xfId="5" applyFont="1" applyFill="1" applyBorder="1" applyAlignment="1">
      <alignment horizontal="center" vertical="center"/>
    </xf>
    <xf numFmtId="49" fontId="26" fillId="6" borderId="1" xfId="1" applyNumberFormat="1" applyFont="1" applyFill="1" applyBorder="1" applyAlignment="1">
      <alignment horizontal="center" vertical="center" wrapText="1"/>
    </xf>
    <xf numFmtId="0" fontId="25" fillId="6" borderId="1" xfId="0" applyFont="1" applyFill="1" applyBorder="1" applyAlignment="1">
      <alignment horizontal="center" vertical="center" wrapText="1"/>
    </xf>
    <xf numFmtId="0" fontId="25" fillId="6" borderId="1" xfId="0" applyFont="1" applyFill="1" applyBorder="1" applyAlignment="1">
      <alignment vertical="center" wrapText="1"/>
    </xf>
    <xf numFmtId="164" fontId="26" fillId="6" borderId="1" xfId="1" applyNumberFormat="1" applyFont="1" applyFill="1" applyBorder="1" applyAlignment="1">
      <alignment horizontal="center" vertical="center"/>
    </xf>
    <xf numFmtId="1" fontId="28" fillId="0" borderId="1" xfId="1" applyNumberFormat="1" applyFont="1" applyBorder="1" applyAlignment="1">
      <alignment horizontal="center" vertical="center"/>
    </xf>
    <xf numFmtId="1" fontId="26" fillId="0" borderId="2" xfId="1" applyNumberFormat="1" applyFont="1" applyBorder="1" applyAlignment="1">
      <alignment horizontal="center" vertical="center"/>
    </xf>
    <xf numFmtId="0" fontId="25" fillId="0" borderId="1" xfId="0" applyFont="1" applyBorder="1" applyAlignment="1">
      <alignment horizontal="left" vertical="center" wrapText="1"/>
    </xf>
    <xf numFmtId="0" fontId="25" fillId="0" borderId="1" xfId="0" applyFont="1" applyBorder="1" applyAlignment="1">
      <alignment horizontal="left" wrapText="1"/>
    </xf>
    <xf numFmtId="0" fontId="30" fillId="2" borderId="1" xfId="0" applyFont="1" applyFill="1" applyBorder="1" applyAlignment="1">
      <alignment horizontal="left" vertical="center" wrapText="1"/>
    </xf>
    <xf numFmtId="0" fontId="26" fillId="0" borderId="0" xfId="0" applyFont="1" applyAlignment="1">
      <alignment horizontal="left"/>
    </xf>
    <xf numFmtId="0" fontId="26" fillId="0" borderId="1" xfId="0" applyFont="1" applyBorder="1" applyAlignment="1">
      <alignment horizontal="left"/>
    </xf>
    <xf numFmtId="164" fontId="2" fillId="0" borderId="1" xfId="1" applyNumberFormat="1" applyFont="1" applyBorder="1" applyAlignment="1">
      <alignment horizontal="center" vertical="center"/>
    </xf>
    <xf numFmtId="164" fontId="28" fillId="12" borderId="1" xfId="0" applyNumberFormat="1" applyFont="1" applyFill="1" applyBorder="1" applyAlignment="1">
      <alignment horizontal="center" vertical="center" wrapText="1"/>
    </xf>
    <xf numFmtId="0" fontId="26" fillId="13" borderId="1" xfId="0" applyFont="1" applyFill="1" applyBorder="1" applyAlignment="1">
      <alignment vertical="center"/>
    </xf>
    <xf numFmtId="0" fontId="29" fillId="12" borderId="7" xfId="0" applyFont="1" applyFill="1" applyBorder="1" applyAlignment="1">
      <alignment vertical="center"/>
    </xf>
    <xf numFmtId="0" fontId="29" fillId="12" borderId="8" xfId="0" applyFont="1" applyFill="1" applyBorder="1" applyAlignment="1">
      <alignment vertical="center"/>
    </xf>
    <xf numFmtId="0" fontId="30" fillId="13" borderId="4" xfId="0" applyFont="1" applyFill="1" applyBorder="1" applyAlignment="1">
      <alignment vertical="center"/>
    </xf>
    <xf numFmtId="0" fontId="30" fillId="13" borderId="3" xfId="0" applyFont="1" applyFill="1" applyBorder="1" applyAlignment="1">
      <alignment vertical="center"/>
    </xf>
    <xf numFmtId="0" fontId="30" fillId="13" borderId="2" xfId="0" applyFont="1" applyFill="1" applyBorder="1" applyAlignment="1">
      <alignment vertical="center"/>
    </xf>
    <xf numFmtId="0" fontId="29" fillId="13" borderId="2" xfId="0" applyFont="1" applyFill="1" applyBorder="1"/>
    <xf numFmtId="0" fontId="29" fillId="13" borderId="4" xfId="0" applyFont="1" applyFill="1" applyBorder="1"/>
    <xf numFmtId="0" fontId="29" fillId="12" borderId="2" xfId="0" applyFont="1" applyFill="1" applyBorder="1" applyAlignment="1">
      <alignment vertical="center"/>
    </xf>
    <xf numFmtId="0" fontId="29" fillId="12" borderId="4" xfId="0" applyFont="1" applyFill="1" applyBorder="1" applyAlignment="1">
      <alignment vertical="center"/>
    </xf>
    <xf numFmtId="0" fontId="29" fillId="12" borderId="2" xfId="0" applyFont="1" applyFill="1" applyBorder="1" applyAlignment="1">
      <alignment vertical="center" wrapText="1"/>
    </xf>
    <xf numFmtId="0" fontId="29" fillId="12" borderId="4" xfId="0" applyFont="1" applyFill="1" applyBorder="1" applyAlignment="1">
      <alignment vertical="center" wrapText="1"/>
    </xf>
    <xf numFmtId="0" fontId="29" fillId="12" borderId="3" xfId="0" applyFont="1" applyFill="1" applyBorder="1" applyAlignment="1">
      <alignment vertical="center" wrapText="1"/>
    </xf>
    <xf numFmtId="0" fontId="30" fillId="12" borderId="2" xfId="0" applyFont="1" applyFill="1" applyBorder="1" applyAlignment="1">
      <alignment vertical="center"/>
    </xf>
    <xf numFmtId="0" fontId="30" fillId="12" borderId="4" xfId="0" applyFont="1" applyFill="1" applyBorder="1" applyAlignment="1">
      <alignment vertical="center"/>
    </xf>
    <xf numFmtId="0" fontId="1" fillId="0" borderId="1" xfId="0" applyFont="1" applyBorder="1" applyAlignment="1">
      <alignment horizontal="left" wrapText="1"/>
    </xf>
    <xf numFmtId="0" fontId="1" fillId="0" borderId="0" xfId="0" applyFont="1" applyAlignment="1">
      <alignment horizontal="left" wrapText="1"/>
    </xf>
    <xf numFmtId="0" fontId="30" fillId="21" borderId="1" xfId="0" applyFont="1" applyFill="1" applyBorder="1" applyAlignment="1">
      <alignment vertical="center"/>
    </xf>
    <xf numFmtId="0" fontId="26" fillId="21" borderId="1" xfId="0" applyFont="1" applyFill="1" applyBorder="1" applyAlignment="1">
      <alignment vertical="center"/>
    </xf>
    <xf numFmtId="164" fontId="26" fillId="21" borderId="1" xfId="1" applyNumberFormat="1" applyFont="1" applyFill="1" applyBorder="1" applyAlignment="1">
      <alignment horizontal="center" vertical="center"/>
    </xf>
    <xf numFmtId="9" fontId="29" fillId="22" borderId="1" xfId="5" applyFont="1" applyFill="1" applyBorder="1" applyAlignment="1">
      <alignment horizontal="center" vertical="center" wrapText="1"/>
    </xf>
    <xf numFmtId="167" fontId="29" fillId="23" borderId="1" xfId="1" applyNumberFormat="1" applyFont="1" applyFill="1" applyBorder="1" applyAlignment="1">
      <alignment horizontal="center" vertical="center" wrapText="1"/>
    </xf>
    <xf numFmtId="9" fontId="26" fillId="36" borderId="1" xfId="5" applyFont="1" applyFill="1" applyBorder="1" applyAlignment="1">
      <alignment horizontal="center" vertical="center"/>
    </xf>
    <xf numFmtId="164" fontId="26" fillId="36" borderId="1" xfId="1" applyNumberFormat="1" applyFont="1" applyFill="1" applyBorder="1" applyAlignment="1">
      <alignment vertical="center"/>
    </xf>
    <xf numFmtId="167" fontId="26" fillId="36" borderId="1" xfId="1" applyNumberFormat="1" applyFont="1" applyFill="1" applyBorder="1" applyAlignment="1">
      <alignment vertical="center"/>
    </xf>
    <xf numFmtId="0" fontId="26" fillId="36" borderId="1" xfId="0" applyFont="1" applyFill="1" applyBorder="1" applyAlignment="1">
      <alignment horizontal="center" vertical="center" wrapText="1"/>
    </xf>
    <xf numFmtId="0" fontId="28" fillId="6" borderId="1" xfId="0" applyFont="1" applyFill="1" applyBorder="1" applyAlignment="1">
      <alignment horizontal="center" vertical="center" wrapText="1"/>
    </xf>
    <xf numFmtId="164" fontId="26" fillId="36" borderId="12" xfId="1" applyNumberFormat="1" applyFont="1" applyFill="1" applyBorder="1" applyAlignment="1">
      <alignment vertical="center"/>
    </xf>
    <xf numFmtId="167" fontId="26" fillId="36" borderId="12" xfId="1" applyNumberFormat="1" applyFont="1" applyFill="1" applyBorder="1" applyAlignment="1">
      <alignment vertical="center"/>
    </xf>
    <xf numFmtId="164" fontId="26" fillId="36" borderId="1" xfId="1" applyNumberFormat="1" applyFont="1" applyFill="1" applyBorder="1" applyAlignment="1">
      <alignment horizontal="left" vertical="center"/>
    </xf>
    <xf numFmtId="164" fontId="28" fillId="36" borderId="1" xfId="0" applyNumberFormat="1" applyFont="1" applyFill="1" applyBorder="1" applyAlignment="1">
      <alignment horizontal="center" vertical="center" wrapText="1"/>
    </xf>
    <xf numFmtId="164" fontId="26" fillId="24" borderId="1" xfId="1" applyNumberFormat="1" applyFont="1" applyFill="1" applyBorder="1" applyAlignment="1">
      <alignment horizontal="left" vertical="center" wrapText="1" indent="2"/>
    </xf>
    <xf numFmtId="0" fontId="42" fillId="0" borderId="43" xfId="0" applyFont="1" applyBorder="1" applyAlignment="1">
      <alignment vertical="center"/>
    </xf>
    <xf numFmtId="0" fontId="42" fillId="0" borderId="44" xfId="0" applyFont="1" applyBorder="1" applyAlignment="1">
      <alignment vertical="center"/>
    </xf>
    <xf numFmtId="6" fontId="31" fillId="3" borderId="0" xfId="0" applyNumberFormat="1" applyFont="1" applyFill="1" applyAlignment="1">
      <alignment horizontal="center" wrapText="1"/>
    </xf>
    <xf numFmtId="164" fontId="26" fillId="3" borderId="9" xfId="1" applyNumberFormat="1" applyFont="1" applyFill="1" applyBorder="1" applyAlignment="1">
      <alignment horizontal="center" vertical="center"/>
    </xf>
    <xf numFmtId="164" fontId="26" fillId="3" borderId="9" xfId="1" applyNumberFormat="1" applyFont="1" applyFill="1" applyBorder="1" applyAlignment="1">
      <alignment horizontal="center" vertical="center" wrapText="1"/>
    </xf>
    <xf numFmtId="164" fontId="25" fillId="3" borderId="9" xfId="1" applyNumberFormat="1" applyFont="1" applyFill="1" applyBorder="1" applyAlignment="1">
      <alignment horizontal="center" vertical="center"/>
    </xf>
    <xf numFmtId="164" fontId="26" fillId="3" borderId="12" xfId="1" applyNumberFormat="1" applyFont="1" applyFill="1" applyBorder="1" applyAlignment="1">
      <alignment horizontal="center" vertical="center" wrapText="1"/>
    </xf>
    <xf numFmtId="164" fontId="25" fillId="3" borderId="12" xfId="1" applyNumberFormat="1" applyFont="1" applyFill="1" applyBorder="1" applyAlignment="1">
      <alignment horizontal="center" vertical="center"/>
    </xf>
    <xf numFmtId="6" fontId="31" fillId="3" borderId="9" xfId="0" applyNumberFormat="1" applyFont="1" applyFill="1" applyBorder="1" applyAlignment="1">
      <alignment horizontal="center" wrapText="1"/>
    </xf>
    <xf numFmtId="164" fontId="26" fillId="3" borderId="10" xfId="1" applyNumberFormat="1" applyFont="1" applyFill="1" applyBorder="1" applyAlignment="1">
      <alignment horizontal="center" vertical="center"/>
    </xf>
    <xf numFmtId="6" fontId="31" fillId="0" borderId="9" xfId="0" applyNumberFormat="1" applyFont="1" applyBorder="1" applyAlignment="1">
      <alignment horizontal="center" vertical="center" wrapText="1"/>
    </xf>
    <xf numFmtId="164" fontId="26" fillId="3" borderId="11" xfId="1" applyNumberFormat="1" applyFont="1" applyFill="1" applyBorder="1" applyAlignment="1">
      <alignment horizontal="center" vertical="center"/>
    </xf>
    <xf numFmtId="6" fontId="31" fillId="3" borderId="12" xfId="0" applyNumberFormat="1" applyFont="1" applyFill="1" applyBorder="1" applyAlignment="1">
      <alignment horizontal="center" wrapText="1"/>
    </xf>
    <xf numFmtId="164" fontId="26" fillId="3" borderId="8" xfId="1" applyNumberFormat="1" applyFont="1" applyFill="1" applyBorder="1" applyAlignment="1">
      <alignment horizontal="center" vertical="center"/>
    </xf>
    <xf numFmtId="164" fontId="26" fillId="3" borderId="38" xfId="1" applyNumberFormat="1" applyFont="1" applyFill="1" applyBorder="1" applyAlignment="1">
      <alignment horizontal="center" vertical="center"/>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0" fontId="24" fillId="0" borderId="0" xfId="0" applyFont="1" applyAlignment="1">
      <alignment horizontal="left" vertical="center"/>
    </xf>
    <xf numFmtId="164" fontId="26" fillId="3" borderId="6" xfId="1" applyNumberFormat="1" applyFont="1" applyFill="1" applyBorder="1" applyAlignment="1">
      <alignment horizontal="center" vertical="center"/>
    </xf>
    <xf numFmtId="167" fontId="26" fillId="3" borderId="1" xfId="1" applyNumberFormat="1" applyFont="1" applyFill="1" applyBorder="1" applyAlignment="1">
      <alignment horizontal="right" vertical="center"/>
    </xf>
    <xf numFmtId="0" fontId="26" fillId="3" borderId="24" xfId="0" applyFont="1" applyFill="1" applyBorder="1" applyAlignment="1">
      <alignment horizontal="center" vertical="center"/>
    </xf>
    <xf numFmtId="0" fontId="46" fillId="0" borderId="32" xfId="0" applyFont="1" applyBorder="1" applyAlignment="1">
      <alignment horizontal="left" vertical="center" wrapText="1"/>
    </xf>
    <xf numFmtId="0" fontId="46" fillId="0" borderId="32" xfId="0" applyFont="1" applyBorder="1" applyAlignment="1">
      <alignment horizontal="center" vertical="center" wrapText="1"/>
    </xf>
    <xf numFmtId="0" fontId="47" fillId="0" borderId="32" xfId="0" applyFont="1" applyBorder="1" applyAlignment="1">
      <alignment horizontal="center" vertical="center" wrapText="1"/>
    </xf>
    <xf numFmtId="0" fontId="47" fillId="0" borderId="33" xfId="0" applyFont="1" applyBorder="1" applyAlignment="1">
      <alignment horizontal="center" vertical="center" wrapText="1"/>
    </xf>
    <xf numFmtId="164" fontId="48" fillId="21" borderId="35" xfId="1" applyNumberFormat="1" applyFont="1" applyFill="1" applyBorder="1" applyAlignment="1">
      <alignment horizontal="center" vertical="center" wrapText="1"/>
    </xf>
    <xf numFmtId="44" fontId="48" fillId="21" borderId="35" xfId="1" applyFont="1" applyFill="1" applyBorder="1" applyAlignment="1">
      <alignment horizontal="center" vertical="center" wrapText="1"/>
    </xf>
    <xf numFmtId="164" fontId="44" fillId="34" borderId="9" xfId="1" applyNumberFormat="1" applyFont="1" applyFill="1" applyBorder="1" applyAlignment="1">
      <alignment horizontal="center" vertical="center" wrapText="1"/>
    </xf>
    <xf numFmtId="164" fontId="44" fillId="37" borderId="9" xfId="1" applyNumberFormat="1" applyFont="1" applyFill="1" applyBorder="1" applyAlignment="1">
      <alignment horizontal="center" vertical="center" wrapText="1"/>
    </xf>
    <xf numFmtId="0" fontId="28" fillId="3" borderId="1" xfId="0" applyFont="1" applyFill="1" applyBorder="1" applyAlignment="1">
      <alignment horizontal="left" vertical="center" wrapText="1"/>
    </xf>
    <xf numFmtId="164" fontId="26" fillId="0" borderId="1" xfId="1" applyNumberFormat="1" applyFont="1" applyFill="1" applyBorder="1" applyAlignment="1">
      <alignment horizontal="center" vertical="center"/>
    </xf>
    <xf numFmtId="164" fontId="29" fillId="0" borderId="1" xfId="1" applyNumberFormat="1" applyFont="1" applyFill="1" applyBorder="1" applyAlignment="1">
      <alignment horizontal="center" vertical="center" wrapText="1"/>
    </xf>
    <xf numFmtId="164" fontId="26" fillId="0" borderId="1" xfId="1" applyNumberFormat="1" applyFont="1" applyFill="1" applyBorder="1" applyAlignment="1">
      <alignment horizontal="center" vertical="center" wrapText="1"/>
    </xf>
    <xf numFmtId="164" fontId="26" fillId="0" borderId="2" xfId="1" applyNumberFormat="1" applyFont="1" applyFill="1" applyBorder="1" applyAlignment="1">
      <alignment horizontal="center" vertical="center"/>
    </xf>
    <xf numFmtId="164" fontId="26" fillId="0" borderId="3" xfId="1" applyNumberFormat="1" applyFont="1" applyFill="1" applyBorder="1" applyAlignment="1">
      <alignment horizontal="center" vertical="center"/>
    </xf>
    <xf numFmtId="164" fontId="25" fillId="0" borderId="1" xfId="1" applyNumberFormat="1" applyFont="1" applyFill="1" applyBorder="1" applyAlignment="1">
      <alignment horizontal="center" vertical="center" readingOrder="1"/>
    </xf>
    <xf numFmtId="164" fontId="26" fillId="0" borderId="2" xfId="1" applyNumberFormat="1" applyFont="1" applyFill="1" applyBorder="1" applyAlignment="1">
      <alignment horizontal="center" vertical="center" wrapText="1"/>
    </xf>
    <xf numFmtId="164" fontId="26" fillId="0" borderId="3" xfId="1" applyNumberFormat="1" applyFont="1" applyFill="1" applyBorder="1" applyAlignment="1">
      <alignment horizontal="center" vertical="center" wrapText="1"/>
    </xf>
    <xf numFmtId="164" fontId="25" fillId="0" borderId="1" xfId="1" applyNumberFormat="1" applyFont="1" applyFill="1" applyBorder="1" applyAlignment="1">
      <alignment horizontal="center" vertical="center"/>
    </xf>
    <xf numFmtId="164" fontId="25" fillId="0" borderId="0" xfId="1" applyNumberFormat="1" applyFont="1" applyFill="1" applyAlignment="1">
      <alignment horizontal="center" vertical="center"/>
    </xf>
    <xf numFmtId="164" fontId="25" fillId="0" borderId="8" xfId="1" applyNumberFormat="1" applyFont="1" applyFill="1" applyBorder="1" applyAlignment="1">
      <alignment horizontal="center" vertical="center" wrapText="1"/>
    </xf>
    <xf numFmtId="164" fontId="26" fillId="0" borderId="12" xfId="1" applyNumberFormat="1" applyFont="1" applyFill="1" applyBorder="1" applyAlignment="1">
      <alignment horizontal="center" vertical="center"/>
    </xf>
    <xf numFmtId="164" fontId="25" fillId="0" borderId="1" xfId="1" applyNumberFormat="1" applyFont="1" applyFill="1" applyBorder="1" applyAlignment="1">
      <alignment horizontal="center" vertical="center" wrapText="1"/>
    </xf>
    <xf numFmtId="164" fontId="26" fillId="0" borderId="6" xfId="1" applyNumberFormat="1" applyFont="1" applyFill="1" applyBorder="1" applyAlignment="1">
      <alignment horizontal="center" vertical="center"/>
    </xf>
    <xf numFmtId="164" fontId="46" fillId="0" borderId="1" xfId="1" applyNumberFormat="1" applyFont="1" applyFill="1" applyBorder="1" applyAlignment="1">
      <alignment horizontal="right" vertical="center"/>
    </xf>
    <xf numFmtId="165" fontId="39" fillId="6" borderId="1" xfId="6" applyNumberFormat="1" applyFill="1" applyBorder="1" applyAlignment="1">
      <alignment horizontal="center" vertical="center"/>
    </xf>
    <xf numFmtId="0" fontId="39" fillId="6" borderId="1" xfId="6" applyFill="1" applyBorder="1" applyAlignment="1">
      <alignment horizontal="center" vertical="center"/>
    </xf>
    <xf numFmtId="0" fontId="28" fillId="13" borderId="1" xfId="4" applyFont="1" applyFill="1" applyBorder="1" applyAlignment="1">
      <alignment horizontal="center" vertical="center" wrapText="1"/>
    </xf>
    <xf numFmtId="0" fontId="26" fillId="13" borderId="2" xfId="0" applyFont="1" applyFill="1" applyBorder="1" applyAlignment="1">
      <alignment horizontal="center" vertical="center"/>
    </xf>
    <xf numFmtId="164" fontId="29" fillId="13" borderId="1" xfId="1" applyNumberFormat="1" applyFont="1" applyFill="1" applyBorder="1" applyAlignment="1">
      <alignment horizontal="center" vertical="center"/>
    </xf>
    <xf numFmtId="0" fontId="28" fillId="36" borderId="1" xfId="4" applyFont="1" applyFill="1" applyBorder="1" applyAlignment="1">
      <alignment horizontal="center" vertical="center" wrapText="1"/>
    </xf>
    <xf numFmtId="0" fontId="26" fillId="36" borderId="2" xfId="0" applyFont="1" applyFill="1" applyBorder="1" applyAlignment="1">
      <alignment horizontal="center" vertical="center"/>
    </xf>
    <xf numFmtId="164" fontId="26" fillId="36" borderId="1" xfId="1" applyNumberFormat="1" applyFont="1" applyFill="1" applyBorder="1" applyAlignment="1">
      <alignment horizontal="center" vertical="center"/>
    </xf>
    <xf numFmtId="164" fontId="29" fillId="36" borderId="1" xfId="1" applyNumberFormat="1" applyFont="1" applyFill="1" applyBorder="1" applyAlignment="1">
      <alignment horizontal="center" vertical="center"/>
    </xf>
    <xf numFmtId="167" fontId="26" fillId="36" borderId="1" xfId="0" applyNumberFormat="1" applyFont="1" applyFill="1" applyBorder="1" applyAlignment="1">
      <alignment horizontal="center" vertical="center" wrapText="1"/>
    </xf>
    <xf numFmtId="0" fontId="29" fillId="36" borderId="7" xfId="0" applyFont="1" applyFill="1" applyBorder="1" applyAlignment="1">
      <alignment vertical="center"/>
    </xf>
    <xf numFmtId="0" fontId="29" fillId="36" borderId="8" xfId="0" applyFont="1" applyFill="1" applyBorder="1" applyAlignment="1">
      <alignment vertical="center"/>
    </xf>
    <xf numFmtId="164" fontId="28" fillId="36" borderId="12" xfId="1" applyNumberFormat="1" applyFont="1" applyFill="1" applyBorder="1" applyAlignment="1">
      <alignment horizontal="center" vertical="center" wrapText="1"/>
    </xf>
    <xf numFmtId="167" fontId="26" fillId="36" borderId="12" xfId="0" applyNumberFormat="1" applyFont="1" applyFill="1" applyBorder="1" applyAlignment="1">
      <alignment horizontal="center" vertical="center" wrapText="1"/>
    </xf>
    <xf numFmtId="9" fontId="26" fillId="36" borderId="12" xfId="5" applyFont="1" applyFill="1" applyBorder="1" applyAlignment="1">
      <alignment horizontal="center" vertical="center"/>
    </xf>
    <xf numFmtId="0" fontId="30" fillId="38" borderId="4" xfId="0" applyFont="1" applyFill="1" applyBorder="1" applyAlignment="1">
      <alignment vertical="center"/>
    </xf>
    <xf numFmtId="0" fontId="30" fillId="38" borderId="3" xfId="0" applyFont="1" applyFill="1" applyBorder="1" applyAlignment="1">
      <alignment vertical="center"/>
    </xf>
    <xf numFmtId="164" fontId="28" fillId="38" borderId="1" xfId="1" applyNumberFormat="1" applyFont="1" applyFill="1" applyBorder="1" applyAlignment="1">
      <alignment horizontal="center" vertical="center" wrapText="1"/>
    </xf>
    <xf numFmtId="164" fontId="26" fillId="38" borderId="1" xfId="1" applyNumberFormat="1" applyFont="1" applyFill="1" applyBorder="1" applyAlignment="1">
      <alignment vertical="center"/>
    </xf>
    <xf numFmtId="167" fontId="26" fillId="38" borderId="1" xfId="0" applyNumberFormat="1" applyFont="1" applyFill="1" applyBorder="1" applyAlignment="1">
      <alignment horizontal="center" vertical="center" wrapText="1"/>
    </xf>
    <xf numFmtId="9" fontId="26" fillId="38" borderId="1" xfId="5" applyFont="1" applyFill="1" applyBorder="1" applyAlignment="1">
      <alignment horizontal="center" vertical="center"/>
    </xf>
    <xf numFmtId="167" fontId="26" fillId="38" borderId="1" xfId="1" applyNumberFormat="1" applyFont="1" applyFill="1" applyBorder="1" applyAlignment="1">
      <alignment vertical="center"/>
    </xf>
    <xf numFmtId="0" fontId="28" fillId="38" borderId="1" xfId="0" applyFont="1" applyFill="1" applyBorder="1" applyAlignment="1">
      <alignment horizontal="center" vertical="center" wrapText="1"/>
    </xf>
    <xf numFmtId="164" fontId="26" fillId="16" borderId="1" xfId="1" applyNumberFormat="1" applyFont="1" applyFill="1" applyBorder="1" applyAlignment="1">
      <alignment horizontal="center" vertical="center" wrapText="1"/>
    </xf>
    <xf numFmtId="164" fontId="29" fillId="11" borderId="1" xfId="1" applyNumberFormat="1" applyFont="1" applyFill="1" applyBorder="1" applyAlignment="1">
      <alignment horizontal="center" vertical="center" wrapText="1"/>
    </xf>
    <xf numFmtId="0" fontId="37" fillId="30" borderId="14" xfId="0" applyFont="1" applyFill="1" applyBorder="1" applyAlignment="1">
      <alignment horizontal="center" wrapText="1"/>
    </xf>
    <xf numFmtId="0" fontId="37" fillId="30" borderId="15" xfId="0" applyFont="1" applyFill="1" applyBorder="1" applyAlignment="1">
      <alignment horizontal="center" wrapText="1"/>
    </xf>
    <xf numFmtId="0" fontId="30" fillId="38" borderId="4" xfId="0" applyFont="1" applyFill="1" applyBorder="1" applyAlignment="1">
      <alignment horizontal="center" wrapText="1"/>
    </xf>
    <xf numFmtId="0" fontId="30" fillId="21" borderId="2" xfId="0" applyFont="1" applyFill="1" applyBorder="1" applyAlignment="1">
      <alignment horizontal="center" vertical="center"/>
    </xf>
    <xf numFmtId="0" fontId="30" fillId="21" borderId="4" xfId="0" applyFont="1" applyFill="1" applyBorder="1" applyAlignment="1">
      <alignment horizontal="center" vertical="center"/>
    </xf>
    <xf numFmtId="0" fontId="30" fillId="13" borderId="2" xfId="0" applyFont="1" applyFill="1" applyBorder="1" applyAlignment="1">
      <alignment horizontal="center" vertical="center"/>
    </xf>
    <xf numFmtId="0" fontId="30" fillId="13" borderId="4" xfId="0" applyFont="1" applyFill="1" applyBorder="1" applyAlignment="1">
      <alignment horizontal="center" vertical="center"/>
    </xf>
    <xf numFmtId="0" fontId="30" fillId="13" borderId="3" xfId="0" applyFont="1" applyFill="1" applyBorder="1" applyAlignment="1">
      <alignment horizontal="center" vertical="center"/>
    </xf>
    <xf numFmtId="0" fontId="30" fillId="36" borderId="2" xfId="0" applyFont="1" applyFill="1" applyBorder="1" applyAlignment="1">
      <alignment horizontal="center" vertical="center"/>
    </xf>
    <xf numFmtId="0" fontId="30" fillId="36" borderId="4" xfId="0" applyFont="1" applyFill="1" applyBorder="1" applyAlignment="1">
      <alignment horizontal="center" vertical="center"/>
    </xf>
    <xf numFmtId="0" fontId="30" fillId="36" borderId="3" xfId="0" applyFont="1" applyFill="1" applyBorder="1" applyAlignment="1">
      <alignment horizontal="center" vertical="center"/>
    </xf>
    <xf numFmtId="0" fontId="29" fillId="12" borderId="41" xfId="0" applyFont="1" applyFill="1" applyBorder="1" applyAlignment="1">
      <alignment horizontal="center" vertical="center"/>
    </xf>
    <xf numFmtId="0" fontId="29" fillId="12" borderId="4" xfId="0" applyFont="1" applyFill="1" applyBorder="1" applyAlignment="1">
      <alignment horizontal="center" vertical="center"/>
    </xf>
    <xf numFmtId="0" fontId="36" fillId="26" borderId="14" xfId="0" applyFont="1" applyFill="1" applyBorder="1" applyAlignment="1">
      <alignment horizontal="center" vertical="center" wrapText="1"/>
    </xf>
    <xf numFmtId="0" fontId="36" fillId="26" borderId="15" xfId="0" applyFont="1" applyFill="1" applyBorder="1" applyAlignment="1">
      <alignment horizontal="center" vertical="center" wrapText="1"/>
    </xf>
    <xf numFmtId="164" fontId="26" fillId="16" borderId="2" xfId="1" applyNumberFormat="1" applyFont="1" applyFill="1" applyBorder="1" applyAlignment="1">
      <alignment horizontal="center" vertical="center" wrapText="1"/>
    </xf>
    <xf numFmtId="164" fontId="26" fillId="16" borderId="3" xfId="1" applyNumberFormat="1" applyFont="1" applyFill="1" applyBorder="1" applyAlignment="1">
      <alignment horizontal="center" vertical="center" wrapText="1"/>
    </xf>
    <xf numFmtId="164" fontId="29" fillId="11" borderId="2" xfId="1" applyNumberFormat="1" applyFont="1" applyFill="1" applyBorder="1" applyAlignment="1">
      <alignment horizontal="center" vertical="center" wrapText="1"/>
    </xf>
    <xf numFmtId="164" fontId="29" fillId="11" borderId="3" xfId="1" applyNumberFormat="1" applyFont="1" applyFill="1" applyBorder="1" applyAlignment="1">
      <alignment horizontal="center" vertical="center" wrapText="1"/>
    </xf>
    <xf numFmtId="0" fontId="42" fillId="0" borderId="42" xfId="0" applyFont="1" applyBorder="1" applyAlignment="1">
      <alignment horizontal="left" vertical="center" wrapText="1"/>
    </xf>
    <xf numFmtId="0" fontId="42" fillId="0" borderId="43" xfId="0" applyFont="1" applyBorder="1" applyAlignment="1">
      <alignment horizontal="left" vertical="center" wrapText="1"/>
    </xf>
    <xf numFmtId="0" fontId="36" fillId="26" borderId="14" xfId="0" applyFont="1" applyFill="1" applyBorder="1" applyAlignment="1">
      <alignment horizontal="center" wrapText="1"/>
    </xf>
    <xf numFmtId="0" fontId="36" fillId="26" borderId="15" xfId="0" applyFont="1" applyFill="1" applyBorder="1" applyAlignment="1">
      <alignment horizontal="center" wrapText="1"/>
    </xf>
    <xf numFmtId="164" fontId="29" fillId="7" borderId="10" xfId="1" applyNumberFormat="1" applyFont="1" applyFill="1" applyBorder="1" applyAlignment="1">
      <alignment horizontal="center" vertical="center"/>
    </xf>
    <xf numFmtId="164" fontId="29" fillId="7" borderId="5" xfId="1" applyNumberFormat="1" applyFont="1" applyFill="1" applyBorder="1" applyAlignment="1">
      <alignment horizontal="center" vertical="center"/>
    </xf>
    <xf numFmtId="164" fontId="29" fillId="7" borderId="34" xfId="1" applyNumberFormat="1" applyFont="1" applyFill="1" applyBorder="1" applyAlignment="1">
      <alignment horizontal="center" vertical="center"/>
    </xf>
    <xf numFmtId="164" fontId="29" fillId="7" borderId="35" xfId="1" applyNumberFormat="1" applyFont="1" applyFill="1" applyBorder="1" applyAlignment="1">
      <alignment horizontal="center" vertical="center"/>
    </xf>
    <xf numFmtId="164" fontId="29" fillId="7" borderId="0" xfId="1" applyNumberFormat="1" applyFont="1" applyFill="1" applyBorder="1" applyAlignment="1">
      <alignment horizontal="center" vertical="center"/>
    </xf>
    <xf numFmtId="164" fontId="29" fillId="7" borderId="37" xfId="1" applyNumberFormat="1" applyFont="1" applyFill="1" applyBorder="1" applyAlignment="1">
      <alignment horizontal="center" vertical="center"/>
    </xf>
    <xf numFmtId="0" fontId="27" fillId="2" borderId="21" xfId="0" applyFont="1" applyFill="1" applyBorder="1" applyAlignment="1">
      <alignment horizontal="center" vertical="center" wrapText="1"/>
    </xf>
    <xf numFmtId="0" fontId="27" fillId="2" borderId="22" xfId="0" applyFont="1" applyFill="1" applyBorder="1" applyAlignment="1">
      <alignment horizontal="center" vertical="center" wrapText="1"/>
    </xf>
    <xf numFmtId="0" fontId="27" fillId="0" borderId="24" xfId="0" applyFont="1" applyBorder="1" applyAlignment="1">
      <alignment horizontal="center" vertical="top" wrapText="1"/>
    </xf>
    <xf numFmtId="0" fontId="28" fillId="0" borderId="1" xfId="0" applyFont="1" applyBorder="1" applyAlignment="1">
      <alignment horizontal="center" vertical="top" wrapText="1"/>
    </xf>
    <xf numFmtId="164" fontId="29" fillId="7" borderId="11" xfId="1" applyNumberFormat="1" applyFont="1" applyFill="1" applyBorder="1" applyAlignment="1">
      <alignment horizontal="center" vertical="center"/>
    </xf>
    <xf numFmtId="164" fontId="29" fillId="7" borderId="36" xfId="1" applyNumberFormat="1" applyFont="1" applyFill="1" applyBorder="1" applyAlignment="1">
      <alignment horizontal="center" vertical="center"/>
    </xf>
    <xf numFmtId="164" fontId="29" fillId="16" borderId="1" xfId="1" applyNumberFormat="1" applyFont="1" applyFill="1" applyBorder="1" applyAlignment="1">
      <alignment horizontal="center" vertical="center" wrapText="1"/>
    </xf>
    <xf numFmtId="0" fontId="3" fillId="34" borderId="1" xfId="6" applyFont="1" applyFill="1" applyBorder="1" applyAlignment="1">
      <alignment horizontal="center" vertical="center"/>
    </xf>
    <xf numFmtId="0" fontId="39" fillId="34" borderId="1" xfId="6" applyFill="1" applyBorder="1" applyAlignment="1">
      <alignment horizontal="center" vertical="center"/>
    </xf>
    <xf numFmtId="0" fontId="3" fillId="10" borderId="1" xfId="6" applyFont="1" applyFill="1" applyBorder="1" applyAlignment="1">
      <alignment horizontal="center" vertical="center"/>
    </xf>
    <xf numFmtId="0" fontId="39" fillId="10" borderId="1" xfId="6" applyFill="1" applyBorder="1" applyAlignment="1">
      <alignment horizontal="center" vertical="center"/>
    </xf>
    <xf numFmtId="0" fontId="30" fillId="9" borderId="24" xfId="6" applyFont="1" applyFill="1" applyBorder="1" applyAlignment="1">
      <alignment horizontal="center" vertical="center" wrapText="1"/>
    </xf>
    <xf numFmtId="0" fontId="30" fillId="13" borderId="1" xfId="6" applyFont="1" applyFill="1" applyBorder="1" applyAlignment="1">
      <alignment horizontal="center" vertical="center" wrapText="1"/>
    </xf>
    <xf numFmtId="0" fontId="30" fillId="9" borderId="1" xfId="6" applyFont="1" applyFill="1" applyBorder="1" applyAlignment="1">
      <alignment horizontal="center" vertical="center" wrapText="1"/>
    </xf>
    <xf numFmtId="0" fontId="30" fillId="0" borderId="1" xfId="6" applyFont="1" applyBorder="1" applyAlignment="1">
      <alignment horizontal="center" vertical="center" wrapText="1"/>
    </xf>
    <xf numFmtId="0" fontId="40" fillId="15" borderId="9" xfId="6" applyFont="1" applyFill="1" applyBorder="1" applyAlignment="1">
      <alignment horizontal="center" vertical="center" wrapText="1"/>
    </xf>
    <xf numFmtId="0" fontId="40" fillId="15" borderId="12" xfId="6" applyFont="1" applyFill="1" applyBorder="1" applyAlignment="1">
      <alignment horizontal="center" vertical="center" wrapText="1"/>
    </xf>
    <xf numFmtId="0" fontId="29" fillId="0" borderId="24" xfId="6" applyFont="1" applyBorder="1" applyAlignment="1">
      <alignment horizontal="center" vertical="center" wrapText="1"/>
    </xf>
    <xf numFmtId="0" fontId="29" fillId="0" borderId="1" xfId="6" applyFont="1" applyBorder="1" applyAlignment="1">
      <alignment horizontal="center" vertical="center" wrapText="1"/>
    </xf>
    <xf numFmtId="164" fontId="30" fillId="19" borderId="1" xfId="6" applyNumberFormat="1" applyFont="1" applyFill="1" applyBorder="1" applyAlignment="1">
      <alignment horizontal="center" vertical="center" wrapText="1"/>
    </xf>
    <xf numFmtId="164" fontId="30" fillId="33" borderId="1" xfId="6" applyNumberFormat="1" applyFont="1" applyFill="1" applyBorder="1" applyAlignment="1">
      <alignment horizontal="center" vertical="center" wrapText="1"/>
    </xf>
    <xf numFmtId="164" fontId="29" fillId="13" borderId="1" xfId="9" applyNumberFormat="1" applyFont="1" applyFill="1" applyBorder="1" applyAlignment="1">
      <alignment horizontal="center" vertical="center" wrapText="1"/>
    </xf>
    <xf numFmtId="169" fontId="29" fillId="23" borderId="1" xfId="7" applyNumberFormat="1" applyFont="1" applyFill="1" applyBorder="1" applyAlignment="1">
      <alignment horizontal="center" vertical="center" wrapText="1"/>
    </xf>
    <xf numFmtId="0" fontId="29" fillId="12" borderId="25" xfId="7" applyFont="1" applyFill="1" applyBorder="1" applyAlignment="1">
      <alignment horizontal="center" vertical="center"/>
    </xf>
    <xf numFmtId="0" fontId="29" fillId="12" borderId="26" xfId="7" applyFont="1" applyFill="1" applyBorder="1" applyAlignment="1">
      <alignment horizontal="center" vertical="center"/>
    </xf>
    <xf numFmtId="167" fontId="40" fillId="35" borderId="1" xfId="7" applyNumberFormat="1" applyFont="1" applyFill="1" applyBorder="1" applyAlignment="1">
      <alignment horizontal="center" vertical="center" wrapText="1"/>
    </xf>
    <xf numFmtId="9" fontId="40" fillId="35" borderId="1" xfId="8" applyFont="1" applyFill="1" applyBorder="1" applyAlignment="1">
      <alignment horizontal="center" vertical="center" wrapText="1"/>
    </xf>
    <xf numFmtId="164" fontId="29" fillId="15" borderId="0" xfId="9" applyNumberFormat="1" applyFont="1" applyFill="1" applyBorder="1" applyAlignment="1">
      <alignment horizontal="center" vertical="center" wrapText="1"/>
    </xf>
    <xf numFmtId="164" fontId="29" fillId="15" borderId="7" xfId="9" applyNumberFormat="1" applyFont="1" applyFill="1" applyBorder="1" applyAlignment="1">
      <alignment horizontal="center" vertical="center" wrapText="1"/>
    </xf>
    <xf numFmtId="164" fontId="29" fillId="15" borderId="9" xfId="9" applyNumberFormat="1" applyFont="1" applyFill="1" applyBorder="1" applyAlignment="1">
      <alignment horizontal="center" vertical="center" wrapText="1"/>
    </xf>
    <xf numFmtId="164" fontId="29" fillId="15" borderId="12" xfId="9" applyNumberFormat="1" applyFont="1" applyFill="1" applyBorder="1" applyAlignment="1">
      <alignment horizontal="center" vertical="center" wrapText="1"/>
    </xf>
    <xf numFmtId="0" fontId="29" fillId="12" borderId="0" xfId="0" applyFont="1" applyFill="1" applyAlignment="1">
      <alignment horizontal="center" vertical="center"/>
    </xf>
    <xf numFmtId="0" fontId="29" fillId="12" borderId="36" xfId="0" applyFont="1" applyFill="1" applyBorder="1" applyAlignment="1">
      <alignment horizontal="center" vertical="center"/>
    </xf>
    <xf numFmtId="0" fontId="28" fillId="0" borderId="2" xfId="0" applyFont="1" applyBorder="1" applyAlignment="1">
      <alignment horizontal="center" vertical="center" wrapText="1"/>
    </xf>
    <xf numFmtId="0" fontId="28" fillId="0" borderId="4" xfId="0" applyFont="1" applyBorder="1" applyAlignment="1">
      <alignment horizontal="center" vertical="center" wrapText="1"/>
    </xf>
    <xf numFmtId="164" fontId="29" fillId="10" borderId="1" xfId="1" applyNumberFormat="1" applyFont="1" applyFill="1" applyBorder="1" applyAlignment="1">
      <alignment horizontal="center" vertical="center" wrapText="1"/>
    </xf>
    <xf numFmtId="164" fontId="29" fillId="16" borderId="2" xfId="1" applyNumberFormat="1" applyFont="1" applyFill="1" applyBorder="1" applyAlignment="1">
      <alignment horizontal="center" vertical="center" wrapText="1"/>
    </xf>
    <xf numFmtId="164" fontId="29" fillId="16" borderId="3" xfId="1" applyNumberFormat="1" applyFont="1" applyFill="1" applyBorder="1" applyAlignment="1">
      <alignment horizontal="center" vertical="center" wrapText="1"/>
    </xf>
    <xf numFmtId="164" fontId="33" fillId="10" borderId="1" xfId="1" applyNumberFormat="1" applyFont="1" applyFill="1" applyBorder="1" applyAlignment="1">
      <alignment horizontal="center" vertical="center" wrapText="1"/>
    </xf>
    <xf numFmtId="164" fontId="29" fillId="7" borderId="1" xfId="1" applyNumberFormat="1" applyFont="1" applyFill="1" applyBorder="1" applyAlignment="1">
      <alignment horizontal="center" vertical="center"/>
    </xf>
    <xf numFmtId="0" fontId="27"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164" fontId="30" fillId="10" borderId="2" xfId="1" applyNumberFormat="1" applyFont="1" applyFill="1" applyBorder="1" applyAlignment="1">
      <alignment horizontal="center" vertical="center" wrapText="1"/>
    </xf>
    <xf numFmtId="164" fontId="30" fillId="10" borderId="3" xfId="1" applyNumberFormat="1" applyFont="1" applyFill="1" applyBorder="1" applyAlignment="1">
      <alignment horizontal="center" vertical="center" wrapText="1"/>
    </xf>
    <xf numFmtId="164" fontId="29" fillId="16" borderId="14" xfId="1" applyNumberFormat="1" applyFont="1" applyFill="1" applyBorder="1" applyAlignment="1">
      <alignment horizontal="center" vertical="center" wrapText="1"/>
    </xf>
    <xf numFmtId="164" fontId="29" fillId="16" borderId="15" xfId="1" applyNumberFormat="1" applyFont="1" applyFill="1" applyBorder="1" applyAlignment="1">
      <alignment horizontal="center" vertical="center" wrapText="1"/>
    </xf>
    <xf numFmtId="164" fontId="27" fillId="2" borderId="6" xfId="1" applyNumberFormat="1" applyFont="1" applyFill="1" applyBorder="1" applyAlignment="1">
      <alignment horizontal="center" vertical="center" wrapText="1"/>
    </xf>
    <xf numFmtId="164" fontId="27" fillId="2" borderId="7" xfId="1" applyNumberFormat="1" applyFont="1" applyFill="1" applyBorder="1" applyAlignment="1">
      <alignment horizontal="center" vertical="center" wrapText="1"/>
    </xf>
    <xf numFmtId="164" fontId="29" fillId="7" borderId="2" xfId="1" applyNumberFormat="1" applyFont="1" applyFill="1" applyBorder="1" applyAlignment="1">
      <alignment horizontal="center" vertical="center"/>
    </xf>
    <xf numFmtId="164" fontId="29" fillId="7" borderId="4" xfId="1" applyNumberFormat="1" applyFont="1" applyFill="1" applyBorder="1" applyAlignment="1">
      <alignment horizontal="center" vertical="center"/>
    </xf>
    <xf numFmtId="164" fontId="29" fillId="7" borderId="3" xfId="1" applyNumberFormat="1" applyFont="1" applyFill="1" applyBorder="1" applyAlignment="1">
      <alignment horizontal="center" vertical="center"/>
    </xf>
    <xf numFmtId="164" fontId="29" fillId="10" borderId="27" xfId="1" applyNumberFormat="1" applyFont="1" applyFill="1" applyBorder="1" applyAlignment="1">
      <alignment horizontal="center" vertical="center" wrapText="1"/>
    </xf>
    <xf numFmtId="164" fontId="29" fillId="10" borderId="0" xfId="1" applyNumberFormat="1" applyFont="1" applyFill="1" applyAlignment="1">
      <alignment horizontal="center" vertical="center" wrapText="1"/>
    </xf>
    <xf numFmtId="164" fontId="29" fillId="10" borderId="14" xfId="1" applyNumberFormat="1" applyFont="1" applyFill="1" applyBorder="1" applyAlignment="1">
      <alignment horizontal="center" vertical="center" wrapText="1"/>
    </xf>
    <xf numFmtId="164" fontId="29" fillId="10" borderId="15" xfId="1" applyNumberFormat="1" applyFont="1" applyFill="1" applyBorder="1" applyAlignment="1">
      <alignment horizontal="center" vertical="center" wrapText="1"/>
    </xf>
    <xf numFmtId="164" fontId="29" fillId="10" borderId="2" xfId="1" applyNumberFormat="1" applyFont="1" applyFill="1" applyBorder="1" applyAlignment="1">
      <alignment horizontal="center" vertical="center" wrapText="1"/>
    </xf>
    <xf numFmtId="164" fontId="29" fillId="10" borderId="4" xfId="1" applyNumberFormat="1" applyFont="1" applyFill="1" applyBorder="1" applyAlignment="1">
      <alignment horizontal="center" vertical="center" wrapText="1"/>
    </xf>
    <xf numFmtId="164" fontId="29" fillId="10" borderId="3" xfId="1" applyNumberFormat="1" applyFont="1" applyFill="1" applyBorder="1" applyAlignment="1">
      <alignment horizontal="center" vertical="center" wrapText="1"/>
    </xf>
    <xf numFmtId="164" fontId="29" fillId="16" borderId="4" xfId="1" applyNumberFormat="1" applyFont="1" applyFill="1" applyBorder="1" applyAlignment="1">
      <alignment horizontal="center" vertical="center" wrapText="1"/>
    </xf>
    <xf numFmtId="0" fontId="29" fillId="12" borderId="2" xfId="0" applyFont="1" applyFill="1" applyBorder="1" applyAlignment="1">
      <alignment horizontal="center" vertical="center"/>
    </xf>
    <xf numFmtId="164" fontId="29" fillId="16" borderId="19" xfId="1" applyNumberFormat="1" applyFont="1" applyFill="1" applyBorder="1" applyAlignment="1">
      <alignment horizontal="center" vertical="center" wrapText="1"/>
    </xf>
    <xf numFmtId="0" fontId="15" fillId="3" borderId="2" xfId="0" applyFont="1" applyFill="1" applyBorder="1" applyAlignment="1">
      <alignment horizontal="center" vertical="center"/>
    </xf>
    <xf numFmtId="0" fontId="15" fillId="3" borderId="4" xfId="0" applyFont="1" applyFill="1" applyBorder="1" applyAlignment="1">
      <alignment horizontal="center" vertical="center"/>
    </xf>
    <xf numFmtId="0" fontId="15" fillId="3" borderId="3" xfId="0" applyFont="1" applyFill="1" applyBorder="1" applyAlignment="1">
      <alignment horizontal="center" vertical="center"/>
    </xf>
    <xf numFmtId="0" fontId="14" fillId="0" borderId="0" xfId="0" applyFont="1" applyAlignment="1">
      <alignment horizontal="left" vertical="center" wrapText="1"/>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14" fillId="4" borderId="2" xfId="0" applyFont="1" applyFill="1" applyBorder="1" applyAlignment="1">
      <alignment horizontal="center" vertical="center"/>
    </xf>
    <xf numFmtId="0" fontId="14" fillId="4" borderId="4" xfId="0" applyFont="1" applyFill="1" applyBorder="1" applyAlignment="1">
      <alignment horizontal="center" vertical="center"/>
    </xf>
    <xf numFmtId="0" fontId="14" fillId="4" borderId="3" xfId="0" applyFont="1" applyFill="1" applyBorder="1" applyAlignment="1">
      <alignment horizontal="center" vertical="center"/>
    </xf>
  </cellXfs>
  <cellStyles count="10">
    <cellStyle name="Moneda" xfId="1" builtinId="4"/>
    <cellStyle name="Moneda 2" xfId="2" xr:uid="{00000000-0005-0000-0000-000031000000}"/>
    <cellStyle name="Moneda 2 2" xfId="9" xr:uid="{18DD62A3-B386-4FA9-AC19-F742DEAA16B3}"/>
    <cellStyle name="Moneda 7" xfId="3" xr:uid="{00000000-0005-0000-0000-000032000000}"/>
    <cellStyle name="Normal" xfId="0" builtinId="0"/>
    <cellStyle name="Normal 2" xfId="4" xr:uid="{00000000-0005-0000-0000-000033000000}"/>
    <cellStyle name="Normal 3" xfId="6" xr:uid="{239EC39A-8D2A-4C5F-A288-0905DFB93FF6}"/>
    <cellStyle name="Normal 3 4" xfId="7" xr:uid="{2021F6F5-0295-4E58-8BA4-1E4DD20454FE}"/>
    <cellStyle name="Porcentaje" xfId="5" builtinId="5"/>
    <cellStyle name="Porcentaje 2 2" xfId="8" xr:uid="{7786DDE5-33BD-4C4D-A219-2398142A2EED}"/>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CJ72"/>
  <sheetViews>
    <sheetView tabSelected="1" zoomScale="45" zoomScaleNormal="45" workbookViewId="0">
      <pane xSplit="5" ySplit="5" topLeftCell="F6" activePane="bottomRight" state="frozen"/>
      <selection pane="topRight" activeCell="F1" sqref="F1"/>
      <selection pane="bottomLeft" activeCell="A6" sqref="A6"/>
      <selection pane="bottomRight" activeCell="E63" sqref="E63"/>
    </sheetView>
  </sheetViews>
  <sheetFormatPr baseColWidth="10" defaultColWidth="11.453125" defaultRowHeight="14.5"/>
  <cols>
    <col min="1" max="2" width="3.54296875" style="88" customWidth="1"/>
    <col min="3" max="3" width="9.453125" style="46" customWidth="1"/>
    <col min="4" max="4" width="27" style="46" customWidth="1"/>
    <col min="5" max="5" width="95.453125" style="88" customWidth="1"/>
    <col min="6" max="6" width="20.81640625" style="46" customWidth="1"/>
    <col min="7" max="7" width="24" style="88" customWidth="1"/>
    <col min="8" max="8" width="14.54296875" style="88" customWidth="1"/>
    <col min="9" max="58" width="27.54296875" style="125" customWidth="1"/>
    <col min="59" max="59" width="27" style="89" customWidth="1"/>
    <col min="60" max="65" width="27" style="88" customWidth="1"/>
    <col min="66" max="66" width="27" style="89" customWidth="1"/>
    <col min="67" max="67" width="111.7265625" style="88" customWidth="1"/>
    <col min="68" max="68" width="31.54296875" style="88" customWidth="1"/>
    <col min="69" max="69" width="11.453125" style="88"/>
    <col min="70" max="70" width="19" style="88" bestFit="1" customWidth="1"/>
    <col min="71" max="16384" width="11.453125" style="88"/>
  </cols>
  <sheetData>
    <row r="1" spans="3:67" ht="15" thickBot="1"/>
    <row r="2" spans="3:67" ht="30.65" customHeight="1" thickBot="1">
      <c r="C2" s="440" t="s">
        <v>0</v>
      </c>
      <c r="D2" s="441"/>
      <c r="E2" s="441"/>
      <c r="F2" s="441"/>
      <c r="G2" s="441"/>
      <c r="H2" s="441"/>
      <c r="I2" s="441"/>
      <c r="J2" s="441"/>
      <c r="K2" s="441"/>
      <c r="L2" s="441"/>
      <c r="M2" s="441"/>
      <c r="N2" s="441"/>
      <c r="O2" s="441"/>
      <c r="P2" s="441"/>
      <c r="Q2" s="441"/>
      <c r="R2" s="441"/>
      <c r="S2" s="441"/>
      <c r="T2" s="441"/>
      <c r="U2" s="441"/>
      <c r="V2" s="441"/>
      <c r="W2" s="441"/>
      <c r="X2" s="441"/>
      <c r="Y2" s="441"/>
      <c r="Z2" s="441"/>
      <c r="AA2" s="441"/>
      <c r="AB2" s="441"/>
      <c r="AC2" s="441"/>
      <c r="AD2" s="441"/>
      <c r="AE2" s="441"/>
      <c r="AF2" s="441"/>
      <c r="AG2" s="441"/>
      <c r="AH2" s="441"/>
      <c r="AI2" s="441"/>
      <c r="AJ2" s="441"/>
      <c r="AK2" s="441"/>
      <c r="AL2" s="441"/>
      <c r="AM2" s="441"/>
      <c r="AN2" s="441"/>
      <c r="AO2" s="441"/>
      <c r="AP2" s="441"/>
      <c r="AQ2" s="441"/>
      <c r="AR2" s="441"/>
      <c r="AS2" s="441"/>
      <c r="AT2" s="441"/>
      <c r="AU2" s="441"/>
      <c r="AV2" s="441"/>
      <c r="AW2" s="441"/>
      <c r="AX2" s="441"/>
      <c r="AY2" s="441"/>
      <c r="AZ2" s="441"/>
      <c r="BA2" s="441"/>
      <c r="BB2" s="441"/>
      <c r="BC2" s="441"/>
      <c r="BD2" s="441"/>
      <c r="BE2" s="441"/>
      <c r="BF2" s="441"/>
      <c r="BG2" s="441"/>
      <c r="BH2" s="441"/>
      <c r="BI2" s="90"/>
      <c r="BJ2" s="90"/>
      <c r="BK2" s="90"/>
      <c r="BL2" s="90"/>
      <c r="BM2" s="90"/>
      <c r="BN2" s="91"/>
      <c r="BO2" s="92"/>
    </row>
    <row r="3" spans="3:67" ht="54" customHeight="1" thickBot="1">
      <c r="C3" s="442" t="s">
        <v>459</v>
      </c>
      <c r="D3" s="443"/>
      <c r="E3" s="443"/>
      <c r="F3" s="443"/>
      <c r="G3" s="443"/>
      <c r="H3" s="443"/>
      <c r="I3" s="117" t="s">
        <v>244</v>
      </c>
      <c r="J3" s="410" t="s">
        <v>235</v>
      </c>
      <c r="K3" s="410"/>
      <c r="L3" s="409" t="s">
        <v>238</v>
      </c>
      <c r="M3" s="409"/>
      <c r="N3" s="410" t="s">
        <v>239</v>
      </c>
      <c r="O3" s="410"/>
      <c r="P3" s="116" t="s">
        <v>241</v>
      </c>
      <c r="Q3" s="117" t="s">
        <v>242</v>
      </c>
      <c r="R3" s="410" t="s">
        <v>245</v>
      </c>
      <c r="S3" s="410"/>
      <c r="T3" s="446" t="s">
        <v>280</v>
      </c>
      <c r="U3" s="446"/>
      <c r="V3" s="410" t="s">
        <v>282</v>
      </c>
      <c r="W3" s="410"/>
      <c r="X3" s="426" t="s">
        <v>283</v>
      </c>
      <c r="Y3" s="427"/>
      <c r="Z3" s="428" t="s">
        <v>247</v>
      </c>
      <c r="AA3" s="429"/>
      <c r="AB3" s="446" t="s">
        <v>284</v>
      </c>
      <c r="AC3" s="446"/>
      <c r="AD3" s="410" t="s">
        <v>239</v>
      </c>
      <c r="AE3" s="410"/>
      <c r="AF3" s="446" t="s">
        <v>240</v>
      </c>
      <c r="AG3" s="446"/>
      <c r="AH3" s="116" t="s">
        <v>287</v>
      </c>
      <c r="AI3" s="446" t="s">
        <v>288</v>
      </c>
      <c r="AJ3" s="446"/>
      <c r="AK3" s="410" t="s">
        <v>289</v>
      </c>
      <c r="AL3" s="410"/>
      <c r="AM3" s="117" t="s">
        <v>290</v>
      </c>
      <c r="AN3" s="116" t="s">
        <v>291</v>
      </c>
      <c r="AO3" s="117" t="s">
        <v>293</v>
      </c>
      <c r="AP3" s="116" t="s">
        <v>294</v>
      </c>
      <c r="AQ3" s="144" t="s">
        <v>323</v>
      </c>
      <c r="AR3" s="117" t="s">
        <v>324</v>
      </c>
      <c r="AS3" s="145" t="s">
        <v>325</v>
      </c>
      <c r="AT3" s="123" t="s">
        <v>326</v>
      </c>
      <c r="AU3" s="182" t="s">
        <v>344</v>
      </c>
      <c r="AV3" s="184" t="s">
        <v>345</v>
      </c>
      <c r="AW3" s="185" t="s">
        <v>346</v>
      </c>
      <c r="AX3" s="186" t="s">
        <v>347</v>
      </c>
      <c r="AY3" s="424" t="s">
        <v>351</v>
      </c>
      <c r="AZ3" s="425"/>
      <c r="BA3" s="411" t="s">
        <v>356</v>
      </c>
      <c r="BB3" s="412"/>
      <c r="BC3" s="432" t="s">
        <v>357</v>
      </c>
      <c r="BD3" s="433"/>
      <c r="BE3" s="411" t="s">
        <v>280</v>
      </c>
      <c r="BF3" s="412"/>
      <c r="BG3" s="434" t="s">
        <v>224</v>
      </c>
      <c r="BH3" s="435"/>
      <c r="BI3" s="435"/>
      <c r="BJ3" s="444"/>
      <c r="BK3" s="434" t="s">
        <v>225</v>
      </c>
      <c r="BL3" s="435"/>
      <c r="BM3" s="435"/>
      <c r="BN3" s="435"/>
      <c r="BO3" s="436"/>
    </row>
    <row r="4" spans="3:67" ht="47" thickBot="1">
      <c r="C4" s="93" t="s">
        <v>4</v>
      </c>
      <c r="D4" s="32" t="s">
        <v>5</v>
      </c>
      <c r="E4" s="32" t="s">
        <v>6</v>
      </c>
      <c r="F4" s="32" t="s">
        <v>7</v>
      </c>
      <c r="G4" s="32" t="s">
        <v>277</v>
      </c>
      <c r="H4" s="32" t="s">
        <v>9</v>
      </c>
      <c r="I4" s="146" t="s">
        <v>236</v>
      </c>
      <c r="J4" s="146" t="s">
        <v>236</v>
      </c>
      <c r="K4" s="146" t="s">
        <v>237</v>
      </c>
      <c r="L4" s="146" t="s">
        <v>236</v>
      </c>
      <c r="M4" s="146" t="s">
        <v>237</v>
      </c>
      <c r="N4" s="153" t="s">
        <v>236</v>
      </c>
      <c r="O4" s="153" t="s">
        <v>243</v>
      </c>
      <c r="P4" s="153" t="s">
        <v>236</v>
      </c>
      <c r="Q4" s="153" t="s">
        <v>236</v>
      </c>
      <c r="R4" s="146" t="s">
        <v>236</v>
      </c>
      <c r="S4" s="146" t="s">
        <v>237</v>
      </c>
      <c r="T4" s="147" t="s">
        <v>236</v>
      </c>
      <c r="U4" s="148" t="s">
        <v>281</v>
      </c>
      <c r="V4" s="147" t="s">
        <v>236</v>
      </c>
      <c r="W4" s="148" t="s">
        <v>281</v>
      </c>
      <c r="X4" s="148" t="s">
        <v>236</v>
      </c>
      <c r="Y4" s="148" t="s">
        <v>281</v>
      </c>
      <c r="Z4" s="147" t="s">
        <v>236</v>
      </c>
      <c r="AA4" s="148" t="s">
        <v>281</v>
      </c>
      <c r="AB4" s="147" t="s">
        <v>236</v>
      </c>
      <c r="AC4" s="148" t="s">
        <v>281</v>
      </c>
      <c r="AD4" s="147" t="s">
        <v>236</v>
      </c>
      <c r="AE4" s="148" t="s">
        <v>243</v>
      </c>
      <c r="AF4" s="147" t="s">
        <v>236</v>
      </c>
      <c r="AG4" s="148" t="s">
        <v>243</v>
      </c>
      <c r="AH4" s="147" t="s">
        <v>236</v>
      </c>
      <c r="AI4" s="147" t="s">
        <v>236</v>
      </c>
      <c r="AJ4" s="148" t="s">
        <v>237</v>
      </c>
      <c r="AK4" s="147" t="s">
        <v>236</v>
      </c>
      <c r="AL4" s="148" t="s">
        <v>237</v>
      </c>
      <c r="AM4" s="147" t="s">
        <v>236</v>
      </c>
      <c r="AN4" s="147" t="s">
        <v>292</v>
      </c>
      <c r="AO4" s="147" t="s">
        <v>236</v>
      </c>
      <c r="AP4" s="148" t="s">
        <v>236</v>
      </c>
      <c r="AQ4" s="148" t="s">
        <v>236</v>
      </c>
      <c r="AR4" s="148" t="s">
        <v>236</v>
      </c>
      <c r="AS4" s="148" t="s">
        <v>236</v>
      </c>
      <c r="AT4" s="126" t="s">
        <v>236</v>
      </c>
      <c r="AU4" s="183" t="s">
        <v>236</v>
      </c>
      <c r="AV4" s="183" t="s">
        <v>236</v>
      </c>
      <c r="AW4" s="183" t="s">
        <v>236</v>
      </c>
      <c r="AX4" s="187" t="s">
        <v>236</v>
      </c>
      <c r="AY4" s="183" t="s">
        <v>236</v>
      </c>
      <c r="AZ4" s="203" t="s">
        <v>281</v>
      </c>
      <c r="BA4" s="202" t="s">
        <v>236</v>
      </c>
      <c r="BB4" s="203" t="s">
        <v>281</v>
      </c>
      <c r="BC4" s="202" t="s">
        <v>236</v>
      </c>
      <c r="BD4" s="203" t="s">
        <v>281</v>
      </c>
      <c r="BE4" s="202" t="s">
        <v>236</v>
      </c>
      <c r="BF4" s="203" t="s">
        <v>281</v>
      </c>
      <c r="BG4" s="437"/>
      <c r="BH4" s="438"/>
      <c r="BI4" s="438"/>
      <c r="BJ4" s="445"/>
      <c r="BK4" s="437"/>
      <c r="BL4" s="438"/>
      <c r="BM4" s="438"/>
      <c r="BN4" s="438"/>
      <c r="BO4" s="439"/>
    </row>
    <row r="5" spans="3:67" ht="43" customHeight="1">
      <c r="C5" s="416" t="s">
        <v>408</v>
      </c>
      <c r="D5" s="417"/>
      <c r="E5" s="418"/>
      <c r="F5" s="229"/>
      <c r="G5" s="244"/>
      <c r="H5" s="244"/>
      <c r="I5" s="231"/>
      <c r="J5" s="231"/>
      <c r="K5" s="231"/>
      <c r="L5" s="231"/>
      <c r="M5" s="231"/>
      <c r="N5" s="232"/>
      <c r="O5" s="232"/>
      <c r="P5" s="232"/>
      <c r="Q5" s="232"/>
      <c r="R5" s="231"/>
      <c r="S5" s="231"/>
      <c r="T5" s="231"/>
      <c r="U5" s="231"/>
      <c r="V5" s="231"/>
      <c r="W5" s="231"/>
      <c r="X5" s="231"/>
      <c r="Y5" s="231"/>
      <c r="Z5" s="231"/>
      <c r="AA5" s="231"/>
      <c r="AB5" s="231"/>
      <c r="AC5" s="231"/>
      <c r="AD5" s="231"/>
      <c r="AE5" s="231"/>
      <c r="AF5" s="231"/>
      <c r="AG5" s="231"/>
      <c r="AH5" s="231"/>
      <c r="AI5" s="231"/>
      <c r="AJ5" s="231"/>
      <c r="AK5" s="231"/>
      <c r="AL5" s="231"/>
      <c r="AM5" s="231"/>
      <c r="AN5" s="231"/>
      <c r="AO5" s="231"/>
      <c r="AP5" s="231"/>
      <c r="AQ5" s="231"/>
      <c r="AR5" s="231"/>
      <c r="AS5" s="231"/>
      <c r="AT5" s="231"/>
      <c r="AU5" s="231"/>
      <c r="AV5" s="231"/>
      <c r="AW5" s="231"/>
      <c r="AX5" s="231"/>
      <c r="AY5" s="231"/>
      <c r="AZ5" s="231"/>
      <c r="BA5" s="231"/>
      <c r="BB5" s="231"/>
      <c r="BC5" s="231"/>
      <c r="BD5" s="231"/>
      <c r="BE5" s="231"/>
      <c r="BF5" s="231"/>
      <c r="BG5" s="233" t="s">
        <v>226</v>
      </c>
      <c r="BH5" s="233" t="s">
        <v>227</v>
      </c>
      <c r="BI5" s="233" t="s">
        <v>228</v>
      </c>
      <c r="BJ5" s="234" t="s">
        <v>229</v>
      </c>
      <c r="BK5" s="235" t="s">
        <v>404</v>
      </c>
      <c r="BL5" s="236" t="s">
        <v>405</v>
      </c>
      <c r="BM5" s="235" t="s">
        <v>406</v>
      </c>
      <c r="BN5" s="235" t="s">
        <v>407</v>
      </c>
      <c r="BO5" s="235" t="s">
        <v>233</v>
      </c>
    </row>
    <row r="6" spans="3:67" ht="99.65" customHeight="1">
      <c r="C6" s="361">
        <v>1</v>
      </c>
      <c r="D6" s="35" t="s">
        <v>368</v>
      </c>
      <c r="E6" s="370" t="s">
        <v>457</v>
      </c>
      <c r="F6" s="35" t="s">
        <v>367</v>
      </c>
      <c r="G6" s="35">
        <v>1</v>
      </c>
      <c r="H6" s="109">
        <v>11</v>
      </c>
      <c r="I6" s="138">
        <f>8035001+((60-25)/(72-25))*(9215000-8035001)</f>
        <v>8913723.6595744677</v>
      </c>
      <c r="J6" s="149"/>
      <c r="K6" s="149"/>
      <c r="L6" s="149"/>
      <c r="M6" s="149"/>
      <c r="N6" s="149"/>
      <c r="O6" s="149"/>
      <c r="P6" s="149"/>
      <c r="Q6" s="149"/>
      <c r="R6" s="149"/>
      <c r="S6" s="149"/>
      <c r="T6" s="149"/>
      <c r="U6" s="149"/>
      <c r="V6" s="149"/>
      <c r="W6" s="149"/>
      <c r="X6" s="149"/>
      <c r="Y6" s="149"/>
      <c r="Z6" s="149"/>
      <c r="AA6" s="149"/>
      <c r="AB6" s="149"/>
      <c r="AC6" s="149"/>
      <c r="AD6" s="149"/>
      <c r="AE6" s="149"/>
      <c r="AF6" s="149"/>
      <c r="AG6" s="149"/>
      <c r="AH6" s="149"/>
      <c r="AI6" s="149"/>
      <c r="AJ6" s="149"/>
      <c r="AK6" s="149"/>
      <c r="AL6" s="149"/>
      <c r="AM6" s="149"/>
      <c r="AN6" s="149"/>
      <c r="AO6" s="149"/>
      <c r="AP6" s="149"/>
      <c r="AQ6" s="149"/>
      <c r="AR6" s="149"/>
      <c r="AS6" s="149"/>
      <c r="AT6" s="149"/>
      <c r="AU6" s="149"/>
      <c r="AV6" s="149"/>
      <c r="AW6" s="149"/>
      <c r="AX6" s="149"/>
      <c r="AY6" s="149"/>
      <c r="AZ6" s="149"/>
      <c r="BA6" s="149"/>
      <c r="BB6" s="149"/>
      <c r="BC6" s="149"/>
      <c r="BD6" s="149"/>
      <c r="BE6" s="149"/>
      <c r="BF6" s="149"/>
      <c r="BG6" s="66"/>
      <c r="BH6" s="66"/>
      <c r="BI6" s="98"/>
      <c r="BJ6" s="65"/>
      <c r="BK6" s="66">
        <f t="shared" ref="BK6:BK7" si="0">BM6/1.19</f>
        <v>7490524.0836760234</v>
      </c>
      <c r="BL6" s="67">
        <f t="shared" ref="BL6:BL7" si="1">BK6*1.19%</f>
        <v>89137.236595744675</v>
      </c>
      <c r="BM6" s="198">
        <f t="shared" ref="BM6:BM14" si="2">+I6</f>
        <v>8913723.6595744677</v>
      </c>
      <c r="BN6" s="69">
        <f>BM6*G6*H6</f>
        <v>98050960.255319148</v>
      </c>
      <c r="BO6" s="37" t="s">
        <v>313</v>
      </c>
    </row>
    <row r="7" spans="3:67" ht="58.4" customHeight="1">
      <c r="C7" s="99">
        <v>2</v>
      </c>
      <c r="D7" s="86" t="s">
        <v>82</v>
      </c>
      <c r="E7" s="78" t="s">
        <v>431</v>
      </c>
      <c r="F7" s="35" t="s">
        <v>367</v>
      </c>
      <c r="G7" s="35">
        <v>2</v>
      </c>
      <c r="H7" s="110">
        <v>11</v>
      </c>
      <c r="I7" s="124">
        <v>3240001</v>
      </c>
      <c r="J7" s="150"/>
      <c r="K7" s="150"/>
      <c r="L7" s="150"/>
      <c r="M7" s="150"/>
      <c r="N7" s="150"/>
      <c r="O7" s="150"/>
      <c r="P7" s="150"/>
      <c r="Q7" s="150"/>
      <c r="R7" s="150"/>
      <c r="S7" s="150"/>
      <c r="T7" s="150"/>
      <c r="U7" s="150"/>
      <c r="V7" s="150"/>
      <c r="W7" s="150"/>
      <c r="X7" s="150"/>
      <c r="Y7" s="150"/>
      <c r="Z7" s="150"/>
      <c r="AA7" s="150"/>
      <c r="AB7" s="150"/>
      <c r="AC7" s="150"/>
      <c r="AD7" s="150"/>
      <c r="AE7" s="150"/>
      <c r="AF7" s="150"/>
      <c r="AG7" s="150"/>
      <c r="AH7" s="150"/>
      <c r="AI7" s="150"/>
      <c r="AJ7" s="150"/>
      <c r="AK7" s="150"/>
      <c r="AL7" s="150"/>
      <c r="AM7" s="150"/>
      <c r="AN7" s="150"/>
      <c r="AO7" s="150"/>
      <c r="AP7" s="150"/>
      <c r="AQ7" s="150"/>
      <c r="AR7" s="150"/>
      <c r="AS7" s="150"/>
      <c r="AT7" s="150"/>
      <c r="AU7" s="150"/>
      <c r="AV7" s="150"/>
      <c r="AW7" s="150"/>
      <c r="AX7" s="150"/>
      <c r="AY7" s="150"/>
      <c r="AZ7" s="150"/>
      <c r="BA7" s="150"/>
      <c r="BB7" s="150"/>
      <c r="BC7" s="150"/>
      <c r="BD7" s="150"/>
      <c r="BE7" s="150"/>
      <c r="BF7" s="150"/>
      <c r="BG7" s="66"/>
      <c r="BH7" s="66"/>
      <c r="BI7" s="98"/>
      <c r="BJ7" s="65"/>
      <c r="BK7" s="66">
        <f t="shared" si="0"/>
        <v>2722689.9159663869</v>
      </c>
      <c r="BL7" s="67">
        <f t="shared" si="1"/>
        <v>32400.010000000002</v>
      </c>
      <c r="BM7" s="198">
        <f t="shared" ref="BM7" si="3">+I7</f>
        <v>3240001</v>
      </c>
      <c r="BN7" s="69">
        <f t="shared" ref="BN7" si="4">BM7*G7*H7</f>
        <v>71280022</v>
      </c>
      <c r="BO7" s="37" t="s">
        <v>318</v>
      </c>
    </row>
    <row r="8" spans="3:67" ht="30" customHeight="1">
      <c r="C8" s="422" t="s">
        <v>360</v>
      </c>
      <c r="D8" s="423"/>
      <c r="E8" s="423"/>
      <c r="F8" s="310"/>
      <c r="G8" s="310"/>
      <c r="H8" s="311"/>
      <c r="I8" s="219"/>
      <c r="J8" s="219"/>
      <c r="K8" s="219"/>
      <c r="L8" s="219"/>
      <c r="M8" s="219"/>
      <c r="N8" s="219"/>
      <c r="O8" s="219"/>
      <c r="P8" s="219"/>
      <c r="Q8" s="219"/>
      <c r="R8" s="219"/>
      <c r="S8" s="219"/>
      <c r="T8" s="219"/>
      <c r="U8" s="219"/>
      <c r="V8" s="219"/>
      <c r="W8" s="219"/>
      <c r="X8" s="219"/>
      <c r="Y8" s="219"/>
      <c r="Z8" s="219"/>
      <c r="AA8" s="219"/>
      <c r="AB8" s="219"/>
      <c r="AC8" s="219"/>
      <c r="AD8" s="219"/>
      <c r="AE8" s="219"/>
      <c r="AF8" s="219"/>
      <c r="AG8" s="219"/>
      <c r="AH8" s="219"/>
      <c r="AI8" s="219"/>
      <c r="AJ8" s="219"/>
      <c r="AK8" s="219"/>
      <c r="AL8" s="219"/>
      <c r="AM8" s="219"/>
      <c r="AN8" s="219"/>
      <c r="AO8" s="219"/>
      <c r="AP8" s="219"/>
      <c r="AQ8" s="219"/>
      <c r="AR8" s="219"/>
      <c r="AS8" s="219"/>
      <c r="AT8" s="219"/>
      <c r="AU8" s="219"/>
      <c r="AV8" s="219"/>
      <c r="AW8" s="219"/>
      <c r="AX8" s="219"/>
      <c r="AY8" s="219"/>
      <c r="AZ8" s="219"/>
      <c r="BA8" s="219"/>
      <c r="BB8" s="219"/>
      <c r="BC8" s="219"/>
      <c r="BD8" s="219"/>
      <c r="BE8" s="219"/>
      <c r="BF8" s="219"/>
      <c r="BG8" s="220"/>
      <c r="BH8" s="220"/>
      <c r="BI8" s="221"/>
      <c r="BJ8" s="222"/>
      <c r="BK8" s="220"/>
      <c r="BL8" s="223"/>
      <c r="BM8" s="101"/>
      <c r="BN8" s="200">
        <f>SUM(BN6:BN7)</f>
        <v>169330982.25531915</v>
      </c>
      <c r="BO8" s="308"/>
    </row>
    <row r="9" spans="3:67" ht="35.5" customHeight="1">
      <c r="C9" s="419" t="s">
        <v>336</v>
      </c>
      <c r="D9" s="420"/>
      <c r="E9" s="421"/>
      <c r="F9" s="391"/>
      <c r="G9" s="391"/>
      <c r="H9" s="392"/>
      <c r="I9" s="393"/>
      <c r="J9" s="394"/>
      <c r="K9" s="394"/>
      <c r="L9" s="394"/>
      <c r="M9" s="394"/>
      <c r="N9" s="394"/>
      <c r="O9" s="394"/>
      <c r="P9" s="394"/>
      <c r="Q9" s="394"/>
      <c r="R9" s="394"/>
      <c r="S9" s="394"/>
      <c r="T9" s="394"/>
      <c r="U9" s="394"/>
      <c r="V9" s="394"/>
      <c r="W9" s="394"/>
      <c r="X9" s="394"/>
      <c r="Y9" s="394"/>
      <c r="Z9" s="394"/>
      <c r="AA9" s="394"/>
      <c r="AB9" s="394"/>
      <c r="AC9" s="394"/>
      <c r="AD9" s="394"/>
      <c r="AE9" s="394"/>
      <c r="AF9" s="394"/>
      <c r="AG9" s="394"/>
      <c r="AH9" s="394"/>
      <c r="AI9" s="394"/>
      <c r="AJ9" s="394"/>
      <c r="AK9" s="394"/>
      <c r="AL9" s="394"/>
      <c r="AM9" s="394"/>
      <c r="AN9" s="394"/>
      <c r="AO9" s="394"/>
      <c r="AP9" s="394"/>
      <c r="AQ9" s="394"/>
      <c r="AR9" s="394"/>
      <c r="AS9" s="394"/>
      <c r="AT9" s="394"/>
      <c r="AU9" s="394"/>
      <c r="AV9" s="394"/>
      <c r="AW9" s="394"/>
      <c r="AX9" s="394"/>
      <c r="AY9" s="394"/>
      <c r="AZ9" s="394"/>
      <c r="BA9" s="394"/>
      <c r="BB9" s="394"/>
      <c r="BC9" s="394"/>
      <c r="BD9" s="394"/>
      <c r="BE9" s="394"/>
      <c r="BF9" s="394"/>
      <c r="BG9" s="332"/>
      <c r="BH9" s="332"/>
      <c r="BI9" s="395"/>
      <c r="BJ9" s="331"/>
      <c r="BK9" s="332"/>
      <c r="BL9" s="333"/>
      <c r="BM9" s="332"/>
      <c r="BN9" s="332"/>
      <c r="BO9" s="334"/>
    </row>
    <row r="10" spans="3:67" ht="30" customHeight="1">
      <c r="C10" s="416" t="s">
        <v>415</v>
      </c>
      <c r="D10" s="417"/>
      <c r="E10" s="418"/>
      <c r="F10" s="388"/>
      <c r="G10" s="388"/>
      <c r="H10" s="389"/>
      <c r="I10" s="237"/>
      <c r="J10" s="390"/>
      <c r="K10" s="390"/>
      <c r="L10" s="390"/>
      <c r="M10" s="390"/>
      <c r="N10" s="390"/>
      <c r="O10" s="390"/>
      <c r="P10" s="390"/>
      <c r="Q10" s="390"/>
      <c r="R10" s="390"/>
      <c r="S10" s="390"/>
      <c r="T10" s="390"/>
      <c r="U10" s="390"/>
      <c r="V10" s="390"/>
      <c r="W10" s="390"/>
      <c r="X10" s="390"/>
      <c r="Y10" s="390"/>
      <c r="Z10" s="390"/>
      <c r="AA10" s="390"/>
      <c r="AB10" s="390"/>
      <c r="AC10" s="390"/>
      <c r="AD10" s="390"/>
      <c r="AE10" s="390"/>
      <c r="AF10" s="390"/>
      <c r="AG10" s="390"/>
      <c r="AH10" s="390"/>
      <c r="AI10" s="390"/>
      <c r="AJ10" s="390"/>
      <c r="AK10" s="390"/>
      <c r="AL10" s="390"/>
      <c r="AM10" s="390"/>
      <c r="AN10" s="390"/>
      <c r="AO10" s="390"/>
      <c r="AP10" s="390"/>
      <c r="AQ10" s="390"/>
      <c r="AR10" s="390"/>
      <c r="AS10" s="390"/>
      <c r="AT10" s="390"/>
      <c r="AU10" s="390"/>
      <c r="AV10" s="390"/>
      <c r="AW10" s="390"/>
      <c r="AX10" s="390"/>
      <c r="AY10" s="390"/>
      <c r="AZ10" s="390"/>
      <c r="BA10" s="390"/>
      <c r="BB10" s="390"/>
      <c r="BC10" s="390"/>
      <c r="BD10" s="390"/>
      <c r="BE10" s="390"/>
      <c r="BF10" s="390"/>
      <c r="BG10" s="224"/>
      <c r="BH10" s="224"/>
      <c r="BI10" s="225"/>
      <c r="BJ10" s="236"/>
      <c r="BK10" s="236"/>
      <c r="BL10" s="236"/>
      <c r="BM10" s="236"/>
      <c r="BN10" s="236"/>
      <c r="BO10" s="236"/>
    </row>
    <row r="11" spans="3:67" ht="68.5" customHeight="1">
      <c r="C11" s="99">
        <v>3</v>
      </c>
      <c r="D11" s="34" t="s">
        <v>81</v>
      </c>
      <c r="E11" s="87" t="s">
        <v>432</v>
      </c>
      <c r="F11" s="35" t="s">
        <v>367</v>
      </c>
      <c r="G11" s="35">
        <v>1</v>
      </c>
      <c r="H11" s="109">
        <v>11</v>
      </c>
      <c r="I11" s="124">
        <v>8035001</v>
      </c>
      <c r="J11" s="149"/>
      <c r="K11" s="149"/>
      <c r="L11" s="149"/>
      <c r="M11" s="149"/>
      <c r="N11" s="149"/>
      <c r="O11" s="149"/>
      <c r="P11" s="149"/>
      <c r="Q11" s="149"/>
      <c r="R11" s="149"/>
      <c r="S11" s="149"/>
      <c r="T11" s="149"/>
      <c r="U11" s="149"/>
      <c r="V11" s="149"/>
      <c r="W11" s="149"/>
      <c r="X11" s="149"/>
      <c r="Y11" s="149"/>
      <c r="Z11" s="149"/>
      <c r="AA11" s="149"/>
      <c r="AB11" s="149"/>
      <c r="AC11" s="149"/>
      <c r="AD11" s="149"/>
      <c r="AE11" s="149"/>
      <c r="AF11" s="149"/>
      <c r="AG11" s="149"/>
      <c r="AH11" s="149"/>
      <c r="AI11" s="149"/>
      <c r="AJ11" s="149"/>
      <c r="AK11" s="149"/>
      <c r="AL11" s="149"/>
      <c r="AM11" s="149"/>
      <c r="AN11" s="149"/>
      <c r="AO11" s="149"/>
      <c r="AP11" s="149"/>
      <c r="AQ11" s="149"/>
      <c r="AR11" s="149"/>
      <c r="AS11" s="149"/>
      <c r="AT11" s="149"/>
      <c r="AU11" s="149"/>
      <c r="AV11" s="149"/>
      <c r="AW11" s="149"/>
      <c r="AX11" s="149"/>
      <c r="AY11" s="149"/>
      <c r="AZ11" s="149"/>
      <c r="BA11" s="149"/>
      <c r="BB11" s="149"/>
      <c r="BC11" s="149"/>
      <c r="BD11" s="149"/>
      <c r="BE11" s="149"/>
      <c r="BF11" s="149"/>
      <c r="BG11" s="66"/>
      <c r="BH11" s="66"/>
      <c r="BI11" s="98"/>
      <c r="BJ11" s="65"/>
      <c r="BK11" s="66">
        <f t="shared" ref="BK11:BK12" si="5">BM11/1.19</f>
        <v>6752101.6806722693</v>
      </c>
      <c r="BL11" s="67">
        <f t="shared" ref="BL11:BL12" si="6">BK11*1.19%</f>
        <v>80350.009999999995</v>
      </c>
      <c r="BM11" s="198">
        <f t="shared" si="2"/>
        <v>8035001</v>
      </c>
      <c r="BN11" s="69">
        <f t="shared" ref="BN11:BN14" si="7">BM11*G11*H11</f>
        <v>88385011</v>
      </c>
      <c r="BO11" s="37" t="s">
        <v>314</v>
      </c>
    </row>
    <row r="12" spans="3:67" ht="69" customHeight="1">
      <c r="C12" s="99">
        <v>4</v>
      </c>
      <c r="D12" s="34" t="s">
        <v>410</v>
      </c>
      <c r="E12" s="87" t="s">
        <v>409</v>
      </c>
      <c r="F12" s="35" t="s">
        <v>367</v>
      </c>
      <c r="G12" s="35">
        <v>4</v>
      </c>
      <c r="H12" s="109">
        <v>10</v>
      </c>
      <c r="I12" s="124">
        <v>5889001</v>
      </c>
      <c r="J12" s="149"/>
      <c r="K12" s="149"/>
      <c r="L12" s="149"/>
      <c r="M12" s="149"/>
      <c r="N12" s="149"/>
      <c r="O12" s="149"/>
      <c r="P12" s="149"/>
      <c r="Q12" s="149"/>
      <c r="R12" s="149"/>
      <c r="S12" s="149"/>
      <c r="T12" s="149"/>
      <c r="U12" s="149"/>
      <c r="V12" s="149"/>
      <c r="W12" s="149"/>
      <c r="X12" s="149"/>
      <c r="Y12" s="149"/>
      <c r="Z12" s="149"/>
      <c r="AA12" s="149"/>
      <c r="AB12" s="149"/>
      <c r="AC12" s="149"/>
      <c r="AD12" s="149"/>
      <c r="AE12" s="149"/>
      <c r="AF12" s="149"/>
      <c r="AG12" s="149"/>
      <c r="AH12" s="149"/>
      <c r="AI12" s="149"/>
      <c r="AJ12" s="149"/>
      <c r="AK12" s="149"/>
      <c r="AL12" s="149"/>
      <c r="AM12" s="149"/>
      <c r="AN12" s="149"/>
      <c r="AO12" s="149"/>
      <c r="AP12" s="149"/>
      <c r="AQ12" s="149"/>
      <c r="AR12" s="149"/>
      <c r="AS12" s="149"/>
      <c r="AT12" s="149"/>
      <c r="AU12" s="149"/>
      <c r="AV12" s="149"/>
      <c r="AW12" s="149"/>
      <c r="AX12" s="149"/>
      <c r="AY12" s="149"/>
      <c r="AZ12" s="149"/>
      <c r="BA12" s="149"/>
      <c r="BB12" s="149"/>
      <c r="BC12" s="149"/>
      <c r="BD12" s="149"/>
      <c r="BE12" s="149"/>
      <c r="BF12" s="149"/>
      <c r="BG12" s="66"/>
      <c r="BH12" s="66"/>
      <c r="BI12" s="98"/>
      <c r="BJ12" s="65"/>
      <c r="BK12" s="66">
        <f t="shared" si="5"/>
        <v>4948740.3361344542</v>
      </c>
      <c r="BL12" s="67">
        <f t="shared" si="6"/>
        <v>58890.01</v>
      </c>
      <c r="BM12" s="198">
        <f t="shared" si="2"/>
        <v>5889001</v>
      </c>
      <c r="BN12" s="69">
        <f t="shared" si="7"/>
        <v>235560040</v>
      </c>
      <c r="BO12" s="37" t="s">
        <v>315</v>
      </c>
    </row>
    <row r="13" spans="3:67" ht="77.5" customHeight="1">
      <c r="C13" s="99">
        <v>5</v>
      </c>
      <c r="D13" s="37" t="s">
        <v>340</v>
      </c>
      <c r="E13" s="324" t="s">
        <v>411</v>
      </c>
      <c r="F13" s="35" t="s">
        <v>367</v>
      </c>
      <c r="G13" s="35">
        <v>2</v>
      </c>
      <c r="H13" s="86">
        <v>10</v>
      </c>
      <c r="I13" s="124">
        <v>5889001</v>
      </c>
      <c r="J13" s="150"/>
      <c r="K13" s="150"/>
      <c r="L13" s="150"/>
      <c r="M13" s="150"/>
      <c r="N13" s="150"/>
      <c r="O13" s="150"/>
      <c r="P13" s="150"/>
      <c r="Q13" s="150"/>
      <c r="R13" s="150"/>
      <c r="S13" s="150"/>
      <c r="T13" s="150"/>
      <c r="U13" s="150"/>
      <c r="V13" s="150"/>
      <c r="W13" s="150"/>
      <c r="X13" s="150"/>
      <c r="Y13" s="150"/>
      <c r="Z13" s="150"/>
      <c r="AA13" s="150"/>
      <c r="AB13" s="150"/>
      <c r="AC13" s="150"/>
      <c r="AD13" s="150"/>
      <c r="AE13" s="150"/>
      <c r="AF13" s="150"/>
      <c r="AG13" s="150"/>
      <c r="AH13" s="150"/>
      <c r="AI13" s="150"/>
      <c r="AJ13" s="150"/>
      <c r="AK13" s="150"/>
      <c r="AL13" s="150"/>
      <c r="AM13" s="150"/>
      <c r="AN13" s="150"/>
      <c r="AO13" s="150"/>
      <c r="AP13" s="150"/>
      <c r="AQ13" s="150"/>
      <c r="AR13" s="150"/>
      <c r="AS13" s="150"/>
      <c r="AT13" s="150"/>
      <c r="AU13" s="150"/>
      <c r="AV13" s="150"/>
      <c r="AW13" s="150"/>
      <c r="AX13" s="150"/>
      <c r="AY13" s="150"/>
      <c r="AZ13" s="150"/>
      <c r="BA13" s="150"/>
      <c r="BB13" s="150"/>
      <c r="BC13" s="150"/>
      <c r="BD13" s="150"/>
      <c r="BE13" s="150"/>
      <c r="BF13" s="150"/>
      <c r="BG13" s="66"/>
      <c r="BH13" s="66"/>
      <c r="BI13" s="98"/>
      <c r="BJ13" s="65"/>
      <c r="BK13" s="66">
        <f t="shared" ref="BK13" si="8">BM13/1.19</f>
        <v>4948740.3361344542</v>
      </c>
      <c r="BL13" s="67">
        <f t="shared" ref="BL13:BL14" si="9">BK13*1.19%</f>
        <v>58890.01</v>
      </c>
      <c r="BM13" s="198">
        <f t="shared" si="2"/>
        <v>5889001</v>
      </c>
      <c r="BN13" s="69">
        <f t="shared" si="7"/>
        <v>117780020</v>
      </c>
      <c r="BO13" s="37" t="s">
        <v>318</v>
      </c>
    </row>
    <row r="14" spans="3:67" ht="44.5" customHeight="1">
      <c r="C14" s="99">
        <v>6</v>
      </c>
      <c r="D14" s="86" t="s">
        <v>339</v>
      </c>
      <c r="E14" s="325" t="s">
        <v>412</v>
      </c>
      <c r="F14" s="35" t="s">
        <v>367</v>
      </c>
      <c r="G14" s="35">
        <v>4</v>
      </c>
      <c r="H14" s="86">
        <v>10</v>
      </c>
      <c r="I14" s="307">
        <v>3240001</v>
      </c>
      <c r="J14" s="150"/>
      <c r="K14" s="150"/>
      <c r="L14" s="150"/>
      <c r="M14" s="150"/>
      <c r="N14" s="150"/>
      <c r="O14" s="150"/>
      <c r="P14" s="150"/>
      <c r="Q14" s="150"/>
      <c r="R14" s="150"/>
      <c r="S14" s="150"/>
      <c r="T14" s="150"/>
      <c r="U14" s="150"/>
      <c r="V14" s="150"/>
      <c r="W14" s="150"/>
      <c r="X14" s="150"/>
      <c r="Y14" s="150"/>
      <c r="Z14" s="150"/>
      <c r="AA14" s="150"/>
      <c r="AB14" s="150"/>
      <c r="AC14" s="150"/>
      <c r="AD14" s="150"/>
      <c r="AE14" s="150"/>
      <c r="AF14" s="150"/>
      <c r="AG14" s="150"/>
      <c r="AH14" s="150"/>
      <c r="AI14" s="150"/>
      <c r="AJ14" s="150"/>
      <c r="AK14" s="150"/>
      <c r="AL14" s="150"/>
      <c r="AM14" s="150"/>
      <c r="AN14" s="150"/>
      <c r="AO14" s="150"/>
      <c r="AP14" s="150"/>
      <c r="AQ14" s="150"/>
      <c r="AR14" s="150"/>
      <c r="AS14" s="150"/>
      <c r="AT14" s="150"/>
      <c r="AU14" s="150"/>
      <c r="AV14" s="150"/>
      <c r="AW14" s="150"/>
      <c r="AX14" s="150"/>
      <c r="AY14" s="150"/>
      <c r="AZ14" s="150"/>
      <c r="BA14" s="150"/>
      <c r="BB14" s="150"/>
      <c r="BC14" s="150"/>
      <c r="BD14" s="150"/>
      <c r="BE14" s="150"/>
      <c r="BF14" s="150"/>
      <c r="BG14" s="66"/>
      <c r="BH14" s="66"/>
      <c r="BI14" s="98"/>
      <c r="BJ14" s="65"/>
      <c r="BK14" s="66">
        <f>BM14/1.19</f>
        <v>2722689.9159663869</v>
      </c>
      <c r="BL14" s="67">
        <f t="shared" si="9"/>
        <v>32400.010000000002</v>
      </c>
      <c r="BM14" s="198">
        <f t="shared" si="2"/>
        <v>3240001</v>
      </c>
      <c r="BN14" s="69">
        <f t="shared" si="7"/>
        <v>129600040</v>
      </c>
      <c r="BO14" s="37" t="s">
        <v>318</v>
      </c>
    </row>
    <row r="15" spans="3:67" ht="27.65" customHeight="1">
      <c r="C15" s="228"/>
      <c r="D15" s="229"/>
      <c r="E15" s="229" t="s">
        <v>414</v>
      </c>
      <c r="F15" s="229"/>
      <c r="G15" s="229"/>
      <c r="H15" s="230"/>
      <c r="I15" s="231"/>
      <c r="J15" s="231"/>
      <c r="K15" s="231"/>
      <c r="L15" s="231"/>
      <c r="M15" s="231"/>
      <c r="N15" s="232"/>
      <c r="O15" s="232"/>
      <c r="P15" s="232"/>
      <c r="Q15" s="232"/>
      <c r="R15" s="231"/>
      <c r="S15" s="231"/>
      <c r="T15" s="231"/>
      <c r="U15" s="231"/>
      <c r="V15" s="231"/>
      <c r="W15" s="231"/>
      <c r="X15" s="231"/>
      <c r="Y15" s="231"/>
      <c r="Z15" s="231"/>
      <c r="AA15" s="231"/>
      <c r="AB15" s="231"/>
      <c r="AC15" s="231"/>
      <c r="AD15" s="231"/>
      <c r="AE15" s="231"/>
      <c r="AF15" s="231"/>
      <c r="AG15" s="231"/>
      <c r="AH15" s="231"/>
      <c r="AI15" s="231"/>
      <c r="AJ15" s="231"/>
      <c r="AK15" s="231"/>
      <c r="AL15" s="231"/>
      <c r="AM15" s="231"/>
      <c r="AN15" s="231"/>
      <c r="AO15" s="231"/>
      <c r="AP15" s="231"/>
      <c r="AQ15" s="231"/>
      <c r="AR15" s="231"/>
      <c r="AS15" s="231"/>
      <c r="AT15" s="231"/>
      <c r="AU15" s="231"/>
      <c r="AV15" s="231"/>
      <c r="AW15" s="231"/>
      <c r="AX15" s="231"/>
      <c r="AY15" s="231"/>
      <c r="AZ15" s="231"/>
      <c r="BA15" s="231"/>
      <c r="BB15" s="231"/>
      <c r="BC15" s="231"/>
      <c r="BD15" s="231"/>
      <c r="BE15" s="231"/>
      <c r="BF15" s="231"/>
      <c r="BG15" s="233"/>
      <c r="BH15" s="233"/>
      <c r="BI15" s="233"/>
      <c r="BJ15" s="234"/>
      <c r="BK15" s="235"/>
      <c r="BL15" s="236"/>
      <c r="BM15" s="235"/>
      <c r="BN15" s="235"/>
      <c r="BO15" s="235"/>
    </row>
    <row r="16" spans="3:67" ht="93" customHeight="1">
      <c r="C16" s="267">
        <v>7</v>
      </c>
      <c r="D16" s="288" t="s">
        <v>350</v>
      </c>
      <c r="E16" s="289" t="s">
        <v>458</v>
      </c>
      <c r="F16" s="288" t="s">
        <v>12</v>
      </c>
      <c r="G16" s="290">
        <v>1</v>
      </c>
      <c r="H16" s="291"/>
      <c r="I16" s="292"/>
      <c r="J16" s="292"/>
      <c r="K16" s="292"/>
      <c r="L16" s="292"/>
      <c r="M16" s="292"/>
      <c r="N16" s="292"/>
      <c r="O16" s="292"/>
      <c r="P16" s="292"/>
      <c r="Q16" s="292"/>
      <c r="R16" s="292"/>
      <c r="S16" s="292"/>
      <c r="T16" s="292"/>
      <c r="U16" s="292"/>
      <c r="V16" s="292"/>
      <c r="W16" s="292"/>
      <c r="X16" s="292"/>
      <c r="Y16" s="292"/>
      <c r="Z16" s="292"/>
      <c r="AA16" s="292"/>
      <c r="AB16" s="292"/>
      <c r="AC16" s="292"/>
      <c r="AD16" s="292"/>
      <c r="AE16" s="292"/>
      <c r="AF16" s="292"/>
      <c r="AG16" s="292"/>
      <c r="AH16" s="292"/>
      <c r="AI16" s="292"/>
      <c r="AJ16" s="292"/>
      <c r="AK16" s="292"/>
      <c r="AL16" s="292"/>
      <c r="AM16" s="292"/>
      <c r="AN16" s="292"/>
      <c r="AO16" s="292"/>
      <c r="AP16" s="292"/>
      <c r="AQ16" s="292"/>
      <c r="AR16" s="292"/>
      <c r="AS16" s="293"/>
      <c r="AT16" s="292"/>
      <c r="AU16" s="292"/>
      <c r="AV16" s="292"/>
      <c r="AW16" s="292"/>
      <c r="AX16" s="292"/>
      <c r="AY16" s="292"/>
      <c r="AZ16" s="292"/>
      <c r="BA16" s="292"/>
      <c r="BB16" s="292"/>
      <c r="BC16" s="292"/>
      <c r="BD16" s="292"/>
      <c r="BE16" s="292"/>
      <c r="BF16" s="292"/>
      <c r="BG16" s="272"/>
      <c r="BH16" s="272"/>
      <c r="BI16" s="294"/>
      <c r="BJ16" s="295"/>
      <c r="BK16" s="272">
        <v>596221346.82978725</v>
      </c>
      <c r="BL16" s="272"/>
      <c r="BM16" s="272">
        <v>596221346.82978725</v>
      </c>
      <c r="BN16" s="272">
        <v>596221346.82978725</v>
      </c>
      <c r="BO16" s="296" t="s">
        <v>401</v>
      </c>
    </row>
    <row r="17" spans="3:67" ht="120" customHeight="1">
      <c r="C17" s="267">
        <v>8</v>
      </c>
      <c r="D17" s="335" t="s">
        <v>391</v>
      </c>
      <c r="E17" s="268" t="s">
        <v>394</v>
      </c>
      <c r="F17" s="269" t="s">
        <v>12</v>
      </c>
      <c r="G17" s="270">
        <v>1</v>
      </c>
      <c r="H17" s="271"/>
      <c r="I17" s="292"/>
      <c r="J17" s="292"/>
      <c r="K17" s="292"/>
      <c r="L17" s="292"/>
      <c r="M17" s="292"/>
      <c r="N17" s="292"/>
      <c r="O17" s="292"/>
      <c r="P17" s="292"/>
      <c r="Q17" s="292"/>
      <c r="R17" s="292"/>
      <c r="S17" s="292"/>
      <c r="T17" s="292"/>
      <c r="U17" s="292"/>
      <c r="V17" s="292"/>
      <c r="W17" s="292"/>
      <c r="X17" s="292"/>
      <c r="Y17" s="292"/>
      <c r="Z17" s="292"/>
      <c r="AA17" s="292"/>
      <c r="AB17" s="292"/>
      <c r="AC17" s="292"/>
      <c r="AD17" s="292"/>
      <c r="AE17" s="292"/>
      <c r="AF17" s="292"/>
      <c r="AG17" s="292"/>
      <c r="AH17" s="292"/>
      <c r="AI17" s="292"/>
      <c r="AJ17" s="292"/>
      <c r="AK17" s="292"/>
      <c r="AL17" s="292"/>
      <c r="AM17" s="292"/>
      <c r="AN17" s="292"/>
      <c r="AO17" s="292"/>
      <c r="AP17" s="292"/>
      <c r="AQ17" s="292"/>
      <c r="AR17" s="292"/>
      <c r="AS17" s="292"/>
      <c r="AT17" s="292"/>
      <c r="AU17" s="292"/>
      <c r="AV17" s="292"/>
      <c r="AW17" s="292"/>
      <c r="AX17" s="292"/>
      <c r="AY17" s="292"/>
      <c r="AZ17" s="292"/>
      <c r="BA17" s="292"/>
      <c r="BB17" s="292"/>
      <c r="BC17" s="292"/>
      <c r="BD17" s="292"/>
      <c r="BE17" s="292"/>
      <c r="BF17" s="292"/>
      <c r="BG17" s="272"/>
      <c r="BH17" s="272"/>
      <c r="BI17" s="294"/>
      <c r="BJ17" s="295"/>
      <c r="BK17" s="272">
        <v>27500000</v>
      </c>
      <c r="BL17" s="273"/>
      <c r="BM17" s="272">
        <v>27500000</v>
      </c>
      <c r="BN17" s="272">
        <v>27500000</v>
      </c>
      <c r="BO17" s="274" t="s">
        <v>392</v>
      </c>
    </row>
    <row r="18" spans="3:67" ht="115.75" customHeight="1">
      <c r="C18" s="86">
        <v>9</v>
      </c>
      <c r="D18" s="191" t="s">
        <v>341</v>
      </c>
      <c r="E18" s="191" t="s">
        <v>83</v>
      </c>
      <c r="F18" s="191" t="s">
        <v>13</v>
      </c>
      <c r="G18" s="86">
        <v>9000</v>
      </c>
      <c r="H18" s="86"/>
      <c r="I18" s="119"/>
      <c r="J18" s="119"/>
      <c r="K18" s="119"/>
      <c r="L18" s="119"/>
      <c r="M18" s="119"/>
      <c r="N18" s="119"/>
      <c r="O18" s="119"/>
      <c r="P18" s="119"/>
      <c r="Q18" s="119"/>
      <c r="R18" s="119"/>
      <c r="S18" s="119"/>
      <c r="T18" s="108">
        <v>17000</v>
      </c>
      <c r="U18" s="108">
        <v>17867</v>
      </c>
      <c r="V18" s="108">
        <v>15500</v>
      </c>
      <c r="W18" s="108">
        <v>16291</v>
      </c>
      <c r="X18" s="108">
        <v>15500</v>
      </c>
      <c r="Y18" s="108">
        <v>16291</v>
      </c>
      <c r="Z18" s="108">
        <v>16000</v>
      </c>
      <c r="AA18" s="108">
        <v>16291</v>
      </c>
      <c r="AB18" s="119"/>
      <c r="AC18" s="119"/>
      <c r="AD18" s="119"/>
      <c r="AE18" s="119"/>
      <c r="AF18" s="119"/>
      <c r="AG18" s="119"/>
      <c r="AH18" s="119"/>
      <c r="AI18" s="119"/>
      <c r="AJ18" s="119"/>
      <c r="AK18" s="119"/>
      <c r="AL18" s="119"/>
      <c r="AM18" s="119"/>
      <c r="AN18" s="119"/>
      <c r="AO18" s="119"/>
      <c r="AP18" s="119"/>
      <c r="AQ18" s="119"/>
      <c r="AR18" s="119"/>
      <c r="AS18" s="119"/>
      <c r="AT18" s="119"/>
      <c r="AU18" s="119"/>
      <c r="AV18" s="119"/>
      <c r="AW18" s="119"/>
      <c r="AX18" s="119"/>
      <c r="AY18" s="119"/>
      <c r="AZ18" s="119"/>
      <c r="BA18" s="119"/>
      <c r="BB18" s="119"/>
      <c r="BC18" s="119"/>
      <c r="BD18" s="119"/>
      <c r="BE18" s="119"/>
      <c r="BF18" s="119"/>
      <c r="BG18" s="66">
        <f>MEDIAN(I18,K18,M18,O18,P18,Q18,S18,U18,W18,Y18,AA18,AC18,AE18,AG18,AH18,AJ18,AL18,AM18,AN18,AO18,AP18,AQ18,AR18,AS18,AT18,AU18,AV18,AW18,AX18,AZ18,BB18,BD18,BF18)</f>
        <v>16291</v>
      </c>
      <c r="BH18" s="66">
        <f>AVERAGE(I18,K18,M18,O18,P18,Q18,S18,U18,W18,Y18,AA18,AC18,AE18,AG18,AH18,AJ18,AL18,AM18,AN18,AO18,AP18,AQ18,AR18,AS18,AT18,AU18,AV18,AW18,AX18,AZ18,BB18,BD18,BF18)</f>
        <v>16685</v>
      </c>
      <c r="BI18" s="98">
        <f>STDEV(I18,K18,M18,O18,P18,Q18,S18,U18,W18,Y18,AA18,AC18,AE18,AG18,AH18,AJ18,AL18,AM18,AN18,AO18,AP18,AQ18,AR18,AS18,AT18,AU18,AV18,AW18,AX18,AZ18,BB18,BD18,BF18)</f>
        <v>788</v>
      </c>
      <c r="BJ18" s="65">
        <f t="shared" ref="BJ18" si="10">BI18/BH18</f>
        <v>4.722804914593947E-2</v>
      </c>
      <c r="BK18" s="66">
        <f>BM18/1.08</f>
        <v>15449.074074074073</v>
      </c>
      <c r="BL18" s="67">
        <f>BK18*19%</f>
        <v>2935.3240740740739</v>
      </c>
      <c r="BM18" s="198">
        <f>+ROUNDUP(IF(BJ18&lt;15%,BH18,BG18),0)</f>
        <v>16685</v>
      </c>
      <c r="BN18" s="69">
        <f>+BM18*G18</f>
        <v>150165000</v>
      </c>
      <c r="BO18" s="108" t="s">
        <v>234</v>
      </c>
    </row>
    <row r="19" spans="3:67" ht="124.75" customHeight="1">
      <c r="C19" s="86">
        <v>10</v>
      </c>
      <c r="D19" s="37" t="s">
        <v>285</v>
      </c>
      <c r="E19" s="41" t="s">
        <v>286</v>
      </c>
      <c r="F19" s="191" t="s">
        <v>366</v>
      </c>
      <c r="G19" s="86">
        <v>3</v>
      </c>
      <c r="H19" s="30">
        <v>5</v>
      </c>
      <c r="I19" s="119"/>
      <c r="J19" s="344"/>
      <c r="K19" s="344"/>
      <c r="L19" s="344"/>
      <c r="M19" s="344"/>
      <c r="N19" s="119"/>
      <c r="O19" s="119"/>
      <c r="P19" s="119"/>
      <c r="Q19" s="119"/>
      <c r="R19" s="119"/>
      <c r="S19" s="119"/>
      <c r="T19" s="119"/>
      <c r="U19" s="119"/>
      <c r="V19" s="119"/>
      <c r="W19" s="119"/>
      <c r="X19" s="119"/>
      <c r="Y19" s="119"/>
      <c r="Z19" s="119"/>
      <c r="AA19" s="119"/>
      <c r="AB19" s="119"/>
      <c r="AC19" s="119"/>
      <c r="AD19" s="108">
        <v>1200000</v>
      </c>
      <c r="AE19" s="108">
        <v>1261200</v>
      </c>
      <c r="AF19" s="108">
        <v>1560000</v>
      </c>
      <c r="AG19" s="108">
        <v>1639560</v>
      </c>
      <c r="AH19" s="138">
        <v>2000000</v>
      </c>
      <c r="AI19" s="138"/>
      <c r="AJ19" s="138"/>
      <c r="AK19" s="138"/>
      <c r="AL19" s="138"/>
      <c r="AM19" s="138"/>
      <c r="AN19" s="138"/>
      <c r="AO19" s="138"/>
      <c r="AP19" s="138"/>
      <c r="AQ19" s="138"/>
      <c r="AR19" s="138"/>
      <c r="AS19" s="119"/>
      <c r="AT19" s="119"/>
      <c r="AU19" s="194"/>
      <c r="AV19" s="194"/>
      <c r="AW19" s="194"/>
      <c r="AX19" s="204"/>
      <c r="AY19" s="194"/>
      <c r="AZ19" s="194"/>
      <c r="BA19" s="119"/>
      <c r="BB19" s="119"/>
      <c r="BC19" s="119"/>
      <c r="BD19" s="119"/>
      <c r="BE19" s="119"/>
      <c r="BF19" s="119"/>
      <c r="BG19" s="66">
        <f t="shared" ref="BG19:BG35" si="11">MEDIAN(I19,K19,M19,O19,P19,Q19,S19,U19,W19,Y19,AA19,AC19,AE19,AG19,AH19,AJ19,AL19,AM19,AN19,AO19,AP19,AQ19,AR19,AS19,AT19,AU19,AV19,AW19,AX19,AZ19,BB19,BD19,BF19)</f>
        <v>1639560</v>
      </c>
      <c r="BH19" s="66">
        <f t="shared" ref="BH19:BH35" si="12">AVERAGE(I19,K19,M19,O19,P19,Q19,S19,U19,W19,Y19,AA19,AC19,AE19,AG19,AH19,AJ19,AL19,AM19,AN19,AO19,AP19,AQ19,AR19,AS19,AT19,AU19,AV19,AW19,AX19,AZ19,BB19,BD19,BF19)</f>
        <v>1633586.6666666667</v>
      </c>
      <c r="BI19" s="98">
        <f t="shared" ref="BI19:BI35" si="13">STDEV(I19,K19,M19,O19,P19,Q19,S19,U19,W19,Y19,AA19,AC19,AE19,AG19,AH19,AJ19,AL19,AM19,AN19,AO19,AP19,AQ19,AR19,AS19,AT19,AU19,AV19,AW19,AX19,AZ19,BB19,BD19,BF19)</f>
        <v>369436.21984495985</v>
      </c>
      <c r="BJ19" s="65">
        <f t="shared" ref="BJ19:BJ36" si="14">BI19/BH19</f>
        <v>0.22615036433836375</v>
      </c>
      <c r="BK19" s="66">
        <f>+BM19</f>
        <v>1639560</v>
      </c>
      <c r="BL19" s="67"/>
      <c r="BM19" s="198">
        <f t="shared" ref="BM19:BM36" si="15">+ROUNDUP(IF(BJ19&lt;15%,BH19,BG19),0)</f>
        <v>1639560</v>
      </c>
      <c r="BN19" s="69">
        <f t="shared" ref="BN19:BN36" si="16">+BM19*G19</f>
        <v>4918680</v>
      </c>
      <c r="BO19" s="108" t="s">
        <v>335</v>
      </c>
    </row>
    <row r="20" spans="3:67" ht="124.75" customHeight="1">
      <c r="C20" s="86">
        <v>11</v>
      </c>
      <c r="D20" s="100" t="s">
        <v>201</v>
      </c>
      <c r="E20" s="357" t="s">
        <v>438</v>
      </c>
      <c r="F20" s="100" t="s">
        <v>436</v>
      </c>
      <c r="G20" s="30">
        <v>1</v>
      </c>
      <c r="H20" s="30"/>
      <c r="I20" s="160"/>
      <c r="J20" s="205">
        <v>270000</v>
      </c>
      <c r="K20" s="205">
        <v>283770</v>
      </c>
      <c r="L20" s="205">
        <v>270000</v>
      </c>
      <c r="M20" s="205">
        <v>283770</v>
      </c>
      <c r="N20" s="120"/>
      <c r="O20" s="119"/>
      <c r="P20" s="119"/>
      <c r="Q20" s="119"/>
      <c r="R20" s="119"/>
      <c r="S20" s="119"/>
      <c r="T20" s="119"/>
      <c r="U20" s="119"/>
      <c r="V20" s="119"/>
      <c r="W20" s="119"/>
      <c r="X20" s="119"/>
      <c r="Y20" s="119"/>
      <c r="Z20" s="119"/>
      <c r="AA20" s="119"/>
      <c r="AB20" s="119"/>
      <c r="AC20" s="119"/>
      <c r="AD20" s="108"/>
      <c r="AE20" s="108"/>
      <c r="AF20" s="108"/>
      <c r="AG20" s="108"/>
      <c r="AH20" s="138"/>
      <c r="AI20" s="138"/>
      <c r="AJ20" s="138"/>
      <c r="AK20" s="138"/>
      <c r="AL20" s="138"/>
      <c r="AM20" s="138"/>
      <c r="AN20" s="138"/>
      <c r="AO20" s="138"/>
      <c r="AP20" s="138"/>
      <c r="AQ20" s="138"/>
      <c r="AR20" s="138"/>
      <c r="AS20" s="119"/>
      <c r="AT20" s="119"/>
      <c r="AU20" s="343"/>
      <c r="AV20" s="343"/>
      <c r="AW20" s="343"/>
      <c r="AX20" s="343"/>
      <c r="AY20" s="194"/>
      <c r="AZ20" s="194"/>
      <c r="BA20" s="119"/>
      <c r="BB20" s="119"/>
      <c r="BC20" s="119"/>
      <c r="BD20" s="119"/>
      <c r="BE20" s="119"/>
      <c r="BF20" s="119"/>
      <c r="BG20" s="66">
        <f t="shared" si="11"/>
        <v>283770</v>
      </c>
      <c r="BH20" s="66">
        <f t="shared" si="12"/>
        <v>283770</v>
      </c>
      <c r="BI20" s="98">
        <f t="shared" si="13"/>
        <v>0</v>
      </c>
      <c r="BJ20" s="65">
        <f t="shared" si="14"/>
        <v>0</v>
      </c>
      <c r="BK20" s="66">
        <f>BM20/1.19</f>
        <v>238462.18487394959</v>
      </c>
      <c r="BL20" s="67">
        <f>BK20*19%</f>
        <v>45307.815126050424</v>
      </c>
      <c r="BM20" s="198">
        <f t="shared" si="15"/>
        <v>283770</v>
      </c>
      <c r="BN20" s="69">
        <f t="shared" si="16"/>
        <v>283770</v>
      </c>
      <c r="BO20" s="108" t="s">
        <v>234</v>
      </c>
    </row>
    <row r="21" spans="3:67" ht="124.75" customHeight="1">
      <c r="C21" s="86">
        <v>12</v>
      </c>
      <c r="D21" s="100" t="s">
        <v>202</v>
      </c>
      <c r="E21" s="357" t="s">
        <v>439</v>
      </c>
      <c r="F21" s="100" t="s">
        <v>436</v>
      </c>
      <c r="G21" s="30">
        <v>1</v>
      </c>
      <c r="H21" s="30"/>
      <c r="I21" s="160"/>
      <c r="J21" s="205">
        <v>480000</v>
      </c>
      <c r="K21" s="205">
        <v>504480</v>
      </c>
      <c r="L21" s="205">
        <v>495000</v>
      </c>
      <c r="M21" s="205">
        <v>520245</v>
      </c>
      <c r="N21" s="120"/>
      <c r="O21" s="119"/>
      <c r="P21" s="119"/>
      <c r="Q21" s="119"/>
      <c r="R21" s="119"/>
      <c r="S21" s="119"/>
      <c r="T21" s="119"/>
      <c r="U21" s="119"/>
      <c r="V21" s="119"/>
      <c r="W21" s="119"/>
      <c r="X21" s="119"/>
      <c r="Y21" s="119"/>
      <c r="Z21" s="119"/>
      <c r="AA21" s="119"/>
      <c r="AB21" s="119"/>
      <c r="AC21" s="119"/>
      <c r="AD21" s="108"/>
      <c r="AE21" s="108"/>
      <c r="AF21" s="108"/>
      <c r="AG21" s="108"/>
      <c r="AH21" s="138"/>
      <c r="AI21" s="138"/>
      <c r="AJ21" s="138"/>
      <c r="AK21" s="138"/>
      <c r="AL21" s="138"/>
      <c r="AM21" s="138"/>
      <c r="AN21" s="138"/>
      <c r="AO21" s="138"/>
      <c r="AP21" s="138"/>
      <c r="AQ21" s="138"/>
      <c r="AR21" s="138"/>
      <c r="AS21" s="119"/>
      <c r="AT21" s="119"/>
      <c r="AU21" s="343"/>
      <c r="AV21" s="343"/>
      <c r="AW21" s="343"/>
      <c r="AX21" s="343"/>
      <c r="AY21" s="194"/>
      <c r="AZ21" s="194"/>
      <c r="BA21" s="119"/>
      <c r="BB21" s="119"/>
      <c r="BC21" s="119"/>
      <c r="BD21" s="119"/>
      <c r="BE21" s="119"/>
      <c r="BF21" s="119"/>
      <c r="BG21" s="66">
        <f t="shared" si="11"/>
        <v>512362.5</v>
      </c>
      <c r="BH21" s="66">
        <f t="shared" si="12"/>
        <v>512362.5</v>
      </c>
      <c r="BI21" s="98">
        <f t="shared" si="13"/>
        <v>11147.538405405921</v>
      </c>
      <c r="BJ21" s="65">
        <f t="shared" si="14"/>
        <v>2.1757131728816846E-2</v>
      </c>
      <c r="BK21" s="66">
        <f t="shared" ref="BK21:BK22" si="17">BM21/1.19</f>
        <v>430557.1428571429</v>
      </c>
      <c r="BL21" s="67">
        <f t="shared" ref="BL21:BL29" si="18">BK21*19%</f>
        <v>81805.857142857145</v>
      </c>
      <c r="BM21" s="198">
        <f t="shared" si="15"/>
        <v>512363</v>
      </c>
      <c r="BN21" s="69">
        <f t="shared" si="16"/>
        <v>512363</v>
      </c>
      <c r="BO21" s="108" t="s">
        <v>234</v>
      </c>
    </row>
    <row r="22" spans="3:67" ht="124.75" customHeight="1">
      <c r="C22" s="86">
        <v>13</v>
      </c>
      <c r="D22" s="100" t="s">
        <v>203</v>
      </c>
      <c r="E22" s="357" t="s">
        <v>440</v>
      </c>
      <c r="F22" s="100" t="s">
        <v>436</v>
      </c>
      <c r="G22" s="30">
        <v>1</v>
      </c>
      <c r="H22" s="30"/>
      <c r="I22" s="160"/>
      <c r="J22" s="205">
        <v>550000</v>
      </c>
      <c r="K22" s="205">
        <v>578050</v>
      </c>
      <c r="L22" s="205">
        <v>565000</v>
      </c>
      <c r="M22" s="205">
        <v>593815</v>
      </c>
      <c r="N22" s="120"/>
      <c r="O22" s="119"/>
      <c r="P22" s="119"/>
      <c r="Q22" s="119"/>
      <c r="R22" s="119"/>
      <c r="S22" s="119"/>
      <c r="T22" s="119"/>
      <c r="U22" s="119"/>
      <c r="V22" s="119"/>
      <c r="W22" s="119"/>
      <c r="X22" s="119"/>
      <c r="Y22" s="119"/>
      <c r="Z22" s="119"/>
      <c r="AA22" s="119"/>
      <c r="AB22" s="119"/>
      <c r="AC22" s="119"/>
      <c r="AD22" s="108"/>
      <c r="AE22" s="108"/>
      <c r="AF22" s="108"/>
      <c r="AG22" s="108"/>
      <c r="AH22" s="138"/>
      <c r="AI22" s="138"/>
      <c r="AJ22" s="138"/>
      <c r="AK22" s="138"/>
      <c r="AL22" s="138"/>
      <c r="AM22" s="138"/>
      <c r="AN22" s="138"/>
      <c r="AO22" s="138"/>
      <c r="AP22" s="138"/>
      <c r="AQ22" s="138"/>
      <c r="AR22" s="138"/>
      <c r="AS22" s="119"/>
      <c r="AT22" s="119"/>
      <c r="AU22" s="343"/>
      <c r="AV22" s="343"/>
      <c r="AW22" s="343"/>
      <c r="AX22" s="343"/>
      <c r="AY22" s="194"/>
      <c r="AZ22" s="194"/>
      <c r="BA22" s="119"/>
      <c r="BB22" s="119"/>
      <c r="BC22" s="119"/>
      <c r="BD22" s="119"/>
      <c r="BE22" s="119"/>
      <c r="BF22" s="119"/>
      <c r="BG22" s="66">
        <f t="shared" si="11"/>
        <v>585932.5</v>
      </c>
      <c r="BH22" s="66">
        <f t="shared" si="12"/>
        <v>585932.5</v>
      </c>
      <c r="BI22" s="98">
        <f t="shared" si="13"/>
        <v>11147.538405405921</v>
      </c>
      <c r="BJ22" s="65">
        <f t="shared" si="14"/>
        <v>1.9025294561073026E-2</v>
      </c>
      <c r="BK22" s="66">
        <f t="shared" si="17"/>
        <v>492380.6722689076</v>
      </c>
      <c r="BL22" s="67">
        <f t="shared" si="18"/>
        <v>93552.327731092446</v>
      </c>
      <c r="BM22" s="198">
        <f t="shared" si="15"/>
        <v>585933</v>
      </c>
      <c r="BN22" s="69">
        <f t="shared" si="16"/>
        <v>585933</v>
      </c>
      <c r="BO22" s="108" t="s">
        <v>234</v>
      </c>
    </row>
    <row r="23" spans="3:67" ht="124.75" customHeight="1">
      <c r="C23" s="86">
        <v>14</v>
      </c>
      <c r="D23" s="100" t="s">
        <v>14</v>
      </c>
      <c r="E23" s="357" t="s">
        <v>441</v>
      </c>
      <c r="F23" s="100" t="s">
        <v>436</v>
      </c>
      <c r="G23" s="30">
        <v>1</v>
      </c>
      <c r="H23" s="30"/>
      <c r="I23" s="350"/>
      <c r="J23" s="351">
        <v>700000</v>
      </c>
      <c r="K23" s="351">
        <v>735700</v>
      </c>
      <c r="L23" s="351">
        <v>690000</v>
      </c>
      <c r="M23" s="351">
        <v>725190</v>
      </c>
      <c r="N23" s="352"/>
      <c r="O23" s="344"/>
      <c r="P23" s="344"/>
      <c r="Q23" s="344"/>
      <c r="R23" s="344"/>
      <c r="S23" s="344"/>
      <c r="T23" s="344"/>
      <c r="U23" s="344"/>
      <c r="V23" s="344"/>
      <c r="W23" s="344"/>
      <c r="X23" s="344"/>
      <c r="Y23" s="344"/>
      <c r="Z23" s="344"/>
      <c r="AA23" s="344"/>
      <c r="AB23" s="344"/>
      <c r="AC23" s="344"/>
      <c r="AD23" s="345"/>
      <c r="AE23" s="345"/>
      <c r="AF23" s="345"/>
      <c r="AG23" s="345"/>
      <c r="AH23" s="346"/>
      <c r="AI23" s="346"/>
      <c r="AJ23" s="346"/>
      <c r="AK23" s="346"/>
      <c r="AL23" s="346"/>
      <c r="AM23" s="346"/>
      <c r="AN23" s="346"/>
      <c r="AO23" s="346"/>
      <c r="AP23" s="346"/>
      <c r="AQ23" s="346"/>
      <c r="AR23" s="138"/>
      <c r="AS23" s="119"/>
      <c r="AT23" s="119"/>
      <c r="AU23" s="343"/>
      <c r="AV23" s="343"/>
      <c r="AW23" s="343"/>
      <c r="AX23" s="343"/>
      <c r="AY23" s="349"/>
      <c r="AZ23" s="349"/>
      <c r="BA23" s="344"/>
      <c r="BB23" s="344"/>
      <c r="BC23" s="344"/>
      <c r="BD23" s="344"/>
      <c r="BE23" s="344"/>
      <c r="BF23" s="344"/>
      <c r="BG23" s="66">
        <f t="shared" si="11"/>
        <v>730445</v>
      </c>
      <c r="BH23" s="66">
        <f t="shared" si="12"/>
        <v>730445</v>
      </c>
      <c r="BI23" s="98">
        <f t="shared" si="13"/>
        <v>7431.6922702706142</v>
      </c>
      <c r="BJ23" s="65">
        <f t="shared" si="14"/>
        <v>1.017419829045392E-2</v>
      </c>
      <c r="BK23" s="66">
        <f>BM23/1.19</f>
        <v>613819.32773109246</v>
      </c>
      <c r="BL23" s="67">
        <f>BK23*19%</f>
        <v>116625.67226890757</v>
      </c>
      <c r="BM23" s="198">
        <f t="shared" si="15"/>
        <v>730445</v>
      </c>
      <c r="BN23" s="69">
        <f t="shared" si="16"/>
        <v>730445</v>
      </c>
      <c r="BO23" s="108" t="s">
        <v>234</v>
      </c>
    </row>
    <row r="24" spans="3:67" ht="124.75" customHeight="1">
      <c r="C24" s="86">
        <v>15</v>
      </c>
      <c r="D24" s="100" t="s">
        <v>204</v>
      </c>
      <c r="E24" s="357" t="s">
        <v>447</v>
      </c>
      <c r="F24" s="100" t="s">
        <v>436</v>
      </c>
      <c r="G24" s="83">
        <v>1</v>
      </c>
      <c r="H24" s="30"/>
      <c r="I24" s="119"/>
      <c r="J24" s="205">
        <v>2000000</v>
      </c>
      <c r="K24" s="205">
        <v>2102000</v>
      </c>
      <c r="L24" s="205">
        <v>1950000</v>
      </c>
      <c r="M24" s="205">
        <v>2049450</v>
      </c>
      <c r="N24" s="119"/>
      <c r="O24" s="119"/>
      <c r="P24" s="119"/>
      <c r="Q24" s="119"/>
      <c r="R24" s="205">
        <v>2360000</v>
      </c>
      <c r="S24" s="205">
        <v>2480360</v>
      </c>
      <c r="T24" s="119"/>
      <c r="U24" s="119"/>
      <c r="V24" s="119"/>
      <c r="W24" s="344"/>
      <c r="X24" s="344"/>
      <c r="Y24" s="344"/>
      <c r="Z24" s="344"/>
      <c r="AA24" s="344"/>
      <c r="AB24" s="119"/>
      <c r="AC24" s="119"/>
      <c r="AD24" s="108"/>
      <c r="AE24" s="108"/>
      <c r="AF24" s="108"/>
      <c r="AG24" s="108"/>
      <c r="AH24" s="138"/>
      <c r="AI24" s="138"/>
      <c r="AJ24" s="138"/>
      <c r="AK24" s="138"/>
      <c r="AL24" s="138"/>
      <c r="AM24" s="138"/>
      <c r="AN24" s="138"/>
      <c r="AO24" s="138"/>
      <c r="AP24" s="138"/>
      <c r="AQ24" s="138"/>
      <c r="AR24" s="138"/>
      <c r="AS24" s="119"/>
      <c r="AT24" s="119"/>
      <c r="AU24" s="194"/>
      <c r="AV24" s="194"/>
      <c r="AW24" s="194"/>
      <c r="AX24" s="349"/>
      <c r="AY24" s="349"/>
      <c r="AZ24" s="349"/>
      <c r="BA24" s="119"/>
      <c r="BB24" s="119"/>
      <c r="BC24" s="119"/>
      <c r="BD24" s="119"/>
      <c r="BE24" s="119"/>
      <c r="BF24" s="119"/>
      <c r="BG24" s="66">
        <f t="shared" si="11"/>
        <v>2102000</v>
      </c>
      <c r="BH24" s="66">
        <f t="shared" si="12"/>
        <v>2210603.3333333335</v>
      </c>
      <c r="BI24" s="98">
        <f t="shared" si="13"/>
        <v>235089.0682982374</v>
      </c>
      <c r="BJ24" s="65">
        <f t="shared" si="14"/>
        <v>0.10634611137754431</v>
      </c>
      <c r="BK24" s="66">
        <f t="shared" ref="BK24" si="19">BM24/1.19</f>
        <v>1857650.4201680673</v>
      </c>
      <c r="BL24" s="67">
        <f t="shared" si="18"/>
        <v>352953.57983193279</v>
      </c>
      <c r="BM24" s="198">
        <f t="shared" si="15"/>
        <v>2210604</v>
      </c>
      <c r="BN24" s="69">
        <f t="shared" si="16"/>
        <v>2210604</v>
      </c>
      <c r="BO24" s="108" t="s">
        <v>234</v>
      </c>
    </row>
    <row r="25" spans="3:67" ht="124.75" customHeight="1">
      <c r="C25" s="86">
        <v>16</v>
      </c>
      <c r="D25" s="100" t="s">
        <v>205</v>
      </c>
      <c r="E25" s="356" t="s">
        <v>446</v>
      </c>
      <c r="F25" s="100" t="s">
        <v>436</v>
      </c>
      <c r="G25" s="83">
        <v>1</v>
      </c>
      <c r="H25" s="30"/>
      <c r="I25" s="355"/>
      <c r="J25" s="355"/>
      <c r="K25" s="355"/>
      <c r="L25" s="355"/>
      <c r="M25" s="355"/>
      <c r="N25" s="162"/>
      <c r="O25" s="162"/>
      <c r="P25" s="162"/>
      <c r="Q25" s="162"/>
      <c r="R25" s="162"/>
      <c r="S25" s="162"/>
      <c r="T25" s="162"/>
      <c r="U25" s="162"/>
      <c r="V25" s="162"/>
      <c r="W25" s="119"/>
      <c r="X25" s="205">
        <v>5000</v>
      </c>
      <c r="Y25" s="205">
        <v>5255</v>
      </c>
      <c r="Z25" s="205">
        <v>5250</v>
      </c>
      <c r="AA25" s="205">
        <v>5518</v>
      </c>
      <c r="AB25" s="354"/>
      <c r="AC25" s="162"/>
      <c r="AD25" s="347"/>
      <c r="AE25" s="347"/>
      <c r="AF25" s="347"/>
      <c r="AG25" s="347"/>
      <c r="AH25" s="348"/>
      <c r="AI25" s="348"/>
      <c r="AJ25" s="348"/>
      <c r="AK25" s="348"/>
      <c r="AL25" s="348"/>
      <c r="AM25" s="348"/>
      <c r="AN25" s="348"/>
      <c r="AO25" s="348"/>
      <c r="AP25" s="348"/>
      <c r="AQ25" s="348"/>
      <c r="AR25" s="138"/>
      <c r="AS25" s="119"/>
      <c r="AT25" s="119"/>
      <c r="AU25" s="194"/>
      <c r="AV25" s="194"/>
      <c r="AW25" s="194"/>
      <c r="AX25" s="194"/>
      <c r="AY25" s="205">
        <v>6000</v>
      </c>
      <c r="AZ25" s="205">
        <v>6306</v>
      </c>
      <c r="BA25" s="120"/>
      <c r="BB25" s="119"/>
      <c r="BC25" s="119"/>
      <c r="BD25" s="119"/>
      <c r="BE25" s="119"/>
      <c r="BF25" s="119"/>
      <c r="BG25" s="66">
        <f t="shared" si="11"/>
        <v>5518</v>
      </c>
      <c r="BH25" s="66">
        <f t="shared" si="12"/>
        <v>5693</v>
      </c>
      <c r="BI25" s="98">
        <f t="shared" si="13"/>
        <v>546.91772690231937</v>
      </c>
      <c r="BJ25" s="65">
        <f t="shared" si="14"/>
        <v>9.6068457211016922E-2</v>
      </c>
      <c r="BK25" s="66">
        <f>BM25/1.19</f>
        <v>4784.0336134453783</v>
      </c>
      <c r="BL25" s="67">
        <f>BK25*19%</f>
        <v>908.96638655462186</v>
      </c>
      <c r="BM25" s="198">
        <f t="shared" si="15"/>
        <v>5693</v>
      </c>
      <c r="BN25" s="69">
        <f t="shared" si="16"/>
        <v>5693</v>
      </c>
      <c r="BO25" s="108" t="s">
        <v>234</v>
      </c>
    </row>
    <row r="26" spans="3:67" ht="124.75" customHeight="1">
      <c r="C26" s="86">
        <v>17</v>
      </c>
      <c r="D26" s="100" t="s">
        <v>206</v>
      </c>
      <c r="E26" s="356" t="s">
        <v>445</v>
      </c>
      <c r="F26" s="100" t="s">
        <v>436</v>
      </c>
      <c r="G26" s="30">
        <v>1</v>
      </c>
      <c r="H26" s="30"/>
      <c r="I26" s="119"/>
      <c r="J26" s="205">
        <v>150000</v>
      </c>
      <c r="K26" s="205">
        <v>157650</v>
      </c>
      <c r="L26" s="205">
        <v>150000</v>
      </c>
      <c r="M26" s="205">
        <v>157650</v>
      </c>
      <c r="N26" s="119"/>
      <c r="O26" s="119"/>
      <c r="P26" s="119"/>
      <c r="Q26" s="119"/>
      <c r="R26" s="119"/>
      <c r="S26" s="119"/>
      <c r="T26" s="119"/>
      <c r="U26" s="119"/>
      <c r="V26" s="119"/>
      <c r="W26" s="162"/>
      <c r="X26" s="162"/>
      <c r="Y26" s="162"/>
      <c r="Z26" s="162"/>
      <c r="AA26" s="162"/>
      <c r="AB26" s="119"/>
      <c r="AC26" s="119"/>
      <c r="AD26" s="108"/>
      <c r="AE26" s="108"/>
      <c r="AF26" s="108"/>
      <c r="AG26" s="108"/>
      <c r="AH26" s="138"/>
      <c r="AI26" s="138"/>
      <c r="AJ26" s="138"/>
      <c r="AK26" s="138"/>
      <c r="AL26" s="138"/>
      <c r="AM26" s="138"/>
      <c r="AN26" s="138"/>
      <c r="AO26" s="138"/>
      <c r="AP26" s="138"/>
      <c r="AQ26" s="138"/>
      <c r="AR26" s="138"/>
      <c r="AS26" s="119"/>
      <c r="AT26" s="119"/>
      <c r="AU26" s="194"/>
      <c r="AV26" s="194"/>
      <c r="AW26" s="194"/>
      <c r="AX26" s="353"/>
      <c r="AY26" s="353"/>
      <c r="AZ26" s="194"/>
      <c r="BA26" s="119"/>
      <c r="BB26" s="119"/>
      <c r="BC26" s="119"/>
      <c r="BD26" s="119"/>
      <c r="BE26" s="119"/>
      <c r="BF26" s="119"/>
      <c r="BG26" s="66">
        <f t="shared" si="11"/>
        <v>157650</v>
      </c>
      <c r="BH26" s="66">
        <f t="shared" si="12"/>
        <v>157650</v>
      </c>
      <c r="BI26" s="98">
        <f t="shared" si="13"/>
        <v>0</v>
      </c>
      <c r="BJ26" s="65">
        <f t="shared" si="14"/>
        <v>0</v>
      </c>
      <c r="BK26" s="66">
        <f t="shared" ref="BK26" si="20">BM26/1.19</f>
        <v>132478.99159663866</v>
      </c>
      <c r="BL26" s="67">
        <f t="shared" si="18"/>
        <v>25171.008403361346</v>
      </c>
      <c r="BM26" s="198">
        <f t="shared" si="15"/>
        <v>157650</v>
      </c>
      <c r="BN26" s="69">
        <f t="shared" si="16"/>
        <v>157650</v>
      </c>
      <c r="BO26" s="108" t="s">
        <v>234</v>
      </c>
    </row>
    <row r="27" spans="3:67" ht="124.75" customHeight="1">
      <c r="C27" s="86">
        <v>18</v>
      </c>
      <c r="D27" s="191" t="s">
        <v>207</v>
      </c>
      <c r="E27" s="356" t="s">
        <v>437</v>
      </c>
      <c r="F27" s="356" t="s">
        <v>448</v>
      </c>
      <c r="G27" s="86">
        <v>1</v>
      </c>
      <c r="H27" s="30"/>
      <c r="I27" s="119"/>
      <c r="J27" s="205">
        <v>900000</v>
      </c>
      <c r="K27" s="205">
        <v>945900</v>
      </c>
      <c r="L27" s="205">
        <v>890000</v>
      </c>
      <c r="M27" s="205">
        <v>935390</v>
      </c>
      <c r="N27" s="119"/>
      <c r="O27" s="119"/>
      <c r="P27" s="119"/>
      <c r="Q27" s="119"/>
      <c r="R27" s="119"/>
      <c r="S27" s="119"/>
      <c r="T27" s="119"/>
      <c r="U27" s="119"/>
      <c r="V27" s="119"/>
      <c r="W27" s="119"/>
      <c r="X27" s="119"/>
      <c r="Y27" s="119"/>
      <c r="Z27" s="119"/>
      <c r="AA27" s="119"/>
      <c r="AB27" s="119"/>
      <c r="AC27" s="119"/>
      <c r="AD27" s="108"/>
      <c r="AE27" s="108"/>
      <c r="AF27" s="108"/>
      <c r="AG27" s="108"/>
      <c r="AH27" s="138"/>
      <c r="AI27" s="138"/>
      <c r="AJ27" s="138"/>
      <c r="AK27" s="138"/>
      <c r="AL27" s="138"/>
      <c r="AM27" s="138"/>
      <c r="AN27" s="138"/>
      <c r="AO27" s="138"/>
      <c r="AP27" s="138"/>
      <c r="AQ27" s="138"/>
      <c r="AR27" s="138"/>
      <c r="AS27" s="119"/>
      <c r="AT27" s="119"/>
      <c r="AU27" s="194"/>
      <c r="AV27" s="194"/>
      <c r="AW27" s="194"/>
      <c r="AX27" s="194"/>
      <c r="AY27" s="194"/>
      <c r="AZ27" s="194"/>
      <c r="BA27" s="205">
        <v>599000</v>
      </c>
      <c r="BB27" s="205">
        <v>629549</v>
      </c>
      <c r="BC27" s="205">
        <v>599000</v>
      </c>
      <c r="BD27" s="205">
        <v>629549</v>
      </c>
      <c r="BE27" s="205">
        <v>550000</v>
      </c>
      <c r="BF27" s="205">
        <v>578050</v>
      </c>
      <c r="BG27" s="66">
        <f t="shared" si="11"/>
        <v>629549</v>
      </c>
      <c r="BH27" s="66">
        <f t="shared" si="12"/>
        <v>743687.6</v>
      </c>
      <c r="BI27" s="98">
        <f t="shared" si="13"/>
        <v>181059.87920657644</v>
      </c>
      <c r="BJ27" s="65">
        <f t="shared" si="14"/>
        <v>0.2434622806761555</v>
      </c>
      <c r="BK27" s="66">
        <f>BM27/1.19</f>
        <v>529032.77310924372</v>
      </c>
      <c r="BL27" s="67">
        <f>BK27*19%</f>
        <v>100516.22689075631</v>
      </c>
      <c r="BM27" s="198">
        <f t="shared" si="15"/>
        <v>629549</v>
      </c>
      <c r="BN27" s="69">
        <f t="shared" si="16"/>
        <v>629549</v>
      </c>
      <c r="BO27" s="108" t="s">
        <v>321</v>
      </c>
    </row>
    <row r="28" spans="3:67" ht="124.75" customHeight="1">
      <c r="C28" s="86">
        <v>19</v>
      </c>
      <c r="D28" s="37" t="s">
        <v>249</v>
      </c>
      <c r="E28" s="356" t="s">
        <v>444</v>
      </c>
      <c r="F28" s="356" t="s">
        <v>448</v>
      </c>
      <c r="G28" s="30">
        <v>1</v>
      </c>
      <c r="H28" s="30"/>
      <c r="I28" s="119"/>
      <c r="J28" s="205">
        <v>4000</v>
      </c>
      <c r="K28" s="205">
        <v>4204</v>
      </c>
      <c r="L28" s="205">
        <v>3800</v>
      </c>
      <c r="M28" s="205">
        <v>3994</v>
      </c>
      <c r="N28" s="119"/>
      <c r="O28" s="119"/>
      <c r="P28" s="119"/>
      <c r="Q28" s="119"/>
      <c r="R28" s="119"/>
      <c r="S28" s="119"/>
      <c r="T28" s="119"/>
      <c r="U28" s="119"/>
      <c r="V28" s="119"/>
      <c r="W28" s="119"/>
      <c r="X28" s="119"/>
      <c r="Y28" s="119"/>
      <c r="Z28" s="119"/>
      <c r="AA28" s="119"/>
      <c r="AB28" s="119"/>
      <c r="AC28" s="119"/>
      <c r="AD28" s="108"/>
      <c r="AE28" s="108"/>
      <c r="AF28" s="108"/>
      <c r="AG28" s="108"/>
      <c r="AH28" s="138"/>
      <c r="AI28" s="138"/>
      <c r="AJ28" s="138"/>
      <c r="AK28" s="138"/>
      <c r="AL28" s="138"/>
      <c r="AM28" s="138"/>
      <c r="AN28" s="138"/>
      <c r="AO28" s="138"/>
      <c r="AP28" s="138"/>
      <c r="AQ28" s="138"/>
      <c r="AR28" s="138"/>
      <c r="AS28" s="119"/>
      <c r="AT28" s="119"/>
      <c r="AU28" s="194"/>
      <c r="AV28" s="194"/>
      <c r="AW28" s="194"/>
      <c r="AX28" s="194"/>
      <c r="AY28" s="194"/>
      <c r="AZ28" s="194"/>
      <c r="BA28" s="119"/>
      <c r="BB28" s="119"/>
      <c r="BC28" s="119"/>
      <c r="BD28" s="119"/>
      <c r="BE28" s="119"/>
      <c r="BF28" s="119"/>
      <c r="BG28" s="66">
        <f t="shared" si="11"/>
        <v>4099</v>
      </c>
      <c r="BH28" s="66">
        <f t="shared" si="12"/>
        <v>4099</v>
      </c>
      <c r="BI28" s="98">
        <f t="shared" si="13"/>
        <v>148.49242404917499</v>
      </c>
      <c r="BJ28" s="65">
        <f t="shared" si="14"/>
        <v>3.6226500133977796E-2</v>
      </c>
      <c r="BK28" s="66">
        <f t="shared" ref="BK28:BK29" si="21">BM28/1.19</f>
        <v>3444.5378151260506</v>
      </c>
      <c r="BL28" s="67">
        <f t="shared" si="18"/>
        <v>654.46218487394958</v>
      </c>
      <c r="BM28" s="198">
        <f t="shared" si="15"/>
        <v>4099</v>
      </c>
      <c r="BN28" s="69">
        <f t="shared" si="16"/>
        <v>4099</v>
      </c>
      <c r="BO28" s="108" t="s">
        <v>234</v>
      </c>
    </row>
    <row r="29" spans="3:67" ht="124.75" customHeight="1">
      <c r="C29" s="86">
        <v>20</v>
      </c>
      <c r="D29" s="37" t="s">
        <v>250</v>
      </c>
      <c r="E29" s="358" t="s">
        <v>443</v>
      </c>
      <c r="F29" s="100" t="s">
        <v>436</v>
      </c>
      <c r="G29" s="30">
        <v>1</v>
      </c>
      <c r="H29" s="30"/>
      <c r="I29" s="119"/>
      <c r="J29" s="351">
        <v>3500</v>
      </c>
      <c r="K29" s="351">
        <v>3679</v>
      </c>
      <c r="L29" s="351">
        <v>3200</v>
      </c>
      <c r="M29" s="351">
        <v>3363</v>
      </c>
      <c r="N29" s="344"/>
      <c r="O29" s="119"/>
      <c r="P29" s="119"/>
      <c r="Q29" s="119"/>
      <c r="R29" s="344"/>
      <c r="S29" s="344"/>
      <c r="T29" s="344"/>
      <c r="U29" s="119"/>
      <c r="V29" s="119"/>
      <c r="W29" s="119"/>
      <c r="X29" s="119"/>
      <c r="Y29" s="119"/>
      <c r="Z29" s="119"/>
      <c r="AA29" s="119"/>
      <c r="AB29" s="119"/>
      <c r="AC29" s="119"/>
      <c r="AD29" s="108"/>
      <c r="AE29" s="108"/>
      <c r="AF29" s="108"/>
      <c r="AG29" s="108"/>
      <c r="AH29" s="138"/>
      <c r="AI29" s="138"/>
      <c r="AJ29" s="138"/>
      <c r="AK29" s="138"/>
      <c r="AL29" s="138"/>
      <c r="AM29" s="138"/>
      <c r="AN29" s="138"/>
      <c r="AO29" s="138"/>
      <c r="AP29" s="138"/>
      <c r="AQ29" s="138"/>
      <c r="AR29" s="138"/>
      <c r="AS29" s="119"/>
      <c r="AT29" s="119"/>
      <c r="AU29" s="194"/>
      <c r="AV29" s="194"/>
      <c r="AW29" s="194"/>
      <c r="AX29" s="194"/>
      <c r="AY29" s="194"/>
      <c r="AZ29" s="194"/>
      <c r="BA29" s="119"/>
      <c r="BB29" s="119"/>
      <c r="BC29" s="119"/>
      <c r="BD29" s="119"/>
      <c r="BE29" s="119"/>
      <c r="BF29" s="119"/>
      <c r="BG29" s="66">
        <f t="shared" si="11"/>
        <v>3521</v>
      </c>
      <c r="BH29" s="66">
        <f t="shared" si="12"/>
        <v>3521</v>
      </c>
      <c r="BI29" s="98">
        <f t="shared" si="13"/>
        <v>223.44574285494903</v>
      </c>
      <c r="BJ29" s="65">
        <f t="shared" si="14"/>
        <v>6.3460875562325769E-2</v>
      </c>
      <c r="BK29" s="66">
        <f t="shared" si="21"/>
        <v>2958.8235294117649</v>
      </c>
      <c r="BL29" s="67">
        <f t="shared" si="18"/>
        <v>562.17647058823536</v>
      </c>
      <c r="BM29" s="198">
        <f t="shared" si="15"/>
        <v>3521</v>
      </c>
      <c r="BN29" s="69">
        <f t="shared" si="16"/>
        <v>3521</v>
      </c>
      <c r="BO29" s="108" t="s">
        <v>234</v>
      </c>
    </row>
    <row r="30" spans="3:67" ht="124.75" customHeight="1">
      <c r="C30" s="86">
        <v>21</v>
      </c>
      <c r="D30" s="191" t="s">
        <v>221</v>
      </c>
      <c r="E30" s="191" t="s">
        <v>429</v>
      </c>
      <c r="F30" s="100" t="s">
        <v>436</v>
      </c>
      <c r="G30" s="86">
        <v>1</v>
      </c>
      <c r="H30" s="30"/>
      <c r="I30" s="359"/>
      <c r="J30" s="205">
        <v>350000</v>
      </c>
      <c r="K30" s="205">
        <v>367850</v>
      </c>
      <c r="L30" s="205">
        <v>350000</v>
      </c>
      <c r="M30" s="205">
        <v>367850</v>
      </c>
      <c r="N30" s="119"/>
      <c r="O30" s="119"/>
      <c r="P30" s="119"/>
      <c r="Q30" s="160"/>
      <c r="R30" s="205">
        <v>380000</v>
      </c>
      <c r="S30" s="205">
        <v>399380</v>
      </c>
      <c r="T30" s="119"/>
      <c r="U30" s="119"/>
      <c r="V30" s="119"/>
      <c r="W30" s="119"/>
      <c r="X30" s="119"/>
      <c r="Y30" s="119"/>
      <c r="Z30" s="119"/>
      <c r="AA30" s="119"/>
      <c r="AB30" s="119"/>
      <c r="AC30" s="119"/>
      <c r="AD30" s="108"/>
      <c r="AE30" s="108"/>
      <c r="AF30" s="108"/>
      <c r="AG30" s="108"/>
      <c r="AH30" s="138"/>
      <c r="AI30" s="138"/>
      <c r="AJ30" s="138"/>
      <c r="AK30" s="138"/>
      <c r="AL30" s="138"/>
      <c r="AM30" s="138"/>
      <c r="AN30" s="138"/>
      <c r="AO30" s="138"/>
      <c r="AP30" s="138"/>
      <c r="AQ30" s="138"/>
      <c r="AR30" s="138"/>
      <c r="AS30" s="119"/>
      <c r="AT30" s="119"/>
      <c r="AU30" s="194"/>
      <c r="AV30" s="194"/>
      <c r="AW30" s="194"/>
      <c r="AX30" s="194"/>
      <c r="AY30" s="194"/>
      <c r="AZ30" s="194"/>
      <c r="BA30" s="119"/>
      <c r="BB30" s="119"/>
      <c r="BC30" s="119"/>
      <c r="BD30" s="119"/>
      <c r="BE30" s="119"/>
      <c r="BF30" s="119"/>
      <c r="BG30" s="66">
        <f t="shared" si="11"/>
        <v>367850</v>
      </c>
      <c r="BH30" s="66">
        <f t="shared" si="12"/>
        <v>378360</v>
      </c>
      <c r="BI30" s="98">
        <f t="shared" si="13"/>
        <v>18203.8539875489</v>
      </c>
      <c r="BJ30" s="65">
        <f t="shared" si="14"/>
        <v>4.8112522432468816E-2</v>
      </c>
      <c r="BK30" s="66">
        <f>BM30/1.19</f>
        <v>317949.57983193279</v>
      </c>
      <c r="BL30" s="67">
        <f>BK30*19%</f>
        <v>60410.420168067227</v>
      </c>
      <c r="BM30" s="198">
        <f t="shared" si="15"/>
        <v>378360</v>
      </c>
      <c r="BN30" s="69">
        <f t="shared" si="16"/>
        <v>378360</v>
      </c>
      <c r="BO30" s="108" t="s">
        <v>234</v>
      </c>
    </row>
    <row r="31" spans="3:67" ht="51.65" customHeight="1">
      <c r="C31" s="86">
        <v>22</v>
      </c>
      <c r="D31" s="201" t="s">
        <v>342</v>
      </c>
      <c r="E31" s="39" t="s">
        <v>442</v>
      </c>
      <c r="F31" s="191" t="s">
        <v>13</v>
      </c>
      <c r="G31" s="86">
        <v>525</v>
      </c>
      <c r="H31" s="86"/>
      <c r="I31" s="119"/>
      <c r="J31" s="162"/>
      <c r="K31" s="162"/>
      <c r="L31" s="162"/>
      <c r="M31" s="162"/>
      <c r="N31" s="162"/>
      <c r="O31" s="119"/>
      <c r="P31" s="119"/>
      <c r="Q31" s="119"/>
      <c r="R31" s="162"/>
      <c r="S31" s="162"/>
      <c r="T31" s="162"/>
      <c r="U31" s="119"/>
      <c r="V31" s="119"/>
      <c r="W31" s="119"/>
      <c r="X31" s="108"/>
      <c r="Y31" s="108"/>
      <c r="Z31" s="108"/>
      <c r="AA31" s="108"/>
      <c r="AB31" s="205">
        <v>3000</v>
      </c>
      <c r="AC31" s="205">
        <v>3153</v>
      </c>
      <c r="AD31" s="194"/>
      <c r="AE31" s="194"/>
      <c r="AF31" s="194"/>
      <c r="AG31" s="194"/>
      <c r="AH31" s="108"/>
      <c r="AI31" s="108"/>
      <c r="AJ31" s="108"/>
      <c r="AK31" s="108"/>
      <c r="AL31" s="108"/>
      <c r="AM31" s="108"/>
      <c r="AN31" s="108"/>
      <c r="AO31" s="108"/>
      <c r="AP31" s="108"/>
      <c r="AQ31" s="108"/>
      <c r="AR31" s="108"/>
      <c r="AS31" s="108"/>
      <c r="AT31" s="108"/>
      <c r="AU31" s="124"/>
      <c r="AV31" s="124"/>
      <c r="AW31" s="124"/>
      <c r="AX31" s="124"/>
      <c r="AY31" s="124"/>
      <c r="AZ31" s="124"/>
      <c r="BA31" s="205">
        <v>2000</v>
      </c>
      <c r="BB31" s="205">
        <v>2102</v>
      </c>
      <c r="BC31" s="205">
        <v>2000</v>
      </c>
      <c r="BD31" s="205">
        <v>2102</v>
      </c>
      <c r="BE31" s="205">
        <v>2000</v>
      </c>
      <c r="BF31" s="205">
        <v>2102</v>
      </c>
      <c r="BG31" s="66">
        <f t="shared" si="11"/>
        <v>2102</v>
      </c>
      <c r="BH31" s="66">
        <f t="shared" si="12"/>
        <v>2364.75</v>
      </c>
      <c r="BI31" s="98">
        <f t="shared" si="13"/>
        <v>525.5</v>
      </c>
      <c r="BJ31" s="65">
        <f t="shared" si="14"/>
        <v>0.22222222222222221</v>
      </c>
      <c r="BK31" s="66">
        <f>+BM31</f>
        <v>2102</v>
      </c>
      <c r="BL31" s="67"/>
      <c r="BM31" s="198">
        <f t="shared" si="15"/>
        <v>2102</v>
      </c>
      <c r="BN31" s="69">
        <f t="shared" si="16"/>
        <v>1103550</v>
      </c>
      <c r="BO31" s="108" t="s">
        <v>321</v>
      </c>
    </row>
    <row r="32" spans="3:67" ht="100.4" customHeight="1">
      <c r="C32" s="188">
        <v>23</v>
      </c>
      <c r="D32" s="191" t="s">
        <v>355</v>
      </c>
      <c r="E32" s="193" t="s">
        <v>413</v>
      </c>
      <c r="F32" s="287" t="s">
        <v>400</v>
      </c>
      <c r="G32" s="86">
        <v>1</v>
      </c>
      <c r="H32" s="86">
        <v>5</v>
      </c>
      <c r="I32" s="189"/>
      <c r="J32" s="189"/>
      <c r="K32" s="189"/>
      <c r="L32" s="189"/>
      <c r="M32" s="189"/>
      <c r="N32" s="189"/>
      <c r="O32" s="189"/>
      <c r="P32" s="189"/>
      <c r="Q32" s="189"/>
      <c r="R32" s="189"/>
      <c r="S32" s="189"/>
      <c r="T32" s="119"/>
      <c r="U32" s="119"/>
      <c r="V32" s="119"/>
      <c r="W32" s="119"/>
      <c r="X32" s="119"/>
      <c r="Y32" s="119"/>
      <c r="Z32" s="119"/>
      <c r="AA32" s="119"/>
      <c r="AB32" s="119"/>
      <c r="AC32" s="119"/>
      <c r="AD32" s="119"/>
      <c r="AE32" s="119"/>
      <c r="AF32" s="119"/>
      <c r="AG32" s="119"/>
      <c r="AH32" s="119"/>
      <c r="AI32" s="119"/>
      <c r="AJ32" s="119"/>
      <c r="AK32" s="119"/>
      <c r="AL32" s="119"/>
      <c r="AM32" s="119"/>
      <c r="AN32" s="119"/>
      <c r="AO32" s="119"/>
      <c r="AP32" s="119"/>
      <c r="AQ32" s="119"/>
      <c r="AR32" s="119"/>
      <c r="AS32" s="119">
        <v>1000000</v>
      </c>
      <c r="AT32" s="119">
        <v>1200000</v>
      </c>
      <c r="AU32" s="119"/>
      <c r="AV32" s="119"/>
      <c r="AW32" s="119"/>
      <c r="AX32" s="119"/>
      <c r="AY32" s="119"/>
      <c r="AZ32" s="119"/>
      <c r="BA32" s="119"/>
      <c r="BB32" s="119"/>
      <c r="BC32" s="119"/>
      <c r="BD32" s="119"/>
      <c r="BE32" s="119"/>
      <c r="BF32" s="119"/>
      <c r="BG32" s="66">
        <f t="shared" si="11"/>
        <v>1100000</v>
      </c>
      <c r="BH32" s="66">
        <f t="shared" si="12"/>
        <v>1100000</v>
      </c>
      <c r="BI32" s="98">
        <f t="shared" si="13"/>
        <v>141421.35623730952</v>
      </c>
      <c r="BJ32" s="65">
        <f t="shared" si="14"/>
        <v>0.12856486930664501</v>
      </c>
      <c r="BK32" s="66">
        <f>+BM32</f>
        <v>1100000</v>
      </c>
      <c r="BL32" s="67"/>
      <c r="BM32" s="198">
        <f t="shared" si="15"/>
        <v>1100000</v>
      </c>
      <c r="BN32" s="69">
        <f t="shared" si="16"/>
        <v>1100000</v>
      </c>
      <c r="BO32" s="108" t="s">
        <v>234</v>
      </c>
    </row>
    <row r="33" spans="3:67" ht="31">
      <c r="C33" s="110">
        <v>24</v>
      </c>
      <c r="D33" s="212" t="s">
        <v>358</v>
      </c>
      <c r="E33" s="212" t="s">
        <v>359</v>
      </c>
      <c r="F33" s="287" t="s">
        <v>13</v>
      </c>
      <c r="G33" s="86">
        <v>525</v>
      </c>
      <c r="H33" s="86"/>
      <c r="I33" s="119"/>
      <c r="J33" s="119"/>
      <c r="K33" s="119"/>
      <c r="L33" s="119"/>
      <c r="M33" s="119"/>
      <c r="N33" s="119"/>
      <c r="O33" s="119"/>
      <c r="P33" s="119"/>
      <c r="Q33" s="119"/>
      <c r="R33" s="119"/>
      <c r="S33" s="119"/>
      <c r="T33" s="119"/>
      <c r="U33" s="119"/>
      <c r="V33" s="119"/>
      <c r="W33" s="119"/>
      <c r="X33" s="108"/>
      <c r="Y33" s="108"/>
      <c r="Z33" s="108"/>
      <c r="AA33" s="108"/>
      <c r="AB33" s="194"/>
      <c r="AC33" s="194"/>
      <c r="AD33" s="194"/>
      <c r="AE33" s="194"/>
      <c r="AF33" s="194"/>
      <c r="AG33" s="194"/>
      <c r="AH33" s="108"/>
      <c r="AI33" s="108"/>
      <c r="AJ33" s="108"/>
      <c r="AK33" s="108"/>
      <c r="AL33" s="108"/>
      <c r="AM33" s="108"/>
      <c r="AN33" s="108"/>
      <c r="AO33" s="108"/>
      <c r="AP33" s="108"/>
      <c r="AQ33" s="108"/>
      <c r="AR33" s="108"/>
      <c r="AS33" s="108"/>
      <c r="AT33" s="108"/>
      <c r="AU33" s="205">
        <v>17800</v>
      </c>
      <c r="AV33" s="205">
        <v>24000</v>
      </c>
      <c r="AW33" s="205">
        <v>22610</v>
      </c>
      <c r="AX33" s="205">
        <v>23800</v>
      </c>
      <c r="AY33" s="194"/>
      <c r="AZ33" s="194"/>
      <c r="BA33" s="194"/>
      <c r="BB33" s="194"/>
      <c r="BC33" s="194"/>
      <c r="BD33" s="194"/>
      <c r="BE33" s="194"/>
      <c r="BF33" s="194"/>
      <c r="BG33" s="66">
        <f t="shared" si="11"/>
        <v>23205</v>
      </c>
      <c r="BH33" s="66">
        <f t="shared" si="12"/>
        <v>22052.5</v>
      </c>
      <c r="BI33" s="98">
        <f t="shared" si="13"/>
        <v>2900.6364244190731</v>
      </c>
      <c r="BJ33" s="65">
        <f t="shared" si="14"/>
        <v>0.13153322409790605</v>
      </c>
      <c r="BK33" s="66">
        <f t="shared" ref="BK33:BK34" si="22">BM33/1.19</f>
        <v>18531.932773109245</v>
      </c>
      <c r="BL33" s="67">
        <f t="shared" ref="BL33:BL34" si="23">BK33*19%</f>
        <v>3521.0672268907565</v>
      </c>
      <c r="BM33" s="198">
        <f t="shared" si="15"/>
        <v>22053</v>
      </c>
      <c r="BN33" s="69">
        <f t="shared" si="16"/>
        <v>11577825</v>
      </c>
      <c r="BO33" s="108" t="s">
        <v>234</v>
      </c>
    </row>
    <row r="34" spans="3:67" ht="93.75" customHeight="1">
      <c r="C34" s="110">
        <v>25</v>
      </c>
      <c r="D34" s="196" t="s">
        <v>328</v>
      </c>
      <c r="E34" s="41" t="s">
        <v>329</v>
      </c>
      <c r="F34" s="210" t="s">
        <v>366</v>
      </c>
      <c r="G34" s="86">
        <v>1</v>
      </c>
      <c r="H34" s="86">
        <v>5</v>
      </c>
      <c r="I34" s="119"/>
      <c r="J34" s="119"/>
      <c r="K34" s="119"/>
      <c r="L34" s="119"/>
      <c r="M34" s="119"/>
      <c r="N34" s="119"/>
      <c r="O34" s="119"/>
      <c r="P34" s="119"/>
      <c r="Q34" s="119"/>
      <c r="R34" s="119"/>
      <c r="S34" s="119"/>
      <c r="T34" s="119"/>
      <c r="U34" s="119"/>
      <c r="V34" s="119"/>
      <c r="W34" s="119"/>
      <c r="X34" s="119"/>
      <c r="Y34" s="119"/>
      <c r="Z34" s="119"/>
      <c r="AA34" s="119"/>
      <c r="AB34" s="119"/>
      <c r="AC34" s="119"/>
      <c r="AD34" s="108"/>
      <c r="AE34" s="108"/>
      <c r="AF34" s="108"/>
      <c r="AG34" s="108"/>
      <c r="AH34" s="138"/>
      <c r="AI34" s="138"/>
      <c r="AJ34" s="138"/>
      <c r="AK34" s="108">
        <v>2000000</v>
      </c>
      <c r="AL34" s="108">
        <v>2102000</v>
      </c>
      <c r="AM34" s="119"/>
      <c r="AN34" s="119"/>
      <c r="AO34" s="108">
        <v>2460000</v>
      </c>
      <c r="AP34" s="108">
        <v>2350000</v>
      </c>
      <c r="AQ34" s="189"/>
      <c r="AR34" s="189"/>
      <c r="AS34" s="189"/>
      <c r="AT34" s="189"/>
      <c r="AU34" s="189"/>
      <c r="AV34" s="189"/>
      <c r="AW34" s="189"/>
      <c r="AX34" s="189"/>
      <c r="AY34" s="189"/>
      <c r="AZ34" s="189"/>
      <c r="BA34" s="189"/>
      <c r="BB34" s="189"/>
      <c r="BC34" s="189"/>
      <c r="BD34" s="189"/>
      <c r="BE34" s="189"/>
      <c r="BF34" s="189"/>
      <c r="BG34" s="66">
        <f t="shared" si="11"/>
        <v>2350000</v>
      </c>
      <c r="BH34" s="66">
        <f t="shared" si="12"/>
        <v>2304000</v>
      </c>
      <c r="BI34" s="98">
        <f t="shared" si="13"/>
        <v>183379.38815472147</v>
      </c>
      <c r="BJ34" s="65">
        <f t="shared" si="14"/>
        <v>7.9591748331042309E-2</v>
      </c>
      <c r="BK34" s="66">
        <f t="shared" si="22"/>
        <v>1936134.4537815128</v>
      </c>
      <c r="BL34" s="67">
        <f t="shared" si="23"/>
        <v>367865.54621848743</v>
      </c>
      <c r="BM34" s="198">
        <f t="shared" si="15"/>
        <v>2304000</v>
      </c>
      <c r="BN34" s="69">
        <f t="shared" si="16"/>
        <v>2304000</v>
      </c>
      <c r="BO34" s="108" t="s">
        <v>234</v>
      </c>
    </row>
    <row r="35" spans="3:67" ht="248">
      <c r="C35" s="110">
        <v>26</v>
      </c>
      <c r="D35" s="201" t="s">
        <v>348</v>
      </c>
      <c r="E35" s="192" t="s">
        <v>352</v>
      </c>
      <c r="F35" s="211" t="s">
        <v>19</v>
      </c>
      <c r="G35" s="86">
        <v>525</v>
      </c>
      <c r="H35" s="86"/>
      <c r="I35" s="119"/>
      <c r="J35" s="119"/>
      <c r="K35" s="119"/>
      <c r="L35" s="119"/>
      <c r="M35" s="119"/>
      <c r="N35" s="119"/>
      <c r="O35" s="119"/>
      <c r="P35" s="119"/>
      <c r="Q35" s="119"/>
      <c r="R35" s="119"/>
      <c r="S35" s="119"/>
      <c r="T35" s="119"/>
      <c r="U35" s="119"/>
      <c r="V35" s="119"/>
      <c r="W35" s="119"/>
      <c r="X35" s="119"/>
      <c r="Y35" s="119"/>
      <c r="Z35" s="119"/>
      <c r="AA35" s="119"/>
      <c r="AB35" s="194">
        <v>42000</v>
      </c>
      <c r="AC35" s="194">
        <v>44142</v>
      </c>
      <c r="AD35" s="119"/>
      <c r="AE35" s="119"/>
      <c r="AF35" s="119"/>
      <c r="AG35" s="119"/>
      <c r="AH35" s="119"/>
      <c r="AI35" s="119"/>
      <c r="AJ35" s="119"/>
      <c r="AK35" s="119"/>
      <c r="AL35" s="119"/>
      <c r="AM35" s="119"/>
      <c r="AN35" s="119"/>
      <c r="AO35" s="119"/>
      <c r="AP35" s="119"/>
      <c r="AQ35" s="119"/>
      <c r="AR35" s="119"/>
      <c r="AS35" s="119"/>
      <c r="AT35" s="119"/>
      <c r="AU35" s="119"/>
      <c r="AV35" s="119"/>
      <c r="AW35" s="197">
        <v>43500</v>
      </c>
      <c r="AX35" s="197">
        <v>44000</v>
      </c>
      <c r="AY35" s="119"/>
      <c r="AZ35" s="119"/>
      <c r="BA35" s="119"/>
      <c r="BB35" s="119"/>
      <c r="BC35" s="119"/>
      <c r="BD35" s="119"/>
      <c r="BE35" s="119"/>
      <c r="BF35" s="119"/>
      <c r="BG35" s="66">
        <f t="shared" si="11"/>
        <v>44000</v>
      </c>
      <c r="BH35" s="66">
        <f t="shared" si="12"/>
        <v>43880.666666666664</v>
      </c>
      <c r="BI35" s="98">
        <f t="shared" si="13"/>
        <v>337.22593810876015</v>
      </c>
      <c r="BJ35" s="65">
        <f t="shared" si="14"/>
        <v>7.6850687039567954E-3</v>
      </c>
      <c r="BK35" s="66">
        <f t="shared" ref="BK35" si="24">BM35/1.08</f>
        <v>40630.555555555555</v>
      </c>
      <c r="BL35" s="67">
        <f t="shared" ref="BL35" si="25">BK35*8%</f>
        <v>3250.4444444444443</v>
      </c>
      <c r="BM35" s="198">
        <f t="shared" si="15"/>
        <v>43881</v>
      </c>
      <c r="BN35" s="69">
        <f t="shared" si="16"/>
        <v>23037525</v>
      </c>
      <c r="BO35" s="108" t="s">
        <v>234</v>
      </c>
    </row>
    <row r="36" spans="3:67" ht="82.75" customHeight="1">
      <c r="C36" s="86">
        <v>27</v>
      </c>
      <c r="D36" s="201" t="s">
        <v>349</v>
      </c>
      <c r="E36" s="195" t="s">
        <v>426</v>
      </c>
      <c r="F36" s="86" t="s">
        <v>19</v>
      </c>
      <c r="G36" s="86">
        <v>525</v>
      </c>
      <c r="H36" s="86"/>
      <c r="I36" s="119"/>
      <c r="J36" s="119"/>
      <c r="K36" s="119"/>
      <c r="L36" s="119"/>
      <c r="M36" s="119"/>
      <c r="N36" s="119"/>
      <c r="O36" s="119"/>
      <c r="P36" s="119"/>
      <c r="Q36" s="119"/>
      <c r="R36" s="119"/>
      <c r="S36" s="119"/>
      <c r="T36" s="119"/>
      <c r="U36" s="119"/>
      <c r="V36" s="119"/>
      <c r="W36" s="119"/>
      <c r="X36" s="119"/>
      <c r="Y36" s="119"/>
      <c r="Z36" s="119"/>
      <c r="AA36" s="119"/>
      <c r="AB36" s="119"/>
      <c r="AC36" s="119"/>
      <c r="AD36" s="119"/>
      <c r="AE36" s="119"/>
      <c r="AF36" s="119"/>
      <c r="AG36" s="119"/>
      <c r="AH36" s="119"/>
      <c r="AI36" s="119"/>
      <c r="AJ36" s="119"/>
      <c r="AK36" s="119"/>
      <c r="AL36" s="119"/>
      <c r="AM36" s="119"/>
      <c r="AN36" s="119"/>
      <c r="AO36" s="119"/>
      <c r="AP36" s="119"/>
      <c r="AQ36" s="119"/>
      <c r="AR36" s="119"/>
      <c r="AS36" s="119"/>
      <c r="AT36" s="119"/>
      <c r="AU36" s="119"/>
      <c r="AV36" s="119"/>
      <c r="AW36" s="197">
        <v>42840</v>
      </c>
      <c r="AX36" s="197">
        <v>39270</v>
      </c>
      <c r="AY36" s="197">
        <v>47600</v>
      </c>
      <c r="AZ36" s="197">
        <f>+(AY36*5.1%)+AY36</f>
        <v>50027.6</v>
      </c>
      <c r="BA36" s="119"/>
      <c r="BB36" s="119"/>
      <c r="BC36" s="119"/>
      <c r="BD36" s="119"/>
      <c r="BE36" s="119"/>
      <c r="BF36" s="119"/>
      <c r="BG36" s="66">
        <f>MEDIAN(I36,K36,M36,O36,P36,Q36,S36,U36,W36,Y36,AA36,AC36,AE36,AG36,AH36,AJ36,AL36,AM36,AN36,AO36,AP36,AQ36,AR36,AS36,AT36,AU36,AV36,AW36,AX36,AZ36,BB36,BD36,BF36)</f>
        <v>42840</v>
      </c>
      <c r="BH36" s="66">
        <f>AVERAGE(I36,K36,M36,O36,P36,Q36,S36,U36,W36,Y36,AA36,AC36,AE36,AG36,AH36,AJ36,AL36,AM36,AN36,AO36,AP36,AQ36,AR36,AS36,AT36,AU36,AV36,AW36,AX36,AZ36,BB36,BD36,BF36)</f>
        <v>44045.866666666669</v>
      </c>
      <c r="BI36" s="98">
        <f>STDEV(I36,K36,M36,O36,P36,Q36,S36,U36,W36,Y36,AA36,AC36,AE36,AG36,AH36,AJ36,AL36,AM36,AN36,AO36,AP36,AQ36,AR36,AS36,AT36,AU36,AV36,AW36,AX36,AZ36,BB36,BD36,BF36)</f>
        <v>5479.2403901757307</v>
      </c>
      <c r="BJ36" s="65">
        <f t="shared" si="14"/>
        <v>0.12439851465841056</v>
      </c>
      <c r="BK36" s="66">
        <f>BM36/1.19</f>
        <v>37013.445378151264</v>
      </c>
      <c r="BL36" s="67">
        <f>BK36*19%</f>
        <v>7032.5546218487398</v>
      </c>
      <c r="BM36" s="198">
        <f t="shared" si="15"/>
        <v>44046</v>
      </c>
      <c r="BN36" s="69">
        <f t="shared" si="16"/>
        <v>23124150</v>
      </c>
      <c r="BO36" s="108" t="s">
        <v>234</v>
      </c>
    </row>
    <row r="37" spans="3:67" ht="30" customHeight="1">
      <c r="C37" s="422" t="s">
        <v>360</v>
      </c>
      <c r="D37" s="423"/>
      <c r="E37" s="423"/>
      <c r="F37" s="310"/>
      <c r="G37" s="310"/>
      <c r="H37" s="311"/>
      <c r="I37" s="219"/>
      <c r="J37" s="219"/>
      <c r="K37" s="219"/>
      <c r="L37" s="219"/>
      <c r="M37" s="219"/>
      <c r="N37" s="219"/>
      <c r="O37" s="219"/>
      <c r="P37" s="219"/>
      <c r="Q37" s="219"/>
      <c r="R37" s="219"/>
      <c r="S37" s="219"/>
      <c r="T37" s="219"/>
      <c r="U37" s="219"/>
      <c r="V37" s="219"/>
      <c r="W37" s="219"/>
      <c r="X37" s="219"/>
      <c r="Y37" s="219"/>
      <c r="Z37" s="219"/>
      <c r="AA37" s="219"/>
      <c r="AB37" s="219"/>
      <c r="AC37" s="219"/>
      <c r="AD37" s="219"/>
      <c r="AE37" s="219"/>
      <c r="AF37" s="219"/>
      <c r="AG37" s="219"/>
      <c r="AH37" s="219"/>
      <c r="AI37" s="219"/>
      <c r="AJ37" s="219"/>
      <c r="AK37" s="219"/>
      <c r="AL37" s="219"/>
      <c r="AM37" s="219"/>
      <c r="AN37" s="219"/>
      <c r="AO37" s="219"/>
      <c r="AP37" s="219"/>
      <c r="AQ37" s="219"/>
      <c r="AR37" s="219"/>
      <c r="AS37" s="219"/>
      <c r="AT37" s="219"/>
      <c r="AU37" s="219"/>
      <c r="AV37" s="219"/>
      <c r="AW37" s="219"/>
      <c r="AX37" s="219"/>
      <c r="AY37" s="219"/>
      <c r="AZ37" s="219"/>
      <c r="BA37" s="219"/>
      <c r="BB37" s="219"/>
      <c r="BC37" s="219"/>
      <c r="BD37" s="219"/>
      <c r="BE37" s="219"/>
      <c r="BF37" s="219"/>
      <c r="BG37" s="220"/>
      <c r="BH37" s="220"/>
      <c r="BI37" s="221"/>
      <c r="BJ37" s="222"/>
      <c r="BK37" s="220"/>
      <c r="BL37" s="223"/>
      <c r="BM37" s="101"/>
      <c r="BN37" s="200">
        <f>+SUM(BN11:BN36)+(BN8*50%)</f>
        <v>1502544665.9574468</v>
      </c>
      <c r="BO37" s="308"/>
    </row>
    <row r="38" spans="3:67" ht="30" customHeight="1">
      <c r="C38" s="419" t="s">
        <v>416</v>
      </c>
      <c r="D38" s="420"/>
      <c r="E38" s="421"/>
      <c r="F38" s="396"/>
      <c r="G38" s="396"/>
      <c r="H38" s="397"/>
      <c r="I38" s="398"/>
      <c r="J38" s="398"/>
      <c r="K38" s="398"/>
      <c r="L38" s="398"/>
      <c r="M38" s="398"/>
      <c r="N38" s="398"/>
      <c r="O38" s="398"/>
      <c r="P38" s="398"/>
      <c r="Q38" s="398"/>
      <c r="R38" s="398"/>
      <c r="S38" s="398"/>
      <c r="T38" s="398"/>
      <c r="U38" s="398"/>
      <c r="V38" s="398"/>
      <c r="W38" s="398"/>
      <c r="X38" s="398"/>
      <c r="Y38" s="398"/>
      <c r="Z38" s="398"/>
      <c r="AA38" s="398"/>
      <c r="AB38" s="398"/>
      <c r="AC38" s="398"/>
      <c r="AD38" s="398"/>
      <c r="AE38" s="398"/>
      <c r="AF38" s="398"/>
      <c r="AG38" s="398"/>
      <c r="AH38" s="398"/>
      <c r="AI38" s="398"/>
      <c r="AJ38" s="398"/>
      <c r="AK38" s="398"/>
      <c r="AL38" s="398"/>
      <c r="AM38" s="398"/>
      <c r="AN38" s="398"/>
      <c r="AO38" s="398"/>
      <c r="AP38" s="398"/>
      <c r="AQ38" s="398"/>
      <c r="AR38" s="398"/>
      <c r="AS38" s="398"/>
      <c r="AT38" s="398"/>
      <c r="AU38" s="398"/>
      <c r="AV38" s="398"/>
      <c r="AW38" s="398"/>
      <c r="AX38" s="398"/>
      <c r="AY38" s="398"/>
      <c r="AZ38" s="398"/>
      <c r="BA38" s="398"/>
      <c r="BB38" s="398"/>
      <c r="BC38" s="398"/>
      <c r="BD38" s="398"/>
      <c r="BE38" s="398"/>
      <c r="BF38" s="398"/>
      <c r="BG38" s="336"/>
      <c r="BH38" s="336"/>
      <c r="BI38" s="399"/>
      <c r="BJ38" s="400"/>
      <c r="BK38" s="336"/>
      <c r="BL38" s="337"/>
      <c r="BM38" s="332"/>
      <c r="BN38" s="338"/>
      <c r="BO38" s="339"/>
    </row>
    <row r="39" spans="3:67" ht="30" customHeight="1">
      <c r="C39" s="413" t="s">
        <v>417</v>
      </c>
      <c r="D39" s="413"/>
      <c r="E39" s="413"/>
      <c r="F39" s="401"/>
      <c r="G39" s="401"/>
      <c r="H39" s="402"/>
      <c r="I39" s="403"/>
      <c r="J39" s="403"/>
      <c r="K39" s="403"/>
      <c r="L39" s="403"/>
      <c r="M39" s="403"/>
      <c r="N39" s="403"/>
      <c r="O39" s="403"/>
      <c r="P39" s="403"/>
      <c r="Q39" s="403"/>
      <c r="R39" s="403"/>
      <c r="S39" s="403"/>
      <c r="T39" s="403"/>
      <c r="U39" s="403"/>
      <c r="V39" s="403"/>
      <c r="W39" s="403"/>
      <c r="X39" s="403"/>
      <c r="Y39" s="403"/>
      <c r="Z39" s="403"/>
      <c r="AA39" s="403"/>
      <c r="AB39" s="403"/>
      <c r="AC39" s="403"/>
      <c r="AD39" s="403"/>
      <c r="AE39" s="403"/>
      <c r="AF39" s="403"/>
      <c r="AG39" s="403"/>
      <c r="AH39" s="403"/>
      <c r="AI39" s="403"/>
      <c r="AJ39" s="403"/>
      <c r="AK39" s="403"/>
      <c r="AL39" s="403"/>
      <c r="AM39" s="403"/>
      <c r="AN39" s="403"/>
      <c r="AO39" s="403"/>
      <c r="AP39" s="403"/>
      <c r="AQ39" s="403"/>
      <c r="AR39" s="403"/>
      <c r="AS39" s="403"/>
      <c r="AT39" s="403"/>
      <c r="AU39" s="403"/>
      <c r="AV39" s="403"/>
      <c r="AW39" s="403"/>
      <c r="AX39" s="403"/>
      <c r="AY39" s="403"/>
      <c r="AZ39" s="403"/>
      <c r="BA39" s="403"/>
      <c r="BB39" s="403"/>
      <c r="BC39" s="403"/>
      <c r="BD39" s="403"/>
      <c r="BE39" s="403"/>
      <c r="BF39" s="403"/>
      <c r="BG39" s="404"/>
      <c r="BH39" s="404"/>
      <c r="BI39" s="405"/>
      <c r="BJ39" s="406"/>
      <c r="BK39" s="404"/>
      <c r="BL39" s="407"/>
      <c r="BM39" s="404"/>
      <c r="BN39" s="404"/>
      <c r="BO39" s="408"/>
    </row>
    <row r="40" spans="3:67" ht="81.650000000000006" customHeight="1">
      <c r="C40" s="36">
        <v>28</v>
      </c>
      <c r="D40" s="34" t="s">
        <v>88</v>
      </c>
      <c r="E40" s="243" t="s">
        <v>433</v>
      </c>
      <c r="F40" s="35" t="s">
        <v>367</v>
      </c>
      <c r="G40" s="35">
        <v>1</v>
      </c>
      <c r="H40" s="109">
        <v>11</v>
      </c>
      <c r="I40" s="124">
        <v>8035001</v>
      </c>
      <c r="J40" s="124"/>
      <c r="K40" s="124"/>
      <c r="L40" s="124"/>
      <c r="M40" s="124"/>
      <c r="N40" s="124"/>
      <c r="O40" s="124"/>
      <c r="P40" s="124"/>
      <c r="Q40" s="124"/>
      <c r="R40" s="124"/>
      <c r="S40" s="124"/>
      <c r="T40" s="149"/>
      <c r="U40" s="149"/>
      <c r="V40" s="149"/>
      <c r="W40" s="149"/>
      <c r="X40" s="149"/>
      <c r="Y40" s="149"/>
      <c r="Z40" s="149"/>
      <c r="AA40" s="149"/>
      <c r="AB40" s="149"/>
      <c r="AC40" s="149"/>
      <c r="AD40" s="149"/>
      <c r="AE40" s="149"/>
      <c r="AF40" s="149"/>
      <c r="AG40" s="149"/>
      <c r="AH40" s="149"/>
      <c r="AI40" s="149"/>
      <c r="AJ40" s="149"/>
      <c r="AK40" s="149"/>
      <c r="AL40" s="149"/>
      <c r="AM40" s="149"/>
      <c r="AN40" s="149"/>
      <c r="AO40" s="149"/>
      <c r="AP40" s="149"/>
      <c r="AQ40" s="149"/>
      <c r="AR40" s="149"/>
      <c r="AS40" s="149"/>
      <c r="AT40" s="149"/>
      <c r="AU40" s="149"/>
      <c r="AV40" s="149"/>
      <c r="AW40" s="149"/>
      <c r="AX40" s="149"/>
      <c r="AY40" s="149"/>
      <c r="AZ40" s="149"/>
      <c r="BA40" s="149"/>
      <c r="BB40" s="149"/>
      <c r="BC40" s="149"/>
      <c r="BD40" s="149"/>
      <c r="BE40" s="149"/>
      <c r="BF40" s="149"/>
      <c r="BG40" s="139"/>
      <c r="BH40" s="139"/>
      <c r="BI40" s="140"/>
      <c r="BJ40" s="65"/>
      <c r="BK40" s="66">
        <f t="shared" ref="BK40:BK43" si="26">BM40/1.19</f>
        <v>6752101.6806722693</v>
      </c>
      <c r="BL40" s="67">
        <f t="shared" ref="BL40:BL43" si="27">BK40*1.19%</f>
        <v>80350.009999999995</v>
      </c>
      <c r="BM40" s="198">
        <f t="shared" ref="BM40:BM43" si="28">+I40</f>
        <v>8035001</v>
      </c>
      <c r="BN40" s="69">
        <f t="shared" ref="BN40:BN43" si="29">+BM40*G40*H40</f>
        <v>88385011</v>
      </c>
      <c r="BO40" s="37" t="s">
        <v>314</v>
      </c>
    </row>
    <row r="41" spans="3:67" ht="66" customHeight="1">
      <c r="C41" s="36">
        <v>29</v>
      </c>
      <c r="D41" s="34" t="s">
        <v>89</v>
      </c>
      <c r="E41" s="243" t="s">
        <v>418</v>
      </c>
      <c r="F41" s="35" t="s">
        <v>367</v>
      </c>
      <c r="G41" s="35">
        <v>2</v>
      </c>
      <c r="H41" s="109">
        <v>10</v>
      </c>
      <c r="I41" s="124">
        <v>5889001</v>
      </c>
      <c r="J41" s="124"/>
      <c r="K41" s="124"/>
      <c r="L41" s="124"/>
      <c r="M41" s="124"/>
      <c r="N41" s="124"/>
      <c r="O41" s="124"/>
      <c r="P41" s="124"/>
      <c r="Q41" s="124"/>
      <c r="R41" s="124"/>
      <c r="S41" s="124"/>
      <c r="T41" s="149"/>
      <c r="U41" s="149"/>
      <c r="V41" s="149"/>
      <c r="W41" s="149"/>
      <c r="X41" s="149"/>
      <c r="Y41" s="149"/>
      <c r="Z41" s="149"/>
      <c r="AA41" s="149"/>
      <c r="AB41" s="149"/>
      <c r="AC41" s="149"/>
      <c r="AD41" s="149"/>
      <c r="AE41" s="149"/>
      <c r="AF41" s="149"/>
      <c r="AG41" s="149"/>
      <c r="AH41" s="149"/>
      <c r="AI41" s="149"/>
      <c r="AJ41" s="149"/>
      <c r="AK41" s="149"/>
      <c r="AL41" s="149"/>
      <c r="AM41" s="149"/>
      <c r="AN41" s="149"/>
      <c r="AO41" s="149"/>
      <c r="AP41" s="149"/>
      <c r="AQ41" s="149"/>
      <c r="AR41" s="149"/>
      <c r="AS41" s="149"/>
      <c r="AT41" s="149"/>
      <c r="AU41" s="149"/>
      <c r="AV41" s="149"/>
      <c r="AW41" s="149"/>
      <c r="AX41" s="149"/>
      <c r="AY41" s="149"/>
      <c r="AZ41" s="149"/>
      <c r="BA41" s="149"/>
      <c r="BB41" s="149"/>
      <c r="BC41" s="149"/>
      <c r="BD41" s="149"/>
      <c r="BE41" s="149"/>
      <c r="BF41" s="149"/>
      <c r="BG41" s="139"/>
      <c r="BH41" s="139"/>
      <c r="BI41" s="140"/>
      <c r="BJ41" s="65"/>
      <c r="BK41" s="66">
        <f t="shared" si="26"/>
        <v>4948740.3361344542</v>
      </c>
      <c r="BL41" s="67">
        <f t="shared" si="27"/>
        <v>58890.01</v>
      </c>
      <c r="BM41" s="198">
        <f t="shared" si="28"/>
        <v>5889001</v>
      </c>
      <c r="BN41" s="69">
        <f t="shared" si="29"/>
        <v>117780020</v>
      </c>
      <c r="BO41" s="37" t="s">
        <v>315</v>
      </c>
    </row>
    <row r="42" spans="3:67" ht="67.400000000000006" customHeight="1">
      <c r="C42" s="36">
        <f>+C41+1</f>
        <v>30</v>
      </c>
      <c r="D42" s="34" t="s">
        <v>90</v>
      </c>
      <c r="E42" s="243" t="s">
        <v>419</v>
      </c>
      <c r="F42" s="35" t="s">
        <v>367</v>
      </c>
      <c r="G42" s="35">
        <v>2</v>
      </c>
      <c r="H42" s="109">
        <v>10</v>
      </c>
      <c r="I42" s="124">
        <v>5889001</v>
      </c>
      <c r="J42" s="124"/>
      <c r="K42" s="124"/>
      <c r="L42" s="124"/>
      <c r="M42" s="124"/>
      <c r="N42" s="124"/>
      <c r="O42" s="124"/>
      <c r="P42" s="124"/>
      <c r="Q42" s="124"/>
      <c r="R42" s="124"/>
      <c r="S42" s="124"/>
      <c r="T42" s="149"/>
      <c r="U42" s="149"/>
      <c r="V42" s="149"/>
      <c r="W42" s="149"/>
      <c r="X42" s="149"/>
      <c r="Y42" s="149"/>
      <c r="Z42" s="149"/>
      <c r="AA42" s="149"/>
      <c r="AB42" s="149"/>
      <c r="AC42" s="149"/>
      <c r="AD42" s="149"/>
      <c r="AE42" s="149"/>
      <c r="AF42" s="149"/>
      <c r="AG42" s="149"/>
      <c r="AH42" s="149"/>
      <c r="AI42" s="149"/>
      <c r="AJ42" s="149"/>
      <c r="AK42" s="149"/>
      <c r="AL42" s="149"/>
      <c r="AM42" s="149"/>
      <c r="AN42" s="149"/>
      <c r="AO42" s="149"/>
      <c r="AP42" s="149"/>
      <c r="AQ42" s="149"/>
      <c r="AR42" s="149"/>
      <c r="AS42" s="149"/>
      <c r="AT42" s="149"/>
      <c r="AU42" s="149"/>
      <c r="AV42" s="149"/>
      <c r="AW42" s="149"/>
      <c r="AX42" s="149"/>
      <c r="AY42" s="149"/>
      <c r="AZ42" s="149"/>
      <c r="BA42" s="149"/>
      <c r="BB42" s="149"/>
      <c r="BC42" s="149"/>
      <c r="BD42" s="149"/>
      <c r="BE42" s="149"/>
      <c r="BF42" s="149"/>
      <c r="BG42" s="139"/>
      <c r="BH42" s="139"/>
      <c r="BI42" s="140"/>
      <c r="BJ42" s="65"/>
      <c r="BK42" s="66">
        <f t="shared" si="26"/>
        <v>4948740.3361344542</v>
      </c>
      <c r="BL42" s="67">
        <f t="shared" si="27"/>
        <v>58890.01</v>
      </c>
      <c r="BM42" s="198">
        <f t="shared" si="28"/>
        <v>5889001</v>
      </c>
      <c r="BN42" s="69">
        <f t="shared" si="29"/>
        <v>117780020</v>
      </c>
      <c r="BO42" s="37" t="s">
        <v>316</v>
      </c>
    </row>
    <row r="43" spans="3:67" ht="72.5">
      <c r="C43" s="36">
        <f>+C42+1</f>
        <v>31</v>
      </c>
      <c r="D43" s="34" t="s">
        <v>276</v>
      </c>
      <c r="E43" s="243" t="s">
        <v>420</v>
      </c>
      <c r="F43" s="35" t="s">
        <v>367</v>
      </c>
      <c r="G43" s="35">
        <v>2</v>
      </c>
      <c r="H43" s="109">
        <v>10</v>
      </c>
      <c r="I43" s="124">
        <v>5889001</v>
      </c>
      <c r="J43" s="124"/>
      <c r="K43" s="124"/>
      <c r="L43" s="124"/>
      <c r="M43" s="124"/>
      <c r="N43" s="124"/>
      <c r="O43" s="124"/>
      <c r="P43" s="124"/>
      <c r="Q43" s="124"/>
      <c r="R43" s="124"/>
      <c r="S43" s="124"/>
      <c r="T43" s="149"/>
      <c r="U43" s="149"/>
      <c r="V43" s="149"/>
      <c r="W43" s="149"/>
      <c r="X43" s="149"/>
      <c r="Y43" s="149"/>
      <c r="Z43" s="149"/>
      <c r="AA43" s="149"/>
      <c r="AB43" s="149"/>
      <c r="AC43" s="149"/>
      <c r="AD43" s="149"/>
      <c r="AE43" s="149"/>
      <c r="AF43" s="149"/>
      <c r="AG43" s="149"/>
      <c r="AH43" s="149"/>
      <c r="AI43" s="149"/>
      <c r="AJ43" s="149"/>
      <c r="AK43" s="149"/>
      <c r="AL43" s="149"/>
      <c r="AM43" s="149"/>
      <c r="AN43" s="149"/>
      <c r="AO43" s="149"/>
      <c r="AP43" s="149"/>
      <c r="AQ43" s="149"/>
      <c r="AR43" s="149"/>
      <c r="AS43" s="149"/>
      <c r="AT43" s="149"/>
      <c r="AU43" s="149"/>
      <c r="AV43" s="149"/>
      <c r="AW43" s="149"/>
      <c r="AX43" s="149"/>
      <c r="AY43" s="149"/>
      <c r="AZ43" s="149"/>
      <c r="BA43" s="149"/>
      <c r="BB43" s="149"/>
      <c r="BC43" s="149"/>
      <c r="BD43" s="149"/>
      <c r="BE43" s="149"/>
      <c r="BF43" s="149"/>
      <c r="BG43" s="139"/>
      <c r="BH43" s="139"/>
      <c r="BI43" s="140"/>
      <c r="BJ43" s="65"/>
      <c r="BK43" s="66">
        <f t="shared" si="26"/>
        <v>4948740.3361344542</v>
      </c>
      <c r="BL43" s="67">
        <f t="shared" si="27"/>
        <v>58890.01</v>
      </c>
      <c r="BM43" s="198">
        <f t="shared" si="28"/>
        <v>5889001</v>
      </c>
      <c r="BN43" s="69">
        <f t="shared" si="29"/>
        <v>117780020</v>
      </c>
      <c r="BO43" s="37" t="s">
        <v>317</v>
      </c>
    </row>
    <row r="44" spans="3:67" ht="30" customHeight="1">
      <c r="C44" s="414" t="s">
        <v>421</v>
      </c>
      <c r="D44" s="415"/>
      <c r="E44" s="415"/>
      <c r="F44" s="326"/>
      <c r="G44" s="326"/>
      <c r="H44" s="326"/>
      <c r="I44" s="327"/>
      <c r="J44" s="328"/>
      <c r="K44" s="328"/>
      <c r="L44" s="328"/>
      <c r="M44" s="328"/>
      <c r="N44" s="328"/>
      <c r="O44" s="328"/>
      <c r="P44" s="328"/>
      <c r="Q44" s="328"/>
      <c r="R44" s="328"/>
      <c r="S44" s="328"/>
      <c r="T44" s="175"/>
      <c r="U44" s="175"/>
      <c r="V44" s="175"/>
      <c r="W44" s="175"/>
      <c r="X44" s="175"/>
      <c r="Y44" s="175"/>
      <c r="Z44" s="175"/>
      <c r="AA44" s="175"/>
      <c r="AB44" s="175"/>
      <c r="AC44" s="175"/>
      <c r="AD44" s="175"/>
      <c r="AE44" s="175"/>
      <c r="AF44" s="175"/>
      <c r="AG44" s="175"/>
      <c r="AH44" s="175"/>
      <c r="AI44" s="175"/>
      <c r="AJ44" s="175"/>
      <c r="AK44" s="175"/>
      <c r="AL44" s="175"/>
      <c r="AM44" s="175"/>
      <c r="AN44" s="175"/>
      <c r="AO44" s="175"/>
      <c r="AP44" s="175"/>
      <c r="AQ44" s="175"/>
      <c r="AR44" s="175"/>
      <c r="AS44" s="175"/>
      <c r="AT44" s="175"/>
      <c r="AU44" s="175"/>
      <c r="AV44" s="175"/>
      <c r="AW44" s="175"/>
      <c r="AX44" s="175"/>
      <c r="AY44" s="175"/>
      <c r="AZ44" s="175"/>
      <c r="BA44" s="175"/>
      <c r="BB44" s="175"/>
      <c r="BC44" s="175"/>
      <c r="BD44" s="175"/>
      <c r="BE44" s="175"/>
      <c r="BF44" s="175"/>
      <c r="BG44" s="59"/>
      <c r="BH44" s="59"/>
      <c r="BI44" s="59"/>
      <c r="BJ44" s="329"/>
      <c r="BK44" s="60"/>
      <c r="BL44" s="330"/>
      <c r="BM44" s="60"/>
      <c r="BN44" s="60"/>
      <c r="BO44" s="60"/>
    </row>
    <row r="45" spans="3:67" ht="130.5">
      <c r="C45" s="30">
        <v>32</v>
      </c>
      <c r="D45" s="33" t="s">
        <v>341</v>
      </c>
      <c r="E45" s="33" t="s">
        <v>83</v>
      </c>
      <c r="F45" s="33" t="s">
        <v>13</v>
      </c>
      <c r="G45" s="30">
        <v>7500</v>
      </c>
      <c r="H45" s="83"/>
      <c r="I45" s="124"/>
      <c r="J45" s="124"/>
      <c r="K45" s="124"/>
      <c r="L45" s="124"/>
      <c r="M45" s="124"/>
      <c r="N45" s="124"/>
      <c r="O45" s="124"/>
      <c r="P45" s="124"/>
      <c r="Q45" s="124"/>
      <c r="R45" s="124"/>
      <c r="S45" s="124"/>
      <c r="T45" s="133">
        <v>17000</v>
      </c>
      <c r="U45" s="133">
        <v>17867</v>
      </c>
      <c r="V45" s="133">
        <v>15500</v>
      </c>
      <c r="W45" s="133">
        <v>16291</v>
      </c>
      <c r="X45" s="133">
        <v>15500</v>
      </c>
      <c r="Y45" s="133">
        <v>16291</v>
      </c>
      <c r="Z45" s="133">
        <v>16000</v>
      </c>
      <c r="AA45" s="133">
        <v>16291</v>
      </c>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66">
        <f>MEDIAN(I45,K45,M45,O45,P45,Q45,S45,U45,W45,Y45,AA45,AC45,AE45,AG45,AH45,AJ45,AL45,AM45,AN45,AO45,AP45,AQ45,AR45,AS45,AT45,AU45,AV45,AW45,AX45,AZ45,BB45,BD45,BF45)</f>
        <v>16291</v>
      </c>
      <c r="BH45" s="66">
        <f>AVERAGE(I45,K45,M45,O45,P45,Q45,S45,U45,W45,Y45,AA45,AC45,AE45,AG45,AH45,AJ45,AL45,AM45,AN45,AO45,AP45,AQ45,AR45,AS45,AT45,AU45,AV45,AW45,AX45,AZ45,BB45,BD45,BF45)</f>
        <v>16685</v>
      </c>
      <c r="BI45" s="98">
        <f>STDEV(I45,K45,M45,O45,P45,Q45,S45,U45,W45,Y45,AA45,AC45,AE45,AG45,AH45,AJ45,AL45,AM45,AN45,AO45,AP45,AQ45,AR45,AS45,AT45,AU45,AV45,AW45,AX45,AZ45,BB45,BD45,BF45)</f>
        <v>788</v>
      </c>
      <c r="BJ45" s="65">
        <f t="shared" ref="BJ45" si="30">BI45/BH45</f>
        <v>4.722804914593947E-2</v>
      </c>
      <c r="BK45" s="66">
        <f>BM45/1.08</f>
        <v>15449.074074074073</v>
      </c>
      <c r="BL45" s="67">
        <f>BK45*8%</f>
        <v>1235.9259259259259</v>
      </c>
      <c r="BM45" s="198">
        <f t="shared" ref="BM45:BM65" si="31">+ROUNDUP(IF(BJ45&lt;15%,BH45,BG45),0)</f>
        <v>16685</v>
      </c>
      <c r="BN45" s="69">
        <f>+BM45*G45</f>
        <v>125137500</v>
      </c>
      <c r="BO45" s="108" t="s">
        <v>234</v>
      </c>
    </row>
    <row r="46" spans="3:67" ht="235.5" customHeight="1">
      <c r="C46" s="30">
        <f>+C45+1</f>
        <v>33</v>
      </c>
      <c r="D46" s="33" t="s">
        <v>365</v>
      </c>
      <c r="E46" s="33" t="s">
        <v>427</v>
      </c>
      <c r="F46" s="30" t="s">
        <v>428</v>
      </c>
      <c r="G46" s="30">
        <v>1500</v>
      </c>
      <c r="H46" s="83"/>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v>58000</v>
      </c>
      <c r="AT46" s="124">
        <v>45000</v>
      </c>
      <c r="AU46" s="124"/>
      <c r="AV46" s="124"/>
      <c r="AW46" s="124"/>
      <c r="AX46" s="124"/>
      <c r="AY46" s="124"/>
      <c r="AZ46" s="124"/>
      <c r="BA46" s="124"/>
      <c r="BB46" s="124"/>
      <c r="BC46" s="124"/>
      <c r="BD46" s="124"/>
      <c r="BE46" s="124"/>
      <c r="BF46" s="124"/>
      <c r="BG46" s="66">
        <f>MEDIAN(I46,K46,M46,O46,P46,Q46,S46,U46,W46,Y46,AA46,AC46,AE46,AG46,AH46,AJ46,AL46,AM46,AN46,AO46,AP46,AQ46,AR46,AS46,AT46,AU46,AV46,AW46,AX46,AZ46,BB46,BD46,BF46)</f>
        <v>51500</v>
      </c>
      <c r="BH46" s="66">
        <f>AVERAGE(I46,K46,M46,O46,P46,Q46,S46,U46,W46,Y46,AA46,AC46,AE46,AG46,AH46,AJ46,AL46,AM46,AN46,AO46,AP46,AQ46,AR46,AS46,AT46,AU46,AV46,AW46,AX46,AZ46,BB46,BD46,BF46)</f>
        <v>51500</v>
      </c>
      <c r="BI46" s="98">
        <f>STDEV(I46,K46,M46,O46,P46,Q46,S46,U46,W46,Y46,AA46,AC46,AE46,AG46,AH46,AJ46,AL46,AM46,AN46,AO46,AP46,AQ46,AR46,AS46,AT46,AU46,AV46,AW46,AX46,AZ46,BB46,BD46,BF46)</f>
        <v>9192.3881554251184</v>
      </c>
      <c r="BJ46" s="65">
        <f>BI46/BH46</f>
        <v>0.17849297389174987</v>
      </c>
      <c r="BK46" s="66">
        <f>BM46/1.19</f>
        <v>43277.310924369747</v>
      </c>
      <c r="BL46" s="67">
        <f>BK46*1.19%</f>
        <v>515</v>
      </c>
      <c r="BM46" s="198">
        <f>+ROUNDUP(IF(BJ46&lt;15%,BH46,BG46),0)</f>
        <v>51500</v>
      </c>
      <c r="BN46" s="69">
        <f>+BM46*G46</f>
        <v>77250000</v>
      </c>
      <c r="BO46" s="108" t="s">
        <v>234</v>
      </c>
    </row>
    <row r="47" spans="3:67" ht="135" customHeight="1">
      <c r="C47" s="270">
        <f t="shared" ref="C47:C53" si="32">+C46+1</f>
        <v>34</v>
      </c>
      <c r="D47" s="335" t="s">
        <v>391</v>
      </c>
      <c r="E47" s="268" t="s">
        <v>395</v>
      </c>
      <c r="F47" s="269" t="s">
        <v>12</v>
      </c>
      <c r="G47" s="270">
        <v>1</v>
      </c>
      <c r="H47" s="271"/>
      <c r="I47" s="292"/>
      <c r="J47" s="292"/>
      <c r="K47" s="292"/>
      <c r="L47" s="292"/>
      <c r="M47" s="292"/>
      <c r="N47" s="292"/>
      <c r="O47" s="292"/>
      <c r="P47" s="292"/>
      <c r="Q47" s="292"/>
      <c r="R47" s="292"/>
      <c r="S47" s="292"/>
      <c r="T47" s="292"/>
      <c r="U47" s="292"/>
      <c r="V47" s="292"/>
      <c r="W47" s="292"/>
      <c r="X47" s="292"/>
      <c r="Y47" s="292"/>
      <c r="Z47" s="292"/>
      <c r="AA47" s="292"/>
      <c r="AB47" s="292"/>
      <c r="AC47" s="292"/>
      <c r="AD47" s="292"/>
      <c r="AE47" s="292"/>
      <c r="AF47" s="292"/>
      <c r="AG47" s="292"/>
      <c r="AH47" s="292"/>
      <c r="AI47" s="292"/>
      <c r="AJ47" s="292"/>
      <c r="AK47" s="292"/>
      <c r="AL47" s="292"/>
      <c r="AM47" s="292"/>
      <c r="AN47" s="292"/>
      <c r="AO47" s="292"/>
      <c r="AP47" s="292"/>
      <c r="AQ47" s="292"/>
      <c r="AR47" s="292"/>
      <c r="AS47" s="292"/>
      <c r="AT47" s="292"/>
      <c r="AU47" s="292"/>
      <c r="AV47" s="292"/>
      <c r="AW47" s="292"/>
      <c r="AX47" s="292"/>
      <c r="AY47" s="292"/>
      <c r="AZ47" s="292"/>
      <c r="BA47" s="292"/>
      <c r="BB47" s="292"/>
      <c r="BC47" s="292"/>
      <c r="BD47" s="292"/>
      <c r="BE47" s="292"/>
      <c r="BF47" s="292"/>
      <c r="BG47" s="272"/>
      <c r="BH47" s="272"/>
      <c r="BI47" s="294"/>
      <c r="BJ47" s="295"/>
      <c r="BK47" s="272">
        <v>59000000</v>
      </c>
      <c r="BL47" s="273"/>
      <c r="BM47" s="272">
        <v>59000000</v>
      </c>
      <c r="BN47" s="272">
        <v>59000000</v>
      </c>
      <c r="BO47" s="274" t="s">
        <v>393</v>
      </c>
    </row>
    <row r="48" spans="3:67" ht="149.25" customHeight="1">
      <c r="C48" s="270">
        <f t="shared" si="32"/>
        <v>35</v>
      </c>
      <c r="D48" s="297" t="s">
        <v>353</v>
      </c>
      <c r="E48" s="298" t="s">
        <v>449</v>
      </c>
      <c r="F48" s="297" t="s">
        <v>84</v>
      </c>
      <c r="G48" s="270">
        <v>1</v>
      </c>
      <c r="H48" s="271"/>
      <c r="I48" s="299"/>
      <c r="J48" s="299"/>
      <c r="K48" s="299"/>
      <c r="L48" s="299"/>
      <c r="M48" s="299"/>
      <c r="N48" s="299"/>
      <c r="O48" s="299"/>
      <c r="P48" s="299"/>
      <c r="Q48" s="299"/>
      <c r="R48" s="299"/>
      <c r="S48" s="299"/>
      <c r="T48" s="299"/>
      <c r="U48" s="299"/>
      <c r="V48" s="299"/>
      <c r="W48" s="299"/>
      <c r="X48" s="299"/>
      <c r="Y48" s="299"/>
      <c r="Z48" s="299"/>
      <c r="AA48" s="299"/>
      <c r="AB48" s="299"/>
      <c r="AC48" s="299"/>
      <c r="AD48" s="299"/>
      <c r="AE48" s="299"/>
      <c r="AF48" s="299"/>
      <c r="AG48" s="299"/>
      <c r="AH48" s="299"/>
      <c r="AI48" s="299"/>
      <c r="AJ48" s="299"/>
      <c r="AK48" s="299"/>
      <c r="AL48" s="299"/>
      <c r="AM48" s="299"/>
      <c r="AN48" s="299"/>
      <c r="AO48" s="299"/>
      <c r="AP48" s="299"/>
      <c r="AQ48" s="299"/>
      <c r="AR48" s="299"/>
      <c r="AS48" s="299"/>
      <c r="AT48" s="299"/>
      <c r="AU48" s="299"/>
      <c r="AV48" s="299"/>
      <c r="AW48" s="299"/>
      <c r="AX48" s="299"/>
      <c r="AY48" s="299"/>
      <c r="AZ48" s="299"/>
      <c r="BA48" s="299"/>
      <c r="BB48" s="299"/>
      <c r="BC48" s="299"/>
      <c r="BD48" s="299"/>
      <c r="BE48" s="299"/>
      <c r="BF48" s="299"/>
      <c r="BG48" s="272"/>
      <c r="BH48" s="272"/>
      <c r="BI48" s="294"/>
      <c r="BJ48" s="295"/>
      <c r="BK48" s="272">
        <v>178277237.82978725</v>
      </c>
      <c r="BL48" s="273"/>
      <c r="BM48" s="272">
        <v>178277237.82978725</v>
      </c>
      <c r="BN48" s="272">
        <v>178277237.82978725</v>
      </c>
      <c r="BO48" s="296" t="s">
        <v>402</v>
      </c>
    </row>
    <row r="49" spans="3:67" ht="64.400000000000006" customHeight="1">
      <c r="C49" s="30">
        <f t="shared" si="32"/>
        <v>36</v>
      </c>
      <c r="D49" s="33" t="s">
        <v>364</v>
      </c>
      <c r="E49" s="192" t="s">
        <v>343</v>
      </c>
      <c r="F49" s="33" t="s">
        <v>13</v>
      </c>
      <c r="G49" s="30">
        <v>1500</v>
      </c>
      <c r="H49" s="83"/>
      <c r="I49" s="124"/>
      <c r="J49" s="124"/>
      <c r="K49" s="124"/>
      <c r="L49" s="124"/>
      <c r="M49" s="124"/>
      <c r="N49" s="124"/>
      <c r="O49" s="124"/>
      <c r="P49" s="124"/>
      <c r="Q49" s="124"/>
      <c r="R49" s="124"/>
      <c r="S49" s="124"/>
      <c r="T49" s="124"/>
      <c r="U49" s="124"/>
      <c r="V49" s="124"/>
      <c r="W49" s="124"/>
      <c r="X49" s="133">
        <v>2700</v>
      </c>
      <c r="Y49" s="133">
        <f>+(X49*5.1%)+X49</f>
        <v>2837.7</v>
      </c>
      <c r="Z49" s="133">
        <v>2900</v>
      </c>
      <c r="AA49" s="133">
        <f>+(Z49*5.1%)+Z49</f>
        <v>3047.9</v>
      </c>
      <c r="AB49" s="133">
        <v>2400</v>
      </c>
      <c r="AC49" s="133">
        <v>2522</v>
      </c>
      <c r="AD49" s="133"/>
      <c r="AE49" s="133"/>
      <c r="AF49" s="133"/>
      <c r="AG49" s="133"/>
      <c r="AH49" s="133"/>
      <c r="AI49" s="133"/>
      <c r="AJ49" s="133"/>
      <c r="AK49" s="133"/>
      <c r="AL49" s="133"/>
      <c r="AM49" s="133"/>
      <c r="AN49" s="133"/>
      <c r="AO49" s="133"/>
      <c r="AP49" s="133"/>
      <c r="AQ49" s="133"/>
      <c r="AR49" s="133"/>
      <c r="AS49" s="133"/>
      <c r="AT49" s="133"/>
      <c r="AU49" s="133"/>
      <c r="AV49" s="133"/>
      <c r="AW49" s="133"/>
      <c r="AX49" s="133"/>
      <c r="AY49" s="133"/>
      <c r="AZ49" s="133"/>
      <c r="BA49" s="133"/>
      <c r="BB49" s="133"/>
      <c r="BC49" s="133"/>
      <c r="BD49" s="133"/>
      <c r="BE49" s="133"/>
      <c r="BF49" s="133"/>
      <c r="BG49" s="66">
        <f>MEDIAN(I49,K49,M49,O49,P49,Q49,S49,U49,W49,Y49,AA49,AC49,AE49,AG49,AH49,AJ49,AL49,AM49,AN49,AO49,AP49,AQ49,AR49,AS49,AT49,AU49,AV49,AW49,AX49,AZ49,BB49,BD49,BF49)</f>
        <v>2837.7</v>
      </c>
      <c r="BH49" s="66">
        <f>AVERAGE(I49,K49,M49,O49,P49,Q49,S49,U49,W49,Y49,AA49,AC49,AE49,AG49,AH49,AJ49,AL49,AM49,AN49,AO49,AP49,AQ49,AR49,AS49,AT49,AU49,AV49,AW49,AX49,AZ49,BB49,BD49,BF49)</f>
        <v>2802.5333333333333</v>
      </c>
      <c r="BI49" s="98">
        <f>STDEV(I49,K49,M49,O49,P49,Q49,S49,U49,W49,Y49,AA49,AC49,AE49,AG49,AH49,AJ49,AL49,AM49,AN49,AO49,AP49,AQ49,AR49,AS49,AT49,AU49,AV49,AW49,AX49,AZ49,BB49,BD49,BF49)</f>
        <v>264.70780746576656</v>
      </c>
      <c r="BJ49" s="65">
        <f t="shared" ref="BJ49" si="33">BI49/BH49</f>
        <v>9.4453045149305359E-2</v>
      </c>
      <c r="BK49" s="66">
        <f>+BM49</f>
        <v>2803</v>
      </c>
      <c r="BL49" s="67"/>
      <c r="BM49" s="198">
        <f t="shared" si="31"/>
        <v>2803</v>
      </c>
      <c r="BN49" s="69">
        <f t="shared" ref="BN49:BN53" si="34">+BM49*G49</f>
        <v>4204500</v>
      </c>
      <c r="BO49" s="108" t="s">
        <v>234</v>
      </c>
    </row>
    <row r="50" spans="3:67" ht="96" customHeight="1">
      <c r="C50" s="30">
        <f t="shared" si="32"/>
        <v>37</v>
      </c>
      <c r="D50" s="31" t="s">
        <v>285</v>
      </c>
      <c r="E50" s="136" t="s">
        <v>286</v>
      </c>
      <c r="F50" s="191" t="s">
        <v>366</v>
      </c>
      <c r="G50" s="30">
        <v>2</v>
      </c>
      <c r="H50" s="83">
        <v>25</v>
      </c>
      <c r="I50" s="124"/>
      <c r="J50" s="124"/>
      <c r="K50" s="124"/>
      <c r="L50" s="124"/>
      <c r="M50" s="124"/>
      <c r="N50" s="124"/>
      <c r="O50" s="124"/>
      <c r="P50" s="124"/>
      <c r="Q50" s="124"/>
      <c r="R50" s="124"/>
      <c r="S50" s="124"/>
      <c r="T50" s="124"/>
      <c r="U50" s="124"/>
      <c r="V50" s="124"/>
      <c r="W50" s="124"/>
      <c r="X50" s="124"/>
      <c r="Y50" s="124"/>
      <c r="Z50" s="124"/>
      <c r="AA50" s="124"/>
      <c r="AB50" s="124"/>
      <c r="AC50" s="124"/>
      <c r="AD50" s="133">
        <v>1200000</v>
      </c>
      <c r="AE50" s="133">
        <v>1261200</v>
      </c>
      <c r="AF50" s="133">
        <v>1560000</v>
      </c>
      <c r="AG50" s="133">
        <v>1639560</v>
      </c>
      <c r="AH50" s="115">
        <v>2000000</v>
      </c>
      <c r="AI50" s="115"/>
      <c r="AJ50" s="115"/>
      <c r="AK50" s="115"/>
      <c r="AL50" s="115"/>
      <c r="AM50" s="115"/>
      <c r="AN50" s="115"/>
      <c r="AO50" s="115"/>
      <c r="AP50" s="115"/>
      <c r="AQ50" s="115"/>
      <c r="AR50" s="115"/>
      <c r="AS50" s="124"/>
      <c r="AT50" s="124"/>
      <c r="AU50" s="124"/>
      <c r="AV50" s="124"/>
      <c r="AW50" s="124"/>
      <c r="AX50" s="124"/>
      <c r="AY50" s="124"/>
      <c r="AZ50" s="124"/>
      <c r="BA50" s="124"/>
      <c r="BB50" s="124"/>
      <c r="BC50" s="124"/>
      <c r="BD50" s="124"/>
      <c r="BE50" s="124"/>
      <c r="BF50" s="124"/>
      <c r="BG50" s="66">
        <f t="shared" ref="BG50:BG51" si="35">MEDIAN(I50,K50,M50,O50,P50,Q50,S50,U50,W50,Y50,AA50,AC50,AE50,AG50,AH50,AJ50,AL50,AM50,AN50,AO50,AP50,AQ50,AR50,AS50,AT50,AU50,AV50,AW50,AX50,AZ50,BB50,BD50,BF50)</f>
        <v>1639560</v>
      </c>
      <c r="BH50" s="66">
        <f t="shared" ref="BH50:BH51" si="36">AVERAGE(I50,K50,M50,O50,P50,Q50,S50,U50,W50,Y50,AA50,AC50,AE50,AG50,AH50,AJ50,AL50,AM50,AN50,AO50,AP50,AQ50,AR50,AS50,AT50,AU50,AV50,AW50,AX50,AZ50,BB50,BD50,BF50)</f>
        <v>1633586.6666666667</v>
      </c>
      <c r="BI50" s="98">
        <f t="shared" ref="BI50:BI51" si="37">STDEV(I50,K50,M50,O50,P50,Q50,S50,U50,W50,Y50,AA50,AC50,AE50,AG50,AH50,AJ50,AL50,AM50,AN50,AO50,AP50,AQ50,AR50,AS50,AT50,AU50,AV50,AW50,AX50,AZ50,BB50,BD50,BF50)</f>
        <v>369436.21984495985</v>
      </c>
      <c r="BJ50" s="65">
        <f t="shared" ref="BJ50:BJ53" si="38">BI50/BH50</f>
        <v>0.22615036433836375</v>
      </c>
      <c r="BK50" s="66">
        <f>+BM50</f>
        <v>1639560</v>
      </c>
      <c r="BL50" s="67"/>
      <c r="BM50" s="198">
        <f t="shared" si="31"/>
        <v>1639560</v>
      </c>
      <c r="BN50" s="69">
        <f>+BM50*G50*H50</f>
        <v>81978000</v>
      </c>
      <c r="BO50" s="108" t="s">
        <v>335</v>
      </c>
    </row>
    <row r="51" spans="3:67" ht="93.65" customHeight="1">
      <c r="C51" s="30">
        <f t="shared" si="32"/>
        <v>38</v>
      </c>
      <c r="D51" s="137" t="s">
        <v>328</v>
      </c>
      <c r="E51" s="136" t="s">
        <v>329</v>
      </c>
      <c r="F51" s="137" t="s">
        <v>45</v>
      </c>
      <c r="G51" s="30">
        <v>1</v>
      </c>
      <c r="H51" s="83">
        <v>25</v>
      </c>
      <c r="I51" s="124"/>
      <c r="J51" s="124"/>
      <c r="K51" s="124"/>
      <c r="L51" s="124"/>
      <c r="M51" s="124"/>
      <c r="N51" s="124"/>
      <c r="O51" s="124"/>
      <c r="P51" s="124"/>
      <c r="Q51" s="124"/>
      <c r="R51" s="124"/>
      <c r="S51" s="124"/>
      <c r="T51" s="124"/>
      <c r="U51" s="124"/>
      <c r="V51" s="124"/>
      <c r="W51" s="124"/>
      <c r="X51" s="124"/>
      <c r="Y51" s="124"/>
      <c r="Z51" s="124"/>
      <c r="AA51" s="124"/>
      <c r="AB51" s="124"/>
      <c r="AC51" s="124"/>
      <c r="AD51" s="133"/>
      <c r="AE51" s="133"/>
      <c r="AF51" s="133"/>
      <c r="AG51" s="133"/>
      <c r="AH51" s="115"/>
      <c r="AI51" s="115"/>
      <c r="AJ51" s="115"/>
      <c r="AK51" s="133">
        <v>2000000</v>
      </c>
      <c r="AL51" s="133">
        <v>2102000</v>
      </c>
      <c r="AM51" s="124"/>
      <c r="AN51" s="124"/>
      <c r="AO51" s="133">
        <v>2460000</v>
      </c>
      <c r="AP51" s="133">
        <v>2350000</v>
      </c>
      <c r="AQ51" s="151"/>
      <c r="AR51" s="151"/>
      <c r="AS51" s="151"/>
      <c r="AT51" s="151"/>
      <c r="AU51" s="151"/>
      <c r="AV51" s="151"/>
      <c r="AW51" s="151"/>
      <c r="AX51" s="151"/>
      <c r="AY51" s="151"/>
      <c r="AZ51" s="151"/>
      <c r="BA51" s="151"/>
      <c r="BB51" s="151"/>
      <c r="BC51" s="151"/>
      <c r="BD51" s="151"/>
      <c r="BE51" s="151"/>
      <c r="BF51" s="151"/>
      <c r="BG51" s="66">
        <f t="shared" si="35"/>
        <v>2350000</v>
      </c>
      <c r="BH51" s="66">
        <f t="shared" si="36"/>
        <v>2304000</v>
      </c>
      <c r="BI51" s="98">
        <f t="shared" si="37"/>
        <v>183379.38815472147</v>
      </c>
      <c r="BJ51" s="65">
        <f t="shared" si="38"/>
        <v>7.9591748331042309E-2</v>
      </c>
      <c r="BK51" s="286">
        <f>BM51/1.19</f>
        <v>1936134.4537815128</v>
      </c>
      <c r="BL51" s="360">
        <f t="shared" ref="BL51:BL65" si="39">BK51*1.19%</f>
        <v>23040</v>
      </c>
      <c r="BM51" s="285">
        <f t="shared" si="31"/>
        <v>2304000</v>
      </c>
      <c r="BN51" s="69">
        <f>+BM51*G51*H51</f>
        <v>57600000</v>
      </c>
      <c r="BO51" s="108" t="s">
        <v>234</v>
      </c>
    </row>
    <row r="52" spans="3:67" ht="54.65" customHeight="1">
      <c r="C52" s="30">
        <f t="shared" si="32"/>
        <v>39</v>
      </c>
      <c r="D52" s="179" t="s">
        <v>363</v>
      </c>
      <c r="E52" s="52" t="s">
        <v>87</v>
      </c>
      <c r="F52" s="179" t="s">
        <v>366</v>
      </c>
      <c r="G52" s="50">
        <v>1</v>
      </c>
      <c r="H52" s="53">
        <v>25</v>
      </c>
      <c r="I52" s="152"/>
      <c r="J52" s="152"/>
      <c r="K52" s="152"/>
      <c r="L52" s="152"/>
      <c r="M52" s="152"/>
      <c r="N52" s="152"/>
      <c r="O52" s="152"/>
      <c r="P52" s="152"/>
      <c r="Q52" s="152"/>
      <c r="R52" s="152"/>
      <c r="S52" s="152"/>
      <c r="T52" s="124"/>
      <c r="U52" s="124"/>
      <c r="V52" s="124"/>
      <c r="W52" s="124"/>
      <c r="X52" s="124"/>
      <c r="Y52" s="124"/>
      <c r="Z52" s="124"/>
      <c r="AA52" s="124"/>
      <c r="AB52" s="124"/>
      <c r="AC52" s="124"/>
      <c r="AD52" s="124"/>
      <c r="AE52" s="124"/>
      <c r="AF52" s="124"/>
      <c r="AG52" s="124"/>
      <c r="AH52" s="124"/>
      <c r="AI52" s="133">
        <v>1200000</v>
      </c>
      <c r="AJ52" s="133">
        <v>1261200</v>
      </c>
      <c r="AK52" s="133">
        <v>1200000</v>
      </c>
      <c r="AL52" s="133">
        <v>1261200</v>
      </c>
      <c r="AM52" s="115">
        <v>1880000</v>
      </c>
      <c r="AN52" s="115"/>
      <c r="AO52" s="115"/>
      <c r="AP52" s="115"/>
      <c r="AQ52" s="115"/>
      <c r="AR52" s="115"/>
      <c r="AS52" s="115"/>
      <c r="AT52" s="115"/>
      <c r="AU52" s="115"/>
      <c r="AV52" s="115"/>
      <c r="AW52" s="115"/>
      <c r="AX52" s="115"/>
      <c r="AY52" s="115"/>
      <c r="AZ52" s="115"/>
      <c r="BA52" s="115"/>
      <c r="BB52" s="115"/>
      <c r="BC52" s="115"/>
      <c r="BD52" s="115"/>
      <c r="BE52" s="115"/>
      <c r="BF52" s="115"/>
      <c r="BG52" s="66">
        <f t="shared" ref="BG52:BG53" si="40">MEDIAN(I52,K52,M52,O52,P52,Q52,S52,U52,W52,Y52,AA52,AC52,AE52,AG52,AH52,AJ52,AL52,AM52,AN52,AO52,AP52,AQ52,AR52,AS52,AT52,AU52,AV52,AW52,AX52,AZ52,BB52,BD52,BF52)</f>
        <v>1261200</v>
      </c>
      <c r="BH52" s="66">
        <f t="shared" ref="BH52:BH53" si="41">AVERAGE(I52,K52,M52,O52,P52,Q52,S52,U52,W52,Y52,AA52,AC52,AE52,AG52,AH52,AJ52,AL52,AM52,AN52,AO52,AP52,AQ52,AR52,AS52,AT52,AU52,AV52,AW52,AX52,AZ52,BB52,BD52,BF52)</f>
        <v>1467466.6666666667</v>
      </c>
      <c r="BI52" s="98">
        <f t="shared" ref="BI52:BI53" si="42">STDEV(I52,K52,M52,O52,P52,Q52,S52,U52,W52,Y52,AA52,AC52,AE52,AG52,AH52,AJ52,AL52,AM52,AN52,AO52,AP52,AQ52,AR52,AS52,AT52,AU52,AV52,AW52,AX52,AZ52,BB52,BD52,BF52)</f>
        <v>357264.34657454066</v>
      </c>
      <c r="BJ52" s="65">
        <f t="shared" si="38"/>
        <v>0.2434565327375118</v>
      </c>
      <c r="BK52" s="66">
        <f t="shared" ref="BK52:BK65" si="43">BM52/1.19</f>
        <v>1059831.9327731093</v>
      </c>
      <c r="BL52" s="67">
        <f t="shared" si="39"/>
        <v>12612</v>
      </c>
      <c r="BM52" s="198">
        <f t="shared" si="31"/>
        <v>1261200</v>
      </c>
      <c r="BN52" s="69">
        <f>+BM52*G52*H52</f>
        <v>31530000</v>
      </c>
      <c r="BO52" s="108" t="s">
        <v>335</v>
      </c>
    </row>
    <row r="53" spans="3:67" ht="81" customHeight="1">
      <c r="C53" s="30">
        <f t="shared" si="32"/>
        <v>40</v>
      </c>
      <c r="D53" s="33" t="s">
        <v>362</v>
      </c>
      <c r="E53" s="39" t="s">
        <v>85</v>
      </c>
      <c r="F53" s="33" t="s">
        <v>400</v>
      </c>
      <c r="G53" s="30">
        <v>1</v>
      </c>
      <c r="H53" s="83">
        <v>25</v>
      </c>
      <c r="I53" s="151"/>
      <c r="J53" s="151"/>
      <c r="K53" s="151"/>
      <c r="L53" s="151"/>
      <c r="M53" s="151"/>
      <c r="N53" s="151"/>
      <c r="O53" s="151"/>
      <c r="P53" s="151"/>
      <c r="Q53" s="151"/>
      <c r="R53" s="151"/>
      <c r="S53" s="151"/>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v>400000</v>
      </c>
      <c r="AT53" s="124">
        <v>571000</v>
      </c>
      <c r="AU53" s="124"/>
      <c r="AV53" s="124"/>
      <c r="AW53" s="124"/>
      <c r="AX53" s="124"/>
      <c r="AY53" s="124"/>
      <c r="AZ53" s="124"/>
      <c r="BA53" s="124"/>
      <c r="BB53" s="124"/>
      <c r="BC53" s="124"/>
      <c r="BD53" s="124"/>
      <c r="BE53" s="124"/>
      <c r="BF53" s="124"/>
      <c r="BG53" s="66">
        <f t="shared" si="40"/>
        <v>485500</v>
      </c>
      <c r="BH53" s="66">
        <f t="shared" si="41"/>
        <v>485500</v>
      </c>
      <c r="BI53" s="98">
        <f t="shared" si="42"/>
        <v>120915.25958289963</v>
      </c>
      <c r="BJ53" s="65">
        <f t="shared" si="38"/>
        <v>0.2490530578432536</v>
      </c>
      <c r="BK53" s="66">
        <f>BM53</f>
        <v>485500</v>
      </c>
      <c r="BL53" s="67"/>
      <c r="BM53" s="198">
        <f t="shared" si="31"/>
        <v>485500</v>
      </c>
      <c r="BN53" s="69">
        <f t="shared" si="34"/>
        <v>485500</v>
      </c>
      <c r="BO53" s="108" t="s">
        <v>335</v>
      </c>
    </row>
    <row r="54" spans="3:67" ht="24.75" customHeight="1">
      <c r="C54" s="322" t="s">
        <v>354</v>
      </c>
      <c r="D54" s="323"/>
      <c r="E54" s="323"/>
      <c r="F54" s="323"/>
      <c r="G54" s="323"/>
      <c r="H54" s="216"/>
      <c r="I54" s="217"/>
      <c r="J54" s="217"/>
      <c r="K54" s="217"/>
      <c r="L54" s="217"/>
      <c r="M54" s="217"/>
      <c r="N54" s="217"/>
      <c r="O54" s="217"/>
      <c r="P54" s="217"/>
      <c r="Q54" s="217"/>
      <c r="R54" s="217"/>
      <c r="S54" s="217"/>
      <c r="T54" s="214"/>
      <c r="U54" s="214"/>
      <c r="V54" s="214"/>
      <c r="W54" s="214"/>
      <c r="X54" s="214"/>
      <c r="Y54" s="214"/>
      <c r="Z54" s="214"/>
      <c r="AA54" s="214"/>
      <c r="AB54" s="214"/>
      <c r="AC54" s="214"/>
      <c r="AD54" s="214"/>
      <c r="AE54" s="214"/>
      <c r="AF54" s="214"/>
      <c r="AG54" s="214"/>
      <c r="AH54" s="214"/>
      <c r="AI54" s="214"/>
      <c r="AJ54" s="214"/>
      <c r="AK54" s="214"/>
      <c r="AL54" s="214"/>
      <c r="AM54" s="214"/>
      <c r="AN54" s="214"/>
      <c r="AO54" s="214"/>
      <c r="AP54" s="214"/>
      <c r="AQ54" s="214"/>
      <c r="AR54" s="214"/>
      <c r="AS54" s="214"/>
      <c r="AT54" s="214"/>
      <c r="AU54" s="214"/>
      <c r="AV54" s="214"/>
      <c r="AW54" s="214"/>
      <c r="AX54" s="214"/>
      <c r="AY54" s="214"/>
      <c r="AZ54" s="214"/>
      <c r="BA54" s="214"/>
      <c r="BB54" s="214"/>
      <c r="BC54" s="214"/>
      <c r="BD54" s="214"/>
      <c r="BE54" s="214"/>
      <c r="BF54" s="214"/>
      <c r="BG54" s="101"/>
      <c r="BH54" s="101"/>
      <c r="BI54" s="102"/>
      <c r="BJ54" s="103"/>
      <c r="BK54" s="101"/>
      <c r="BL54" s="104"/>
      <c r="BM54" s="101"/>
      <c r="BN54" s="101">
        <f>+SUM(BN40:BN53)+(BN8*50%)</f>
        <v>1141853299.9574468</v>
      </c>
      <c r="BO54" s="218"/>
    </row>
    <row r="55" spans="3:67" ht="27.75" customHeight="1">
      <c r="C55" s="314" t="s">
        <v>337</v>
      </c>
      <c r="D55" s="312"/>
      <c r="E55" s="312"/>
      <c r="F55" s="312"/>
      <c r="G55" s="312"/>
      <c r="H55" s="313"/>
      <c r="I55" s="232"/>
      <c r="J55" s="232"/>
      <c r="K55" s="232"/>
      <c r="L55" s="232"/>
      <c r="M55" s="232"/>
      <c r="N55" s="232"/>
      <c r="O55" s="232"/>
      <c r="P55" s="232"/>
      <c r="Q55" s="232"/>
      <c r="R55" s="232"/>
      <c r="S55" s="232"/>
      <c r="T55" s="237"/>
      <c r="U55" s="237"/>
      <c r="V55" s="237"/>
      <c r="W55" s="237"/>
      <c r="X55" s="237"/>
      <c r="Y55" s="237"/>
      <c r="Z55" s="237"/>
      <c r="AA55" s="237"/>
      <c r="AB55" s="237"/>
      <c r="AC55" s="237"/>
      <c r="AD55" s="237"/>
      <c r="AE55" s="237"/>
      <c r="AF55" s="237"/>
      <c r="AG55" s="237"/>
      <c r="AH55" s="237"/>
      <c r="AI55" s="237"/>
      <c r="AJ55" s="237"/>
      <c r="AK55" s="237"/>
      <c r="AL55" s="237"/>
      <c r="AM55" s="237"/>
      <c r="AN55" s="237"/>
      <c r="AO55" s="237"/>
      <c r="AP55" s="237"/>
      <c r="AQ55" s="237"/>
      <c r="AR55" s="237"/>
      <c r="AS55" s="237"/>
      <c r="AT55" s="237"/>
      <c r="AU55" s="237"/>
      <c r="AV55" s="237"/>
      <c r="AW55" s="237"/>
      <c r="AX55" s="237"/>
      <c r="AY55" s="237"/>
      <c r="AZ55" s="237"/>
      <c r="BA55" s="237"/>
      <c r="BB55" s="237"/>
      <c r="BC55" s="237"/>
      <c r="BD55" s="237"/>
      <c r="BE55" s="237"/>
      <c r="BF55" s="237"/>
      <c r="BG55" s="224"/>
      <c r="BH55" s="224"/>
      <c r="BI55" s="225"/>
      <c r="BJ55" s="226"/>
      <c r="BK55" s="224"/>
      <c r="BL55" s="227"/>
      <c r="BM55" s="224"/>
      <c r="BN55" s="309"/>
      <c r="BO55" s="238"/>
    </row>
    <row r="56" spans="3:67" ht="21.75" customHeight="1">
      <c r="C56" s="315" t="s">
        <v>312</v>
      </c>
      <c r="D56" s="316"/>
      <c r="E56" s="316"/>
      <c r="F56" s="316"/>
      <c r="G56" s="316"/>
      <c r="H56" s="316"/>
      <c r="I56" s="232"/>
      <c r="J56" s="232"/>
      <c r="K56" s="232"/>
      <c r="L56" s="232"/>
      <c r="M56" s="232"/>
      <c r="N56" s="232"/>
      <c r="O56" s="232"/>
      <c r="P56" s="232"/>
      <c r="Q56" s="232"/>
      <c r="R56" s="232"/>
      <c r="S56" s="232"/>
      <c r="T56" s="238"/>
      <c r="U56" s="238"/>
      <c r="V56" s="238"/>
      <c r="W56" s="238"/>
      <c r="X56" s="238"/>
      <c r="Y56" s="238"/>
      <c r="Z56" s="238"/>
      <c r="AA56" s="238"/>
      <c r="AB56" s="238"/>
      <c r="AC56" s="238"/>
      <c r="AD56" s="238"/>
      <c r="AE56" s="238"/>
      <c r="AF56" s="238"/>
      <c r="AG56" s="238"/>
      <c r="AH56" s="238"/>
      <c r="AI56" s="238"/>
      <c r="AJ56" s="238"/>
      <c r="AK56" s="238"/>
      <c r="AL56" s="238"/>
      <c r="AM56" s="238"/>
      <c r="AN56" s="238"/>
      <c r="AO56" s="238"/>
      <c r="AP56" s="238"/>
      <c r="AQ56" s="238"/>
      <c r="AR56" s="238"/>
      <c r="AS56" s="238"/>
      <c r="AT56" s="238"/>
      <c r="AU56" s="238"/>
      <c r="AV56" s="238"/>
      <c r="AW56" s="238"/>
      <c r="AX56" s="238"/>
      <c r="AY56" s="238"/>
      <c r="AZ56" s="238"/>
      <c r="BA56" s="238"/>
      <c r="BB56" s="238"/>
      <c r="BC56" s="238"/>
      <c r="BD56" s="238"/>
      <c r="BE56" s="238"/>
      <c r="BF56" s="238"/>
      <c r="BG56" s="224"/>
      <c r="BH56" s="224"/>
      <c r="BI56" s="225"/>
      <c r="BJ56" s="226"/>
      <c r="BK56" s="224"/>
      <c r="BL56" s="227"/>
      <c r="BM56" s="224"/>
      <c r="BN56" s="240"/>
      <c r="BO56" s="241"/>
    </row>
    <row r="57" spans="3:67" ht="72.5">
      <c r="C57" s="86">
        <v>41</v>
      </c>
      <c r="D57" s="35" t="s">
        <v>422</v>
      </c>
      <c r="E57" s="78" t="s">
        <v>456</v>
      </c>
      <c r="F57" s="35" t="s">
        <v>367</v>
      </c>
      <c r="G57" s="86">
        <v>1</v>
      </c>
      <c r="H57" s="110">
        <v>11</v>
      </c>
      <c r="I57" s="124">
        <v>8035001</v>
      </c>
      <c r="J57" s="119"/>
      <c r="K57" s="119"/>
      <c r="L57" s="119"/>
      <c r="M57" s="119"/>
      <c r="N57" s="119"/>
      <c r="O57" s="119"/>
      <c r="P57" s="119"/>
      <c r="Q57" s="119"/>
      <c r="R57" s="119"/>
      <c r="S57" s="119"/>
      <c r="T57" s="189"/>
      <c r="U57" s="189"/>
      <c r="V57" s="189"/>
      <c r="W57" s="189"/>
      <c r="X57" s="189"/>
      <c r="Y57" s="189"/>
      <c r="Z57" s="189"/>
      <c r="AA57" s="189"/>
      <c r="AB57" s="189"/>
      <c r="AC57" s="189"/>
      <c r="AD57" s="189"/>
      <c r="AE57" s="189"/>
      <c r="AF57" s="189"/>
      <c r="AG57" s="189"/>
      <c r="AH57" s="189"/>
      <c r="AI57" s="189"/>
      <c r="AJ57" s="189"/>
      <c r="AK57" s="189"/>
      <c r="AL57" s="189"/>
      <c r="AM57" s="189"/>
      <c r="AN57" s="189"/>
      <c r="AO57" s="189"/>
      <c r="AP57" s="189"/>
      <c r="AQ57" s="189"/>
      <c r="AR57" s="189"/>
      <c r="AS57" s="189"/>
      <c r="AT57" s="189"/>
      <c r="AU57" s="189"/>
      <c r="AV57" s="189"/>
      <c r="AW57" s="189"/>
      <c r="AX57" s="189"/>
      <c r="AY57" s="189"/>
      <c r="AZ57" s="189"/>
      <c r="BA57" s="189"/>
      <c r="BB57" s="189"/>
      <c r="BC57" s="189"/>
      <c r="BD57" s="189"/>
      <c r="BE57" s="189"/>
      <c r="BF57" s="189"/>
      <c r="BG57" s="190"/>
      <c r="BH57" s="190"/>
      <c r="BI57" s="190"/>
      <c r="BJ57" s="141"/>
      <c r="BK57" s="66">
        <f>BM57/1.19</f>
        <v>6752101.6806722693</v>
      </c>
      <c r="BL57" s="67">
        <f t="shared" si="39"/>
        <v>80350.009999999995</v>
      </c>
      <c r="BM57" s="198">
        <f>+I57</f>
        <v>8035001</v>
      </c>
      <c r="BN57" s="69">
        <f>+BM57*G57*H57</f>
        <v>88385011</v>
      </c>
      <c r="BO57" s="37" t="s">
        <v>318</v>
      </c>
    </row>
    <row r="58" spans="3:67" ht="72.5">
      <c r="C58" s="36">
        <f>+C57+1</f>
        <v>42</v>
      </c>
      <c r="D58" s="34" t="s">
        <v>276</v>
      </c>
      <c r="E58" s="243" t="s">
        <v>420</v>
      </c>
      <c r="F58" s="35" t="s">
        <v>367</v>
      </c>
      <c r="G58" s="35">
        <v>1</v>
      </c>
      <c r="H58" s="83">
        <v>10</v>
      </c>
      <c r="I58" s="124">
        <v>5889001</v>
      </c>
      <c r="J58" s="119"/>
      <c r="K58" s="119"/>
      <c r="L58" s="119"/>
      <c r="M58" s="119"/>
      <c r="N58" s="119"/>
      <c r="O58" s="119"/>
      <c r="P58" s="119"/>
      <c r="Q58" s="119"/>
      <c r="R58" s="119"/>
      <c r="S58" s="119"/>
      <c r="T58" s="189"/>
      <c r="U58" s="189"/>
      <c r="V58" s="189"/>
      <c r="W58" s="189"/>
      <c r="X58" s="189"/>
      <c r="Y58" s="189"/>
      <c r="Z58" s="189"/>
      <c r="AA58" s="189"/>
      <c r="AB58" s="189"/>
      <c r="AC58" s="189"/>
      <c r="AD58" s="189"/>
      <c r="AE58" s="189"/>
      <c r="AF58" s="189"/>
      <c r="AG58" s="189"/>
      <c r="AH58" s="189"/>
      <c r="AI58" s="189"/>
      <c r="AJ58" s="189"/>
      <c r="AK58" s="189"/>
      <c r="AL58" s="189"/>
      <c r="AM58" s="189"/>
      <c r="AN58" s="189"/>
      <c r="AO58" s="189"/>
      <c r="AP58" s="189"/>
      <c r="AQ58" s="189"/>
      <c r="AR58" s="189"/>
      <c r="AS58" s="189"/>
      <c r="AT58" s="189"/>
      <c r="AU58" s="189"/>
      <c r="AV58" s="189"/>
      <c r="AW58" s="189"/>
      <c r="AX58" s="189"/>
      <c r="AY58" s="189"/>
      <c r="AZ58" s="189"/>
      <c r="BA58" s="189"/>
      <c r="BB58" s="189"/>
      <c r="BC58" s="189"/>
      <c r="BD58" s="189"/>
      <c r="BE58" s="189"/>
      <c r="BF58" s="189"/>
      <c r="BG58" s="190"/>
      <c r="BH58" s="190"/>
      <c r="BI58" s="190"/>
      <c r="BJ58" s="141"/>
      <c r="BK58" s="142">
        <f t="shared" ref="BK58:BK59" si="44">BM58/1.19</f>
        <v>4948740.3361344542</v>
      </c>
      <c r="BL58" s="340">
        <f t="shared" si="39"/>
        <v>58890.01</v>
      </c>
      <c r="BM58" s="199">
        <f>+I58</f>
        <v>5889001</v>
      </c>
      <c r="BN58" s="69">
        <f>+BM58*G58*H58</f>
        <v>58890010</v>
      </c>
      <c r="BO58" s="37" t="s">
        <v>319</v>
      </c>
    </row>
    <row r="59" spans="3:67" ht="93.65" customHeight="1">
      <c r="C59" s="36">
        <f>+C58+1</f>
        <v>43</v>
      </c>
      <c r="D59" s="34" t="s">
        <v>97</v>
      </c>
      <c r="E59" s="87" t="s">
        <v>434</v>
      </c>
      <c r="F59" s="35" t="s">
        <v>367</v>
      </c>
      <c r="G59" s="35">
        <v>6</v>
      </c>
      <c r="H59" s="83">
        <v>10</v>
      </c>
      <c r="I59" s="124">
        <v>3240001</v>
      </c>
      <c r="J59" s="119"/>
      <c r="K59" s="119"/>
      <c r="L59" s="119"/>
      <c r="M59" s="119"/>
      <c r="N59" s="119"/>
      <c r="O59" s="119"/>
      <c r="P59" s="119"/>
      <c r="Q59" s="119"/>
      <c r="R59" s="119"/>
      <c r="S59" s="119"/>
      <c r="T59" s="189"/>
      <c r="U59" s="189"/>
      <c r="V59" s="189"/>
      <c r="W59" s="189"/>
      <c r="X59" s="189"/>
      <c r="Y59" s="189"/>
      <c r="Z59" s="189"/>
      <c r="AA59" s="189"/>
      <c r="AB59" s="189"/>
      <c r="AC59" s="189"/>
      <c r="AD59" s="189"/>
      <c r="AE59" s="189"/>
      <c r="AF59" s="189"/>
      <c r="AG59" s="189"/>
      <c r="AH59" s="189"/>
      <c r="AI59" s="189"/>
      <c r="AJ59" s="189"/>
      <c r="AK59" s="189"/>
      <c r="AL59" s="189"/>
      <c r="AM59" s="189"/>
      <c r="AN59" s="189"/>
      <c r="AO59" s="189"/>
      <c r="AP59" s="189"/>
      <c r="AQ59" s="189"/>
      <c r="AR59" s="189"/>
      <c r="AS59" s="189"/>
      <c r="AT59" s="189"/>
      <c r="AU59" s="189"/>
      <c r="AV59" s="189"/>
      <c r="AW59" s="189"/>
      <c r="AX59" s="189"/>
      <c r="AY59" s="189"/>
      <c r="AZ59" s="189"/>
      <c r="BA59" s="189"/>
      <c r="BB59" s="189"/>
      <c r="BC59" s="189"/>
      <c r="BD59" s="189"/>
      <c r="BE59" s="189"/>
      <c r="BF59" s="189"/>
      <c r="BG59" s="190"/>
      <c r="BH59" s="190"/>
      <c r="BI59" s="190"/>
      <c r="BJ59" s="141"/>
      <c r="BK59" s="142">
        <f t="shared" si="44"/>
        <v>2722689.9159663869</v>
      </c>
      <c r="BL59" s="67">
        <f t="shared" si="39"/>
        <v>32400.010000000002</v>
      </c>
      <c r="BM59" s="199">
        <f>+I59</f>
        <v>3240001</v>
      </c>
      <c r="BN59" s="69">
        <f>+BM59*G59*H59</f>
        <v>194400060</v>
      </c>
      <c r="BO59" s="37" t="s">
        <v>320</v>
      </c>
    </row>
    <row r="60" spans="3:67">
      <c r="C60" s="224"/>
      <c r="D60" s="224"/>
      <c r="E60" s="239" t="s">
        <v>311</v>
      </c>
      <c r="F60" s="242"/>
      <c r="G60" s="242"/>
      <c r="H60" s="242"/>
      <c r="I60" s="237">
        <f>+SUM(I57:I59)</f>
        <v>17164003</v>
      </c>
      <c r="J60" s="237"/>
      <c r="K60" s="237"/>
      <c r="L60" s="237"/>
      <c r="M60" s="237"/>
      <c r="N60" s="237"/>
      <c r="O60" s="237"/>
      <c r="P60" s="237"/>
      <c r="Q60" s="237"/>
      <c r="R60" s="237"/>
      <c r="S60" s="237"/>
      <c r="T60" s="238"/>
      <c r="U60" s="238"/>
      <c r="V60" s="238"/>
      <c r="W60" s="238"/>
      <c r="X60" s="238"/>
      <c r="Y60" s="238"/>
      <c r="Z60" s="238"/>
      <c r="AA60" s="238"/>
      <c r="AB60" s="238"/>
      <c r="AC60" s="238"/>
      <c r="AD60" s="238"/>
      <c r="AE60" s="238"/>
      <c r="AF60" s="238"/>
      <c r="AG60" s="238"/>
      <c r="AH60" s="238"/>
      <c r="AI60" s="238"/>
      <c r="AJ60" s="238"/>
      <c r="AK60" s="238"/>
      <c r="AL60" s="238"/>
      <c r="AM60" s="238"/>
      <c r="AN60" s="238"/>
      <c r="AO60" s="238"/>
      <c r="AP60" s="238"/>
      <c r="AQ60" s="238"/>
      <c r="AR60" s="238"/>
      <c r="AS60" s="238"/>
      <c r="AT60" s="238"/>
      <c r="AU60" s="238"/>
      <c r="AV60" s="238"/>
      <c r="AW60" s="238"/>
      <c r="AX60" s="238"/>
      <c r="AY60" s="238"/>
      <c r="AZ60" s="238"/>
      <c r="BA60" s="238"/>
      <c r="BB60" s="238"/>
      <c r="BC60" s="238"/>
      <c r="BD60" s="238"/>
      <c r="BE60" s="238"/>
      <c r="BF60" s="238"/>
      <c r="BG60" s="224"/>
      <c r="BH60" s="224"/>
      <c r="BI60" s="225"/>
      <c r="BJ60" s="226"/>
      <c r="BK60" s="224"/>
      <c r="BL60" s="227"/>
      <c r="BM60" s="224"/>
      <c r="BN60" s="224"/>
      <c r="BO60" s="241"/>
    </row>
    <row r="61" spans="3:67" ht="29">
      <c r="C61" s="36">
        <v>44</v>
      </c>
      <c r="D61" s="31" t="s">
        <v>91</v>
      </c>
      <c r="E61" s="178" t="s">
        <v>423</v>
      </c>
      <c r="F61" s="30" t="s">
        <v>17</v>
      </c>
      <c r="G61" s="35">
        <v>3240</v>
      </c>
      <c r="H61" s="83"/>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v>7000</v>
      </c>
      <c r="AT61" s="124">
        <v>10000</v>
      </c>
      <c r="AU61" s="124"/>
      <c r="AV61" s="124"/>
      <c r="AW61" s="124"/>
      <c r="AX61" s="124"/>
      <c r="AY61" s="124"/>
      <c r="AZ61" s="124"/>
      <c r="BA61" s="124"/>
      <c r="BB61" s="124"/>
      <c r="BC61" s="124"/>
      <c r="BD61" s="124"/>
      <c r="BE61" s="124"/>
      <c r="BF61" s="124"/>
      <c r="BG61" s="66">
        <f>MEDIAN(I61,K61,M61,O61,P61,Q61,S61,U61,W61:X61,Z61,AC61,AE61,AG61,AH61,AJ61,AL61,AM61,AN61,AO61,AP61,AQ61,AR61,AS61,AT61,AU61,AV61,AW61,AX61,AY61,BA61,BB61,BC61,BD61,BE61,BF61)</f>
        <v>8500</v>
      </c>
      <c r="BH61" s="66">
        <f>AVERAGE(I61,K61,M61,O61,P61,Q61,S61,U61,W61:X61,Z61,AC61,AE61,AG61,AH61,AJ61,AL61,AM61,AN61,AO61,AP61,AQ61,AR61,AS61,AT61,AU61,AV61,AW61,AX61,AY61,BA61,BB61,BC61,BD61,BE61,BF61)</f>
        <v>8500</v>
      </c>
      <c r="BI61" s="98">
        <f>STDEV(I61,K61,M61,O61,P61,Q61,S61,U61,W61:X61,Z61,AC61,AE61,AG61,AH61,AJ61,AL61,AM61,AN61,AO61,AP61,AQ61,AR61,AS61,AT61,AU61,AV61,AW61,AX61,AY61,BA61,BB61,BC61,BD61,BE61,BF61)</f>
        <v>2121.3203435596424</v>
      </c>
      <c r="BJ61" s="65">
        <f t="shared" ref="BJ61" si="45">BI61/BH61</f>
        <v>0.24956709924231088</v>
      </c>
      <c r="BK61" s="66">
        <f t="shared" si="43"/>
        <v>7142.8571428571431</v>
      </c>
      <c r="BL61" s="67">
        <f t="shared" si="39"/>
        <v>85</v>
      </c>
      <c r="BM61" s="198">
        <f>+ROUNDUP(IF(BJ61&lt;15%,BH61,BG61),0)</f>
        <v>8500</v>
      </c>
      <c r="BN61" s="69">
        <f>+BM61*G61</f>
        <v>27540000</v>
      </c>
      <c r="BO61" s="108" t="s">
        <v>335</v>
      </c>
    </row>
    <row r="62" spans="3:67" ht="29">
      <c r="C62" s="36">
        <f>+C61+1</f>
        <v>45</v>
      </c>
      <c r="D62" s="31" t="s">
        <v>222</v>
      </c>
      <c r="E62" s="178" t="s">
        <v>223</v>
      </c>
      <c r="F62" s="30" t="s">
        <v>17</v>
      </c>
      <c r="G62" s="35">
        <v>3240</v>
      </c>
      <c r="H62" s="83"/>
      <c r="I62" s="124"/>
      <c r="J62" s="124"/>
      <c r="K62" s="124"/>
      <c r="L62" s="124"/>
      <c r="M62" s="124"/>
      <c r="N62" s="124"/>
      <c r="O62" s="124"/>
      <c r="P62" s="124"/>
      <c r="Q62" s="124"/>
      <c r="R62" s="124"/>
      <c r="S62" s="124"/>
      <c r="T62" s="124"/>
      <c r="U62" s="124"/>
      <c r="V62" s="124"/>
      <c r="W62" s="124"/>
      <c r="X62" s="124"/>
      <c r="Y62" s="124"/>
      <c r="Z62" s="124"/>
      <c r="AA62" s="124"/>
      <c r="AB62" s="124"/>
      <c r="AC62" s="124"/>
      <c r="AD62" s="124"/>
      <c r="AE62" s="124"/>
      <c r="AF62" s="124"/>
      <c r="AG62" s="124"/>
      <c r="AH62" s="124"/>
      <c r="AI62" s="124"/>
      <c r="AJ62" s="124"/>
      <c r="AK62" s="124"/>
      <c r="AL62" s="124"/>
      <c r="AM62" s="124"/>
      <c r="AN62" s="124"/>
      <c r="AO62" s="124"/>
      <c r="AP62" s="124"/>
      <c r="AQ62" s="124"/>
      <c r="AR62" s="124"/>
      <c r="AS62" s="124">
        <v>9000</v>
      </c>
      <c r="AT62" s="124">
        <v>12500</v>
      </c>
      <c r="AU62" s="124"/>
      <c r="AV62" s="124"/>
      <c r="AW62" s="124"/>
      <c r="AX62" s="124"/>
      <c r="AY62" s="124"/>
      <c r="AZ62" s="124"/>
      <c r="BA62" s="124"/>
      <c r="BB62" s="124"/>
      <c r="BC62" s="124"/>
      <c r="BD62" s="124"/>
      <c r="BE62" s="124"/>
      <c r="BF62" s="124"/>
      <c r="BG62" s="66">
        <f>MEDIAN(I62,K62,M62,O62,P62,Q62,S62,U62,W62:X62,Z62,AC62,AE62,AG62,AH62,AJ62,AL62,AM62,AN62,AO62,AP62,AQ62,AR62,AS62,AT62,AU62,AV62,AW62,AX62,AY62,BA62,BB62,BC62,BD62,BE62,BF62)</f>
        <v>10750</v>
      </c>
      <c r="BH62" s="66">
        <f>AVERAGE(I62,K62,M62,O62,P62,Q62,S62,U62,W62:X62,Z62,AC62,AE62,AG62,AH62,AJ62,AL62,AM62,AN62,AO62,AP62,AQ62,AR62,AS62,AT62,AU62,AV62,AW62,AX62,AY62,BA62,BB62,BC62,BD62,BE62,BF62)</f>
        <v>10750</v>
      </c>
      <c r="BI62" s="98">
        <f>STDEV(I62,K62,M62,O62,P62,Q62,S62,U62,W62:X62,Z62,AC62,AE62,AG62,AH62,AJ62,AL62,AM62,AN62,AO62,AP62,AQ62,AR62,AS62,AT62,AU62,AV62,AW62,AX62,AY62,BA62,BB62,BC62,BD62,BE62,BF62)</f>
        <v>2474.8737341529163</v>
      </c>
      <c r="BJ62" s="65">
        <f t="shared" ref="BJ62:BJ65" si="46">BI62/BH62</f>
        <v>0.23022081247934106</v>
      </c>
      <c r="BK62" s="66">
        <f t="shared" si="43"/>
        <v>9033.6134453781524</v>
      </c>
      <c r="BL62" s="67">
        <f t="shared" si="39"/>
        <v>107.5</v>
      </c>
      <c r="BM62" s="198">
        <f t="shared" si="31"/>
        <v>10750</v>
      </c>
      <c r="BN62" s="69">
        <f>+BM62*G62</f>
        <v>34830000</v>
      </c>
      <c r="BO62" s="108" t="s">
        <v>335</v>
      </c>
    </row>
    <row r="63" spans="3:67" ht="42" customHeight="1">
      <c r="C63" s="36">
        <f t="shared" ref="C63:C65" si="47">+C62+1</f>
        <v>46</v>
      </c>
      <c r="D63" s="31" t="s">
        <v>92</v>
      </c>
      <c r="E63" s="178" t="s">
        <v>425</v>
      </c>
      <c r="F63" s="30" t="s">
        <v>17</v>
      </c>
      <c r="G63" s="35">
        <v>3240</v>
      </c>
      <c r="H63" s="83"/>
      <c r="I63" s="124"/>
      <c r="J63" s="124"/>
      <c r="K63" s="124"/>
      <c r="L63" s="124"/>
      <c r="M63" s="124"/>
      <c r="N63" s="124"/>
      <c r="O63" s="124"/>
      <c r="P63" s="124"/>
      <c r="Q63" s="124"/>
      <c r="R63" s="124"/>
      <c r="S63" s="124"/>
      <c r="T63" s="124"/>
      <c r="U63" s="124"/>
      <c r="V63" s="124"/>
      <c r="W63" s="12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v>12000</v>
      </c>
      <c r="AT63" s="124">
        <v>11100</v>
      </c>
      <c r="AU63" s="124"/>
      <c r="AV63" s="124"/>
      <c r="AW63" s="124"/>
      <c r="AX63" s="124"/>
      <c r="AY63" s="124"/>
      <c r="AZ63" s="124"/>
      <c r="BA63" s="124"/>
      <c r="BB63" s="124"/>
      <c r="BC63" s="124"/>
      <c r="BD63" s="124"/>
      <c r="BE63" s="124"/>
      <c r="BF63" s="124"/>
      <c r="BG63" s="66">
        <f>MEDIAN(I63,K63,M63,O63,P63,Q63,S63,U63,W63:X63,Z63,AC63,AE63,AG63,AH63,AJ63,AL63,AM63,AN63,AO63,AP63,AQ63,AR63,AS63,AT63,AU63,AV63,AW63,AX63,AY63,BA63,BB63,BC63,BD63,BE63,BF63)</f>
        <v>11550</v>
      </c>
      <c r="BH63" s="66">
        <f>AVERAGE(I63,K63,M63,O63,P63,Q63,S63,U63,W63:X63,Z63,AC63,AE63,AG63,AH63,AJ63,AL63,AM63,AN63,AO63,AP63,AQ63,AR63,AS63,AT63,AU63,AV63,AW63,AX63,AY63,BA63,BB63,BC63,BD63,BE63,BF63)</f>
        <v>11550</v>
      </c>
      <c r="BI63" s="98">
        <f>STDEV(I63,K63,M63,O63,P63,Q63,S63,U63,W63:X63,Z63,AC63,AE63,AG63,AH63,AJ63,AL63,AM63,AN63,AO63,AP63,AQ63,AR63,AS63,AT63,AU63,AV63,AW63,AX63,AY63,BA63,BB63,BC63,BD63,BE63,BF63)</f>
        <v>636.3961030678928</v>
      </c>
      <c r="BJ63" s="65">
        <f t="shared" si="46"/>
        <v>5.5099229702847863E-2</v>
      </c>
      <c r="BK63" s="66">
        <f t="shared" si="43"/>
        <v>9705.8823529411766</v>
      </c>
      <c r="BL63" s="67">
        <f t="shared" si="39"/>
        <v>115.49999999999999</v>
      </c>
      <c r="BM63" s="198">
        <f t="shared" si="31"/>
        <v>11550</v>
      </c>
      <c r="BN63" s="69">
        <f>+BM63*G63</f>
        <v>37422000</v>
      </c>
      <c r="BO63" s="108" t="s">
        <v>234</v>
      </c>
    </row>
    <row r="64" spans="3:67" ht="87">
      <c r="C64" s="36">
        <f t="shared" si="47"/>
        <v>47</v>
      </c>
      <c r="D64" s="31" t="s">
        <v>93</v>
      </c>
      <c r="E64" s="178" t="s">
        <v>424</v>
      </c>
      <c r="F64" s="30" t="s">
        <v>17</v>
      </c>
      <c r="G64" s="35">
        <v>3240</v>
      </c>
      <c r="H64" s="83"/>
      <c r="I64" s="124"/>
      <c r="J64" s="124"/>
      <c r="K64" s="124"/>
      <c r="L64" s="124"/>
      <c r="M64" s="124"/>
      <c r="N64" s="124"/>
      <c r="O64" s="124"/>
      <c r="P64" s="124"/>
      <c r="Q64" s="124"/>
      <c r="R64" s="124"/>
      <c r="S64" s="124"/>
      <c r="T64" s="124"/>
      <c r="U64" s="124"/>
      <c r="V64" s="124"/>
      <c r="W64" s="124"/>
      <c r="X64" s="124"/>
      <c r="Y64" s="124"/>
      <c r="Z64" s="124"/>
      <c r="AA64" s="124"/>
      <c r="AB64" s="124"/>
      <c r="AC64" s="124"/>
      <c r="AD64" s="124"/>
      <c r="AE64" s="124"/>
      <c r="AF64" s="124"/>
      <c r="AG64" s="124"/>
      <c r="AH64" s="124"/>
      <c r="AI64" s="124"/>
      <c r="AJ64" s="124"/>
      <c r="AK64" s="124"/>
      <c r="AL64" s="124"/>
      <c r="AM64" s="124"/>
      <c r="AN64" s="124"/>
      <c r="AO64" s="124"/>
      <c r="AP64" s="124"/>
      <c r="AQ64" s="124"/>
      <c r="AR64" s="124"/>
      <c r="AS64" s="124">
        <v>14000</v>
      </c>
      <c r="AT64" s="124">
        <v>10000</v>
      </c>
      <c r="AU64" s="124"/>
      <c r="AV64" s="124"/>
      <c r="AW64" s="124"/>
      <c r="AX64" s="124"/>
      <c r="AY64" s="124"/>
      <c r="AZ64" s="124"/>
      <c r="BA64" s="124"/>
      <c r="BB64" s="124"/>
      <c r="BC64" s="124"/>
      <c r="BD64" s="124"/>
      <c r="BE64" s="124"/>
      <c r="BF64" s="124"/>
      <c r="BG64" s="66">
        <f>MEDIAN(I64,K64,M64,O64,P64,Q64,S64,U64,W64:X64,Z64,AC64,AE64,AG64,AH64,AJ64,AL64,AM64,AN64,AO64,AP64,AQ64,AR64,AS64,AT64,AU64,AV64,AW64,AX64,AY64,BA64,BB64,BC64,BD64,BE64,BF64)</f>
        <v>12000</v>
      </c>
      <c r="BH64" s="66">
        <f>AVERAGE(I64,K64,M64,O64,P64,Q64,S64,U64,W64:X64,Z64,AC64,AE64,AG64,AH64,AJ64,AL64,AM64,AN64,AO64,AP64,AQ64,AR64,AS64,AT64,AU64,AV64,AW64,AX64,AY64,BA64,BB64,BC64,BD64,BE64,BF64)</f>
        <v>12000</v>
      </c>
      <c r="BI64" s="98">
        <f>STDEV(I64,K64,M64,O64,P64,Q64,S64,U64,W64:X64,Z64,AC64,AE64,AG64,AH64,AJ64,AL64,AM64,AN64,AO64,AP64,AQ64,AR64,AS64,AT64,AU64,AV64,AW64,AX64,AY64,BA64,BB64,BC64,BD64,BE64,BF64)</f>
        <v>2828.4271247461902</v>
      </c>
      <c r="BJ64" s="65">
        <f t="shared" si="46"/>
        <v>0.23570226039551584</v>
      </c>
      <c r="BK64" s="66">
        <f t="shared" si="43"/>
        <v>10084.033613445379</v>
      </c>
      <c r="BL64" s="67">
        <f t="shared" si="39"/>
        <v>120</v>
      </c>
      <c r="BM64" s="198">
        <f t="shared" si="31"/>
        <v>12000</v>
      </c>
      <c r="BN64" s="69">
        <f>+BM64*G64</f>
        <v>38880000</v>
      </c>
      <c r="BO64" s="108" t="s">
        <v>335</v>
      </c>
    </row>
    <row r="65" spans="3:88" ht="43.5">
      <c r="C65" s="36">
        <f t="shared" si="47"/>
        <v>48</v>
      </c>
      <c r="D65" s="31" t="s">
        <v>94</v>
      </c>
      <c r="E65" s="178" t="s">
        <v>96</v>
      </c>
      <c r="F65" s="30" t="s">
        <v>95</v>
      </c>
      <c r="G65" s="30">
        <v>1013</v>
      </c>
      <c r="H65" s="83"/>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v>8000</v>
      </c>
      <c r="AT65" s="124">
        <v>9800</v>
      </c>
      <c r="AU65" s="124"/>
      <c r="AV65" s="124"/>
      <c r="AW65" s="124"/>
      <c r="AX65" s="124"/>
      <c r="AY65" s="124"/>
      <c r="AZ65" s="124"/>
      <c r="BA65" s="124"/>
      <c r="BB65" s="124"/>
      <c r="BC65" s="124"/>
      <c r="BD65" s="124"/>
      <c r="BE65" s="124"/>
      <c r="BF65" s="124"/>
      <c r="BG65" s="66">
        <f>MEDIAN(I65,K65,M65,O65,P65,Q65,S65,U65,W65:X65,Z65,AC65,AE65,AG65,AH65,AJ65,AL65,AM65,AN65,AO65,AP65,AQ65,AR65,AS65,AT65,AU65,AV65,AW65,AX65,AY65,BA65,BB65,BC65,BD65,BE65,BF65)</f>
        <v>8900</v>
      </c>
      <c r="BH65" s="66">
        <f>AVERAGE(I65,K65,M65,O65,P65,Q65,S65,U65,W65:X65,Z65,AC65,AE65,AG65,AH65,AJ65,AL65,AM65,AN65,AO65,AP65,AQ65,AR65,AS65,AT65,AU65,AV65,AW65,AX65,AY65,BA65,BB65,BC65,BD65,BE65,BF65)</f>
        <v>8900</v>
      </c>
      <c r="BI65" s="98">
        <f>STDEV(I65,K65,M65,O65,P65,Q65,S65,U65,W65:X65,Z65,AC65,AE65,AG65,AH65,AJ65,AL65,AM65,AN65,AO65,AP65,AQ65,AR65,AS65,AT65,AU65,AV65,AW65,AX65,AY65,BA65,BB65,BC65,BD65,BE65,BF65)</f>
        <v>1272.7922061357856</v>
      </c>
      <c r="BJ65" s="65">
        <f t="shared" si="46"/>
        <v>0.1430103602399759</v>
      </c>
      <c r="BK65" s="66">
        <f t="shared" si="43"/>
        <v>7478.9915966386561</v>
      </c>
      <c r="BL65" s="67">
        <f t="shared" si="39"/>
        <v>89</v>
      </c>
      <c r="BM65" s="198">
        <f t="shared" si="31"/>
        <v>8900</v>
      </c>
      <c r="BN65" s="69">
        <f>+BM65*G65</f>
        <v>9015700</v>
      </c>
      <c r="BO65" s="108" t="s">
        <v>234</v>
      </c>
    </row>
    <row r="66" spans="3:88">
      <c r="C66" s="317" t="s">
        <v>361</v>
      </c>
      <c r="D66" s="318"/>
      <c r="E66" s="318"/>
      <c r="F66" s="318"/>
      <c r="G66" s="318"/>
      <c r="H66" s="318"/>
      <c r="I66" s="213"/>
      <c r="J66" s="213"/>
      <c r="K66" s="213"/>
      <c r="L66" s="213"/>
      <c r="M66" s="213"/>
      <c r="N66" s="213"/>
      <c r="O66" s="213"/>
      <c r="P66" s="213"/>
      <c r="Q66" s="213"/>
      <c r="R66" s="213"/>
      <c r="S66" s="213"/>
      <c r="T66" s="213"/>
      <c r="U66" s="213"/>
      <c r="V66" s="213"/>
      <c r="W66" s="213"/>
      <c r="X66" s="213"/>
      <c r="Y66" s="213"/>
      <c r="Z66" s="213"/>
      <c r="AA66" s="213"/>
      <c r="AB66" s="213"/>
      <c r="AC66" s="213"/>
      <c r="AD66" s="214"/>
      <c r="AE66" s="214"/>
      <c r="AF66" s="214"/>
      <c r="AG66" s="214"/>
      <c r="AH66" s="214"/>
      <c r="AI66" s="214"/>
      <c r="AJ66" s="214"/>
      <c r="AK66" s="214"/>
      <c r="AL66" s="214"/>
      <c r="AM66" s="214"/>
      <c r="AN66" s="214"/>
      <c r="AO66" s="214"/>
      <c r="AP66" s="214"/>
      <c r="AQ66" s="214"/>
      <c r="AR66" s="214"/>
      <c r="AS66" s="214"/>
      <c r="AT66" s="214"/>
      <c r="AU66" s="214"/>
      <c r="AV66" s="214"/>
      <c r="AW66" s="214"/>
      <c r="AX66" s="214"/>
      <c r="AY66" s="214"/>
      <c r="AZ66" s="214"/>
      <c r="BA66" s="214"/>
      <c r="BB66" s="214"/>
      <c r="BC66" s="214"/>
      <c r="BD66" s="214"/>
      <c r="BE66" s="214"/>
      <c r="BF66" s="214"/>
      <c r="BG66" s="101"/>
      <c r="BH66" s="101"/>
      <c r="BI66" s="102"/>
      <c r="BJ66" s="103"/>
      <c r="BK66" s="101"/>
      <c r="BL66" s="101"/>
      <c r="BM66" s="215"/>
      <c r="BN66" s="101">
        <f>+SUM(BN57:BN65)</f>
        <v>489362781</v>
      </c>
      <c r="BO66" s="114"/>
    </row>
    <row r="67" spans="3:88">
      <c r="C67" s="319" t="s">
        <v>20</v>
      </c>
      <c r="D67" s="320"/>
      <c r="E67" s="320"/>
      <c r="F67" s="320"/>
      <c r="G67" s="320"/>
      <c r="H67" s="321"/>
      <c r="I67" s="143"/>
      <c r="J67" s="143"/>
      <c r="K67" s="143"/>
      <c r="L67" s="143"/>
      <c r="M67" s="143"/>
      <c r="N67" s="143"/>
      <c r="O67" s="143"/>
      <c r="P67" s="143"/>
      <c r="Q67" s="143"/>
      <c r="R67" s="143"/>
      <c r="S67" s="143"/>
      <c r="T67" s="143"/>
      <c r="U67" s="143"/>
      <c r="V67" s="143"/>
      <c r="W67" s="143"/>
      <c r="X67" s="143"/>
      <c r="Y67" s="143"/>
      <c r="Z67" s="143"/>
      <c r="AA67" s="143"/>
      <c r="AB67" s="143"/>
      <c r="AC67" s="143"/>
      <c r="AD67" s="206"/>
      <c r="AE67" s="207"/>
      <c r="AF67" s="207"/>
      <c r="AG67" s="208"/>
      <c r="AH67" s="208"/>
      <c r="AI67" s="208"/>
      <c r="AJ67" s="208"/>
      <c r="AK67" s="208"/>
      <c r="AL67" s="208"/>
      <c r="AM67" s="208"/>
      <c r="AN67" s="135"/>
      <c r="AO67" s="135"/>
      <c r="AP67" s="135"/>
      <c r="AQ67" s="135"/>
      <c r="AR67" s="135"/>
      <c r="AS67" s="135"/>
      <c r="AT67" s="135"/>
      <c r="AU67" s="135"/>
      <c r="AV67" s="135"/>
      <c r="AW67" s="135"/>
      <c r="AX67" s="135"/>
      <c r="AY67" s="135"/>
      <c r="AZ67" s="135"/>
      <c r="BA67" s="135"/>
      <c r="BB67" s="135"/>
      <c r="BC67" s="135"/>
      <c r="BD67" s="135"/>
      <c r="BE67" s="135"/>
      <c r="BF67" s="135"/>
      <c r="BG67" s="113"/>
      <c r="BH67" s="112"/>
      <c r="BI67" s="112"/>
      <c r="BJ67" s="112"/>
      <c r="BK67" s="112"/>
      <c r="BL67" s="112"/>
      <c r="BM67" s="114"/>
      <c r="BN67" s="209">
        <f>+BN66+BN37+BN54</f>
        <v>3133760746.9148936</v>
      </c>
      <c r="BO67" s="114"/>
    </row>
    <row r="68" spans="3:88" ht="15" thickBot="1"/>
    <row r="69" spans="3:88" ht="183.75" customHeight="1" thickBot="1">
      <c r="C69" s="430" t="s">
        <v>430</v>
      </c>
      <c r="D69" s="431"/>
      <c r="E69" s="431"/>
      <c r="F69" s="341"/>
      <c r="G69" s="341"/>
      <c r="H69" s="341"/>
      <c r="I69" s="341"/>
      <c r="J69" s="341"/>
      <c r="K69" s="341"/>
      <c r="L69" s="341"/>
      <c r="M69" s="341"/>
      <c r="N69" s="341"/>
      <c r="O69" s="341"/>
      <c r="P69" s="341"/>
      <c r="Q69" s="341"/>
      <c r="R69" s="341"/>
      <c r="S69" s="341"/>
      <c r="T69" s="341"/>
      <c r="U69" s="341"/>
      <c r="V69" s="341"/>
      <c r="W69" s="341"/>
      <c r="X69" s="341"/>
      <c r="Y69" s="341"/>
      <c r="Z69" s="341"/>
      <c r="AA69" s="341"/>
      <c r="AB69" s="341"/>
      <c r="AC69" s="341"/>
      <c r="AD69" s="341"/>
      <c r="AE69" s="341"/>
      <c r="AF69" s="341"/>
      <c r="AG69" s="341"/>
      <c r="AH69" s="341"/>
      <c r="AI69" s="341"/>
      <c r="AJ69" s="341"/>
      <c r="AK69" s="341"/>
      <c r="AL69" s="341"/>
      <c r="AM69" s="341"/>
      <c r="AN69" s="341"/>
      <c r="AO69" s="341"/>
      <c r="AP69" s="341"/>
      <c r="AQ69" s="341"/>
      <c r="AR69" s="341"/>
      <c r="AS69" s="341"/>
      <c r="AT69" s="341"/>
      <c r="AU69" s="341"/>
      <c r="AV69" s="341"/>
      <c r="AW69" s="341"/>
      <c r="AX69" s="341"/>
      <c r="AY69" s="341"/>
      <c r="AZ69" s="341"/>
      <c r="BA69" s="341"/>
      <c r="BB69" s="341"/>
      <c r="BC69" s="341"/>
      <c r="BD69" s="341"/>
      <c r="BE69" s="341"/>
      <c r="BF69" s="341"/>
      <c r="BG69" s="341"/>
      <c r="BH69" s="341"/>
      <c r="BI69" s="341"/>
      <c r="BJ69" s="341"/>
      <c r="BK69" s="341"/>
      <c r="BL69" s="341"/>
      <c r="BM69" s="341"/>
      <c r="BN69" s="341"/>
      <c r="BO69" s="341"/>
      <c r="BP69" s="341"/>
      <c r="BQ69" s="341"/>
      <c r="BR69" s="341"/>
      <c r="BS69" s="341"/>
      <c r="BT69" s="341"/>
      <c r="BU69" s="341"/>
      <c r="BV69" s="341"/>
      <c r="BW69" s="341"/>
      <c r="BX69" s="341"/>
      <c r="BY69" s="341"/>
      <c r="BZ69" s="341"/>
      <c r="CA69" s="341"/>
      <c r="CB69" s="341"/>
      <c r="CC69" s="341"/>
      <c r="CD69" s="341"/>
      <c r="CE69" s="341"/>
      <c r="CF69" s="341"/>
      <c r="CG69" s="341"/>
      <c r="CH69" s="341"/>
      <c r="CI69" s="341"/>
      <c r="CJ69" s="342"/>
    </row>
    <row r="70" spans="3:88">
      <c r="BO70" s="121"/>
    </row>
    <row r="72" spans="3:88">
      <c r="BQ72" s="181"/>
      <c r="BR72" s="180"/>
    </row>
  </sheetData>
  <autoFilter ref="C4:G67" xr:uid="{00000000-0001-0000-0000-000000000000}"/>
  <mergeCells count="30">
    <mergeCell ref="C69:E69"/>
    <mergeCell ref="BC3:BD3"/>
    <mergeCell ref="BE3:BF3"/>
    <mergeCell ref="BK3:BO4"/>
    <mergeCell ref="C2:BH2"/>
    <mergeCell ref="C3:H3"/>
    <mergeCell ref="BG3:BJ4"/>
    <mergeCell ref="R3:S3"/>
    <mergeCell ref="T3:U3"/>
    <mergeCell ref="V3:W3"/>
    <mergeCell ref="AB3:AC3"/>
    <mergeCell ref="AD3:AE3"/>
    <mergeCell ref="AF3:AG3"/>
    <mergeCell ref="AI3:AJ3"/>
    <mergeCell ref="AK3:AL3"/>
    <mergeCell ref="J3:K3"/>
    <mergeCell ref="L3:M3"/>
    <mergeCell ref="N3:O3"/>
    <mergeCell ref="BA3:BB3"/>
    <mergeCell ref="C39:E39"/>
    <mergeCell ref="C44:E44"/>
    <mergeCell ref="C5:E5"/>
    <mergeCell ref="C9:E9"/>
    <mergeCell ref="C10:E10"/>
    <mergeCell ref="C37:E37"/>
    <mergeCell ref="C38:E38"/>
    <mergeCell ref="C8:E8"/>
    <mergeCell ref="AY3:AZ3"/>
    <mergeCell ref="X3:Y3"/>
    <mergeCell ref="Z3:AA3"/>
  </mergeCells>
  <phoneticPr fontId="34" type="noConversion"/>
  <conditionalFormatting sqref="D28">
    <cfRule type="duplicateValues" dxfId="1" priority="2"/>
  </conditionalFormatting>
  <conditionalFormatting sqref="D29">
    <cfRule type="duplicateValues" dxfId="0" priority="1"/>
  </conditionalFormatting>
  <pageMargins left="0.7" right="0.7" top="0.75" bottom="0.75" header="0.3" footer="0.3"/>
  <pageSetup paperSize="9" scale="66" orientation="landscape" r:id="rId1"/>
  <ignoredErrors>
    <ignoredError sqref="BN50 BN52"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01ED7E-8782-4744-BC0A-4B3AC4E1198D}">
  <dimension ref="A1:U10"/>
  <sheetViews>
    <sheetView zoomScale="40" zoomScaleNormal="40" workbookViewId="0">
      <selection activeCell="I6" sqref="I6"/>
    </sheetView>
  </sheetViews>
  <sheetFormatPr baseColWidth="10" defaultColWidth="10.81640625" defaultRowHeight="14.5"/>
  <cols>
    <col min="1" max="1" width="10.81640625" style="245"/>
    <col min="2" max="2" width="22.1796875" style="245" customWidth="1"/>
    <col min="3" max="3" width="87.453125" style="245" customWidth="1"/>
    <col min="4" max="4" width="26.1796875" style="284" customWidth="1"/>
    <col min="5" max="5" width="15.453125" style="245" customWidth="1"/>
    <col min="6" max="13" width="22.54296875" style="245" customWidth="1"/>
    <col min="14" max="14" width="14" style="245" customWidth="1"/>
    <col min="15" max="15" width="14.1796875" style="245" customWidth="1"/>
    <col min="16" max="16" width="20.6328125" style="245" customWidth="1"/>
    <col min="17" max="17" width="14.81640625" style="245" customWidth="1"/>
    <col min="18" max="19" width="18.1796875" style="245" customWidth="1"/>
    <col min="20" max="20" width="17.1796875" style="245" customWidth="1"/>
    <col min="21" max="21" width="34.54296875" style="245" customWidth="1"/>
    <col min="22" max="16384" width="10.81640625" style="245"/>
  </cols>
  <sheetData>
    <row r="1" spans="1:21" ht="41.25" customHeight="1">
      <c r="A1" s="457" t="s">
        <v>403</v>
      </c>
      <c r="B1" s="458"/>
      <c r="C1" s="458"/>
      <c r="D1" s="458"/>
      <c r="E1" s="458"/>
    </row>
    <row r="2" spans="1:21" ht="44.25" customHeight="1">
      <c r="A2" s="457"/>
      <c r="B2" s="458"/>
      <c r="C2" s="458"/>
      <c r="D2" s="458"/>
      <c r="E2" s="458"/>
      <c r="F2" s="459" t="s">
        <v>369</v>
      </c>
      <c r="G2" s="459"/>
      <c r="H2" s="460" t="s">
        <v>370</v>
      </c>
      <c r="I2" s="460"/>
      <c r="J2" s="459" t="s">
        <v>371</v>
      </c>
      <c r="K2" s="459"/>
      <c r="L2" s="275" t="s">
        <v>325</v>
      </c>
      <c r="M2" s="276" t="s">
        <v>326</v>
      </c>
      <c r="N2" s="447" t="s">
        <v>372</v>
      </c>
      <c r="O2" s="448"/>
      <c r="P2" s="448"/>
      <c r="Q2" s="448"/>
      <c r="R2" s="449" t="s">
        <v>373</v>
      </c>
      <c r="S2" s="450"/>
      <c r="T2" s="450"/>
      <c r="U2" s="450"/>
    </row>
    <row r="3" spans="1:21" ht="33.75" customHeight="1">
      <c r="A3" s="451" t="s">
        <v>4</v>
      </c>
      <c r="B3" s="452" t="s">
        <v>5</v>
      </c>
      <c r="C3" s="453" t="s">
        <v>6</v>
      </c>
      <c r="D3" s="454" t="s">
        <v>7</v>
      </c>
      <c r="E3" s="454" t="s">
        <v>277</v>
      </c>
      <c r="F3" s="455" t="s">
        <v>236</v>
      </c>
      <c r="G3" s="455" t="s">
        <v>243</v>
      </c>
      <c r="H3" s="455" t="s">
        <v>236</v>
      </c>
      <c r="I3" s="455" t="s">
        <v>243</v>
      </c>
      <c r="J3" s="455" t="s">
        <v>236</v>
      </c>
      <c r="K3" s="455" t="s">
        <v>243</v>
      </c>
      <c r="L3" s="467" t="s">
        <v>236</v>
      </c>
      <c r="M3" s="469" t="s">
        <v>236</v>
      </c>
      <c r="N3" s="465" t="s">
        <v>374</v>
      </c>
      <c r="O3" s="465" t="s">
        <v>375</v>
      </c>
      <c r="P3" s="465" t="s">
        <v>376</v>
      </c>
      <c r="Q3" s="466" t="s">
        <v>229</v>
      </c>
      <c r="R3" s="461" t="s">
        <v>377</v>
      </c>
      <c r="S3" s="461" t="s">
        <v>378</v>
      </c>
      <c r="T3" s="461" t="s">
        <v>379</v>
      </c>
      <c r="U3" s="462" t="s">
        <v>380</v>
      </c>
    </row>
    <row r="4" spans="1:21" ht="32.25" customHeight="1">
      <c r="A4" s="451"/>
      <c r="B4" s="452"/>
      <c r="C4" s="453"/>
      <c r="D4" s="454"/>
      <c r="E4" s="454"/>
      <c r="F4" s="456"/>
      <c r="G4" s="456"/>
      <c r="H4" s="456"/>
      <c r="I4" s="456"/>
      <c r="J4" s="456"/>
      <c r="K4" s="456"/>
      <c r="L4" s="468"/>
      <c r="M4" s="470"/>
      <c r="N4" s="465"/>
      <c r="O4" s="465"/>
      <c r="P4" s="465"/>
      <c r="Q4" s="466"/>
      <c r="R4" s="461"/>
      <c r="S4" s="461"/>
      <c r="T4" s="461"/>
      <c r="U4" s="462"/>
    </row>
    <row r="5" spans="1:21" ht="75" customHeight="1">
      <c r="A5" s="246">
        <v>1</v>
      </c>
      <c r="B5" s="247" t="s">
        <v>381</v>
      </c>
      <c r="C5" s="248" t="s">
        <v>382</v>
      </c>
      <c r="D5" s="264" t="s">
        <v>366</v>
      </c>
      <c r="E5" s="246">
        <v>1</v>
      </c>
      <c r="F5" s="249">
        <v>1200000</v>
      </c>
      <c r="G5" s="250">
        <f>((F5*5.1%)+F5)</f>
        <v>1261200</v>
      </c>
      <c r="H5" s="251">
        <v>1230000</v>
      </c>
      <c r="I5" s="250">
        <f>((H5*5.1%)+H5)</f>
        <v>1292730</v>
      </c>
      <c r="J5" s="251">
        <v>1250000</v>
      </c>
      <c r="K5" s="252">
        <f>((J5*5.1%)+J5)</f>
        <v>1313750</v>
      </c>
      <c r="L5" s="254"/>
      <c r="M5" s="254"/>
      <c r="N5" s="386">
        <f>+MEDIAN(G5,I5,K5,L5,M5)</f>
        <v>1292730</v>
      </c>
      <c r="O5" s="386">
        <f>+AVERAGE(G5,I5,K5,,L5,M5)</f>
        <v>966920</v>
      </c>
      <c r="P5" s="387">
        <f>+STDEV(G5,I5,K5,L5,M5)</f>
        <v>26449.58663823186</v>
      </c>
      <c r="Q5" s="255">
        <f t="shared" ref="Q5:Q8" si="0">+P5/O5</f>
        <v>2.7354472591560687E-2</v>
      </c>
      <c r="R5" s="256">
        <f t="shared" ref="R5:R8" si="1">+T5/1.19</f>
        <v>812537.8151260505</v>
      </c>
      <c r="S5" s="256">
        <f t="shared" ref="S5:S9" si="2">+R5*19%</f>
        <v>154382.18487394959</v>
      </c>
      <c r="T5" s="257">
        <f t="shared" ref="T5:T9" si="3">ROUNDUP(IF(Q5&lt;15%,O5,N5),0)</f>
        <v>966920</v>
      </c>
      <c r="U5" s="258" t="s">
        <v>383</v>
      </c>
    </row>
    <row r="6" spans="1:21" ht="108.75" customHeight="1">
      <c r="A6" s="246">
        <v>2</v>
      </c>
      <c r="B6" s="247" t="s">
        <v>384</v>
      </c>
      <c r="C6" s="259" t="s">
        <v>385</v>
      </c>
      <c r="D6" s="277" t="s">
        <v>366</v>
      </c>
      <c r="E6" s="246">
        <v>1</v>
      </c>
      <c r="F6" s="249">
        <v>3500000</v>
      </c>
      <c r="G6" s="260">
        <f>((F6*5.1%)+F6)</f>
        <v>3678500</v>
      </c>
      <c r="H6" s="249">
        <v>3500000</v>
      </c>
      <c r="I6" s="260">
        <f>((H6*5.1%)+H6)</f>
        <v>3678500</v>
      </c>
      <c r="J6" s="249">
        <v>3200000</v>
      </c>
      <c r="K6" s="261">
        <f>((J6*5.1%)+J6)</f>
        <v>3363200</v>
      </c>
      <c r="L6" s="254"/>
      <c r="M6" s="254"/>
      <c r="N6" s="386">
        <f t="shared" ref="N6:N8" si="4">+MEDIAN(G6,I6,K6,L6,M6)</f>
        <v>3678500</v>
      </c>
      <c r="O6" s="386">
        <f t="shared" ref="O6:O8" si="5">+AVERAGE(G6,I6,K6,,L6,M6)</f>
        <v>2680050</v>
      </c>
      <c r="P6" s="387">
        <f t="shared" ref="P6:P8" si="6">+STDEV(G6,I6,K6,L6,M6)</f>
        <v>182038.53987548899</v>
      </c>
      <c r="Q6" s="255">
        <f t="shared" si="0"/>
        <v>6.7923561081132441E-2</v>
      </c>
      <c r="R6" s="256">
        <f t="shared" si="1"/>
        <v>2252142.8571428573</v>
      </c>
      <c r="S6" s="256">
        <f t="shared" si="2"/>
        <v>427907.1428571429</v>
      </c>
      <c r="T6" s="257">
        <f t="shared" si="3"/>
        <v>2680050</v>
      </c>
      <c r="U6" s="258" t="s">
        <v>383</v>
      </c>
    </row>
    <row r="7" spans="1:21" ht="127.5" customHeight="1">
      <c r="A7" s="246">
        <v>3</v>
      </c>
      <c r="B7" s="247" t="s">
        <v>387</v>
      </c>
      <c r="C7" s="259" t="s">
        <v>388</v>
      </c>
      <c r="D7" s="262" t="s">
        <v>386</v>
      </c>
      <c r="E7" s="246">
        <v>1</v>
      </c>
      <c r="F7" s="251">
        <v>450000</v>
      </c>
      <c r="G7" s="260">
        <f>((F7*5.1%)+F7)</f>
        <v>472950</v>
      </c>
      <c r="H7" s="251">
        <v>400000</v>
      </c>
      <c r="I7" s="260">
        <f>((H7*5.1%)+H7)</f>
        <v>420400</v>
      </c>
      <c r="J7" s="263">
        <v>450000</v>
      </c>
      <c r="K7" s="261">
        <f>((J7*5.1%)+J7)</f>
        <v>472950</v>
      </c>
      <c r="L7" s="254"/>
      <c r="M7" s="254"/>
      <c r="N7" s="386">
        <f t="shared" si="4"/>
        <v>472950</v>
      </c>
      <c r="O7" s="386">
        <f t="shared" si="5"/>
        <v>341575</v>
      </c>
      <c r="P7" s="387">
        <f t="shared" si="6"/>
        <v>30339.756645914833</v>
      </c>
      <c r="Q7" s="255">
        <f t="shared" si="0"/>
        <v>8.88231183368655E-2</v>
      </c>
      <c r="R7" s="256">
        <f t="shared" si="1"/>
        <v>287037.81512605044</v>
      </c>
      <c r="S7" s="256">
        <f t="shared" si="2"/>
        <v>54537.184873949584</v>
      </c>
      <c r="T7" s="257">
        <f t="shared" si="3"/>
        <v>341575</v>
      </c>
      <c r="U7" s="258" t="s">
        <v>383</v>
      </c>
    </row>
    <row r="8" spans="1:21" ht="57" customHeight="1">
      <c r="A8" s="246">
        <v>4</v>
      </c>
      <c r="B8" s="247" t="s">
        <v>389</v>
      </c>
      <c r="C8" s="258" t="s">
        <v>390</v>
      </c>
      <c r="D8" s="262" t="s">
        <v>366</v>
      </c>
      <c r="E8" s="246">
        <v>1</v>
      </c>
      <c r="F8" s="249">
        <v>500000</v>
      </c>
      <c r="G8" s="260">
        <f>((F8*5.1%)+F8)</f>
        <v>525500</v>
      </c>
      <c r="H8" s="249">
        <v>500000</v>
      </c>
      <c r="I8" s="260">
        <f>((H8*5.1%)+H8)</f>
        <v>525500</v>
      </c>
      <c r="J8" s="253"/>
      <c r="K8" s="253"/>
      <c r="L8" s="253"/>
      <c r="M8" s="253"/>
      <c r="N8" s="386">
        <f t="shared" si="4"/>
        <v>525500</v>
      </c>
      <c r="O8" s="386">
        <f t="shared" si="5"/>
        <v>350333.33333333331</v>
      </c>
      <c r="P8" s="387">
        <f t="shared" si="6"/>
        <v>0</v>
      </c>
      <c r="Q8" s="255">
        <f t="shared" si="0"/>
        <v>0</v>
      </c>
      <c r="R8" s="265">
        <f t="shared" si="1"/>
        <v>294398.31932773109</v>
      </c>
      <c r="S8" s="265">
        <f t="shared" si="2"/>
        <v>55935.680672268907</v>
      </c>
      <c r="T8" s="266">
        <f t="shared" si="3"/>
        <v>350334</v>
      </c>
      <c r="U8" s="259" t="s">
        <v>383</v>
      </c>
    </row>
    <row r="9" spans="1:21" ht="96" customHeight="1">
      <c r="A9" s="246">
        <v>5</v>
      </c>
      <c r="B9" s="279" t="s">
        <v>86</v>
      </c>
      <c r="C9" s="279" t="s">
        <v>396</v>
      </c>
      <c r="D9" s="280" t="s">
        <v>397</v>
      </c>
      <c r="E9" s="278">
        <v>1</v>
      </c>
      <c r="F9" s="253"/>
      <c r="G9" s="253"/>
      <c r="H9" s="253"/>
      <c r="I9" s="253"/>
      <c r="J9" s="253"/>
      <c r="K9" s="253"/>
      <c r="L9" s="281">
        <v>1500000</v>
      </c>
      <c r="M9" s="281">
        <v>1820000</v>
      </c>
      <c r="N9" s="386">
        <f t="shared" ref="N9" si="7">+MEDIAN(G9,I9,K9,L9,M9)</f>
        <v>1660000</v>
      </c>
      <c r="O9" s="386">
        <f t="shared" ref="O9" si="8">+AVERAGE(G9,I9,K9,,L9,M9)</f>
        <v>1106666.6666666667</v>
      </c>
      <c r="P9" s="387">
        <f t="shared" ref="P9" si="9">+STDEV(G9,I9,K9,L9,M9)</f>
        <v>226274.1699796952</v>
      </c>
      <c r="Q9" s="255">
        <f>+P9/O9</f>
        <v>0.20446461142743541</v>
      </c>
      <c r="R9" s="265">
        <f>+T9/1.19</f>
        <v>1394957.9831932774</v>
      </c>
      <c r="S9" s="265">
        <f t="shared" si="2"/>
        <v>265042.01680672268</v>
      </c>
      <c r="T9" s="266">
        <f t="shared" si="3"/>
        <v>1660000</v>
      </c>
      <c r="U9" s="259" t="s">
        <v>398</v>
      </c>
    </row>
    <row r="10" spans="1:21" ht="15" thickBot="1">
      <c r="A10" s="463" t="s">
        <v>399</v>
      </c>
      <c r="B10" s="464"/>
      <c r="C10" s="464"/>
      <c r="D10" s="464"/>
      <c r="E10" s="282"/>
      <c r="F10" s="282"/>
      <c r="G10" s="282"/>
      <c r="H10" s="282"/>
      <c r="I10" s="282"/>
      <c r="J10" s="282"/>
      <c r="K10" s="282"/>
      <c r="L10" s="282"/>
      <c r="M10" s="282"/>
      <c r="N10" s="282"/>
      <c r="O10" s="282"/>
      <c r="P10" s="282"/>
      <c r="Q10" s="282"/>
      <c r="R10" s="282"/>
      <c r="S10" s="282"/>
      <c r="T10" s="283">
        <f>+SUM(T5:T9)</f>
        <v>5998879</v>
      </c>
      <c r="U10" s="282"/>
    </row>
  </sheetData>
  <mergeCells count="28">
    <mergeCell ref="S3:S4"/>
    <mergeCell ref="L3:L4"/>
    <mergeCell ref="M3:M4"/>
    <mergeCell ref="H3:H4"/>
    <mergeCell ref="I3:I4"/>
    <mergeCell ref="J3:J4"/>
    <mergeCell ref="K3:K4"/>
    <mergeCell ref="A10:D10"/>
    <mergeCell ref="N3:N4"/>
    <mergeCell ref="O3:O4"/>
    <mergeCell ref="P3:P4"/>
    <mergeCell ref="Q3:Q4"/>
    <mergeCell ref="N2:Q2"/>
    <mergeCell ref="R2:U2"/>
    <mergeCell ref="A3:A4"/>
    <mergeCell ref="B3:B4"/>
    <mergeCell ref="C3:C4"/>
    <mergeCell ref="D3:D4"/>
    <mergeCell ref="E3:E4"/>
    <mergeCell ref="F3:F4"/>
    <mergeCell ref="G3:G4"/>
    <mergeCell ref="A1:E2"/>
    <mergeCell ref="F2:G2"/>
    <mergeCell ref="H2:I2"/>
    <mergeCell ref="J2:K2"/>
    <mergeCell ref="T3:T4"/>
    <mergeCell ref="U3:U4"/>
    <mergeCell ref="R3:R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3FEB3-86CB-4889-A6B7-F95FB934303C}">
  <dimension ref="A1:DQ434"/>
  <sheetViews>
    <sheetView zoomScale="44" zoomScaleNormal="44" workbookViewId="0">
      <pane xSplit="5" ySplit="3" topLeftCell="F4" activePane="bottomRight" state="frozen"/>
      <selection pane="topRight" activeCell="F1" sqref="F1"/>
      <selection pane="bottomLeft" activeCell="A4" sqref="A4"/>
      <selection pane="bottomRight" activeCell="J8" sqref="J8"/>
    </sheetView>
  </sheetViews>
  <sheetFormatPr baseColWidth="10" defaultColWidth="11.453125" defaultRowHeight="14.5"/>
  <cols>
    <col min="1" max="1" width="11.453125" style="30"/>
    <col min="2" max="2" width="24.453125" style="38" customWidth="1"/>
    <col min="3" max="3" width="49.453125" style="306" customWidth="1"/>
    <col min="4" max="4" width="19.54296875" style="30" customWidth="1"/>
    <col min="5" max="5" width="14.453125" style="30" customWidth="1"/>
    <col min="6" max="63" width="20.54296875" style="124" customWidth="1"/>
    <col min="64" max="66" width="16.54296875" style="38" customWidth="1"/>
    <col min="67" max="70" width="15.1796875" style="38" customWidth="1"/>
    <col min="71" max="71" width="33" style="122" customWidth="1"/>
    <col min="72" max="121" width="11.453125" style="29"/>
    <col min="122" max="16384" width="11.453125" style="38"/>
  </cols>
  <sheetData>
    <row r="1" spans="1:71" ht="15" thickBot="1">
      <c r="A1" s="480" t="s">
        <v>0</v>
      </c>
      <c r="B1" s="480"/>
      <c r="C1" s="481"/>
      <c r="D1" s="481"/>
      <c r="E1" s="481"/>
      <c r="F1" s="481"/>
      <c r="G1" s="481"/>
      <c r="H1" s="481"/>
      <c r="I1" s="481"/>
      <c r="J1" s="481"/>
      <c r="K1" s="481"/>
      <c r="L1" s="481"/>
      <c r="M1" s="481"/>
      <c r="N1" s="481"/>
      <c r="O1" s="481"/>
      <c r="P1" s="481"/>
      <c r="Q1" s="481"/>
      <c r="R1" s="481"/>
      <c r="S1" s="481"/>
      <c r="T1" s="481"/>
      <c r="U1" s="481"/>
      <c r="V1" s="481"/>
      <c r="W1" s="481"/>
      <c r="X1" s="481"/>
      <c r="Y1" s="481"/>
      <c r="Z1" s="481"/>
      <c r="AA1" s="481"/>
      <c r="AB1" s="481"/>
      <c r="AC1" s="481"/>
      <c r="AD1" s="481"/>
      <c r="AE1" s="481"/>
      <c r="AF1" s="481"/>
      <c r="AG1" s="481"/>
      <c r="AH1" s="481"/>
      <c r="AI1" s="481"/>
      <c r="AJ1" s="481"/>
      <c r="AK1" s="481"/>
      <c r="AL1" s="481"/>
      <c r="AM1" s="481"/>
      <c r="AN1" s="481"/>
      <c r="AO1" s="481"/>
      <c r="AP1" s="481"/>
      <c r="AQ1" s="481"/>
      <c r="AR1" s="481"/>
      <c r="AS1" s="481"/>
      <c r="AT1" s="481"/>
      <c r="AU1" s="481"/>
      <c r="AV1" s="481"/>
      <c r="AW1" s="481"/>
      <c r="AX1" s="481"/>
      <c r="AY1" s="481"/>
      <c r="AZ1" s="481"/>
      <c r="BA1" s="481"/>
      <c r="BB1" s="481"/>
      <c r="BC1" s="481"/>
      <c r="BD1" s="481"/>
      <c r="BE1" s="481"/>
      <c r="BF1" s="481"/>
      <c r="BG1" s="481"/>
      <c r="BH1" s="481"/>
      <c r="BI1" s="481"/>
      <c r="BJ1" s="481"/>
      <c r="BK1" s="481"/>
      <c r="BL1" s="481"/>
      <c r="BM1" s="481"/>
    </row>
    <row r="2" spans="1:71" ht="57.65" customHeight="1">
      <c r="A2" s="440" t="s">
        <v>0</v>
      </c>
      <c r="B2" s="441"/>
      <c r="C2" s="441"/>
      <c r="D2" s="441"/>
      <c r="E2" s="441"/>
      <c r="F2" s="441"/>
      <c r="G2" s="441"/>
      <c r="H2" s="441"/>
      <c r="I2" s="441"/>
      <c r="J2" s="441"/>
      <c r="K2" s="441"/>
      <c r="L2" s="441"/>
      <c r="M2" s="441"/>
      <c r="N2" s="441"/>
      <c r="O2" s="441"/>
      <c r="P2" s="441"/>
      <c r="Q2" s="441"/>
      <c r="R2" s="441"/>
      <c r="S2" s="441"/>
      <c r="T2" s="441"/>
      <c r="U2" s="441"/>
      <c r="V2" s="441"/>
      <c r="W2" s="118"/>
      <c r="X2" s="118"/>
      <c r="Y2" s="118"/>
      <c r="Z2" s="118"/>
      <c r="AA2" s="118"/>
      <c r="AB2" s="118"/>
      <c r="AC2" s="118"/>
      <c r="AD2" s="118"/>
      <c r="AE2" s="118"/>
      <c r="AF2" s="118"/>
      <c r="AG2" s="118"/>
      <c r="AH2" s="118"/>
      <c r="AI2" s="118"/>
      <c r="AJ2" s="118"/>
      <c r="AK2" s="118"/>
      <c r="AL2" s="118"/>
      <c r="AM2" s="118"/>
      <c r="AN2" s="118"/>
      <c r="AO2" s="118"/>
      <c r="AP2" s="118"/>
      <c r="AQ2" s="118"/>
      <c r="AR2" s="118"/>
      <c r="AS2" s="118"/>
      <c r="AT2" s="118"/>
      <c r="AU2" s="118"/>
      <c r="AV2" s="118"/>
      <c r="AW2" s="118"/>
      <c r="AX2" s="118"/>
      <c r="AY2" s="118"/>
      <c r="AZ2" s="118"/>
      <c r="BA2" s="118"/>
      <c r="BB2" s="118"/>
      <c r="BC2" s="118"/>
      <c r="BD2" s="118"/>
      <c r="BE2" s="118"/>
      <c r="BF2" s="118"/>
      <c r="BG2" s="118"/>
      <c r="BH2" s="118"/>
      <c r="BL2" s="479" t="s">
        <v>224</v>
      </c>
      <c r="BM2" s="479"/>
      <c r="BN2" s="479"/>
      <c r="BO2" s="479"/>
      <c r="BP2" s="479" t="s">
        <v>225</v>
      </c>
      <c r="BQ2" s="479"/>
      <c r="BR2" s="479"/>
      <c r="BS2" s="479"/>
    </row>
    <row r="3" spans="1:71" ht="94.5" customHeight="1">
      <c r="A3" s="473" t="s">
        <v>435</v>
      </c>
      <c r="B3" s="474"/>
      <c r="C3" s="474"/>
      <c r="D3" s="474"/>
      <c r="E3" s="474"/>
      <c r="F3" s="446" t="s">
        <v>235</v>
      </c>
      <c r="G3" s="446"/>
      <c r="H3" s="475" t="s">
        <v>238</v>
      </c>
      <c r="I3" s="475"/>
      <c r="J3" s="446" t="s">
        <v>245</v>
      </c>
      <c r="K3" s="446"/>
      <c r="L3" s="475" t="s">
        <v>246</v>
      </c>
      <c r="M3" s="475"/>
      <c r="N3" s="446" t="s">
        <v>247</v>
      </c>
      <c r="O3" s="446"/>
      <c r="P3" s="475" t="s">
        <v>248</v>
      </c>
      <c r="Q3" s="475"/>
      <c r="R3" s="446" t="s">
        <v>338</v>
      </c>
      <c r="S3" s="446"/>
      <c r="T3" s="446"/>
      <c r="U3" s="475" t="s">
        <v>332</v>
      </c>
      <c r="V3" s="475"/>
      <c r="W3" s="475"/>
      <c r="X3" s="446" t="s">
        <v>245</v>
      </c>
      <c r="Y3" s="446"/>
      <c r="Z3" s="475" t="s">
        <v>258</v>
      </c>
      <c r="AA3" s="475"/>
      <c r="AB3" s="446" t="s">
        <v>256</v>
      </c>
      <c r="AC3" s="446"/>
      <c r="AD3" s="475" t="s">
        <v>257</v>
      </c>
      <c r="AE3" s="475"/>
      <c r="AF3" s="476" t="s">
        <v>260</v>
      </c>
      <c r="AG3" s="477"/>
      <c r="AH3" s="475" t="s">
        <v>261</v>
      </c>
      <c r="AI3" s="475"/>
      <c r="AJ3" s="446" t="s">
        <v>262</v>
      </c>
      <c r="AK3" s="446"/>
      <c r="AL3" s="478" t="s">
        <v>264</v>
      </c>
      <c r="AM3" s="478"/>
      <c r="AN3" s="478"/>
      <c r="AO3" s="117" t="s">
        <v>265</v>
      </c>
      <c r="AP3" s="156" t="s">
        <v>266</v>
      </c>
      <c r="AQ3" s="117" t="s">
        <v>267</v>
      </c>
      <c r="AR3" s="117" t="s">
        <v>301</v>
      </c>
      <c r="AS3" s="157" t="s">
        <v>270</v>
      </c>
      <c r="AT3" s="446" t="s">
        <v>272</v>
      </c>
      <c r="AU3" s="446"/>
      <c r="AV3" s="475" t="s">
        <v>273</v>
      </c>
      <c r="AW3" s="475"/>
      <c r="AX3" s="482" t="s">
        <v>278</v>
      </c>
      <c r="AY3" s="483"/>
      <c r="AZ3" s="476" t="s">
        <v>327</v>
      </c>
      <c r="BA3" s="477"/>
      <c r="BB3" s="476" t="s">
        <v>279</v>
      </c>
      <c r="BC3" s="477"/>
      <c r="BD3" s="158" t="s">
        <v>331</v>
      </c>
      <c r="BE3" s="117" t="s">
        <v>325</v>
      </c>
      <c r="BF3" s="117" t="s">
        <v>326</v>
      </c>
      <c r="BG3" s="158" t="s">
        <v>322</v>
      </c>
      <c r="BH3" s="158" t="s">
        <v>330</v>
      </c>
      <c r="BI3" s="368" t="s">
        <v>452</v>
      </c>
      <c r="BJ3" s="369" t="s">
        <v>453</v>
      </c>
      <c r="BK3" s="368" t="s">
        <v>454</v>
      </c>
      <c r="BL3" s="479"/>
      <c r="BM3" s="479"/>
      <c r="BN3" s="479"/>
      <c r="BO3" s="479"/>
      <c r="BP3" s="479"/>
      <c r="BQ3" s="479"/>
      <c r="BR3" s="479"/>
      <c r="BS3" s="479"/>
    </row>
    <row r="4" spans="1:71" ht="72.5">
      <c r="A4" s="32" t="s">
        <v>4</v>
      </c>
      <c r="B4" s="32" t="s">
        <v>5</v>
      </c>
      <c r="C4" s="304" t="s">
        <v>6</v>
      </c>
      <c r="D4" s="32" t="s">
        <v>7</v>
      </c>
      <c r="E4" s="32" t="s">
        <v>277</v>
      </c>
      <c r="F4" s="126" t="s">
        <v>236</v>
      </c>
      <c r="G4" s="126" t="s">
        <v>237</v>
      </c>
      <c r="H4" s="126" t="s">
        <v>236</v>
      </c>
      <c r="I4" s="126" t="s">
        <v>237</v>
      </c>
      <c r="J4" s="126" t="s">
        <v>236</v>
      </c>
      <c r="K4" s="126" t="s">
        <v>237</v>
      </c>
      <c r="L4" s="126" t="s">
        <v>236</v>
      </c>
      <c r="M4" s="126" t="s">
        <v>237</v>
      </c>
      <c r="N4" s="126" t="s">
        <v>236</v>
      </c>
      <c r="O4" s="126" t="s">
        <v>237</v>
      </c>
      <c r="P4" s="126" t="s">
        <v>236</v>
      </c>
      <c r="Q4" s="126" t="s">
        <v>237</v>
      </c>
      <c r="R4" s="126" t="s">
        <v>252</v>
      </c>
      <c r="S4" s="126" t="s">
        <v>253</v>
      </c>
      <c r="T4" s="126" t="s">
        <v>254</v>
      </c>
      <c r="U4" s="126" t="s">
        <v>252</v>
      </c>
      <c r="V4" s="126" t="s">
        <v>253</v>
      </c>
      <c r="W4" s="126" t="s">
        <v>254</v>
      </c>
      <c r="X4" s="126" t="s">
        <v>236</v>
      </c>
      <c r="Y4" s="126" t="s">
        <v>237</v>
      </c>
      <c r="Z4" s="126" t="s">
        <v>236</v>
      </c>
      <c r="AA4" s="126" t="s">
        <v>237</v>
      </c>
      <c r="AB4" s="126" t="s">
        <v>236</v>
      </c>
      <c r="AC4" s="126" t="s">
        <v>237</v>
      </c>
      <c r="AD4" s="126" t="s">
        <v>236</v>
      </c>
      <c r="AE4" s="126" t="s">
        <v>237</v>
      </c>
      <c r="AF4" s="126" t="s">
        <v>236</v>
      </c>
      <c r="AG4" s="126" t="s">
        <v>237</v>
      </c>
      <c r="AH4" s="126" t="s">
        <v>236</v>
      </c>
      <c r="AI4" s="126" t="s">
        <v>237</v>
      </c>
      <c r="AJ4" s="126" t="s">
        <v>236</v>
      </c>
      <c r="AK4" s="126" t="s">
        <v>237</v>
      </c>
      <c r="AL4" s="126" t="s">
        <v>252</v>
      </c>
      <c r="AM4" s="126" t="s">
        <v>253</v>
      </c>
      <c r="AN4" s="126" t="s">
        <v>254</v>
      </c>
      <c r="AO4" s="126" t="s">
        <v>236</v>
      </c>
      <c r="AP4" s="126" t="s">
        <v>236</v>
      </c>
      <c r="AQ4" s="126" t="s">
        <v>236</v>
      </c>
      <c r="AR4" s="126" t="s">
        <v>236</v>
      </c>
      <c r="AS4" s="126" t="s">
        <v>236</v>
      </c>
      <c r="AT4" s="126" t="s">
        <v>236</v>
      </c>
      <c r="AU4" s="126" t="s">
        <v>237</v>
      </c>
      <c r="AV4" s="126" t="s">
        <v>236</v>
      </c>
      <c r="AW4" s="126" t="s">
        <v>237</v>
      </c>
      <c r="AX4" s="126" t="s">
        <v>236</v>
      </c>
      <c r="AY4" s="126" t="s">
        <v>237</v>
      </c>
      <c r="AZ4" s="126" t="s">
        <v>236</v>
      </c>
      <c r="BA4" s="126" t="s">
        <v>237</v>
      </c>
      <c r="BB4" s="126" t="s">
        <v>236</v>
      </c>
      <c r="BC4" s="126" t="s">
        <v>237</v>
      </c>
      <c r="BD4" s="159" t="s">
        <v>236</v>
      </c>
      <c r="BE4" s="126" t="s">
        <v>236</v>
      </c>
      <c r="BF4" s="126" t="s">
        <v>236</v>
      </c>
      <c r="BG4" s="126" t="s">
        <v>236</v>
      </c>
      <c r="BH4" s="126" t="s">
        <v>236</v>
      </c>
      <c r="BI4" s="366" t="s">
        <v>10</v>
      </c>
      <c r="BJ4" s="367" t="s">
        <v>10</v>
      </c>
      <c r="BK4" s="367" t="s">
        <v>10</v>
      </c>
      <c r="BL4" s="127" t="s">
        <v>226</v>
      </c>
      <c r="BM4" s="94" t="s">
        <v>227</v>
      </c>
      <c r="BN4" s="94" t="s">
        <v>228</v>
      </c>
      <c r="BO4" s="95" t="s">
        <v>229</v>
      </c>
      <c r="BP4" s="96" t="s">
        <v>230</v>
      </c>
      <c r="BQ4" s="97" t="s">
        <v>231</v>
      </c>
      <c r="BR4" s="96" t="s">
        <v>232</v>
      </c>
      <c r="BS4" s="128" t="s">
        <v>233</v>
      </c>
    </row>
    <row r="5" spans="1:71" ht="58">
      <c r="A5" s="30">
        <v>1</v>
      </c>
      <c r="B5" s="100" t="s">
        <v>208</v>
      </c>
      <c r="C5" s="302" t="s">
        <v>209</v>
      </c>
      <c r="D5" s="100" t="s">
        <v>19</v>
      </c>
      <c r="E5" s="30">
        <v>1</v>
      </c>
      <c r="F5" s="371"/>
      <c r="G5" s="371"/>
      <c r="H5" s="371"/>
      <c r="I5" s="371"/>
      <c r="J5" s="371"/>
      <c r="K5" s="371"/>
      <c r="L5" s="371"/>
      <c r="M5" s="371"/>
      <c r="N5" s="371"/>
      <c r="O5" s="371"/>
      <c r="P5" s="371"/>
      <c r="Q5" s="371"/>
      <c r="R5" s="371"/>
      <c r="S5" s="371"/>
      <c r="T5" s="371"/>
      <c r="U5" s="371"/>
      <c r="V5" s="371"/>
      <c r="W5" s="371"/>
      <c r="X5" s="371"/>
      <c r="Y5" s="371"/>
      <c r="Z5" s="372">
        <v>8950</v>
      </c>
      <c r="AA5" s="373">
        <v>9406</v>
      </c>
      <c r="AB5" s="373">
        <v>13500</v>
      </c>
      <c r="AC5" s="373">
        <v>14189</v>
      </c>
      <c r="AD5" s="373">
        <v>13586</v>
      </c>
      <c r="AE5" s="373">
        <v>14279</v>
      </c>
      <c r="AF5" s="371"/>
      <c r="AG5" s="371"/>
      <c r="AH5" s="371"/>
      <c r="AI5" s="371"/>
      <c r="AJ5" s="371"/>
      <c r="AK5" s="371"/>
      <c r="AL5" s="371"/>
      <c r="AM5" s="371"/>
      <c r="AN5" s="371"/>
      <c r="AO5" s="371"/>
      <c r="AP5" s="371"/>
      <c r="AQ5" s="371"/>
      <c r="AR5" s="371"/>
      <c r="AS5" s="371"/>
      <c r="AT5" s="371"/>
      <c r="AU5" s="371"/>
      <c r="AV5" s="371"/>
      <c r="AW5" s="371"/>
      <c r="AX5" s="371"/>
      <c r="AY5" s="371"/>
      <c r="AZ5" s="371"/>
      <c r="BA5" s="371"/>
      <c r="BB5" s="371"/>
      <c r="BC5" s="371"/>
      <c r="BD5" s="374"/>
      <c r="BE5" s="371"/>
      <c r="BF5" s="375"/>
      <c r="BG5" s="375"/>
      <c r="BH5" s="375"/>
      <c r="BI5" s="375"/>
      <c r="BJ5" s="375"/>
      <c r="BK5" s="375"/>
      <c r="BL5" s="129">
        <f>MEDIAN(G5,I5,K5,M5,O5,Q5,T5,W5,Y5,AA5,AC5,AE5,AF5,AI5,AK5,AN5,AO5,AP5,AQ5,AS5,AU5,AW5,AY5,BA5,BC5,BD5,BE5,BF5,BG5,BH5)</f>
        <v>14189</v>
      </c>
      <c r="BM5" s="63">
        <f>AVERAGE(G5,I5,K5,M5,O5,Q5,T5,W5,Y5,AA5,AC5,AE5,AF5,AI5,AK5,AN5,AO5,AP5,AQ5,AS5,AU5,AW5,AY5,BA5,BC5,BD5,BE5,BF5,BG5,BH5)</f>
        <v>12624.666666666666</v>
      </c>
      <c r="BN5" s="64">
        <f>STDEV(G5,I5,K5,M5,O5,Q5,T5,W5,Y5,AA5,AC5,AE5,AF5,AI5,AK5,AN5,AO5,AP5,AQ5,AS5,AU5,AW5,AY5,BA5,BC5,BD5,BE5,BF5,BG5,BH5)</f>
        <v>2787.8103115766939</v>
      </c>
      <c r="BO5" s="65">
        <f t="shared" ref="BO5:BO51" si="0">BN5/BM5</f>
        <v>0.22082248863943821</v>
      </c>
      <c r="BP5" s="66">
        <f t="shared" ref="BP5:BP15" si="1">BR5/1.19</f>
        <v>11923.529411764706</v>
      </c>
      <c r="BQ5" s="67">
        <f t="shared" ref="BQ5:BQ15" si="2">BP5*1.19%</f>
        <v>141.88999999999999</v>
      </c>
      <c r="BR5" s="68">
        <f t="shared" ref="BR5:BR51" si="3">+ROUNDUP(IF(BO5&lt;15%,BM5,BL5),0)</f>
        <v>14189</v>
      </c>
      <c r="BS5" s="108" t="s">
        <v>234</v>
      </c>
    </row>
    <row r="6" spans="1:71" ht="58">
      <c r="A6" s="30">
        <v>2</v>
      </c>
      <c r="B6" s="100" t="s">
        <v>179</v>
      </c>
      <c r="C6" s="302" t="s">
        <v>259</v>
      </c>
      <c r="D6" s="100" t="s">
        <v>19</v>
      </c>
      <c r="E6" s="30">
        <v>1</v>
      </c>
      <c r="F6" s="371"/>
      <c r="G6" s="371"/>
      <c r="H6" s="371"/>
      <c r="I6" s="371"/>
      <c r="J6" s="371"/>
      <c r="K6" s="371"/>
      <c r="L6" s="371"/>
      <c r="M6" s="371"/>
      <c r="N6" s="371"/>
      <c r="O6" s="371"/>
      <c r="P6" s="371"/>
      <c r="Q6" s="371"/>
      <c r="R6" s="371"/>
      <c r="S6" s="371"/>
      <c r="T6" s="371"/>
      <c r="U6" s="371"/>
      <c r="V6" s="371"/>
      <c r="W6" s="371"/>
      <c r="X6" s="371"/>
      <c r="Y6" s="371"/>
      <c r="Z6" s="371">
        <v>4202</v>
      </c>
      <c r="AA6" s="376">
        <f>((Z6*5.1%)+Z6)</f>
        <v>4416.3019999999997</v>
      </c>
      <c r="AB6" s="371">
        <v>3200</v>
      </c>
      <c r="AC6" s="371">
        <f>((AB6*5.1%)+AB6)</f>
        <v>3363.2</v>
      </c>
      <c r="AD6" s="371">
        <v>3415</v>
      </c>
      <c r="AE6" s="371">
        <f>((AD6*5.1%)+AD6)</f>
        <v>3589.165</v>
      </c>
      <c r="AF6" s="371"/>
      <c r="AG6" s="371"/>
      <c r="AH6" s="371">
        <v>3800</v>
      </c>
      <c r="AI6" s="371">
        <v>3993.8</v>
      </c>
      <c r="AJ6" s="371"/>
      <c r="AK6" s="371"/>
      <c r="AL6" s="371"/>
      <c r="AM6" s="371"/>
      <c r="AN6" s="371"/>
      <c r="AO6" s="371"/>
      <c r="AP6" s="371"/>
      <c r="AQ6" s="371"/>
      <c r="AR6" s="371"/>
      <c r="AS6" s="371"/>
      <c r="AT6" s="371"/>
      <c r="AU6" s="371"/>
      <c r="AV6" s="371"/>
      <c r="AW6" s="371"/>
      <c r="AX6" s="371"/>
      <c r="AY6" s="371"/>
      <c r="AZ6" s="371"/>
      <c r="BA6" s="371"/>
      <c r="BB6" s="371"/>
      <c r="BC6" s="371"/>
      <c r="BD6" s="374"/>
      <c r="BE6" s="371"/>
      <c r="BF6" s="375"/>
      <c r="BG6" s="375"/>
      <c r="BH6" s="375"/>
      <c r="BI6" s="375"/>
      <c r="BJ6" s="375"/>
      <c r="BK6" s="375"/>
      <c r="BL6" s="129">
        <f>MEDIAN(G6,I6,K6,M6,O6,Q6,T6,W6,Y6,AA6,AC6,AE6,AF6,AI6,AK6,AN6,AO6,AP6,AQ6,AS6,AU6,AW6,AY6,BA6,BC6,BD6,BE6,BF6,BG6,BH6)</f>
        <v>3791.4825000000001</v>
      </c>
      <c r="BM6" s="63">
        <f>AVERAGE(G6,I6,K6,M6,O6,Q6,T6,W6,Y6,AA6,AC6,AE6,AF6,AI6,AK6,AN6,AO6,AP6,AQ6,AS6,AU6,AW6,AY6,BA6,BC6,BD6,BE6,BF6,BG6,BH6)</f>
        <v>3840.6167500000001</v>
      </c>
      <c r="BN6" s="64">
        <f>STDEV(G6,I6,K6,M6,O6,Q6,T6,W6,Y6,AA6,AC6,AE6,AF6,AI6,AK6,AN6,AO6,AP6,AQ6,AS6,AU6,AW6,AY6,BA6,BC6,BD6,BE6,BF6,BG6,BH6)</f>
        <v>464.05220644044806</v>
      </c>
      <c r="BO6" s="65">
        <f t="shared" si="0"/>
        <v>0.12082752241302079</v>
      </c>
      <c r="BP6" s="66">
        <f t="shared" si="1"/>
        <v>3227.7310924369749</v>
      </c>
      <c r="BQ6" s="67">
        <f t="shared" si="2"/>
        <v>38.409999999999997</v>
      </c>
      <c r="BR6" s="68">
        <f t="shared" si="3"/>
        <v>3841</v>
      </c>
      <c r="BS6" s="108" t="s">
        <v>234</v>
      </c>
    </row>
    <row r="7" spans="1:71" ht="43.5">
      <c r="A7" s="30">
        <v>3</v>
      </c>
      <c r="B7" s="100" t="s">
        <v>145</v>
      </c>
      <c r="C7" s="302" t="s">
        <v>146</v>
      </c>
      <c r="D7" s="100" t="s">
        <v>19</v>
      </c>
      <c r="E7" s="30">
        <v>1</v>
      </c>
      <c r="F7" s="371"/>
      <c r="G7" s="371"/>
      <c r="H7" s="371"/>
      <c r="I7" s="371"/>
      <c r="J7" s="371"/>
      <c r="K7" s="371"/>
      <c r="L7" s="371"/>
      <c r="M7" s="371"/>
      <c r="N7" s="371"/>
      <c r="O7" s="371"/>
      <c r="P7" s="371"/>
      <c r="Q7" s="371"/>
      <c r="R7" s="371"/>
      <c r="S7" s="371"/>
      <c r="T7" s="371"/>
      <c r="U7" s="371"/>
      <c r="V7" s="371"/>
      <c r="W7" s="371"/>
      <c r="X7" s="371"/>
      <c r="Y7" s="371"/>
      <c r="Z7" s="373"/>
      <c r="AA7" s="373"/>
      <c r="AB7" s="373"/>
      <c r="AC7" s="373"/>
      <c r="AD7" s="373"/>
      <c r="AE7" s="373"/>
      <c r="AF7" s="371"/>
      <c r="AG7" s="371"/>
      <c r="AH7" s="371"/>
      <c r="AI7" s="371"/>
      <c r="AJ7" s="371"/>
      <c r="AK7" s="371"/>
      <c r="AL7" s="371"/>
      <c r="AM7" s="371"/>
      <c r="AN7" s="371"/>
      <c r="AO7" s="371">
        <v>3400</v>
      </c>
      <c r="AP7" s="371">
        <v>2930</v>
      </c>
      <c r="AQ7" s="371"/>
      <c r="AR7" s="371"/>
      <c r="AS7" s="371">
        <v>3500</v>
      </c>
      <c r="AT7" s="371"/>
      <c r="AU7" s="371"/>
      <c r="AV7" s="371"/>
      <c r="AW7" s="371"/>
      <c r="AX7" s="371"/>
      <c r="AY7" s="371"/>
      <c r="AZ7" s="371"/>
      <c r="BA7" s="371"/>
      <c r="BB7" s="371"/>
      <c r="BC7" s="371"/>
      <c r="BD7" s="374"/>
      <c r="BE7" s="371"/>
      <c r="BF7" s="375"/>
      <c r="BG7" s="375"/>
      <c r="BH7" s="375"/>
      <c r="BI7" s="375"/>
      <c r="BJ7" s="375"/>
      <c r="BK7" s="375"/>
      <c r="BL7" s="129">
        <f>MEDIAN(G7,I7,K7,M7,O7,Q7,T7,W7,Y7,AA7,AC7,AE7,AF7,AI7,AK7,AN7,AO7,AP7,AS7,AU7,AW7,AY7,BA7,BC7,BD7,BE7,BF7,BG7,BH7)</f>
        <v>3400</v>
      </c>
      <c r="BM7" s="63">
        <f>AVERAGE(G7,I7,K7,M7,O7,Q7,T7,W7,Y7,AA7,AC7,AE7,AF7,AI7,AK7,AN7,AO7,AP7,AS7,AU7,AW7,AY7,BA7,BC7,BD7,BE7,BF7,BG7,BH7)</f>
        <v>3276.6666666666665</v>
      </c>
      <c r="BN7" s="64">
        <f>STDEV(G7,I7,K7,M7,O7,Q7,T7,W7,Y7,AA7,AC7,AE7,AF7,AI7,AK7,AN7,AO7,AP7,AS7,AU7,AW7,AY7,BA7,BC7,BD7,BE7,BF7,BG7,BH7)</f>
        <v>304.3572462310259</v>
      </c>
      <c r="BO7" s="65">
        <f t="shared" si="0"/>
        <v>9.2886239948431107E-2</v>
      </c>
      <c r="BP7" s="66">
        <f t="shared" si="1"/>
        <v>2753.7815126050423</v>
      </c>
      <c r="BQ7" s="67">
        <f t="shared" si="2"/>
        <v>32.770000000000003</v>
      </c>
      <c r="BR7" s="68">
        <f t="shared" si="3"/>
        <v>3277</v>
      </c>
      <c r="BS7" s="108" t="s">
        <v>234</v>
      </c>
    </row>
    <row r="8" spans="1:71" ht="43.5">
      <c r="A8" s="30">
        <v>4</v>
      </c>
      <c r="B8" s="31" t="s">
        <v>333</v>
      </c>
      <c r="C8" s="78" t="s">
        <v>334</v>
      </c>
      <c r="D8" s="30" t="s">
        <v>255</v>
      </c>
      <c r="E8" s="30">
        <v>1</v>
      </c>
      <c r="F8" s="371"/>
      <c r="G8" s="371"/>
      <c r="H8" s="371"/>
      <c r="I8" s="371"/>
      <c r="J8" s="371"/>
      <c r="K8" s="371"/>
      <c r="L8" s="371"/>
      <c r="M8" s="371"/>
      <c r="N8" s="371"/>
      <c r="O8" s="371"/>
      <c r="P8" s="371"/>
      <c r="Q8" s="371"/>
      <c r="R8" s="371"/>
      <c r="S8" s="371"/>
      <c r="T8" s="371"/>
      <c r="U8" s="371"/>
      <c r="V8" s="371"/>
      <c r="W8" s="371"/>
      <c r="X8" s="371"/>
      <c r="Y8" s="371"/>
      <c r="Z8" s="373"/>
      <c r="AA8" s="373"/>
      <c r="AB8" s="373"/>
      <c r="AC8" s="373"/>
      <c r="AD8" s="373"/>
      <c r="AE8" s="373"/>
      <c r="AF8" s="371"/>
      <c r="AG8" s="371"/>
      <c r="AH8" s="371"/>
      <c r="AI8" s="371"/>
      <c r="AJ8" s="371"/>
      <c r="AK8" s="371"/>
      <c r="AL8" s="371"/>
      <c r="AM8" s="371"/>
      <c r="AN8" s="371"/>
      <c r="AO8" s="371">
        <v>7000</v>
      </c>
      <c r="AP8" s="371">
        <v>6360</v>
      </c>
      <c r="AQ8" s="371"/>
      <c r="AR8" s="371"/>
      <c r="AS8" s="371">
        <v>9200</v>
      </c>
      <c r="AT8" s="371"/>
      <c r="AU8" s="371"/>
      <c r="AV8" s="371"/>
      <c r="AW8" s="371"/>
      <c r="AX8" s="371"/>
      <c r="AY8" s="371"/>
      <c r="AZ8" s="371"/>
      <c r="BA8" s="371"/>
      <c r="BB8" s="371"/>
      <c r="BC8" s="371"/>
      <c r="BD8" s="374"/>
      <c r="BE8" s="371"/>
      <c r="BF8" s="375"/>
      <c r="BG8" s="375"/>
      <c r="BH8" s="375"/>
      <c r="BI8" s="375"/>
      <c r="BJ8" s="375"/>
      <c r="BK8" s="375"/>
      <c r="BL8" s="129">
        <f t="shared" ref="BL8:BL14" si="4">MEDIAN(G8,I8,K8,M8,O8,Q8,T8,W8,Y8,AA8,AC8,AE8,AF8,AI8,AK8,AN8,AO8,AP8,AQ8,AS8,AU8,AW8,AY8,BA8,BC8,BD8,BE8,BF8,BG8,BH8)</f>
        <v>7000</v>
      </c>
      <c r="BM8" s="63">
        <f t="shared" ref="BM8:BM14" si="5">AVERAGE(G8,I8,K8,M8,O8,Q8,T8,W8,Y8,AA8,AC8,AE8,AF8,AI8,AK8,AN8,AO8,AP8,AQ8,AS8,AU8,AW8,AY8,BA8,BC8,BD8,BE8,BF8,BG8,BH8)</f>
        <v>7520</v>
      </c>
      <c r="BN8" s="64">
        <f t="shared" ref="BN8:BN14" si="6">STDEV(G8,I8,K8,M8,O8,Q8,T8,W8,Y8,AA8,AC8,AE8,AF8,AI8,AK8,AN8,AO8,AP8,AQ8,AS8,AU8,AW8,AY8,BA8,BC8,BD8,BE8,BF8,BG8,BH8)</f>
        <v>1489.6979559628858</v>
      </c>
      <c r="BO8" s="65">
        <f t="shared" si="0"/>
        <v>0.1980981324418731</v>
      </c>
      <c r="BP8" s="66">
        <f t="shared" si="1"/>
        <v>5882.3529411764712</v>
      </c>
      <c r="BQ8" s="67">
        <f t="shared" si="2"/>
        <v>70</v>
      </c>
      <c r="BR8" s="68">
        <f t="shared" si="3"/>
        <v>7000</v>
      </c>
      <c r="BS8" s="108" t="s">
        <v>234</v>
      </c>
    </row>
    <row r="9" spans="1:71" ht="43.5">
      <c r="A9" s="30">
        <v>5</v>
      </c>
      <c r="B9" s="100" t="s">
        <v>147</v>
      </c>
      <c r="C9" s="302" t="s">
        <v>148</v>
      </c>
      <c r="D9" s="30" t="s">
        <v>255</v>
      </c>
      <c r="E9" s="30">
        <v>1</v>
      </c>
      <c r="F9" s="371"/>
      <c r="G9" s="371"/>
      <c r="H9" s="371"/>
      <c r="I9" s="371"/>
      <c r="J9" s="371"/>
      <c r="K9" s="371"/>
      <c r="L9" s="371"/>
      <c r="M9" s="371"/>
      <c r="N9" s="371"/>
      <c r="O9" s="371"/>
      <c r="P9" s="371"/>
      <c r="Q9" s="371"/>
      <c r="R9" s="371"/>
      <c r="S9" s="371"/>
      <c r="T9" s="371"/>
      <c r="U9" s="371"/>
      <c r="V9" s="371"/>
      <c r="W9" s="371"/>
      <c r="X9" s="371"/>
      <c r="Y9" s="371"/>
      <c r="Z9" s="371"/>
      <c r="AA9" s="371"/>
      <c r="AB9" s="373">
        <v>550</v>
      </c>
      <c r="AC9" s="373">
        <v>578</v>
      </c>
      <c r="AD9" s="373">
        <v>526</v>
      </c>
      <c r="AE9" s="373">
        <v>553</v>
      </c>
      <c r="AF9" s="373">
        <v>800</v>
      </c>
      <c r="AG9" s="373">
        <f>+(AF9*5.1%)+AF9</f>
        <v>840.8</v>
      </c>
      <c r="AH9" s="371"/>
      <c r="AI9" s="371"/>
      <c r="AJ9" s="371"/>
      <c r="AK9" s="371"/>
      <c r="AL9" s="371"/>
      <c r="AM9" s="371"/>
      <c r="AN9" s="371"/>
      <c r="AO9" s="371"/>
      <c r="AP9" s="371"/>
      <c r="AQ9" s="371"/>
      <c r="AR9" s="371"/>
      <c r="AS9" s="371"/>
      <c r="AT9" s="371"/>
      <c r="AU9" s="371"/>
      <c r="AV9" s="371"/>
      <c r="AW9" s="371"/>
      <c r="AX9" s="371"/>
      <c r="AY9" s="371"/>
      <c r="AZ9" s="371"/>
      <c r="BA9" s="371"/>
      <c r="BB9" s="371"/>
      <c r="BC9" s="371"/>
      <c r="BD9" s="374"/>
      <c r="BE9" s="371"/>
      <c r="BF9" s="375"/>
      <c r="BG9" s="375"/>
      <c r="BH9" s="375"/>
      <c r="BI9" s="375"/>
      <c r="BJ9" s="375"/>
      <c r="BK9" s="375"/>
      <c r="BL9" s="129">
        <f t="shared" si="4"/>
        <v>578</v>
      </c>
      <c r="BM9" s="63">
        <f t="shared" si="5"/>
        <v>643.66666666666663</v>
      </c>
      <c r="BN9" s="64">
        <f t="shared" si="6"/>
        <v>135.96445613958588</v>
      </c>
      <c r="BO9" s="65">
        <f t="shared" si="0"/>
        <v>0.21123426640018522</v>
      </c>
      <c r="BP9" s="66">
        <f t="shared" si="1"/>
        <v>485.71428571428572</v>
      </c>
      <c r="BQ9" s="67">
        <f t="shared" si="2"/>
        <v>5.7799999999999994</v>
      </c>
      <c r="BR9" s="68">
        <f t="shared" si="3"/>
        <v>578</v>
      </c>
      <c r="BS9" s="108" t="s">
        <v>234</v>
      </c>
    </row>
    <row r="10" spans="1:71" ht="43.5">
      <c r="A10" s="30">
        <v>6</v>
      </c>
      <c r="B10" s="100" t="s">
        <v>149</v>
      </c>
      <c r="C10" s="302" t="s">
        <v>28</v>
      </c>
      <c r="D10" s="30" t="s">
        <v>255</v>
      </c>
      <c r="E10" s="30">
        <v>1</v>
      </c>
      <c r="F10" s="371"/>
      <c r="G10" s="371"/>
      <c r="H10" s="371"/>
      <c r="I10" s="371"/>
      <c r="J10" s="371"/>
      <c r="K10" s="371"/>
      <c r="L10" s="371"/>
      <c r="M10" s="371"/>
      <c r="N10" s="371"/>
      <c r="O10" s="371"/>
      <c r="P10" s="371"/>
      <c r="Q10" s="371"/>
      <c r="R10" s="371"/>
      <c r="S10" s="371"/>
      <c r="T10" s="371"/>
      <c r="U10" s="371"/>
      <c r="V10" s="371"/>
      <c r="W10" s="371"/>
      <c r="X10" s="371"/>
      <c r="Y10" s="371"/>
      <c r="Z10" s="373">
        <v>2521</v>
      </c>
      <c r="AA10" s="373">
        <v>2650</v>
      </c>
      <c r="AB10" s="373">
        <v>2200</v>
      </c>
      <c r="AC10" s="373">
        <v>2312</v>
      </c>
      <c r="AD10" s="373"/>
      <c r="AE10" s="373"/>
      <c r="AF10" s="373">
        <v>3500</v>
      </c>
      <c r="AG10" s="373">
        <f>+(AF10*5.1%)+AF10</f>
        <v>3678.5</v>
      </c>
      <c r="AH10" s="371"/>
      <c r="AI10" s="371"/>
      <c r="AJ10" s="371"/>
      <c r="AK10" s="371"/>
      <c r="AL10" s="371"/>
      <c r="AM10" s="371"/>
      <c r="AN10" s="371"/>
      <c r="AO10" s="371"/>
      <c r="AP10" s="371"/>
      <c r="AQ10" s="371"/>
      <c r="AR10" s="371"/>
      <c r="AS10" s="371"/>
      <c r="AT10" s="371"/>
      <c r="AU10" s="371"/>
      <c r="AV10" s="371"/>
      <c r="AW10" s="371"/>
      <c r="AX10" s="371"/>
      <c r="AY10" s="371"/>
      <c r="AZ10" s="371"/>
      <c r="BA10" s="371"/>
      <c r="BB10" s="371"/>
      <c r="BC10" s="371"/>
      <c r="BD10" s="374"/>
      <c r="BE10" s="371"/>
      <c r="BF10" s="375"/>
      <c r="BG10" s="375"/>
      <c r="BH10" s="375"/>
      <c r="BI10" s="375"/>
      <c r="BJ10" s="375"/>
      <c r="BK10" s="375"/>
      <c r="BL10" s="129">
        <f t="shared" si="4"/>
        <v>2650</v>
      </c>
      <c r="BM10" s="63">
        <f t="shared" si="5"/>
        <v>2820.6666666666665</v>
      </c>
      <c r="BN10" s="64">
        <f t="shared" si="6"/>
        <v>612.11219015253562</v>
      </c>
      <c r="BO10" s="65">
        <f t="shared" si="0"/>
        <v>0.21700975779456474</v>
      </c>
      <c r="BP10" s="66">
        <f t="shared" si="1"/>
        <v>2226.8907563025209</v>
      </c>
      <c r="BQ10" s="67">
        <f t="shared" si="2"/>
        <v>26.499999999999996</v>
      </c>
      <c r="BR10" s="68">
        <f t="shared" si="3"/>
        <v>2650</v>
      </c>
      <c r="BS10" s="108" t="s">
        <v>234</v>
      </c>
    </row>
    <row r="11" spans="1:71" ht="43.5">
      <c r="A11" s="30">
        <v>7</v>
      </c>
      <c r="B11" s="100" t="s">
        <v>111</v>
      </c>
      <c r="C11" s="302" t="s">
        <v>210</v>
      </c>
      <c r="D11" s="30" t="s">
        <v>255</v>
      </c>
      <c r="E11" s="30">
        <v>1</v>
      </c>
      <c r="F11" s="371"/>
      <c r="G11" s="371"/>
      <c r="H11" s="371"/>
      <c r="I11" s="371"/>
      <c r="J11" s="371"/>
      <c r="K11" s="371"/>
      <c r="L11" s="371"/>
      <c r="M11" s="371"/>
      <c r="N11" s="371"/>
      <c r="O11" s="371"/>
      <c r="P11" s="371"/>
      <c r="Q11" s="371"/>
      <c r="R11" s="371"/>
      <c r="S11" s="371"/>
      <c r="T11" s="371"/>
      <c r="U11" s="371"/>
      <c r="V11" s="371"/>
      <c r="W11" s="371"/>
      <c r="X11" s="371"/>
      <c r="Y11" s="371"/>
      <c r="Z11" s="371"/>
      <c r="AA11" s="371"/>
      <c r="AB11" s="373"/>
      <c r="AC11" s="373"/>
      <c r="AD11" s="373"/>
      <c r="AE11" s="373"/>
      <c r="AF11" s="371"/>
      <c r="AG11" s="371"/>
      <c r="AH11" s="371"/>
      <c r="AI11" s="371"/>
      <c r="AJ11" s="371"/>
      <c r="AK11" s="371"/>
      <c r="AL11" s="371"/>
      <c r="AM11" s="371"/>
      <c r="AN11" s="371"/>
      <c r="AO11" s="371"/>
      <c r="AP11" s="371"/>
      <c r="AQ11" s="371">
        <v>11200</v>
      </c>
      <c r="AR11" s="371"/>
      <c r="AS11" s="371">
        <v>12000</v>
      </c>
      <c r="AT11" s="371"/>
      <c r="AU11" s="371"/>
      <c r="AV11" s="371"/>
      <c r="AW11" s="371"/>
      <c r="AX11" s="371"/>
      <c r="AY11" s="371"/>
      <c r="AZ11" s="371"/>
      <c r="BA11" s="371"/>
      <c r="BB11" s="371"/>
      <c r="BC11" s="371"/>
      <c r="BD11" s="374"/>
      <c r="BE11" s="371"/>
      <c r="BF11" s="375"/>
      <c r="BG11" s="375"/>
      <c r="BH11" s="375"/>
      <c r="BI11" s="375"/>
      <c r="BJ11" s="375"/>
      <c r="BK11" s="375"/>
      <c r="BL11" s="129">
        <f t="shared" si="4"/>
        <v>11600</v>
      </c>
      <c r="BM11" s="63">
        <f t="shared" si="5"/>
        <v>11600</v>
      </c>
      <c r="BN11" s="64">
        <f t="shared" si="6"/>
        <v>565.68542494923804</v>
      </c>
      <c r="BO11" s="65">
        <f t="shared" si="0"/>
        <v>4.8765984909417075E-2</v>
      </c>
      <c r="BP11" s="66">
        <f t="shared" si="1"/>
        <v>9747.8991596638662</v>
      </c>
      <c r="BQ11" s="67">
        <f t="shared" si="2"/>
        <v>116</v>
      </c>
      <c r="BR11" s="68">
        <f t="shared" si="3"/>
        <v>11600</v>
      </c>
      <c r="BS11" s="108" t="s">
        <v>234</v>
      </c>
    </row>
    <row r="12" spans="1:71" ht="43.5">
      <c r="A12" s="30">
        <v>8</v>
      </c>
      <c r="B12" s="100" t="s">
        <v>111</v>
      </c>
      <c r="C12" s="302" t="s">
        <v>211</v>
      </c>
      <c r="D12" s="30" t="s">
        <v>255</v>
      </c>
      <c r="E12" s="30">
        <v>1</v>
      </c>
      <c r="F12" s="371"/>
      <c r="G12" s="371"/>
      <c r="H12" s="371"/>
      <c r="I12" s="371"/>
      <c r="J12" s="371"/>
      <c r="K12" s="371"/>
      <c r="L12" s="371"/>
      <c r="M12" s="371"/>
      <c r="N12" s="371"/>
      <c r="O12" s="371"/>
      <c r="P12" s="371"/>
      <c r="Q12" s="371"/>
      <c r="R12" s="371"/>
      <c r="S12" s="371"/>
      <c r="T12" s="371"/>
      <c r="U12" s="371"/>
      <c r="V12" s="371"/>
      <c r="W12" s="371"/>
      <c r="X12" s="371"/>
      <c r="Y12" s="371"/>
      <c r="Z12" s="371"/>
      <c r="AA12" s="371"/>
      <c r="AB12" s="371"/>
      <c r="AC12" s="371"/>
      <c r="AD12" s="371"/>
      <c r="AE12" s="371"/>
      <c r="AF12" s="371"/>
      <c r="AG12" s="371"/>
      <c r="AH12" s="371">
        <v>18000</v>
      </c>
      <c r="AI12" s="371">
        <f>+(AH12*5.1%)+AH12</f>
        <v>18918</v>
      </c>
      <c r="AJ12" s="371"/>
      <c r="AK12" s="373"/>
      <c r="AL12" s="373"/>
      <c r="AM12" s="373"/>
      <c r="AN12" s="373"/>
      <c r="AO12" s="371">
        <v>19600</v>
      </c>
      <c r="AP12" s="373"/>
      <c r="AQ12" s="373"/>
      <c r="AR12" s="373"/>
      <c r="AS12" s="373"/>
      <c r="AT12" s="373"/>
      <c r="AU12" s="373"/>
      <c r="AV12" s="373"/>
      <c r="AW12" s="373"/>
      <c r="AX12" s="373"/>
      <c r="AY12" s="373"/>
      <c r="AZ12" s="373"/>
      <c r="BA12" s="373"/>
      <c r="BB12" s="373"/>
      <c r="BC12" s="373"/>
      <c r="BD12" s="377"/>
      <c r="BE12" s="373"/>
      <c r="BF12" s="378"/>
      <c r="BG12" s="378"/>
      <c r="BH12" s="378"/>
      <c r="BI12" s="378"/>
      <c r="BJ12" s="378"/>
      <c r="BK12" s="378"/>
      <c r="BL12" s="129">
        <f t="shared" si="4"/>
        <v>19259</v>
      </c>
      <c r="BM12" s="63">
        <f t="shared" si="5"/>
        <v>19259</v>
      </c>
      <c r="BN12" s="64">
        <f t="shared" si="6"/>
        <v>482.24682476922538</v>
      </c>
      <c r="BO12" s="65">
        <f t="shared" si="0"/>
        <v>2.5040076056349E-2</v>
      </c>
      <c r="BP12" s="66">
        <f t="shared" si="1"/>
        <v>16184.033613445379</v>
      </c>
      <c r="BQ12" s="67">
        <f t="shared" si="2"/>
        <v>192.59</v>
      </c>
      <c r="BR12" s="68">
        <f t="shared" si="3"/>
        <v>19259</v>
      </c>
      <c r="BS12" s="108" t="s">
        <v>234</v>
      </c>
    </row>
    <row r="13" spans="1:71" ht="43.5">
      <c r="A13" s="30">
        <v>9</v>
      </c>
      <c r="B13" s="100" t="s">
        <v>115</v>
      </c>
      <c r="C13" s="302" t="s">
        <v>116</v>
      </c>
      <c r="D13" s="30" t="s">
        <v>255</v>
      </c>
      <c r="E13" s="30">
        <v>1</v>
      </c>
      <c r="F13" s="371"/>
      <c r="G13" s="371"/>
      <c r="H13" s="371"/>
      <c r="I13" s="371"/>
      <c r="J13" s="371"/>
      <c r="K13" s="371"/>
      <c r="L13" s="371"/>
      <c r="M13" s="371"/>
      <c r="N13" s="371"/>
      <c r="O13" s="371"/>
      <c r="P13" s="371"/>
      <c r="Q13" s="371"/>
      <c r="R13" s="371"/>
      <c r="S13" s="371"/>
      <c r="T13" s="371"/>
      <c r="U13" s="371"/>
      <c r="V13" s="371"/>
      <c r="W13" s="371"/>
      <c r="X13" s="371"/>
      <c r="Y13" s="371"/>
      <c r="Z13" s="373">
        <v>11500</v>
      </c>
      <c r="AA13" s="373">
        <v>12087</v>
      </c>
      <c r="AB13" s="371"/>
      <c r="AC13" s="371"/>
      <c r="AD13" s="373">
        <v>12400</v>
      </c>
      <c r="AE13" s="373">
        <v>13032</v>
      </c>
      <c r="AF13" s="373"/>
      <c r="AG13" s="373"/>
      <c r="AH13" s="371"/>
      <c r="AI13" s="371"/>
      <c r="AJ13" s="371"/>
      <c r="AK13" s="371"/>
      <c r="AL13" s="371"/>
      <c r="AM13" s="371"/>
      <c r="AN13" s="371"/>
      <c r="AO13" s="371"/>
      <c r="AP13" s="371"/>
      <c r="AQ13" s="371"/>
      <c r="AR13" s="371"/>
      <c r="AS13" s="371"/>
      <c r="AT13" s="371"/>
      <c r="AU13" s="371"/>
      <c r="AV13" s="371"/>
      <c r="AW13" s="371"/>
      <c r="AX13" s="371"/>
      <c r="AY13" s="371"/>
      <c r="AZ13" s="371"/>
      <c r="BA13" s="371"/>
      <c r="BB13" s="371"/>
      <c r="BC13" s="371"/>
      <c r="BD13" s="374"/>
      <c r="BE13" s="371"/>
      <c r="BF13" s="375"/>
      <c r="BG13" s="375"/>
      <c r="BH13" s="375"/>
      <c r="BI13" s="375"/>
      <c r="BJ13" s="375"/>
      <c r="BK13" s="375"/>
      <c r="BL13" s="129">
        <f t="shared" si="4"/>
        <v>12559.5</v>
      </c>
      <c r="BM13" s="63">
        <f t="shared" si="5"/>
        <v>12559.5</v>
      </c>
      <c r="BN13" s="64">
        <f t="shared" si="6"/>
        <v>668.21590822128746</v>
      </c>
      <c r="BO13" s="65">
        <f t="shared" si="0"/>
        <v>5.3204021515290217E-2</v>
      </c>
      <c r="BP13" s="66">
        <f t="shared" si="1"/>
        <v>10554.621848739496</v>
      </c>
      <c r="BQ13" s="67">
        <f t="shared" si="2"/>
        <v>125.6</v>
      </c>
      <c r="BR13" s="68">
        <f t="shared" si="3"/>
        <v>12560</v>
      </c>
      <c r="BS13" s="108" t="s">
        <v>234</v>
      </c>
    </row>
    <row r="14" spans="1:71" ht="43.5">
      <c r="A14" s="30">
        <v>10</v>
      </c>
      <c r="B14" s="100" t="s">
        <v>114</v>
      </c>
      <c r="C14" s="302" t="s">
        <v>18</v>
      </c>
      <c r="D14" s="30" t="s">
        <v>255</v>
      </c>
      <c r="E14" s="30">
        <v>1</v>
      </c>
      <c r="F14" s="371"/>
      <c r="G14" s="371"/>
      <c r="H14" s="371"/>
      <c r="I14" s="371"/>
      <c r="J14" s="371"/>
      <c r="K14" s="371"/>
      <c r="L14" s="371"/>
      <c r="M14" s="371"/>
      <c r="N14" s="371"/>
      <c r="O14" s="371"/>
      <c r="P14" s="371"/>
      <c r="Q14" s="371"/>
      <c r="R14" s="371"/>
      <c r="S14" s="371"/>
      <c r="T14" s="371"/>
      <c r="U14" s="371"/>
      <c r="V14" s="371"/>
      <c r="W14" s="371"/>
      <c r="X14" s="371"/>
      <c r="Y14" s="371"/>
      <c r="Z14" s="371"/>
      <c r="AA14" s="371"/>
      <c r="AB14" s="373">
        <v>12000</v>
      </c>
      <c r="AC14" s="373">
        <v>12612</v>
      </c>
      <c r="AD14" s="373">
        <v>10500</v>
      </c>
      <c r="AE14" s="373">
        <v>11036</v>
      </c>
      <c r="AF14" s="372">
        <v>15000</v>
      </c>
      <c r="AG14" s="373">
        <f>+(AF14*5.1%)+AF14</f>
        <v>15765</v>
      </c>
      <c r="AH14" s="371"/>
      <c r="AI14" s="371"/>
      <c r="AJ14" s="371"/>
      <c r="AK14" s="371"/>
      <c r="AL14" s="371"/>
      <c r="AM14" s="371"/>
      <c r="AN14" s="371"/>
      <c r="AO14" s="371"/>
      <c r="AP14" s="371"/>
      <c r="AQ14" s="371"/>
      <c r="AR14" s="371"/>
      <c r="AS14" s="371"/>
      <c r="AT14" s="371"/>
      <c r="AU14" s="371"/>
      <c r="AV14" s="371"/>
      <c r="AW14" s="371"/>
      <c r="AX14" s="371"/>
      <c r="AY14" s="371"/>
      <c r="AZ14" s="371"/>
      <c r="BA14" s="371"/>
      <c r="BB14" s="371"/>
      <c r="BC14" s="371"/>
      <c r="BD14" s="374"/>
      <c r="BE14" s="371"/>
      <c r="BF14" s="375"/>
      <c r="BG14" s="375"/>
      <c r="BH14" s="375"/>
      <c r="BI14" s="375"/>
      <c r="BJ14" s="375"/>
      <c r="BK14" s="375"/>
      <c r="BL14" s="129">
        <f t="shared" si="4"/>
        <v>12612</v>
      </c>
      <c r="BM14" s="63">
        <f t="shared" si="5"/>
        <v>12882.666666666666</v>
      </c>
      <c r="BN14" s="64">
        <f t="shared" si="6"/>
        <v>1995.8129504874307</v>
      </c>
      <c r="BO14" s="65">
        <f t="shared" si="0"/>
        <v>0.1549223466016946</v>
      </c>
      <c r="BP14" s="66">
        <f t="shared" si="1"/>
        <v>10598.319327731093</v>
      </c>
      <c r="BQ14" s="67">
        <f t="shared" si="2"/>
        <v>126.11999999999999</v>
      </c>
      <c r="BR14" s="68">
        <f t="shared" si="3"/>
        <v>12612</v>
      </c>
      <c r="BS14" s="108" t="s">
        <v>234</v>
      </c>
    </row>
    <row r="15" spans="1:71" ht="43.5">
      <c r="A15" s="30">
        <v>11</v>
      </c>
      <c r="B15" s="100" t="s">
        <v>164</v>
      </c>
      <c r="C15" s="302" t="s">
        <v>165</v>
      </c>
      <c r="D15" s="30" t="s">
        <v>15</v>
      </c>
      <c r="E15" s="30">
        <v>1</v>
      </c>
      <c r="F15" s="371"/>
      <c r="G15" s="371"/>
      <c r="H15" s="371"/>
      <c r="I15" s="371"/>
      <c r="J15" s="371"/>
      <c r="K15" s="371"/>
      <c r="L15" s="371"/>
      <c r="M15" s="371"/>
      <c r="N15" s="371"/>
      <c r="O15" s="371"/>
      <c r="P15" s="371"/>
      <c r="Q15" s="371"/>
      <c r="R15" s="371"/>
      <c r="S15" s="371"/>
      <c r="T15" s="371"/>
      <c r="U15" s="371"/>
      <c r="V15" s="371"/>
      <c r="W15" s="371"/>
      <c r="X15" s="371"/>
      <c r="Y15" s="371"/>
      <c r="Z15" s="371"/>
      <c r="AA15" s="371"/>
      <c r="AB15" s="373"/>
      <c r="AC15" s="373"/>
      <c r="AD15" s="373"/>
      <c r="AE15" s="373"/>
      <c r="AF15" s="373"/>
      <c r="AG15" s="373"/>
      <c r="AH15" s="371"/>
      <c r="AI15" s="371"/>
      <c r="AJ15" s="371"/>
      <c r="AK15" s="371"/>
      <c r="AL15" s="371"/>
      <c r="AM15" s="371"/>
      <c r="AN15" s="371"/>
      <c r="AO15" s="371"/>
      <c r="AP15" s="371">
        <v>7660</v>
      </c>
      <c r="AQ15" s="371"/>
      <c r="AR15" s="371">
        <v>6303</v>
      </c>
      <c r="AS15" s="371"/>
      <c r="AT15" s="371"/>
      <c r="AU15" s="371"/>
      <c r="AV15" s="371"/>
      <c r="AW15" s="371"/>
      <c r="AX15" s="371"/>
      <c r="AY15" s="371"/>
      <c r="AZ15" s="371"/>
      <c r="BA15" s="371"/>
      <c r="BB15" s="371"/>
      <c r="BC15" s="371"/>
      <c r="BD15" s="374"/>
      <c r="BE15" s="371"/>
      <c r="BF15" s="375"/>
      <c r="BG15" s="375"/>
      <c r="BH15" s="375"/>
      <c r="BI15" s="375"/>
      <c r="BJ15" s="375"/>
      <c r="BK15" s="375"/>
      <c r="BL15" s="129">
        <f>MEDIAN(G15,I15,K15,M15,O15,Q15,T15,W15,Y15,AA15,AC15,AE15,AF15,AI15,AK15,AN15,AO15,AP15,AQ15,AR15,AU15,AW15,AY15,BA15,BC15,BD15,BE15,BF15,BG15,BH15)</f>
        <v>6981.5</v>
      </c>
      <c r="BM15" s="63">
        <f>AVERAGE(G15,I15,K15,M15,O15,Q15,T15,W15,Y15,AA15,AC15,AE15,AF15,AI15,AK15,AN15,AO15,AP15,AQ15,AR15,AU15,AW15,AY15,BA15,BC15,BD15,BE15,BF15,BG15,BH15)</f>
        <v>6981.5</v>
      </c>
      <c r="BN15" s="64">
        <f>STDEV(G15,I15,K15,M15,O15,Q15,T15,W15,Y15,AA15,AC15,AE15,AF15,AI15,AK15,AN15,AO15,AP15,AQ15,AR15,AU15,AW15,AY15,BA15,BC15,BD15,BE15,BF15,BG15,BH15)</f>
        <v>959.54390207014501</v>
      </c>
      <c r="BO15" s="65">
        <f t="shared" si="0"/>
        <v>0.13744093705795962</v>
      </c>
      <c r="BP15" s="66">
        <f t="shared" si="1"/>
        <v>5867.226890756303</v>
      </c>
      <c r="BQ15" s="67">
        <f t="shared" si="2"/>
        <v>69.819999999999993</v>
      </c>
      <c r="BR15" s="68">
        <f t="shared" si="3"/>
        <v>6982</v>
      </c>
      <c r="BS15" s="108" t="s">
        <v>234</v>
      </c>
    </row>
    <row r="16" spans="1:71" ht="43.5">
      <c r="A16" s="30">
        <v>12</v>
      </c>
      <c r="B16" s="100" t="s">
        <v>195</v>
      </c>
      <c r="C16" s="302" t="s">
        <v>196</v>
      </c>
      <c r="D16" s="30" t="s">
        <v>15</v>
      </c>
      <c r="E16" s="30">
        <v>1</v>
      </c>
      <c r="F16" s="371"/>
      <c r="G16" s="371"/>
      <c r="H16" s="371"/>
      <c r="I16" s="371"/>
      <c r="J16" s="371"/>
      <c r="K16" s="371"/>
      <c r="L16" s="371"/>
      <c r="M16" s="371"/>
      <c r="N16" s="371"/>
      <c r="O16" s="371"/>
      <c r="P16" s="371"/>
      <c r="Q16" s="371"/>
      <c r="R16" s="371"/>
      <c r="S16" s="371"/>
      <c r="T16" s="371"/>
      <c r="U16" s="371"/>
      <c r="V16" s="371"/>
      <c r="W16" s="371"/>
      <c r="X16" s="371"/>
      <c r="Y16" s="371"/>
      <c r="Z16" s="373">
        <v>2200</v>
      </c>
      <c r="AA16" s="373">
        <v>2312</v>
      </c>
      <c r="AB16" s="373">
        <v>2528</v>
      </c>
      <c r="AC16" s="373">
        <v>2657</v>
      </c>
      <c r="AD16" s="371"/>
      <c r="AE16" s="371"/>
      <c r="AF16" s="373">
        <v>3200</v>
      </c>
      <c r="AG16" s="373">
        <f>+(AF16*5.1%)+AF16</f>
        <v>3363.2</v>
      </c>
      <c r="AH16" s="371"/>
      <c r="AI16" s="371"/>
      <c r="AJ16" s="371"/>
      <c r="AK16" s="371"/>
      <c r="AL16" s="371"/>
      <c r="AM16" s="371"/>
      <c r="AN16" s="371"/>
      <c r="AO16" s="371"/>
      <c r="AP16" s="371"/>
      <c r="AQ16" s="371"/>
      <c r="AR16" s="371"/>
      <c r="AS16" s="371"/>
      <c r="AT16" s="371"/>
      <c r="AU16" s="371"/>
      <c r="AV16" s="371"/>
      <c r="AW16" s="371"/>
      <c r="AX16" s="371"/>
      <c r="AY16" s="371"/>
      <c r="AZ16" s="371"/>
      <c r="BA16" s="371"/>
      <c r="BB16" s="371"/>
      <c r="BC16" s="371"/>
      <c r="BD16" s="371"/>
      <c r="BE16" s="371"/>
      <c r="BF16" s="371"/>
      <c r="BG16" s="375"/>
      <c r="BH16" s="375"/>
      <c r="BI16" s="375"/>
      <c r="BJ16" s="375"/>
      <c r="BK16" s="375"/>
      <c r="BL16" s="129">
        <f t="shared" ref="BL16:BL51" si="7">MEDIAN(G16,I16,K16,M16,O16,Q16,T16,W16,Y16,AA16,AC16,AE16,AF16,AI16,AK16,AN16,AO16,AP16,AQ16,AS16,AU16,AW16,AY16,BA16,BC16,BD16,BE16,BF16,BG16,BH16)</f>
        <v>2657</v>
      </c>
      <c r="BM16" s="63">
        <f t="shared" ref="BM16:BM51" si="8">AVERAGE(G16,I16,K16,M16,O16,Q16,T16,W16,Y16,AA16,AC16,AE16,AF16,AI16,AK16,AN16,AO16,AP16,AQ16,AS16,AU16,AW16,AY16,BA16,BC16,BD16,BE16,BF16,BG16,BH16)</f>
        <v>2723</v>
      </c>
      <c r="BN16" s="64">
        <f t="shared" ref="BN16:BN51" si="9">STDEV(G16,I16,K16,M16,O16,Q16,T16,W16,Y16,AA16,AC16,AE16,AF16,AI16,AK16,AN16,AO16,AP16,AQ16,AS16,AU16,AW16,AY16,BA16,BC16,BD16,BE16,BF16,BG16,BH16)</f>
        <v>447.66393645233472</v>
      </c>
      <c r="BO16" s="65">
        <f t="shared" si="0"/>
        <v>0.16440100494026247</v>
      </c>
      <c r="BP16" s="66">
        <f>+BR16</f>
        <v>2657</v>
      </c>
      <c r="BQ16" s="67"/>
      <c r="BR16" s="68">
        <f t="shared" si="3"/>
        <v>2657</v>
      </c>
      <c r="BS16" s="108" t="s">
        <v>234</v>
      </c>
    </row>
    <row r="17" spans="1:71" ht="43.5">
      <c r="A17" s="30">
        <v>13</v>
      </c>
      <c r="B17" s="100" t="s">
        <v>150</v>
      </c>
      <c r="C17" s="302" t="s">
        <v>151</v>
      </c>
      <c r="D17" s="30" t="s">
        <v>29</v>
      </c>
      <c r="E17" s="30">
        <v>1</v>
      </c>
      <c r="F17" s="371"/>
      <c r="G17" s="371"/>
      <c r="H17" s="371"/>
      <c r="I17" s="371"/>
      <c r="J17" s="371"/>
      <c r="K17" s="371"/>
      <c r="L17" s="371"/>
      <c r="M17" s="371"/>
      <c r="N17" s="371"/>
      <c r="O17" s="371"/>
      <c r="P17" s="371"/>
      <c r="Q17" s="371"/>
      <c r="R17" s="371"/>
      <c r="S17" s="371"/>
      <c r="T17" s="371"/>
      <c r="U17" s="371"/>
      <c r="V17" s="371"/>
      <c r="W17" s="371"/>
      <c r="X17" s="371"/>
      <c r="Y17" s="371"/>
      <c r="Z17" s="371"/>
      <c r="AA17" s="371"/>
      <c r="AB17" s="373">
        <v>92000</v>
      </c>
      <c r="AC17" s="373">
        <v>96692</v>
      </c>
      <c r="AD17" s="373">
        <v>72872</v>
      </c>
      <c r="AE17" s="373">
        <v>76588</v>
      </c>
      <c r="AF17" s="371"/>
      <c r="AG17" s="371"/>
      <c r="AH17" s="371"/>
      <c r="AI17" s="371"/>
      <c r="AJ17" s="371"/>
      <c r="AK17" s="371"/>
      <c r="AL17" s="371"/>
      <c r="AM17" s="371"/>
      <c r="AN17" s="371"/>
      <c r="AO17" s="371"/>
      <c r="AP17" s="371"/>
      <c r="AQ17" s="371"/>
      <c r="AR17" s="371"/>
      <c r="AS17" s="371"/>
      <c r="AT17" s="371"/>
      <c r="AU17" s="371"/>
      <c r="AV17" s="371"/>
      <c r="AW17" s="371"/>
      <c r="AX17" s="371"/>
      <c r="AY17" s="371"/>
      <c r="AZ17" s="371"/>
      <c r="BA17" s="371"/>
      <c r="BB17" s="371"/>
      <c r="BC17" s="371"/>
      <c r="BD17" s="371"/>
      <c r="BE17" s="371"/>
      <c r="BF17" s="371"/>
      <c r="BG17" s="375"/>
      <c r="BH17" s="375"/>
      <c r="BI17" s="375"/>
      <c r="BJ17" s="375"/>
      <c r="BK17" s="375"/>
      <c r="BL17" s="129">
        <f t="shared" si="7"/>
        <v>86640</v>
      </c>
      <c r="BM17" s="63">
        <f t="shared" si="8"/>
        <v>86640</v>
      </c>
      <c r="BN17" s="64">
        <f t="shared" si="9"/>
        <v>14215.674728974351</v>
      </c>
      <c r="BO17" s="65">
        <f t="shared" si="0"/>
        <v>0.16407750148862363</v>
      </c>
      <c r="BP17" s="66">
        <f t="shared" ref="BP17:BP51" si="10">BR17/1.19</f>
        <v>72806.722689075628</v>
      </c>
      <c r="BQ17" s="67">
        <f t="shared" ref="BQ17:BQ51" si="11">BP17*1.19%</f>
        <v>866.39999999999986</v>
      </c>
      <c r="BR17" s="68">
        <f t="shared" si="3"/>
        <v>86640</v>
      </c>
      <c r="BS17" s="108" t="s">
        <v>234</v>
      </c>
    </row>
    <row r="18" spans="1:71" ht="43.5">
      <c r="A18" s="30">
        <v>14</v>
      </c>
      <c r="B18" s="100" t="s">
        <v>103</v>
      </c>
      <c r="C18" s="302" t="s">
        <v>263</v>
      </c>
      <c r="D18" s="30" t="s">
        <v>29</v>
      </c>
      <c r="E18" s="30">
        <v>1</v>
      </c>
      <c r="F18" s="371"/>
      <c r="G18" s="371"/>
      <c r="H18" s="371"/>
      <c r="I18" s="371"/>
      <c r="J18" s="371"/>
      <c r="K18" s="371"/>
      <c r="L18" s="371"/>
      <c r="M18" s="371"/>
      <c r="N18" s="371"/>
      <c r="O18" s="371"/>
      <c r="P18" s="371"/>
      <c r="Q18" s="371"/>
      <c r="R18" s="371"/>
      <c r="S18" s="371"/>
      <c r="T18" s="371"/>
      <c r="U18" s="371"/>
      <c r="V18" s="371"/>
      <c r="W18" s="371"/>
      <c r="X18" s="371"/>
      <c r="Y18" s="371"/>
      <c r="Z18" s="371"/>
      <c r="AA18" s="371"/>
      <c r="AB18" s="371"/>
      <c r="AC18" s="371"/>
      <c r="AD18" s="371"/>
      <c r="AE18" s="371"/>
      <c r="AF18" s="371"/>
      <c r="AG18" s="371"/>
      <c r="AH18" s="373"/>
      <c r="AI18" s="373"/>
      <c r="AJ18" s="373"/>
      <c r="AK18" s="373"/>
      <c r="AL18" s="373"/>
      <c r="AM18" s="373"/>
      <c r="AN18" s="371">
        <v>4400</v>
      </c>
      <c r="AO18" s="371">
        <v>3500</v>
      </c>
      <c r="AP18" s="373"/>
      <c r="AQ18" s="373"/>
      <c r="AR18" s="373"/>
      <c r="AS18" s="373"/>
      <c r="AT18" s="373"/>
      <c r="AU18" s="373"/>
      <c r="AV18" s="373"/>
      <c r="AW18" s="373"/>
      <c r="AX18" s="373"/>
      <c r="AY18" s="373"/>
      <c r="AZ18" s="373"/>
      <c r="BA18" s="373"/>
      <c r="BB18" s="373"/>
      <c r="BC18" s="373"/>
      <c r="BD18" s="373"/>
      <c r="BE18" s="373"/>
      <c r="BF18" s="373"/>
      <c r="BG18" s="378"/>
      <c r="BH18" s="378"/>
      <c r="BI18" s="378"/>
      <c r="BJ18" s="378"/>
      <c r="BK18" s="378"/>
      <c r="BL18" s="129">
        <f t="shared" si="7"/>
        <v>3950</v>
      </c>
      <c r="BM18" s="63">
        <f t="shared" si="8"/>
        <v>3950</v>
      </c>
      <c r="BN18" s="64">
        <f t="shared" si="9"/>
        <v>636.3961030678928</v>
      </c>
      <c r="BO18" s="65">
        <f t="shared" si="0"/>
        <v>0.16111293748554248</v>
      </c>
      <c r="BP18" s="66">
        <f t="shared" si="10"/>
        <v>3319.3277310924373</v>
      </c>
      <c r="BQ18" s="67">
        <f t="shared" si="11"/>
        <v>39.5</v>
      </c>
      <c r="BR18" s="68">
        <f t="shared" si="3"/>
        <v>3950</v>
      </c>
      <c r="BS18" s="108" t="s">
        <v>234</v>
      </c>
    </row>
    <row r="19" spans="1:71" ht="43.5">
      <c r="A19" s="30">
        <v>15</v>
      </c>
      <c r="B19" s="100" t="s">
        <v>141</v>
      </c>
      <c r="C19" s="302" t="s">
        <v>142</v>
      </c>
      <c r="D19" s="30" t="s">
        <v>29</v>
      </c>
      <c r="E19" s="30">
        <v>1</v>
      </c>
      <c r="F19" s="371"/>
      <c r="G19" s="371"/>
      <c r="H19" s="371"/>
      <c r="I19" s="371"/>
      <c r="J19" s="371"/>
      <c r="K19" s="371"/>
      <c r="L19" s="371"/>
      <c r="M19" s="371"/>
      <c r="N19" s="371"/>
      <c r="O19" s="371"/>
      <c r="P19" s="371"/>
      <c r="Q19" s="371"/>
      <c r="R19" s="371"/>
      <c r="S19" s="371"/>
      <c r="T19" s="371"/>
      <c r="U19" s="371"/>
      <c r="V19" s="371"/>
      <c r="W19" s="371"/>
      <c r="X19" s="371"/>
      <c r="Y19" s="371"/>
      <c r="Z19" s="373">
        <v>2941</v>
      </c>
      <c r="AA19" s="373">
        <v>3091</v>
      </c>
      <c r="AB19" s="373">
        <v>2200</v>
      </c>
      <c r="AC19" s="373">
        <v>2312</v>
      </c>
      <c r="AD19" s="373">
        <v>1945</v>
      </c>
      <c r="AE19" s="373">
        <v>2044</v>
      </c>
      <c r="AF19" s="371"/>
      <c r="AG19" s="371"/>
      <c r="AH19" s="371"/>
      <c r="AI19" s="371"/>
      <c r="AJ19" s="371"/>
      <c r="AK19" s="371"/>
      <c r="AL19" s="371"/>
      <c r="AM19" s="371"/>
      <c r="AN19" s="371"/>
      <c r="AO19" s="371"/>
      <c r="AP19" s="371"/>
      <c r="AQ19" s="371"/>
      <c r="AR19" s="371"/>
      <c r="AS19" s="371"/>
      <c r="AT19" s="371"/>
      <c r="AU19" s="371"/>
      <c r="AV19" s="371"/>
      <c r="AW19" s="371"/>
      <c r="AX19" s="371"/>
      <c r="AY19" s="371"/>
      <c r="AZ19" s="371"/>
      <c r="BA19" s="371"/>
      <c r="BB19" s="371"/>
      <c r="BC19" s="371"/>
      <c r="BD19" s="371"/>
      <c r="BE19" s="371"/>
      <c r="BF19" s="371"/>
      <c r="BG19" s="375"/>
      <c r="BH19" s="375"/>
      <c r="BI19" s="375"/>
      <c r="BJ19" s="375"/>
      <c r="BK19" s="375"/>
      <c r="BL19" s="129">
        <f t="shared" si="7"/>
        <v>2312</v>
      </c>
      <c r="BM19" s="63">
        <f t="shared" si="8"/>
        <v>2482.3333333333335</v>
      </c>
      <c r="BN19" s="64">
        <f t="shared" si="9"/>
        <v>543.88632390724251</v>
      </c>
      <c r="BO19" s="65">
        <f t="shared" si="0"/>
        <v>0.21910285641489557</v>
      </c>
      <c r="BP19" s="66">
        <f t="shared" si="10"/>
        <v>1942.8571428571429</v>
      </c>
      <c r="BQ19" s="67">
        <f t="shared" si="11"/>
        <v>23.119999999999997</v>
      </c>
      <c r="BR19" s="68">
        <f t="shared" si="3"/>
        <v>2312</v>
      </c>
      <c r="BS19" s="108" t="s">
        <v>234</v>
      </c>
    </row>
    <row r="20" spans="1:71" ht="43.5">
      <c r="A20" s="30">
        <v>16</v>
      </c>
      <c r="B20" s="100" t="s">
        <v>168</v>
      </c>
      <c r="C20" s="302" t="s">
        <v>169</v>
      </c>
      <c r="D20" s="30" t="s">
        <v>15</v>
      </c>
      <c r="E20" s="30">
        <v>1</v>
      </c>
      <c r="F20" s="371"/>
      <c r="G20" s="371"/>
      <c r="H20" s="371"/>
      <c r="I20" s="371"/>
      <c r="J20" s="371"/>
      <c r="K20" s="371"/>
      <c r="L20" s="371"/>
      <c r="M20" s="371"/>
      <c r="N20" s="371"/>
      <c r="O20" s="371"/>
      <c r="P20" s="371"/>
      <c r="Q20" s="371"/>
      <c r="R20" s="371"/>
      <c r="S20" s="371"/>
      <c r="T20" s="371"/>
      <c r="U20" s="371"/>
      <c r="V20" s="371"/>
      <c r="W20" s="371"/>
      <c r="X20" s="371"/>
      <c r="Y20" s="371"/>
      <c r="Z20" s="371">
        <v>2521</v>
      </c>
      <c r="AA20" s="376">
        <f t="shared" ref="AA20" si="12">((Z20*5.1%)+Z20)</f>
        <v>2649.5709999999999</v>
      </c>
      <c r="AB20" s="371">
        <v>2000</v>
      </c>
      <c r="AC20" s="371">
        <f t="shared" ref="AC20" si="13">((AB20*5.1%)+AB20)</f>
        <v>2102</v>
      </c>
      <c r="AD20" s="371">
        <v>2087</v>
      </c>
      <c r="AE20" s="371">
        <f t="shared" ref="AE20" si="14">((AD20*5.1%)+AD20)</f>
        <v>2193.4369999999999</v>
      </c>
      <c r="AF20" s="371"/>
      <c r="AG20" s="371"/>
      <c r="AH20" s="371"/>
      <c r="AI20" s="371"/>
      <c r="AJ20" s="371"/>
      <c r="AK20" s="371"/>
      <c r="AL20" s="371"/>
      <c r="AM20" s="371"/>
      <c r="AN20" s="371"/>
      <c r="AO20" s="371"/>
      <c r="AP20" s="371"/>
      <c r="AQ20" s="371"/>
      <c r="AR20" s="371"/>
      <c r="AS20" s="371"/>
      <c r="AT20" s="371"/>
      <c r="AU20" s="371"/>
      <c r="AV20" s="371"/>
      <c r="AW20" s="371"/>
      <c r="AX20" s="371"/>
      <c r="AY20" s="371"/>
      <c r="AZ20" s="371"/>
      <c r="BA20" s="371"/>
      <c r="BB20" s="371"/>
      <c r="BC20" s="371"/>
      <c r="BD20" s="371"/>
      <c r="BE20" s="371"/>
      <c r="BF20" s="371"/>
      <c r="BG20" s="375"/>
      <c r="BH20" s="375"/>
      <c r="BI20" s="375"/>
      <c r="BJ20" s="375"/>
      <c r="BK20" s="375"/>
      <c r="BL20" s="129">
        <f t="shared" si="7"/>
        <v>2193.4369999999999</v>
      </c>
      <c r="BM20" s="63">
        <f t="shared" si="8"/>
        <v>2315.0026666666668</v>
      </c>
      <c r="BN20" s="64">
        <f t="shared" si="9"/>
        <v>293.32943680158274</v>
      </c>
      <c r="BO20" s="65">
        <f t="shared" si="0"/>
        <v>0.12670803408790143</v>
      </c>
      <c r="BP20" s="66">
        <f t="shared" si="10"/>
        <v>1946.2184873949582</v>
      </c>
      <c r="BQ20" s="67">
        <f t="shared" si="11"/>
        <v>23.16</v>
      </c>
      <c r="BR20" s="68">
        <f t="shared" si="3"/>
        <v>2316</v>
      </c>
      <c r="BS20" s="108" t="s">
        <v>234</v>
      </c>
    </row>
    <row r="21" spans="1:71" ht="43.5">
      <c r="A21" s="30">
        <v>17</v>
      </c>
      <c r="B21" s="100" t="s">
        <v>162</v>
      </c>
      <c r="C21" s="302" t="s">
        <v>163</v>
      </c>
      <c r="D21" s="30" t="s">
        <v>219</v>
      </c>
      <c r="E21" s="30">
        <v>1</v>
      </c>
      <c r="F21" s="371"/>
      <c r="G21" s="371"/>
      <c r="H21" s="371"/>
      <c r="I21" s="371"/>
      <c r="J21" s="371"/>
      <c r="K21" s="371"/>
      <c r="L21" s="371"/>
      <c r="M21" s="371"/>
      <c r="N21" s="371"/>
      <c r="O21" s="371"/>
      <c r="P21" s="371"/>
      <c r="Q21" s="371"/>
      <c r="R21" s="371"/>
      <c r="S21" s="371"/>
      <c r="T21" s="371"/>
      <c r="U21" s="371"/>
      <c r="V21" s="371"/>
      <c r="W21" s="371"/>
      <c r="X21" s="371"/>
      <c r="Y21" s="371"/>
      <c r="Z21" s="373"/>
      <c r="AA21" s="373"/>
      <c r="AB21" s="373"/>
      <c r="AC21" s="373"/>
      <c r="AD21" s="371"/>
      <c r="AE21" s="371"/>
      <c r="AF21" s="379"/>
      <c r="AG21" s="373"/>
      <c r="AH21" s="371"/>
      <c r="AI21" s="371"/>
      <c r="AJ21" s="371"/>
      <c r="AK21" s="371"/>
      <c r="AL21" s="371"/>
      <c r="AM21" s="371"/>
      <c r="AN21" s="371"/>
      <c r="AO21" s="371"/>
      <c r="AP21" s="371"/>
      <c r="AQ21" s="371">
        <v>13400</v>
      </c>
      <c r="AR21" s="371"/>
      <c r="AS21" s="371">
        <v>11000</v>
      </c>
      <c r="AT21" s="371"/>
      <c r="AU21" s="371"/>
      <c r="AV21" s="371"/>
      <c r="AW21" s="371"/>
      <c r="AX21" s="371"/>
      <c r="AY21" s="371"/>
      <c r="AZ21" s="371"/>
      <c r="BA21" s="371"/>
      <c r="BB21" s="371"/>
      <c r="BC21" s="371"/>
      <c r="BD21" s="371"/>
      <c r="BE21" s="371"/>
      <c r="BF21" s="371"/>
      <c r="BG21" s="375"/>
      <c r="BH21" s="375"/>
      <c r="BI21" s="375"/>
      <c r="BJ21" s="375"/>
      <c r="BK21" s="375"/>
      <c r="BL21" s="129">
        <f t="shared" si="7"/>
        <v>12200</v>
      </c>
      <c r="BM21" s="63">
        <f t="shared" si="8"/>
        <v>12200</v>
      </c>
      <c r="BN21" s="64">
        <f t="shared" si="9"/>
        <v>1697.0562748477141</v>
      </c>
      <c r="BO21" s="65">
        <f t="shared" si="0"/>
        <v>0.13910297334817329</v>
      </c>
      <c r="BP21" s="66">
        <f t="shared" si="10"/>
        <v>10252.100840336136</v>
      </c>
      <c r="BQ21" s="67">
        <f t="shared" si="11"/>
        <v>122</v>
      </c>
      <c r="BR21" s="68">
        <f t="shared" si="3"/>
        <v>12200</v>
      </c>
      <c r="BS21" s="108" t="s">
        <v>234</v>
      </c>
    </row>
    <row r="22" spans="1:71" ht="87">
      <c r="A22" s="30">
        <v>18</v>
      </c>
      <c r="B22" s="100" t="s">
        <v>166</v>
      </c>
      <c r="C22" s="302" t="s">
        <v>167</v>
      </c>
      <c r="D22" s="30" t="s">
        <v>219</v>
      </c>
      <c r="E22" s="30">
        <v>1</v>
      </c>
      <c r="F22" s="371"/>
      <c r="G22" s="371"/>
      <c r="H22" s="371"/>
      <c r="I22" s="371"/>
      <c r="J22" s="371"/>
      <c r="K22" s="371"/>
      <c r="L22" s="371"/>
      <c r="M22" s="371"/>
      <c r="N22" s="371"/>
      <c r="O22" s="371"/>
      <c r="P22" s="371"/>
      <c r="Q22" s="371"/>
      <c r="R22" s="371"/>
      <c r="S22" s="371"/>
      <c r="T22" s="371"/>
      <c r="U22" s="371"/>
      <c r="V22" s="371"/>
      <c r="W22" s="371"/>
      <c r="X22" s="371"/>
      <c r="Y22" s="371"/>
      <c r="Z22" s="373"/>
      <c r="AA22" s="373"/>
      <c r="AB22" s="373"/>
      <c r="AC22" s="373"/>
      <c r="AD22" s="373"/>
      <c r="AE22" s="373"/>
      <c r="AF22" s="371"/>
      <c r="AG22" s="371"/>
      <c r="AH22" s="371"/>
      <c r="AI22" s="371"/>
      <c r="AJ22" s="371"/>
      <c r="AK22" s="371"/>
      <c r="AL22" s="371"/>
      <c r="AM22" s="371"/>
      <c r="AN22" s="371"/>
      <c r="AO22" s="371"/>
      <c r="AP22" s="371"/>
      <c r="AQ22" s="371">
        <v>16900</v>
      </c>
      <c r="AR22" s="371"/>
      <c r="AS22" s="371">
        <v>12980</v>
      </c>
      <c r="AT22" s="371"/>
      <c r="AU22" s="371"/>
      <c r="AV22" s="371"/>
      <c r="AW22" s="371"/>
      <c r="AX22" s="371"/>
      <c r="AY22" s="371"/>
      <c r="AZ22" s="371"/>
      <c r="BA22" s="371"/>
      <c r="BB22" s="371"/>
      <c r="BC22" s="371"/>
      <c r="BD22" s="371"/>
      <c r="BE22" s="371"/>
      <c r="BF22" s="371"/>
      <c r="BG22" s="375"/>
      <c r="BH22" s="375"/>
      <c r="BI22" s="375"/>
      <c r="BJ22" s="375"/>
      <c r="BK22" s="375"/>
      <c r="BL22" s="129">
        <f t="shared" si="7"/>
        <v>14940</v>
      </c>
      <c r="BM22" s="63">
        <f t="shared" si="8"/>
        <v>14940</v>
      </c>
      <c r="BN22" s="64">
        <f t="shared" si="9"/>
        <v>2771.8585822512664</v>
      </c>
      <c r="BO22" s="65">
        <f t="shared" si="0"/>
        <v>0.18553270296193217</v>
      </c>
      <c r="BP22" s="66">
        <f t="shared" si="10"/>
        <v>12554.621848739496</v>
      </c>
      <c r="BQ22" s="67">
        <f t="shared" si="11"/>
        <v>149.4</v>
      </c>
      <c r="BR22" s="68">
        <f t="shared" si="3"/>
        <v>14940</v>
      </c>
      <c r="BS22" s="108" t="s">
        <v>234</v>
      </c>
    </row>
    <row r="23" spans="1:71" ht="43.5">
      <c r="A23" s="30">
        <v>19</v>
      </c>
      <c r="B23" s="100" t="s">
        <v>109</v>
      </c>
      <c r="C23" s="302" t="s">
        <v>110</v>
      </c>
      <c r="D23" s="30" t="s">
        <v>15</v>
      </c>
      <c r="E23" s="30">
        <v>1</v>
      </c>
      <c r="F23" s="371"/>
      <c r="G23" s="371"/>
      <c r="H23" s="371"/>
      <c r="I23" s="371"/>
      <c r="J23" s="371"/>
      <c r="K23" s="371"/>
      <c r="L23" s="371"/>
      <c r="M23" s="371"/>
      <c r="N23" s="371"/>
      <c r="O23" s="371"/>
      <c r="P23" s="371"/>
      <c r="Q23" s="371"/>
      <c r="R23" s="371"/>
      <c r="S23" s="371"/>
      <c r="T23" s="371"/>
      <c r="U23" s="371"/>
      <c r="V23" s="371"/>
      <c r="W23" s="371"/>
      <c r="X23" s="371"/>
      <c r="Y23" s="371"/>
      <c r="Z23" s="373">
        <v>2941</v>
      </c>
      <c r="AA23" s="373">
        <v>3091</v>
      </c>
      <c r="AB23" s="373">
        <v>2304</v>
      </c>
      <c r="AC23" s="373">
        <v>2422</v>
      </c>
      <c r="AD23" s="373">
        <v>2192</v>
      </c>
      <c r="AE23" s="373">
        <v>2304</v>
      </c>
      <c r="AF23" s="371"/>
      <c r="AG23" s="371"/>
      <c r="AH23" s="371"/>
      <c r="AI23" s="371"/>
      <c r="AJ23" s="371"/>
      <c r="AK23" s="371"/>
      <c r="AL23" s="371"/>
      <c r="AM23" s="371"/>
      <c r="AN23" s="371"/>
      <c r="AO23" s="371"/>
      <c r="AP23" s="371"/>
      <c r="AQ23" s="371"/>
      <c r="AR23" s="371"/>
      <c r="AS23" s="371"/>
      <c r="AT23" s="371"/>
      <c r="AU23" s="371"/>
      <c r="AV23" s="371"/>
      <c r="AW23" s="371"/>
      <c r="AX23" s="371"/>
      <c r="AY23" s="371"/>
      <c r="AZ23" s="371"/>
      <c r="BA23" s="371"/>
      <c r="BB23" s="371"/>
      <c r="BC23" s="371"/>
      <c r="BD23" s="371"/>
      <c r="BE23" s="371"/>
      <c r="BF23" s="371"/>
      <c r="BG23" s="375"/>
      <c r="BH23" s="375"/>
      <c r="BI23" s="375"/>
      <c r="BJ23" s="375"/>
      <c r="BK23" s="375"/>
      <c r="BL23" s="129">
        <f t="shared" si="7"/>
        <v>2422</v>
      </c>
      <c r="BM23" s="63">
        <f t="shared" si="8"/>
        <v>2605.6666666666665</v>
      </c>
      <c r="BN23" s="64">
        <f t="shared" si="9"/>
        <v>424.43177700701671</v>
      </c>
      <c r="BO23" s="65">
        <f t="shared" si="0"/>
        <v>0.16288797889485099</v>
      </c>
      <c r="BP23" s="66">
        <f t="shared" si="10"/>
        <v>2035.294117647059</v>
      </c>
      <c r="BQ23" s="67">
        <f t="shared" si="11"/>
        <v>24.22</v>
      </c>
      <c r="BR23" s="68">
        <f t="shared" si="3"/>
        <v>2422</v>
      </c>
      <c r="BS23" s="108" t="s">
        <v>234</v>
      </c>
    </row>
    <row r="24" spans="1:71" ht="43.5">
      <c r="A24" s="30">
        <v>20</v>
      </c>
      <c r="B24" s="100" t="s">
        <v>101</v>
      </c>
      <c r="C24" s="302" t="s">
        <v>102</v>
      </c>
      <c r="D24" s="30" t="s">
        <v>15</v>
      </c>
      <c r="E24" s="30">
        <v>1</v>
      </c>
      <c r="F24" s="371"/>
      <c r="G24" s="371"/>
      <c r="H24" s="371"/>
      <c r="I24" s="371"/>
      <c r="J24" s="371"/>
      <c r="K24" s="371"/>
      <c r="L24" s="371"/>
      <c r="M24" s="371"/>
      <c r="N24" s="371"/>
      <c r="O24" s="371"/>
      <c r="P24" s="371"/>
      <c r="Q24" s="371"/>
      <c r="R24" s="371"/>
      <c r="S24" s="371"/>
      <c r="T24" s="371"/>
      <c r="U24" s="371"/>
      <c r="V24" s="371"/>
      <c r="W24" s="371"/>
      <c r="X24" s="371"/>
      <c r="Y24" s="371"/>
      <c r="Z24" s="371"/>
      <c r="AA24" s="371"/>
      <c r="AB24" s="373">
        <v>14900</v>
      </c>
      <c r="AC24" s="373">
        <v>15660</v>
      </c>
      <c r="AD24" s="373">
        <v>16523</v>
      </c>
      <c r="AE24" s="373">
        <v>17366</v>
      </c>
      <c r="AF24" s="379">
        <v>18000</v>
      </c>
      <c r="AG24" s="373">
        <f>+(AF24*5.1%)+AF24</f>
        <v>18918</v>
      </c>
      <c r="AH24" s="371"/>
      <c r="AI24" s="371"/>
      <c r="AJ24" s="371"/>
      <c r="AK24" s="371"/>
      <c r="AL24" s="371"/>
      <c r="AM24" s="371"/>
      <c r="AN24" s="371"/>
      <c r="AO24" s="371"/>
      <c r="AP24" s="371"/>
      <c r="AQ24" s="371"/>
      <c r="AR24" s="371"/>
      <c r="AS24" s="371"/>
      <c r="AT24" s="371"/>
      <c r="AU24" s="371"/>
      <c r="AV24" s="371"/>
      <c r="AW24" s="371"/>
      <c r="AX24" s="371"/>
      <c r="AY24" s="371"/>
      <c r="AZ24" s="371"/>
      <c r="BA24" s="371"/>
      <c r="BB24" s="371"/>
      <c r="BC24" s="371"/>
      <c r="BD24" s="371"/>
      <c r="BE24" s="371"/>
      <c r="BF24" s="371"/>
      <c r="BG24" s="375"/>
      <c r="BH24" s="375"/>
      <c r="BI24" s="375"/>
      <c r="BJ24" s="375"/>
      <c r="BK24" s="375"/>
      <c r="BL24" s="129">
        <f t="shared" si="7"/>
        <v>17366</v>
      </c>
      <c r="BM24" s="63">
        <f t="shared" si="8"/>
        <v>17008.666666666668</v>
      </c>
      <c r="BN24" s="64">
        <f t="shared" si="9"/>
        <v>1210.2335862689208</v>
      </c>
      <c r="BO24" s="65">
        <f t="shared" si="0"/>
        <v>7.1153936401182963E-2</v>
      </c>
      <c r="BP24" s="66">
        <f t="shared" si="10"/>
        <v>14293.27731092437</v>
      </c>
      <c r="BQ24" s="67">
        <f t="shared" si="11"/>
        <v>170.08999999999997</v>
      </c>
      <c r="BR24" s="68">
        <f t="shared" si="3"/>
        <v>17009</v>
      </c>
      <c r="BS24" s="108" t="s">
        <v>234</v>
      </c>
    </row>
    <row r="25" spans="1:71" ht="72.5">
      <c r="A25" s="30">
        <v>21</v>
      </c>
      <c r="B25" s="100" t="s">
        <v>170</v>
      </c>
      <c r="C25" s="302" t="s">
        <v>171</v>
      </c>
      <c r="D25" s="30" t="s">
        <v>15</v>
      </c>
      <c r="E25" s="30">
        <v>1</v>
      </c>
      <c r="F25" s="371"/>
      <c r="G25" s="371"/>
      <c r="H25" s="371"/>
      <c r="I25" s="371"/>
      <c r="J25" s="371"/>
      <c r="K25" s="371"/>
      <c r="L25" s="371"/>
      <c r="M25" s="371"/>
      <c r="N25" s="371"/>
      <c r="O25" s="371"/>
      <c r="P25" s="371"/>
      <c r="Q25" s="371"/>
      <c r="R25" s="371"/>
      <c r="S25" s="371"/>
      <c r="T25" s="371"/>
      <c r="U25" s="371"/>
      <c r="V25" s="371"/>
      <c r="W25" s="371"/>
      <c r="X25" s="371"/>
      <c r="Y25" s="371"/>
      <c r="Z25" s="371"/>
      <c r="AA25" s="371"/>
      <c r="AB25" s="373">
        <v>14900</v>
      </c>
      <c r="AC25" s="373">
        <v>15660</v>
      </c>
      <c r="AD25" s="373">
        <v>16523</v>
      </c>
      <c r="AE25" s="373">
        <v>17366</v>
      </c>
      <c r="AF25" s="371"/>
      <c r="AG25" s="373"/>
      <c r="AH25" s="371"/>
      <c r="AI25" s="371"/>
      <c r="AJ25" s="371"/>
      <c r="AK25" s="371"/>
      <c r="AL25" s="371"/>
      <c r="AM25" s="371"/>
      <c r="AN25" s="371"/>
      <c r="AO25" s="371"/>
      <c r="AP25" s="371"/>
      <c r="AQ25" s="371"/>
      <c r="AR25" s="371"/>
      <c r="AS25" s="371"/>
      <c r="AT25" s="371"/>
      <c r="AU25" s="371"/>
      <c r="AV25" s="371"/>
      <c r="AW25" s="371"/>
      <c r="AX25" s="371"/>
      <c r="AY25" s="371"/>
      <c r="AZ25" s="371"/>
      <c r="BA25" s="371"/>
      <c r="BB25" s="371"/>
      <c r="BC25" s="371"/>
      <c r="BD25" s="371"/>
      <c r="BE25" s="371"/>
      <c r="BF25" s="371"/>
      <c r="BG25" s="375"/>
      <c r="BH25" s="375"/>
      <c r="BI25" s="375"/>
      <c r="BJ25" s="375"/>
      <c r="BK25" s="375"/>
      <c r="BL25" s="129">
        <f t="shared" si="7"/>
        <v>16513</v>
      </c>
      <c r="BM25" s="63">
        <f t="shared" si="8"/>
        <v>16513</v>
      </c>
      <c r="BN25" s="64">
        <f t="shared" si="9"/>
        <v>1206.32416870425</v>
      </c>
      <c r="BO25" s="65">
        <f t="shared" si="0"/>
        <v>7.3052998770922917E-2</v>
      </c>
      <c r="BP25" s="66">
        <f t="shared" si="10"/>
        <v>13876.470588235296</v>
      </c>
      <c r="BQ25" s="67">
        <f t="shared" si="11"/>
        <v>165.13</v>
      </c>
      <c r="BR25" s="68">
        <f t="shared" si="3"/>
        <v>16513</v>
      </c>
      <c r="BS25" s="108" t="s">
        <v>234</v>
      </c>
    </row>
    <row r="26" spans="1:71" ht="43.5">
      <c r="A26" s="30">
        <v>22</v>
      </c>
      <c r="B26" s="100" t="s">
        <v>154</v>
      </c>
      <c r="C26" s="302" t="s">
        <v>155</v>
      </c>
      <c r="D26" s="30" t="s">
        <v>218</v>
      </c>
      <c r="E26" s="30">
        <v>1</v>
      </c>
      <c r="F26" s="371"/>
      <c r="G26" s="371"/>
      <c r="H26" s="371"/>
      <c r="I26" s="371"/>
      <c r="J26" s="371"/>
      <c r="K26" s="371"/>
      <c r="L26" s="371"/>
      <c r="M26" s="371"/>
      <c r="N26" s="371"/>
      <c r="O26" s="371"/>
      <c r="P26" s="371"/>
      <c r="Q26" s="371"/>
      <c r="R26" s="371"/>
      <c r="S26" s="371"/>
      <c r="T26" s="371"/>
      <c r="U26" s="371"/>
      <c r="V26" s="371"/>
      <c r="W26" s="371"/>
      <c r="X26" s="371"/>
      <c r="Y26" s="371"/>
      <c r="Z26" s="373">
        <v>1155</v>
      </c>
      <c r="AA26" s="373">
        <v>1214</v>
      </c>
      <c r="AB26" s="373">
        <v>1350</v>
      </c>
      <c r="AC26" s="373">
        <v>1419</v>
      </c>
      <c r="AD26" s="373">
        <v>820</v>
      </c>
      <c r="AE26" s="373">
        <v>862</v>
      </c>
      <c r="AF26" s="371"/>
      <c r="AG26" s="371"/>
      <c r="AH26" s="371"/>
      <c r="AI26" s="371"/>
      <c r="AJ26" s="373">
        <v>1000</v>
      </c>
      <c r="AK26" s="373">
        <v>1051</v>
      </c>
      <c r="AL26" s="373"/>
      <c r="AM26" s="371"/>
      <c r="AN26" s="371"/>
      <c r="AO26" s="371"/>
      <c r="AP26" s="371"/>
      <c r="AQ26" s="371"/>
      <c r="AR26" s="371"/>
      <c r="AS26" s="371"/>
      <c r="AT26" s="371"/>
      <c r="AU26" s="371"/>
      <c r="AV26" s="371"/>
      <c r="AW26" s="371"/>
      <c r="AX26" s="371"/>
      <c r="AY26" s="371"/>
      <c r="AZ26" s="371"/>
      <c r="BA26" s="371"/>
      <c r="BB26" s="371"/>
      <c r="BC26" s="371"/>
      <c r="BD26" s="371"/>
      <c r="BE26" s="371"/>
      <c r="BF26" s="371"/>
      <c r="BG26" s="375"/>
      <c r="BH26" s="375"/>
      <c r="BI26" s="375"/>
      <c r="BJ26" s="375"/>
      <c r="BK26" s="375"/>
      <c r="BL26" s="129">
        <f t="shared" si="7"/>
        <v>1132.5</v>
      </c>
      <c r="BM26" s="63">
        <f t="shared" si="8"/>
        <v>1136.5</v>
      </c>
      <c r="BN26" s="64">
        <f t="shared" si="9"/>
        <v>236.97608880785137</v>
      </c>
      <c r="BO26" s="65">
        <f t="shared" si="0"/>
        <v>0.20851393647853178</v>
      </c>
      <c r="BP26" s="66">
        <f t="shared" si="10"/>
        <v>952.10084033613452</v>
      </c>
      <c r="BQ26" s="67">
        <f t="shared" si="11"/>
        <v>11.33</v>
      </c>
      <c r="BR26" s="68">
        <f t="shared" si="3"/>
        <v>1133</v>
      </c>
      <c r="BS26" s="108" t="s">
        <v>234</v>
      </c>
    </row>
    <row r="27" spans="1:71" ht="43.5">
      <c r="A27" s="30">
        <v>23</v>
      </c>
      <c r="B27" s="100" t="s">
        <v>176</v>
      </c>
      <c r="C27" s="302" t="s">
        <v>177</v>
      </c>
      <c r="D27" s="130" t="s">
        <v>178</v>
      </c>
      <c r="E27" s="30">
        <v>1</v>
      </c>
      <c r="F27" s="371"/>
      <c r="G27" s="371"/>
      <c r="H27" s="371"/>
      <c r="I27" s="371"/>
      <c r="J27" s="371"/>
      <c r="K27" s="371"/>
      <c r="L27" s="371"/>
      <c r="M27" s="371"/>
      <c r="N27" s="371"/>
      <c r="O27" s="371"/>
      <c r="P27" s="371"/>
      <c r="Q27" s="371"/>
      <c r="R27" s="371"/>
      <c r="S27" s="371"/>
      <c r="T27" s="371"/>
      <c r="U27" s="371"/>
      <c r="V27" s="371"/>
      <c r="W27" s="371"/>
      <c r="X27" s="371"/>
      <c r="Y27" s="371"/>
      <c r="Z27" s="371"/>
      <c r="AA27" s="371"/>
      <c r="AB27" s="371"/>
      <c r="AC27" s="371"/>
      <c r="AD27" s="371"/>
      <c r="AE27" s="371"/>
      <c r="AF27" s="371"/>
      <c r="AG27" s="371"/>
      <c r="AH27" s="371"/>
      <c r="AI27" s="371"/>
      <c r="AJ27" s="371"/>
      <c r="AK27" s="371"/>
      <c r="AL27" s="371"/>
      <c r="AM27" s="371"/>
      <c r="AN27" s="371"/>
      <c r="AO27" s="371"/>
      <c r="AP27" s="371"/>
      <c r="AQ27" s="371">
        <v>900</v>
      </c>
      <c r="AR27" s="371"/>
      <c r="AS27" s="371">
        <v>1200</v>
      </c>
      <c r="AT27" s="371"/>
      <c r="AU27" s="371"/>
      <c r="AV27" s="371"/>
      <c r="AW27" s="371"/>
      <c r="AX27" s="371"/>
      <c r="AY27" s="371"/>
      <c r="AZ27" s="371"/>
      <c r="BA27" s="371"/>
      <c r="BB27" s="371"/>
      <c r="BC27" s="371"/>
      <c r="BD27" s="371"/>
      <c r="BE27" s="371"/>
      <c r="BF27" s="371"/>
      <c r="BG27" s="375"/>
      <c r="BH27" s="375"/>
      <c r="BI27" s="375"/>
      <c r="BJ27" s="375"/>
      <c r="BK27" s="375"/>
      <c r="BL27" s="129">
        <f t="shared" si="7"/>
        <v>1050</v>
      </c>
      <c r="BM27" s="63">
        <f t="shared" si="8"/>
        <v>1050</v>
      </c>
      <c r="BN27" s="64">
        <f t="shared" si="9"/>
        <v>212.13203435596427</v>
      </c>
      <c r="BO27" s="65">
        <f t="shared" si="0"/>
        <v>0.20203050891044216</v>
      </c>
      <c r="BP27" s="66">
        <f t="shared" si="10"/>
        <v>882.35294117647061</v>
      </c>
      <c r="BQ27" s="67">
        <f t="shared" si="11"/>
        <v>10.5</v>
      </c>
      <c r="BR27" s="68">
        <f t="shared" si="3"/>
        <v>1050</v>
      </c>
      <c r="BS27" s="108" t="s">
        <v>234</v>
      </c>
    </row>
    <row r="28" spans="1:71" ht="43.5">
      <c r="A28" s="30">
        <v>24</v>
      </c>
      <c r="B28" s="100" t="s">
        <v>117</v>
      </c>
      <c r="C28" s="302" t="s">
        <v>118</v>
      </c>
      <c r="D28" s="130" t="s">
        <v>25</v>
      </c>
      <c r="E28" s="30">
        <v>1</v>
      </c>
      <c r="F28" s="373">
        <v>159660</v>
      </c>
      <c r="G28" s="373">
        <v>167803</v>
      </c>
      <c r="H28" s="373">
        <v>142000</v>
      </c>
      <c r="I28" s="373">
        <v>149242</v>
      </c>
      <c r="J28" s="373">
        <v>130570</v>
      </c>
      <c r="K28" s="373">
        <v>137229</v>
      </c>
      <c r="L28" s="371"/>
      <c r="M28" s="371"/>
      <c r="N28" s="371"/>
      <c r="O28" s="371"/>
      <c r="P28" s="371"/>
      <c r="Q28" s="371"/>
      <c r="R28" s="371"/>
      <c r="S28" s="371"/>
      <c r="T28" s="371"/>
      <c r="U28" s="371"/>
      <c r="V28" s="371"/>
      <c r="W28" s="371"/>
      <c r="X28" s="371"/>
      <c r="Y28" s="371"/>
      <c r="Z28" s="371"/>
      <c r="AA28" s="371"/>
      <c r="AB28" s="371"/>
      <c r="AC28" s="371"/>
      <c r="AD28" s="371"/>
      <c r="AE28" s="371"/>
      <c r="AF28" s="371"/>
      <c r="AG28" s="371"/>
      <c r="AH28" s="371"/>
      <c r="AI28" s="371"/>
      <c r="AJ28" s="371"/>
      <c r="AK28" s="371"/>
      <c r="AL28" s="371"/>
      <c r="AM28" s="371"/>
      <c r="AN28" s="371"/>
      <c r="AO28" s="371"/>
      <c r="AP28" s="371"/>
      <c r="AQ28" s="371"/>
      <c r="AR28" s="371"/>
      <c r="AS28" s="371"/>
      <c r="AT28" s="371"/>
      <c r="AU28" s="371"/>
      <c r="AV28" s="371"/>
      <c r="AW28" s="371"/>
      <c r="AX28" s="371"/>
      <c r="AY28" s="371"/>
      <c r="AZ28" s="371"/>
      <c r="BA28" s="371"/>
      <c r="BB28" s="371"/>
      <c r="BC28" s="371"/>
      <c r="BD28" s="371"/>
      <c r="BE28" s="371"/>
      <c r="BF28" s="371"/>
      <c r="BG28" s="375"/>
      <c r="BH28" s="375"/>
      <c r="BI28" s="375"/>
      <c r="BJ28" s="375"/>
      <c r="BK28" s="375"/>
      <c r="BL28" s="129">
        <f t="shared" si="7"/>
        <v>149242</v>
      </c>
      <c r="BM28" s="63">
        <f t="shared" si="8"/>
        <v>151424.66666666666</v>
      </c>
      <c r="BN28" s="64">
        <f t="shared" si="9"/>
        <v>15403.42151384988</v>
      </c>
      <c r="BO28" s="65">
        <f t="shared" si="0"/>
        <v>0.10172333116478083</v>
      </c>
      <c r="BP28" s="66">
        <f t="shared" si="10"/>
        <v>127247.89915966387</v>
      </c>
      <c r="BQ28" s="67">
        <f t="shared" si="11"/>
        <v>1514.25</v>
      </c>
      <c r="BR28" s="68">
        <f t="shared" si="3"/>
        <v>151425</v>
      </c>
      <c r="BS28" s="108" t="s">
        <v>234</v>
      </c>
    </row>
    <row r="29" spans="1:71" ht="43.5">
      <c r="A29" s="30">
        <v>25</v>
      </c>
      <c r="B29" s="37" t="s">
        <v>268</v>
      </c>
      <c r="C29" s="78" t="s">
        <v>269</v>
      </c>
      <c r="D29" s="130" t="s">
        <v>27</v>
      </c>
      <c r="E29" s="30">
        <v>1</v>
      </c>
      <c r="F29" s="371"/>
      <c r="G29" s="371"/>
      <c r="H29" s="371"/>
      <c r="I29" s="371"/>
      <c r="J29" s="371"/>
      <c r="K29" s="371"/>
      <c r="L29" s="371"/>
      <c r="M29" s="371"/>
      <c r="N29" s="371"/>
      <c r="O29" s="371"/>
      <c r="P29" s="371"/>
      <c r="Q29" s="371"/>
      <c r="R29" s="371"/>
      <c r="S29" s="371"/>
      <c r="T29" s="371"/>
      <c r="U29" s="371"/>
      <c r="V29" s="371"/>
      <c r="W29" s="371"/>
      <c r="X29" s="371"/>
      <c r="Y29" s="371"/>
      <c r="Z29" s="371"/>
      <c r="AA29" s="371"/>
      <c r="AB29" s="371"/>
      <c r="AC29" s="371"/>
      <c r="AD29" s="371"/>
      <c r="AE29" s="371"/>
      <c r="AF29" s="371"/>
      <c r="AG29" s="371"/>
      <c r="AH29" s="371"/>
      <c r="AI29" s="371"/>
      <c r="AJ29" s="371"/>
      <c r="AK29" s="371"/>
      <c r="AL29" s="371"/>
      <c r="AM29" s="371"/>
      <c r="AN29" s="371"/>
      <c r="AO29" s="371">
        <v>9800</v>
      </c>
      <c r="AP29" s="371">
        <v>10510</v>
      </c>
      <c r="AQ29" s="371"/>
      <c r="AR29" s="371"/>
      <c r="AS29" s="371">
        <v>10900</v>
      </c>
      <c r="AT29" s="371"/>
      <c r="AU29" s="371"/>
      <c r="AV29" s="371"/>
      <c r="AW29" s="371"/>
      <c r="AX29" s="371"/>
      <c r="AY29" s="371"/>
      <c r="AZ29" s="371"/>
      <c r="BA29" s="371"/>
      <c r="BB29" s="371"/>
      <c r="BC29" s="371"/>
      <c r="BD29" s="371"/>
      <c r="BE29" s="371"/>
      <c r="BF29" s="371"/>
      <c r="BG29" s="375"/>
      <c r="BH29" s="375"/>
      <c r="BI29" s="375"/>
      <c r="BJ29" s="375"/>
      <c r="BK29" s="375"/>
      <c r="BL29" s="129">
        <f t="shared" si="7"/>
        <v>10510</v>
      </c>
      <c r="BM29" s="63">
        <f t="shared" si="8"/>
        <v>10403.333333333334</v>
      </c>
      <c r="BN29" s="64">
        <f t="shared" si="9"/>
        <v>557.70362499569012</v>
      </c>
      <c r="BO29" s="65">
        <f t="shared" si="0"/>
        <v>5.3608166452645635E-2</v>
      </c>
      <c r="BP29" s="66">
        <f t="shared" si="10"/>
        <v>8742.8571428571431</v>
      </c>
      <c r="BQ29" s="67">
        <f t="shared" si="11"/>
        <v>104.03999999999999</v>
      </c>
      <c r="BR29" s="68">
        <f t="shared" si="3"/>
        <v>10404</v>
      </c>
      <c r="BS29" s="108" t="s">
        <v>234</v>
      </c>
    </row>
    <row r="30" spans="1:71" ht="31.4" customHeight="1">
      <c r="A30" s="30">
        <v>26</v>
      </c>
      <c r="B30" s="131" t="s">
        <v>197</v>
      </c>
      <c r="C30" s="302" t="s">
        <v>271</v>
      </c>
      <c r="D30" s="130" t="s">
        <v>30</v>
      </c>
      <c r="E30" s="30">
        <v>1</v>
      </c>
      <c r="F30" s="371"/>
      <c r="G30" s="371"/>
      <c r="H30" s="371"/>
      <c r="I30" s="371"/>
      <c r="J30" s="371"/>
      <c r="K30" s="371"/>
      <c r="L30" s="371"/>
      <c r="M30" s="371"/>
      <c r="N30" s="371"/>
      <c r="O30" s="371"/>
      <c r="P30" s="371"/>
      <c r="Q30" s="371"/>
      <c r="R30" s="371"/>
      <c r="S30" s="371"/>
      <c r="T30" s="371"/>
      <c r="U30" s="371"/>
      <c r="V30" s="371"/>
      <c r="W30" s="371"/>
      <c r="X30" s="371"/>
      <c r="Y30" s="371"/>
      <c r="Z30" s="371"/>
      <c r="AA30" s="371"/>
      <c r="AB30" s="371">
        <v>6200</v>
      </c>
      <c r="AC30" s="371">
        <f t="shared" ref="AC30" si="15">((AB30*5.1%)+AB30)</f>
        <v>6516.2</v>
      </c>
      <c r="AD30" s="371">
        <v>5612</v>
      </c>
      <c r="AE30" s="371">
        <f t="shared" ref="AE30" si="16">((AD30*5.1%)+AD30)</f>
        <v>5898.2119999999995</v>
      </c>
      <c r="AF30" s="371">
        <v>8100</v>
      </c>
      <c r="AG30" s="371">
        <f>+(AF30*5.1%)+AF30</f>
        <v>8513.1</v>
      </c>
      <c r="AH30" s="371"/>
      <c r="AI30" s="371"/>
      <c r="AJ30" s="371"/>
      <c r="AK30" s="371"/>
      <c r="AL30" s="371"/>
      <c r="AM30" s="371"/>
      <c r="AN30" s="371"/>
      <c r="AO30" s="371"/>
      <c r="AP30" s="371"/>
      <c r="AQ30" s="371"/>
      <c r="AR30" s="371"/>
      <c r="AS30" s="371"/>
      <c r="AT30" s="371"/>
      <c r="AU30" s="371"/>
      <c r="AV30" s="371"/>
      <c r="AW30" s="371"/>
      <c r="AX30" s="371"/>
      <c r="AY30" s="371"/>
      <c r="AZ30" s="371"/>
      <c r="BA30" s="371"/>
      <c r="BB30" s="371"/>
      <c r="BC30" s="371"/>
      <c r="BD30" s="371"/>
      <c r="BE30" s="371"/>
      <c r="BF30" s="371"/>
      <c r="BG30" s="375"/>
      <c r="BH30" s="375"/>
      <c r="BI30" s="375"/>
      <c r="BJ30" s="375"/>
      <c r="BK30" s="375"/>
      <c r="BL30" s="129">
        <f t="shared" si="7"/>
        <v>6516.2</v>
      </c>
      <c r="BM30" s="63">
        <f t="shared" si="8"/>
        <v>6838.1373333333331</v>
      </c>
      <c r="BN30" s="64">
        <f t="shared" si="9"/>
        <v>1135.6497409770866</v>
      </c>
      <c r="BO30" s="65">
        <f t="shared" si="0"/>
        <v>0.16607588962000275</v>
      </c>
      <c r="BP30" s="66">
        <f t="shared" si="10"/>
        <v>5476.4705882352946</v>
      </c>
      <c r="BQ30" s="67">
        <f t="shared" si="11"/>
        <v>65.17</v>
      </c>
      <c r="BR30" s="68">
        <f t="shared" si="3"/>
        <v>6517</v>
      </c>
      <c r="BS30" s="108" t="s">
        <v>234</v>
      </c>
    </row>
    <row r="31" spans="1:71" ht="43.5">
      <c r="A31" s="30">
        <v>27</v>
      </c>
      <c r="B31" s="100" t="s">
        <v>119</v>
      </c>
      <c r="C31" s="302" t="s">
        <v>120</v>
      </c>
      <c r="D31" s="130" t="s">
        <v>25</v>
      </c>
      <c r="E31" s="30">
        <v>1</v>
      </c>
      <c r="F31" s="373">
        <v>205880</v>
      </c>
      <c r="G31" s="373">
        <v>216380</v>
      </c>
      <c r="H31" s="373">
        <v>190000</v>
      </c>
      <c r="I31" s="373">
        <v>199690</v>
      </c>
      <c r="J31" s="373">
        <v>202310</v>
      </c>
      <c r="K31" s="373">
        <v>212628</v>
      </c>
      <c r="L31" s="371"/>
      <c r="M31" s="371"/>
      <c r="N31" s="371"/>
      <c r="O31" s="371"/>
      <c r="P31" s="371"/>
      <c r="Q31" s="371"/>
      <c r="R31" s="371"/>
      <c r="S31" s="371"/>
      <c r="T31" s="371"/>
      <c r="U31" s="371"/>
      <c r="V31" s="371"/>
      <c r="W31" s="371"/>
      <c r="X31" s="371"/>
      <c r="Y31" s="371"/>
      <c r="Z31" s="371"/>
      <c r="AA31" s="371"/>
      <c r="AB31" s="371"/>
      <c r="AC31" s="371"/>
      <c r="AD31" s="371"/>
      <c r="AE31" s="371"/>
      <c r="AF31" s="371"/>
      <c r="AG31" s="371"/>
      <c r="AH31" s="371"/>
      <c r="AI31" s="371"/>
      <c r="AJ31" s="371"/>
      <c r="AK31" s="371"/>
      <c r="AL31" s="371"/>
      <c r="AM31" s="371"/>
      <c r="AN31" s="371"/>
      <c r="AO31" s="371"/>
      <c r="AP31" s="371"/>
      <c r="AQ31" s="371"/>
      <c r="AR31" s="371"/>
      <c r="AS31" s="371"/>
      <c r="AT31" s="371"/>
      <c r="AU31" s="371"/>
      <c r="AV31" s="371"/>
      <c r="AW31" s="371"/>
      <c r="AX31" s="371"/>
      <c r="AY31" s="371"/>
      <c r="AZ31" s="371"/>
      <c r="BA31" s="371"/>
      <c r="BB31" s="371"/>
      <c r="BC31" s="371"/>
      <c r="BD31" s="371"/>
      <c r="BE31" s="371"/>
      <c r="BF31" s="371"/>
      <c r="BG31" s="375"/>
      <c r="BH31" s="375"/>
      <c r="BI31" s="375"/>
      <c r="BJ31" s="375"/>
      <c r="BK31" s="375"/>
      <c r="BL31" s="129">
        <f t="shared" si="7"/>
        <v>212628</v>
      </c>
      <c r="BM31" s="63">
        <f t="shared" si="8"/>
        <v>209566</v>
      </c>
      <c r="BN31" s="64">
        <f t="shared" si="9"/>
        <v>8756.1925515602961</v>
      </c>
      <c r="BO31" s="65">
        <f t="shared" si="0"/>
        <v>4.1782505518835576E-2</v>
      </c>
      <c r="BP31" s="66">
        <f t="shared" si="10"/>
        <v>176105.88235294117</v>
      </c>
      <c r="BQ31" s="67">
        <f t="shared" si="11"/>
        <v>2095.66</v>
      </c>
      <c r="BR31" s="68">
        <f t="shared" si="3"/>
        <v>209566</v>
      </c>
      <c r="BS31" s="108" t="s">
        <v>234</v>
      </c>
    </row>
    <row r="32" spans="1:71" ht="43.5">
      <c r="A32" s="30">
        <v>28</v>
      </c>
      <c r="B32" s="100" t="s">
        <v>121</v>
      </c>
      <c r="C32" s="302" t="s">
        <v>122</v>
      </c>
      <c r="D32" s="130" t="s">
        <v>19</v>
      </c>
      <c r="E32" s="30">
        <v>1</v>
      </c>
      <c r="F32" s="371"/>
      <c r="G32" s="371"/>
      <c r="H32" s="371"/>
      <c r="I32" s="371"/>
      <c r="J32" s="371"/>
      <c r="K32" s="371"/>
      <c r="L32" s="371"/>
      <c r="M32" s="371"/>
      <c r="N32" s="371"/>
      <c r="O32" s="371"/>
      <c r="P32" s="371"/>
      <c r="Q32" s="371"/>
      <c r="R32" s="371"/>
      <c r="S32" s="371"/>
      <c r="T32" s="371"/>
      <c r="U32" s="371"/>
      <c r="V32" s="371"/>
      <c r="W32" s="371"/>
      <c r="X32" s="371"/>
      <c r="Y32" s="371"/>
      <c r="Z32" s="371"/>
      <c r="AA32" s="371"/>
      <c r="AB32" s="371"/>
      <c r="AC32" s="371"/>
      <c r="AD32" s="371"/>
      <c r="AE32" s="371"/>
      <c r="AF32" s="380">
        <v>200</v>
      </c>
      <c r="AG32" s="373">
        <f>+(AF32*5.1%)+AF32</f>
        <v>210.2</v>
      </c>
      <c r="AH32" s="373">
        <v>180</v>
      </c>
      <c r="AI32" s="373">
        <v>189</v>
      </c>
      <c r="AJ32" s="373">
        <v>148</v>
      </c>
      <c r="AK32" s="373">
        <v>156</v>
      </c>
      <c r="AL32" s="371"/>
      <c r="AM32" s="371"/>
      <c r="AN32" s="371"/>
      <c r="AO32" s="371"/>
      <c r="AP32" s="371"/>
      <c r="AQ32" s="371"/>
      <c r="AR32" s="371"/>
      <c r="AS32" s="371"/>
      <c r="AT32" s="371"/>
      <c r="AU32" s="371"/>
      <c r="AV32" s="371"/>
      <c r="AW32" s="371"/>
      <c r="AX32" s="371"/>
      <c r="AY32" s="371"/>
      <c r="AZ32" s="371"/>
      <c r="BA32" s="371"/>
      <c r="BB32" s="371"/>
      <c r="BC32" s="371"/>
      <c r="BD32" s="371"/>
      <c r="BE32" s="371"/>
      <c r="BF32" s="371"/>
      <c r="BG32" s="375"/>
      <c r="BH32" s="375"/>
      <c r="BI32" s="375"/>
      <c r="BJ32" s="375"/>
      <c r="BK32" s="375"/>
      <c r="BL32" s="129">
        <f t="shared" si="7"/>
        <v>189</v>
      </c>
      <c r="BM32" s="63">
        <f t="shared" si="8"/>
        <v>181.66666666666666</v>
      </c>
      <c r="BN32" s="64">
        <f t="shared" si="9"/>
        <v>22.898325994127514</v>
      </c>
      <c r="BO32" s="65">
        <f t="shared" si="0"/>
        <v>0.12604583116033494</v>
      </c>
      <c r="BP32" s="66">
        <f t="shared" si="10"/>
        <v>152.94117647058823</v>
      </c>
      <c r="BQ32" s="67">
        <f t="shared" si="11"/>
        <v>1.8199999999999998</v>
      </c>
      <c r="BR32" s="68">
        <f t="shared" si="3"/>
        <v>182</v>
      </c>
      <c r="BS32" s="108" t="s">
        <v>234</v>
      </c>
    </row>
    <row r="33" spans="1:71" ht="43.5">
      <c r="A33" s="30">
        <v>29</v>
      </c>
      <c r="B33" s="100" t="s">
        <v>156</v>
      </c>
      <c r="C33" s="302" t="s">
        <v>157</v>
      </c>
      <c r="D33" s="130" t="s">
        <v>19</v>
      </c>
      <c r="E33" s="30">
        <v>1</v>
      </c>
      <c r="F33" s="371"/>
      <c r="G33" s="371"/>
      <c r="H33" s="371"/>
      <c r="I33" s="371"/>
      <c r="J33" s="371"/>
      <c r="K33" s="371"/>
      <c r="L33" s="371"/>
      <c r="M33" s="371"/>
      <c r="N33" s="371"/>
      <c r="O33" s="371"/>
      <c r="P33" s="371"/>
      <c r="Q33" s="371"/>
      <c r="R33" s="371"/>
      <c r="S33" s="371"/>
      <c r="T33" s="371"/>
      <c r="U33" s="371"/>
      <c r="V33" s="371"/>
      <c r="W33" s="371"/>
      <c r="X33" s="371"/>
      <c r="Y33" s="371"/>
      <c r="Z33" s="371">
        <v>4370</v>
      </c>
      <c r="AA33" s="376">
        <f>((Z33*5.1%)+Z33)</f>
        <v>4592.87</v>
      </c>
      <c r="AB33" s="371">
        <v>7900</v>
      </c>
      <c r="AC33" s="371">
        <f t="shared" ref="AC33" si="17">((AB33*5.1%)+AB33)</f>
        <v>8302.9</v>
      </c>
      <c r="AD33" s="371">
        <v>6797</v>
      </c>
      <c r="AE33" s="371">
        <f t="shared" ref="AE33" si="18">((AD33*5.1%)+AD33)</f>
        <v>7143.6469999999999</v>
      </c>
      <c r="AF33" s="371"/>
      <c r="AG33" s="371"/>
      <c r="AH33" s="371"/>
      <c r="AI33" s="371"/>
      <c r="AJ33" s="371"/>
      <c r="AK33" s="371"/>
      <c r="AL33" s="371"/>
      <c r="AM33" s="371"/>
      <c r="AN33" s="371"/>
      <c r="AO33" s="371"/>
      <c r="AP33" s="371"/>
      <c r="AQ33" s="371"/>
      <c r="AR33" s="371"/>
      <c r="AS33" s="371"/>
      <c r="AT33" s="371"/>
      <c r="AU33" s="371"/>
      <c r="AV33" s="371"/>
      <c r="AW33" s="371"/>
      <c r="AX33" s="371"/>
      <c r="AY33" s="371"/>
      <c r="AZ33" s="371"/>
      <c r="BA33" s="371"/>
      <c r="BB33" s="371"/>
      <c r="BC33" s="371"/>
      <c r="BD33" s="371"/>
      <c r="BE33" s="371"/>
      <c r="BF33" s="371"/>
      <c r="BG33" s="375"/>
      <c r="BH33" s="375"/>
      <c r="BI33" s="375"/>
      <c r="BJ33" s="375"/>
      <c r="BK33" s="375"/>
      <c r="BL33" s="129">
        <f t="shared" si="7"/>
        <v>7143.6469999999999</v>
      </c>
      <c r="BM33" s="63">
        <f t="shared" si="8"/>
        <v>6679.8056666666671</v>
      </c>
      <c r="BN33" s="64">
        <f t="shared" si="9"/>
        <v>1898.0100729728269</v>
      </c>
      <c r="BO33" s="65">
        <f t="shared" si="0"/>
        <v>0.28414151064966015</v>
      </c>
      <c r="BP33" s="66">
        <f t="shared" si="10"/>
        <v>6003.3613445378151</v>
      </c>
      <c r="BQ33" s="67">
        <f t="shared" si="11"/>
        <v>71.44</v>
      </c>
      <c r="BR33" s="68">
        <f t="shared" si="3"/>
        <v>7144</v>
      </c>
      <c r="BS33" s="108" t="s">
        <v>234</v>
      </c>
    </row>
    <row r="34" spans="1:71" ht="43.5">
      <c r="A34" s="30">
        <v>30</v>
      </c>
      <c r="B34" s="100" t="s">
        <v>172</v>
      </c>
      <c r="C34" s="302" t="s">
        <v>173</v>
      </c>
      <c r="D34" s="130" t="s">
        <v>19</v>
      </c>
      <c r="E34" s="30">
        <v>1</v>
      </c>
      <c r="F34" s="371"/>
      <c r="G34" s="371"/>
      <c r="H34" s="371"/>
      <c r="I34" s="371"/>
      <c r="J34" s="371"/>
      <c r="K34" s="371"/>
      <c r="L34" s="371"/>
      <c r="M34" s="371"/>
      <c r="N34" s="371"/>
      <c r="O34" s="371"/>
      <c r="P34" s="371"/>
      <c r="Q34" s="371"/>
      <c r="R34" s="371"/>
      <c r="S34" s="371"/>
      <c r="T34" s="371"/>
      <c r="U34" s="381">
        <v>5850</v>
      </c>
      <c r="V34" s="382">
        <f>+U34/1.19</f>
        <v>4915.9663865546217</v>
      </c>
      <c r="W34" s="382">
        <f>+(V34*36%)+V34</f>
        <v>6685.7142857142853</v>
      </c>
      <c r="X34" s="371"/>
      <c r="Y34" s="371"/>
      <c r="Z34" s="371"/>
      <c r="AA34" s="371"/>
      <c r="AB34" s="371"/>
      <c r="AC34" s="371"/>
      <c r="AD34" s="371"/>
      <c r="AE34" s="371"/>
      <c r="AF34" s="371"/>
      <c r="AG34" s="371"/>
      <c r="AH34" s="371"/>
      <c r="AI34" s="371"/>
      <c r="AJ34" s="371"/>
      <c r="AK34" s="371"/>
      <c r="AL34" s="371"/>
      <c r="AM34" s="371"/>
      <c r="AN34" s="371"/>
      <c r="AO34" s="371"/>
      <c r="AP34" s="371"/>
      <c r="AQ34" s="371"/>
      <c r="AR34" s="371"/>
      <c r="AS34" s="371"/>
      <c r="AT34" s="371">
        <v>7500</v>
      </c>
      <c r="AU34" s="371">
        <f>+(AT34*5.1%)+AT34</f>
        <v>7882.5</v>
      </c>
      <c r="AV34" s="383">
        <v>4914.7</v>
      </c>
      <c r="AW34" s="383">
        <f t="shared" ref="AW34" si="19">+(AV34*5.1%)+AV34</f>
        <v>5165.3496999999998</v>
      </c>
      <c r="AX34" s="381"/>
      <c r="AY34" s="382"/>
      <c r="AZ34" s="382"/>
      <c r="BA34" s="371"/>
      <c r="BB34" s="371"/>
      <c r="BC34" s="371"/>
      <c r="BD34" s="371"/>
      <c r="BE34" s="371"/>
      <c r="BF34" s="371"/>
      <c r="BG34" s="375"/>
      <c r="BH34" s="375"/>
      <c r="BI34" s="375"/>
      <c r="BJ34" s="375"/>
      <c r="BK34" s="375"/>
      <c r="BL34" s="129">
        <f t="shared" si="7"/>
        <v>6685.7142857142853</v>
      </c>
      <c r="BM34" s="63">
        <f t="shared" si="8"/>
        <v>6577.854661904762</v>
      </c>
      <c r="BN34" s="64">
        <f t="shared" si="9"/>
        <v>1361.7825494673409</v>
      </c>
      <c r="BO34" s="65">
        <f t="shared" si="0"/>
        <v>0.20702533264439851</v>
      </c>
      <c r="BP34" s="66">
        <f t="shared" si="10"/>
        <v>5618.4873949579833</v>
      </c>
      <c r="BQ34" s="67">
        <f t="shared" si="11"/>
        <v>66.86</v>
      </c>
      <c r="BR34" s="68">
        <f t="shared" si="3"/>
        <v>6686</v>
      </c>
      <c r="BS34" s="108" t="s">
        <v>234</v>
      </c>
    </row>
    <row r="35" spans="1:71" ht="58">
      <c r="A35" s="30">
        <v>31</v>
      </c>
      <c r="B35" s="37" t="s">
        <v>275</v>
      </c>
      <c r="C35" s="78" t="s">
        <v>274</v>
      </c>
      <c r="D35" s="130" t="s">
        <v>19</v>
      </c>
      <c r="E35" s="30">
        <v>1</v>
      </c>
      <c r="F35" s="371"/>
      <c r="G35" s="371"/>
      <c r="H35" s="371"/>
      <c r="I35" s="371"/>
      <c r="J35" s="371"/>
      <c r="K35" s="371"/>
      <c r="L35" s="371"/>
      <c r="M35" s="371"/>
      <c r="N35" s="371"/>
      <c r="O35" s="371"/>
      <c r="P35" s="371"/>
      <c r="Q35" s="371"/>
      <c r="R35" s="371"/>
      <c r="S35" s="371"/>
      <c r="T35" s="371"/>
      <c r="U35" s="371"/>
      <c r="V35" s="371"/>
      <c r="W35" s="371"/>
      <c r="X35" s="371"/>
      <c r="Y35" s="371"/>
      <c r="Z35" s="371"/>
      <c r="AA35" s="371"/>
      <c r="AB35" s="371"/>
      <c r="AC35" s="371"/>
      <c r="AD35" s="371"/>
      <c r="AE35" s="371"/>
      <c r="AF35" s="371"/>
      <c r="AG35" s="371"/>
      <c r="AH35" s="371"/>
      <c r="AI35" s="371"/>
      <c r="AJ35" s="371"/>
      <c r="AK35" s="371"/>
      <c r="AL35" s="371"/>
      <c r="AM35" s="371"/>
      <c r="AN35" s="371"/>
      <c r="AO35" s="371">
        <v>175000</v>
      </c>
      <c r="AP35" s="371">
        <v>195700</v>
      </c>
      <c r="AQ35" s="371">
        <v>142000</v>
      </c>
      <c r="AR35" s="371"/>
      <c r="AS35" s="371"/>
      <c r="AT35" s="371"/>
      <c r="AU35" s="371"/>
      <c r="AV35" s="371"/>
      <c r="AW35" s="371"/>
      <c r="AX35" s="371"/>
      <c r="AY35" s="371"/>
      <c r="AZ35" s="371"/>
      <c r="BA35" s="371"/>
      <c r="BB35" s="371"/>
      <c r="BC35" s="371"/>
      <c r="BD35" s="371"/>
      <c r="BE35" s="371"/>
      <c r="BF35" s="371"/>
      <c r="BG35" s="375"/>
      <c r="BH35" s="375"/>
      <c r="BI35" s="375"/>
      <c r="BJ35" s="375"/>
      <c r="BK35" s="375"/>
      <c r="BL35" s="129">
        <f t="shared" si="7"/>
        <v>175000</v>
      </c>
      <c r="BM35" s="63">
        <f t="shared" si="8"/>
        <v>170900</v>
      </c>
      <c r="BN35" s="64">
        <f t="shared" si="9"/>
        <v>27083.758971014344</v>
      </c>
      <c r="BO35" s="65">
        <f t="shared" si="0"/>
        <v>0.15847723212998446</v>
      </c>
      <c r="BP35" s="66">
        <f t="shared" si="10"/>
        <v>147058.82352941178</v>
      </c>
      <c r="BQ35" s="67">
        <f t="shared" si="11"/>
        <v>1750</v>
      </c>
      <c r="BR35" s="68">
        <f t="shared" si="3"/>
        <v>175000</v>
      </c>
      <c r="BS35" s="108" t="s">
        <v>234</v>
      </c>
    </row>
    <row r="36" spans="1:71" ht="43.5">
      <c r="A36" s="30">
        <v>32</v>
      </c>
      <c r="B36" s="100" t="s">
        <v>174</v>
      </c>
      <c r="C36" s="302" t="s">
        <v>175</v>
      </c>
      <c r="D36" s="130" t="s">
        <v>19</v>
      </c>
      <c r="E36" s="30">
        <v>1</v>
      </c>
      <c r="F36" s="371"/>
      <c r="G36" s="371"/>
      <c r="H36" s="371"/>
      <c r="I36" s="371"/>
      <c r="J36" s="371"/>
      <c r="K36" s="371"/>
      <c r="L36" s="371"/>
      <c r="M36" s="371"/>
      <c r="N36" s="371"/>
      <c r="O36" s="371"/>
      <c r="P36" s="371"/>
      <c r="Q36" s="371"/>
      <c r="R36" s="371"/>
      <c r="S36" s="371"/>
      <c r="T36" s="371"/>
      <c r="U36" s="371"/>
      <c r="V36" s="371"/>
      <c r="W36" s="371"/>
      <c r="X36" s="371"/>
      <c r="Y36" s="371"/>
      <c r="Z36" s="371"/>
      <c r="AA36" s="371"/>
      <c r="AB36" s="371"/>
      <c r="AC36" s="371"/>
      <c r="AD36" s="371"/>
      <c r="AE36" s="371"/>
      <c r="AF36" s="371"/>
      <c r="AG36" s="371"/>
      <c r="AH36" s="371"/>
      <c r="AI36" s="371"/>
      <c r="AJ36" s="371"/>
      <c r="AK36" s="371"/>
      <c r="AL36" s="371"/>
      <c r="AM36" s="371"/>
      <c r="AN36" s="371"/>
      <c r="AO36" s="371"/>
      <c r="AP36" s="371"/>
      <c r="AQ36" s="371">
        <v>10000</v>
      </c>
      <c r="AR36" s="371"/>
      <c r="AS36" s="371">
        <v>10400</v>
      </c>
      <c r="AT36" s="371"/>
      <c r="AU36" s="371"/>
      <c r="AV36" s="371"/>
      <c r="AW36" s="371"/>
      <c r="AX36" s="371"/>
      <c r="AY36" s="371"/>
      <c r="AZ36" s="371"/>
      <c r="BA36" s="371"/>
      <c r="BB36" s="371"/>
      <c r="BC36" s="371"/>
      <c r="BD36" s="371"/>
      <c r="BE36" s="371"/>
      <c r="BF36" s="371"/>
      <c r="BG36" s="375"/>
      <c r="BH36" s="375"/>
      <c r="BI36" s="375"/>
      <c r="BJ36" s="375"/>
      <c r="BK36" s="375"/>
      <c r="BL36" s="129">
        <f t="shared" si="7"/>
        <v>10200</v>
      </c>
      <c r="BM36" s="63">
        <f t="shared" si="8"/>
        <v>10200</v>
      </c>
      <c r="BN36" s="64">
        <f t="shared" si="9"/>
        <v>282.84271247461902</v>
      </c>
      <c r="BO36" s="65">
        <f t="shared" si="0"/>
        <v>2.77296776935901E-2</v>
      </c>
      <c r="BP36" s="66">
        <f t="shared" si="10"/>
        <v>8571.4285714285725</v>
      </c>
      <c r="BQ36" s="67">
        <f t="shared" si="11"/>
        <v>102</v>
      </c>
      <c r="BR36" s="68">
        <f t="shared" si="3"/>
        <v>10200</v>
      </c>
      <c r="BS36" s="108" t="s">
        <v>234</v>
      </c>
    </row>
    <row r="37" spans="1:71" ht="101.5">
      <c r="A37" s="30">
        <v>33</v>
      </c>
      <c r="B37" s="100" t="s">
        <v>193</v>
      </c>
      <c r="C37" s="302" t="s">
        <v>194</v>
      </c>
      <c r="D37" s="130" t="s">
        <v>19</v>
      </c>
      <c r="E37" s="30">
        <v>1</v>
      </c>
      <c r="F37" s="371"/>
      <c r="G37" s="371"/>
      <c r="H37" s="371"/>
      <c r="I37" s="371"/>
      <c r="J37" s="371"/>
      <c r="K37" s="371"/>
      <c r="L37" s="371"/>
      <c r="M37" s="371"/>
      <c r="N37" s="371"/>
      <c r="O37" s="371"/>
      <c r="P37" s="371"/>
      <c r="Q37" s="371"/>
      <c r="R37" s="371"/>
      <c r="S37" s="371"/>
      <c r="T37" s="371"/>
      <c r="U37" s="371"/>
      <c r="V37" s="371"/>
      <c r="W37" s="371"/>
      <c r="X37" s="371"/>
      <c r="Y37" s="371"/>
      <c r="Z37" s="371">
        <v>19328</v>
      </c>
      <c r="AA37" s="376">
        <f t="shared" ref="AA37" si="20">((Z37*5.1%)+Z37)</f>
        <v>20313.727999999999</v>
      </c>
      <c r="AB37" s="371">
        <v>18500</v>
      </c>
      <c r="AC37" s="371">
        <f t="shared" ref="AC37" si="21">((AB37*5.1%)+AB37)</f>
        <v>19443.5</v>
      </c>
      <c r="AD37" s="371">
        <v>29868</v>
      </c>
      <c r="AE37" s="371">
        <f t="shared" ref="AE37" si="22">((AD37*5.1%)+AD37)</f>
        <v>31391.268</v>
      </c>
      <c r="AF37" s="371"/>
      <c r="AG37" s="371"/>
      <c r="AH37" s="371"/>
      <c r="AI37" s="371"/>
      <c r="AJ37" s="371"/>
      <c r="AK37" s="371"/>
      <c r="AL37" s="371"/>
      <c r="AM37" s="371"/>
      <c r="AN37" s="371"/>
      <c r="AO37" s="371"/>
      <c r="AP37" s="371"/>
      <c r="AQ37" s="371"/>
      <c r="AR37" s="371"/>
      <c r="AS37" s="371"/>
      <c r="AT37" s="371"/>
      <c r="AU37" s="371"/>
      <c r="AV37" s="371"/>
      <c r="AW37" s="371"/>
      <c r="AX37" s="371"/>
      <c r="AY37" s="371"/>
      <c r="AZ37" s="371"/>
      <c r="BA37" s="371"/>
      <c r="BB37" s="371"/>
      <c r="BC37" s="371"/>
      <c r="BD37" s="371"/>
      <c r="BE37" s="371"/>
      <c r="BF37" s="371"/>
      <c r="BG37" s="375"/>
      <c r="BH37" s="375"/>
      <c r="BI37" s="375"/>
      <c r="BJ37" s="375"/>
      <c r="BK37" s="375"/>
      <c r="BL37" s="129">
        <f t="shared" si="7"/>
        <v>20313.727999999999</v>
      </c>
      <c r="BM37" s="63">
        <f t="shared" si="8"/>
        <v>23716.165333333334</v>
      </c>
      <c r="BN37" s="64">
        <f t="shared" si="9"/>
        <v>6661.0603435865551</v>
      </c>
      <c r="BO37" s="65">
        <f t="shared" si="0"/>
        <v>0.28086582505917856</v>
      </c>
      <c r="BP37" s="66">
        <f t="shared" si="10"/>
        <v>17070.588235294119</v>
      </c>
      <c r="BQ37" s="67">
        <f t="shared" si="11"/>
        <v>203.14</v>
      </c>
      <c r="BR37" s="68">
        <f t="shared" si="3"/>
        <v>20314</v>
      </c>
      <c r="BS37" s="108" t="s">
        <v>234</v>
      </c>
    </row>
    <row r="38" spans="1:71" ht="43.5">
      <c r="A38" s="30">
        <v>34</v>
      </c>
      <c r="B38" s="100" t="s">
        <v>191</v>
      </c>
      <c r="C38" s="302" t="s">
        <v>192</v>
      </c>
      <c r="D38" s="130" t="s">
        <v>25</v>
      </c>
      <c r="E38" s="30">
        <v>1</v>
      </c>
      <c r="F38" s="371"/>
      <c r="G38" s="371"/>
      <c r="H38" s="371"/>
      <c r="I38" s="371"/>
      <c r="J38" s="371"/>
      <c r="K38" s="371"/>
      <c r="L38" s="371"/>
      <c r="M38" s="371"/>
      <c r="N38" s="371"/>
      <c r="O38" s="371"/>
      <c r="P38" s="371"/>
      <c r="Q38" s="371"/>
      <c r="R38" s="371"/>
      <c r="S38" s="371"/>
      <c r="T38" s="371"/>
      <c r="U38" s="371"/>
      <c r="V38" s="371"/>
      <c r="W38" s="371"/>
      <c r="X38" s="371"/>
      <c r="Y38" s="371"/>
      <c r="Z38" s="373">
        <v>7143</v>
      </c>
      <c r="AA38" s="373">
        <v>7507</v>
      </c>
      <c r="AB38" s="373">
        <v>6950</v>
      </c>
      <c r="AC38" s="373">
        <v>7304</v>
      </c>
      <c r="AD38" s="371"/>
      <c r="AE38" s="371"/>
      <c r="AF38" s="380">
        <v>7900</v>
      </c>
      <c r="AG38" s="371">
        <f>+(AF38*5.1%)+AF38</f>
        <v>8302.9</v>
      </c>
      <c r="AH38" s="371"/>
      <c r="AI38" s="371"/>
      <c r="AJ38" s="371"/>
      <c r="AK38" s="371"/>
      <c r="AL38" s="371"/>
      <c r="AM38" s="371"/>
      <c r="AN38" s="371"/>
      <c r="AO38" s="371"/>
      <c r="AP38" s="371"/>
      <c r="AQ38" s="371"/>
      <c r="AR38" s="371"/>
      <c r="AS38" s="371"/>
      <c r="AT38" s="371"/>
      <c r="AU38" s="371"/>
      <c r="AV38" s="371"/>
      <c r="AW38" s="371"/>
      <c r="AX38" s="371"/>
      <c r="AY38" s="371"/>
      <c r="AZ38" s="371"/>
      <c r="BA38" s="371"/>
      <c r="BB38" s="371"/>
      <c r="BC38" s="371"/>
      <c r="BD38" s="371"/>
      <c r="BE38" s="371"/>
      <c r="BF38" s="371"/>
      <c r="BG38" s="375"/>
      <c r="BH38" s="375"/>
      <c r="BI38" s="375"/>
      <c r="BJ38" s="375"/>
      <c r="BK38" s="375"/>
      <c r="BL38" s="129">
        <f t="shared" si="7"/>
        <v>7507</v>
      </c>
      <c r="BM38" s="63">
        <f t="shared" si="8"/>
        <v>7570.333333333333</v>
      </c>
      <c r="BN38" s="64">
        <f t="shared" si="9"/>
        <v>303.00550050012845</v>
      </c>
      <c r="BO38" s="65">
        <f t="shared" si="0"/>
        <v>4.002538424113361E-2</v>
      </c>
      <c r="BP38" s="66">
        <f t="shared" si="10"/>
        <v>6362.1848739495799</v>
      </c>
      <c r="BQ38" s="67">
        <f t="shared" si="11"/>
        <v>75.709999999999994</v>
      </c>
      <c r="BR38" s="68">
        <f t="shared" si="3"/>
        <v>7571</v>
      </c>
      <c r="BS38" s="108" t="s">
        <v>234</v>
      </c>
    </row>
    <row r="39" spans="1:71" ht="43.5">
      <c r="A39" s="30">
        <v>35</v>
      </c>
      <c r="B39" s="100" t="s">
        <v>185</v>
      </c>
      <c r="C39" s="302" t="s">
        <v>186</v>
      </c>
      <c r="D39" s="130" t="s">
        <v>19</v>
      </c>
      <c r="E39" s="30">
        <v>1</v>
      </c>
      <c r="F39" s="371"/>
      <c r="G39" s="371"/>
      <c r="H39" s="371"/>
      <c r="I39" s="371"/>
      <c r="J39" s="371"/>
      <c r="K39" s="371"/>
      <c r="L39" s="371"/>
      <c r="M39" s="371"/>
      <c r="N39" s="371"/>
      <c r="O39" s="371"/>
      <c r="P39" s="371"/>
      <c r="Q39" s="371"/>
      <c r="R39" s="371"/>
      <c r="S39" s="371"/>
      <c r="T39" s="371"/>
      <c r="U39" s="371"/>
      <c r="V39" s="371"/>
      <c r="W39" s="371"/>
      <c r="X39" s="371"/>
      <c r="Y39" s="371"/>
      <c r="Z39" s="371"/>
      <c r="AA39" s="371"/>
      <c r="AB39" s="373">
        <v>4250</v>
      </c>
      <c r="AC39" s="373">
        <v>4467</v>
      </c>
      <c r="AD39" s="373">
        <v>4043</v>
      </c>
      <c r="AE39" s="373">
        <v>4249</v>
      </c>
      <c r="AF39" s="371"/>
      <c r="AG39" s="371"/>
      <c r="AH39" s="371"/>
      <c r="AI39" s="371"/>
      <c r="AJ39" s="371"/>
      <c r="AK39" s="371"/>
      <c r="AL39" s="371"/>
      <c r="AM39" s="371"/>
      <c r="AN39" s="371"/>
      <c r="AO39" s="371"/>
      <c r="AP39" s="371"/>
      <c r="AQ39" s="371"/>
      <c r="AR39" s="371"/>
      <c r="AS39" s="371"/>
      <c r="AT39" s="371"/>
      <c r="AU39" s="371"/>
      <c r="AV39" s="371"/>
      <c r="AW39" s="371"/>
      <c r="AX39" s="371"/>
      <c r="AY39" s="371"/>
      <c r="AZ39" s="371"/>
      <c r="BA39" s="371"/>
      <c r="BB39" s="371"/>
      <c r="BC39" s="371"/>
      <c r="BD39" s="371"/>
      <c r="BE39" s="371"/>
      <c r="BF39" s="371"/>
      <c r="BG39" s="375"/>
      <c r="BH39" s="375"/>
      <c r="BI39" s="375"/>
      <c r="BJ39" s="375"/>
      <c r="BK39" s="375"/>
      <c r="BL39" s="129">
        <f t="shared" si="7"/>
        <v>4358</v>
      </c>
      <c r="BM39" s="63">
        <f t="shared" si="8"/>
        <v>4358</v>
      </c>
      <c r="BN39" s="64">
        <f t="shared" si="9"/>
        <v>154.14927829866735</v>
      </c>
      <c r="BO39" s="65">
        <f t="shared" si="0"/>
        <v>3.5371564547651987E-2</v>
      </c>
      <c r="BP39" s="66">
        <f t="shared" si="10"/>
        <v>3662.1848739495799</v>
      </c>
      <c r="BQ39" s="67">
        <f t="shared" si="11"/>
        <v>43.58</v>
      </c>
      <c r="BR39" s="68">
        <f t="shared" si="3"/>
        <v>4358</v>
      </c>
      <c r="BS39" s="108" t="s">
        <v>234</v>
      </c>
    </row>
    <row r="40" spans="1:71" ht="43.5">
      <c r="A40" s="30">
        <v>36</v>
      </c>
      <c r="B40" s="100" t="s">
        <v>139</v>
      </c>
      <c r="C40" s="302" t="s">
        <v>140</v>
      </c>
      <c r="D40" s="130" t="s">
        <v>25</v>
      </c>
      <c r="E40" s="30">
        <v>1</v>
      </c>
      <c r="F40" s="371"/>
      <c r="G40" s="371"/>
      <c r="H40" s="371"/>
      <c r="I40" s="371"/>
      <c r="J40" s="371"/>
      <c r="K40" s="371"/>
      <c r="L40" s="371"/>
      <c r="M40" s="371"/>
      <c r="N40" s="371"/>
      <c r="O40" s="371"/>
      <c r="P40" s="371"/>
      <c r="Q40" s="371"/>
      <c r="R40" s="371"/>
      <c r="S40" s="371"/>
      <c r="T40" s="371"/>
      <c r="U40" s="371"/>
      <c r="V40" s="371"/>
      <c r="W40" s="371"/>
      <c r="X40" s="371"/>
      <c r="Y40" s="371"/>
      <c r="Z40" s="371"/>
      <c r="AA40" s="371"/>
      <c r="AB40" s="373"/>
      <c r="AC40" s="373"/>
      <c r="AD40" s="373"/>
      <c r="AE40" s="373"/>
      <c r="AF40" s="379"/>
      <c r="AG40" s="373"/>
      <c r="AH40" s="371"/>
      <c r="AI40" s="371"/>
      <c r="AJ40" s="371"/>
      <c r="AK40" s="371"/>
      <c r="AL40" s="371"/>
      <c r="AM40" s="371"/>
      <c r="AN40" s="371"/>
      <c r="AO40" s="371">
        <v>1100</v>
      </c>
      <c r="AP40" s="371">
        <v>1080</v>
      </c>
      <c r="AQ40" s="371"/>
      <c r="AR40" s="371"/>
      <c r="AS40" s="371"/>
      <c r="AT40" s="371"/>
      <c r="AU40" s="371"/>
      <c r="AV40" s="371"/>
      <c r="AW40" s="371"/>
      <c r="AX40" s="371"/>
      <c r="AY40" s="371"/>
      <c r="AZ40" s="371"/>
      <c r="BA40" s="371"/>
      <c r="BB40" s="371"/>
      <c r="BC40" s="371"/>
      <c r="BD40" s="371"/>
      <c r="BE40" s="371"/>
      <c r="BF40" s="371"/>
      <c r="BG40" s="375"/>
      <c r="BH40" s="375"/>
      <c r="BI40" s="375"/>
      <c r="BJ40" s="375"/>
      <c r="BK40" s="375"/>
      <c r="BL40" s="129">
        <f t="shared" si="7"/>
        <v>1090</v>
      </c>
      <c r="BM40" s="63">
        <f t="shared" si="8"/>
        <v>1090</v>
      </c>
      <c r="BN40" s="64">
        <f t="shared" si="9"/>
        <v>14.142135623730951</v>
      </c>
      <c r="BO40" s="65">
        <f t="shared" si="0"/>
        <v>1.2974436352046745E-2</v>
      </c>
      <c r="BP40" s="66">
        <f t="shared" si="10"/>
        <v>915.96638655462186</v>
      </c>
      <c r="BQ40" s="67">
        <f t="shared" si="11"/>
        <v>10.899999999999999</v>
      </c>
      <c r="BR40" s="68">
        <f t="shared" si="3"/>
        <v>1090</v>
      </c>
      <c r="BS40" s="108" t="s">
        <v>234</v>
      </c>
    </row>
    <row r="41" spans="1:71" ht="130.5">
      <c r="A41" s="30">
        <v>37</v>
      </c>
      <c r="B41" s="100" t="s">
        <v>100</v>
      </c>
      <c r="C41" s="302" t="s">
        <v>212</v>
      </c>
      <c r="D41" s="100" t="s">
        <v>25</v>
      </c>
      <c r="E41" s="30">
        <v>1</v>
      </c>
      <c r="F41" s="371"/>
      <c r="G41" s="371"/>
      <c r="H41" s="371"/>
      <c r="I41" s="371"/>
      <c r="J41" s="371"/>
      <c r="K41" s="371"/>
      <c r="L41" s="371"/>
      <c r="M41" s="371"/>
      <c r="N41" s="371"/>
      <c r="O41" s="371"/>
      <c r="P41" s="371"/>
      <c r="Q41" s="371"/>
      <c r="R41" s="371"/>
      <c r="S41" s="371"/>
      <c r="T41" s="371"/>
      <c r="U41" s="371"/>
      <c r="V41" s="371"/>
      <c r="W41" s="371"/>
      <c r="X41" s="371"/>
      <c r="Y41" s="371"/>
      <c r="Z41" s="371"/>
      <c r="AA41" s="371"/>
      <c r="AB41" s="371"/>
      <c r="AC41" s="371"/>
      <c r="AD41" s="371"/>
      <c r="AE41" s="371"/>
      <c r="AF41" s="371"/>
      <c r="AG41" s="371"/>
      <c r="AH41" s="371"/>
      <c r="AI41" s="371"/>
      <c r="AJ41" s="371"/>
      <c r="AK41" s="371"/>
      <c r="AL41" s="371"/>
      <c r="AM41" s="371"/>
      <c r="AN41" s="371"/>
      <c r="AO41" s="371">
        <v>18000</v>
      </c>
      <c r="AP41" s="371"/>
      <c r="AQ41" s="371">
        <v>18300</v>
      </c>
      <c r="AR41" s="371"/>
      <c r="AS41" s="371"/>
      <c r="AT41" s="371"/>
      <c r="AU41" s="371"/>
      <c r="AV41" s="371"/>
      <c r="AW41" s="371"/>
      <c r="AX41" s="371"/>
      <c r="AY41" s="371"/>
      <c r="AZ41" s="371"/>
      <c r="BA41" s="371"/>
      <c r="BB41" s="371"/>
      <c r="BC41" s="371"/>
      <c r="BD41" s="371"/>
      <c r="BE41" s="371"/>
      <c r="BF41" s="371"/>
      <c r="BG41" s="375"/>
      <c r="BH41" s="375"/>
      <c r="BI41" s="375"/>
      <c r="BJ41" s="375"/>
      <c r="BK41" s="375"/>
      <c r="BL41" s="129">
        <f t="shared" si="7"/>
        <v>18150</v>
      </c>
      <c r="BM41" s="63">
        <f t="shared" si="8"/>
        <v>18150</v>
      </c>
      <c r="BN41" s="64">
        <f t="shared" si="9"/>
        <v>212.13203435596427</v>
      </c>
      <c r="BO41" s="65">
        <f t="shared" si="0"/>
        <v>1.1687715391513183E-2</v>
      </c>
      <c r="BP41" s="66">
        <f t="shared" si="10"/>
        <v>15252.100840336136</v>
      </c>
      <c r="BQ41" s="67">
        <f t="shared" si="11"/>
        <v>181.5</v>
      </c>
      <c r="BR41" s="68">
        <f t="shared" si="3"/>
        <v>18150</v>
      </c>
      <c r="BS41" s="108" t="s">
        <v>234</v>
      </c>
    </row>
    <row r="42" spans="1:71" ht="43.5">
      <c r="A42" s="30">
        <v>38</v>
      </c>
      <c r="B42" s="100" t="s">
        <v>158</v>
      </c>
      <c r="C42" s="302" t="s">
        <v>159</v>
      </c>
      <c r="D42" s="130" t="s">
        <v>19</v>
      </c>
      <c r="E42" s="30">
        <v>1</v>
      </c>
      <c r="F42" s="371"/>
      <c r="G42" s="371"/>
      <c r="H42" s="371"/>
      <c r="I42" s="371"/>
      <c r="J42" s="371"/>
      <c r="K42" s="371"/>
      <c r="L42" s="371"/>
      <c r="M42" s="371"/>
      <c r="N42" s="371"/>
      <c r="O42" s="371"/>
      <c r="P42" s="371"/>
      <c r="Q42" s="371"/>
      <c r="R42" s="371"/>
      <c r="S42" s="371"/>
      <c r="T42" s="371"/>
      <c r="U42" s="371"/>
      <c r="V42" s="371"/>
      <c r="W42" s="371"/>
      <c r="X42" s="371"/>
      <c r="Y42" s="371"/>
      <c r="Z42" s="371"/>
      <c r="AA42" s="371"/>
      <c r="AB42" s="371"/>
      <c r="AC42" s="371"/>
      <c r="AD42" s="373"/>
      <c r="AE42" s="373"/>
      <c r="AF42" s="379"/>
      <c r="AG42" s="373"/>
      <c r="AH42" s="373"/>
      <c r="AI42" s="373"/>
      <c r="AJ42" s="371"/>
      <c r="AK42" s="371"/>
      <c r="AL42" s="371"/>
      <c r="AM42" s="371"/>
      <c r="AN42" s="371"/>
      <c r="AO42" s="371">
        <v>1900</v>
      </c>
      <c r="AP42" s="371">
        <v>1590</v>
      </c>
      <c r="AQ42" s="371"/>
      <c r="AR42" s="371"/>
      <c r="AS42" s="371"/>
      <c r="AT42" s="371"/>
      <c r="AU42" s="371"/>
      <c r="AV42" s="371"/>
      <c r="AW42" s="371"/>
      <c r="AX42" s="371"/>
      <c r="AY42" s="371"/>
      <c r="AZ42" s="371"/>
      <c r="BA42" s="371"/>
      <c r="BB42" s="371"/>
      <c r="BC42" s="371"/>
      <c r="BD42" s="371"/>
      <c r="BE42" s="371"/>
      <c r="BF42" s="371"/>
      <c r="BG42" s="375"/>
      <c r="BH42" s="375"/>
      <c r="BI42" s="375"/>
      <c r="BJ42" s="375"/>
      <c r="BK42" s="375"/>
      <c r="BL42" s="129">
        <f t="shared" si="7"/>
        <v>1745</v>
      </c>
      <c r="BM42" s="63">
        <f t="shared" si="8"/>
        <v>1745</v>
      </c>
      <c r="BN42" s="64">
        <f t="shared" si="9"/>
        <v>219.20310216782974</v>
      </c>
      <c r="BO42" s="65">
        <f t="shared" si="0"/>
        <v>0.12561782359187951</v>
      </c>
      <c r="BP42" s="66">
        <f t="shared" si="10"/>
        <v>1466.3865546218487</v>
      </c>
      <c r="BQ42" s="67">
        <f t="shared" si="11"/>
        <v>17.45</v>
      </c>
      <c r="BR42" s="68">
        <f t="shared" si="3"/>
        <v>1745</v>
      </c>
      <c r="BS42" s="108" t="s">
        <v>234</v>
      </c>
    </row>
    <row r="43" spans="1:71" ht="43.5">
      <c r="A43" s="30">
        <v>39</v>
      </c>
      <c r="B43" s="100" t="s">
        <v>199</v>
      </c>
      <c r="C43" s="302" t="s">
        <v>200</v>
      </c>
      <c r="D43" s="130" t="s">
        <v>19</v>
      </c>
      <c r="E43" s="30">
        <v>1</v>
      </c>
      <c r="F43" s="371"/>
      <c r="G43" s="371"/>
      <c r="H43" s="371"/>
      <c r="I43" s="371"/>
      <c r="J43" s="371"/>
      <c r="K43" s="371"/>
      <c r="L43" s="371"/>
      <c r="M43" s="371"/>
      <c r="N43" s="371"/>
      <c r="O43" s="371"/>
      <c r="P43" s="371"/>
      <c r="Q43" s="371"/>
      <c r="R43" s="371"/>
      <c r="S43" s="371"/>
      <c r="T43" s="371"/>
      <c r="U43" s="371"/>
      <c r="V43" s="371"/>
      <c r="W43" s="371"/>
      <c r="X43" s="371"/>
      <c r="Y43" s="371"/>
      <c r="Z43" s="371"/>
      <c r="AA43" s="371"/>
      <c r="AB43" s="371"/>
      <c r="AC43" s="371"/>
      <c r="AD43" s="371"/>
      <c r="AE43" s="371"/>
      <c r="AF43" s="371"/>
      <c r="AG43" s="371"/>
      <c r="AH43" s="371"/>
      <c r="AI43" s="371"/>
      <c r="AJ43" s="371"/>
      <c r="AK43" s="371"/>
      <c r="AL43" s="371"/>
      <c r="AM43" s="371"/>
      <c r="AN43" s="371"/>
      <c r="AO43" s="371">
        <v>18000</v>
      </c>
      <c r="AP43" s="371">
        <v>13420</v>
      </c>
      <c r="AQ43" s="371"/>
      <c r="AR43" s="371"/>
      <c r="AS43" s="371"/>
      <c r="AT43" s="371"/>
      <c r="AU43" s="371"/>
      <c r="AV43" s="371"/>
      <c r="AW43" s="371"/>
      <c r="AX43" s="371"/>
      <c r="AY43" s="371"/>
      <c r="AZ43" s="371"/>
      <c r="BA43" s="371"/>
      <c r="BB43" s="371"/>
      <c r="BC43" s="371"/>
      <c r="BD43" s="371"/>
      <c r="BE43" s="371"/>
      <c r="BF43" s="371"/>
      <c r="BG43" s="375"/>
      <c r="BH43" s="375"/>
      <c r="BI43" s="375"/>
      <c r="BJ43" s="375"/>
      <c r="BK43" s="375"/>
      <c r="BL43" s="129">
        <f t="shared" si="7"/>
        <v>15710</v>
      </c>
      <c r="BM43" s="63">
        <f t="shared" si="8"/>
        <v>15710</v>
      </c>
      <c r="BN43" s="64">
        <f t="shared" si="9"/>
        <v>3238.5490578343874</v>
      </c>
      <c r="BO43" s="65">
        <f t="shared" si="0"/>
        <v>0.20614570705502147</v>
      </c>
      <c r="BP43" s="66">
        <f t="shared" si="10"/>
        <v>13201.680672268909</v>
      </c>
      <c r="BQ43" s="67">
        <f t="shared" si="11"/>
        <v>157.1</v>
      </c>
      <c r="BR43" s="68">
        <f t="shared" si="3"/>
        <v>15710</v>
      </c>
      <c r="BS43" s="108" t="s">
        <v>234</v>
      </c>
    </row>
    <row r="44" spans="1:71" ht="43.5">
      <c r="A44" s="30">
        <v>40</v>
      </c>
      <c r="B44" s="100" t="s">
        <v>137</v>
      </c>
      <c r="C44" s="302" t="s">
        <v>138</v>
      </c>
      <c r="D44" s="130" t="s">
        <v>19</v>
      </c>
      <c r="E44" s="30">
        <v>1</v>
      </c>
      <c r="F44" s="371"/>
      <c r="G44" s="371"/>
      <c r="H44" s="371"/>
      <c r="I44" s="371"/>
      <c r="J44" s="371"/>
      <c r="K44" s="371"/>
      <c r="L44" s="371"/>
      <c r="M44" s="371"/>
      <c r="N44" s="371"/>
      <c r="O44" s="371"/>
      <c r="P44" s="371"/>
      <c r="Q44" s="371"/>
      <c r="R44" s="371"/>
      <c r="S44" s="371"/>
      <c r="T44" s="371"/>
      <c r="U44" s="371"/>
      <c r="V44" s="371"/>
      <c r="W44" s="371"/>
      <c r="X44" s="371"/>
      <c r="Y44" s="371"/>
      <c r="Z44" s="371"/>
      <c r="AA44" s="371"/>
      <c r="AB44" s="371"/>
      <c r="AC44" s="371"/>
      <c r="AD44" s="371"/>
      <c r="AE44" s="371"/>
      <c r="AF44" s="371"/>
      <c r="AG44" s="371"/>
      <c r="AH44" s="371"/>
      <c r="AI44" s="371"/>
      <c r="AJ44" s="371"/>
      <c r="AK44" s="371"/>
      <c r="AL44" s="371"/>
      <c r="AM44" s="371"/>
      <c r="AN44" s="371"/>
      <c r="AO44" s="371">
        <v>5800</v>
      </c>
      <c r="AP44" s="371">
        <v>5050</v>
      </c>
      <c r="AQ44" s="371"/>
      <c r="AR44" s="371"/>
      <c r="AS44" s="371"/>
      <c r="AT44" s="371"/>
      <c r="AU44" s="371"/>
      <c r="AV44" s="371"/>
      <c r="AW44" s="371"/>
      <c r="AX44" s="371"/>
      <c r="AY44" s="371"/>
      <c r="AZ44" s="371"/>
      <c r="BA44" s="371"/>
      <c r="BB44" s="371"/>
      <c r="BC44" s="371"/>
      <c r="BD44" s="371"/>
      <c r="BE44" s="371"/>
      <c r="BF44" s="371"/>
      <c r="BG44" s="375"/>
      <c r="BH44" s="375"/>
      <c r="BI44" s="375"/>
      <c r="BJ44" s="375"/>
      <c r="BK44" s="375"/>
      <c r="BL44" s="129">
        <f t="shared" si="7"/>
        <v>5425</v>
      </c>
      <c r="BM44" s="63">
        <f t="shared" si="8"/>
        <v>5425</v>
      </c>
      <c r="BN44" s="64">
        <f t="shared" si="9"/>
        <v>530.33008588991061</v>
      </c>
      <c r="BO44" s="65">
        <f t="shared" si="0"/>
        <v>9.7756697859891356E-2</v>
      </c>
      <c r="BP44" s="66">
        <f t="shared" si="10"/>
        <v>4558.8235294117649</v>
      </c>
      <c r="BQ44" s="67">
        <f t="shared" si="11"/>
        <v>54.25</v>
      </c>
      <c r="BR44" s="68">
        <f t="shared" si="3"/>
        <v>5425</v>
      </c>
      <c r="BS44" s="108" t="s">
        <v>234</v>
      </c>
    </row>
    <row r="45" spans="1:71" ht="72.5">
      <c r="A45" s="30">
        <v>41</v>
      </c>
      <c r="B45" s="100" t="s">
        <v>213</v>
      </c>
      <c r="C45" s="302" t="s">
        <v>217</v>
      </c>
      <c r="D45" s="130" t="s">
        <v>19</v>
      </c>
      <c r="E45" s="30">
        <v>1</v>
      </c>
      <c r="F45" s="371"/>
      <c r="G45" s="371"/>
      <c r="H45" s="371"/>
      <c r="I45" s="371"/>
      <c r="J45" s="371"/>
      <c r="K45" s="371"/>
      <c r="L45" s="371"/>
      <c r="M45" s="371"/>
      <c r="N45" s="371"/>
      <c r="O45" s="371"/>
      <c r="P45" s="371"/>
      <c r="Q45" s="371"/>
      <c r="R45" s="371"/>
      <c r="S45" s="371"/>
      <c r="T45" s="371"/>
      <c r="U45" s="371"/>
      <c r="V45" s="371"/>
      <c r="W45" s="371"/>
      <c r="X45" s="371"/>
      <c r="Y45" s="371"/>
      <c r="Z45" s="371"/>
      <c r="AA45" s="371"/>
      <c r="AB45" s="371"/>
      <c r="AC45" s="371"/>
      <c r="AD45" s="371"/>
      <c r="AE45" s="371"/>
      <c r="AF45" s="371"/>
      <c r="AG45" s="371"/>
      <c r="AH45" s="371"/>
      <c r="AI45" s="371"/>
      <c r="AJ45" s="371"/>
      <c r="AK45" s="371"/>
      <c r="AL45" s="371"/>
      <c r="AM45" s="371"/>
      <c r="AN45" s="371">
        <v>129900</v>
      </c>
      <c r="AO45" s="371"/>
      <c r="AP45" s="371">
        <v>143100</v>
      </c>
      <c r="AQ45" s="371"/>
      <c r="AR45" s="371"/>
      <c r="AS45" s="371"/>
      <c r="AT45" s="371"/>
      <c r="AU45" s="371"/>
      <c r="AV45" s="371"/>
      <c r="AW45" s="371"/>
      <c r="AX45" s="371"/>
      <c r="AY45" s="371"/>
      <c r="AZ45" s="371"/>
      <c r="BA45" s="371"/>
      <c r="BB45" s="371"/>
      <c r="BC45" s="371"/>
      <c r="BD45" s="371"/>
      <c r="BE45" s="371"/>
      <c r="BF45" s="371"/>
      <c r="BG45" s="375"/>
      <c r="BH45" s="375"/>
      <c r="BI45" s="375"/>
      <c r="BJ45" s="375"/>
      <c r="BK45" s="375"/>
      <c r="BL45" s="129">
        <f t="shared" si="7"/>
        <v>136500</v>
      </c>
      <c r="BM45" s="63">
        <f t="shared" si="8"/>
        <v>136500</v>
      </c>
      <c r="BN45" s="64">
        <f t="shared" si="9"/>
        <v>9333.8095116624281</v>
      </c>
      <c r="BO45" s="65">
        <f t="shared" si="0"/>
        <v>6.8379556861995816E-2</v>
      </c>
      <c r="BP45" s="66">
        <f t="shared" si="10"/>
        <v>114705.88235294117</v>
      </c>
      <c r="BQ45" s="67">
        <f t="shared" si="11"/>
        <v>1364.9999999999998</v>
      </c>
      <c r="BR45" s="68">
        <f t="shared" si="3"/>
        <v>136500</v>
      </c>
      <c r="BS45" s="108" t="s">
        <v>234</v>
      </c>
    </row>
    <row r="46" spans="1:71" ht="43.5">
      <c r="A46" s="30">
        <v>42</v>
      </c>
      <c r="B46" s="100" t="s">
        <v>214</v>
      </c>
      <c r="C46" s="302" t="s">
        <v>215</v>
      </c>
      <c r="D46" s="130" t="s">
        <v>19</v>
      </c>
      <c r="E46" s="30">
        <v>1</v>
      </c>
      <c r="F46" s="371"/>
      <c r="G46" s="371"/>
      <c r="H46" s="371"/>
      <c r="I46" s="371"/>
      <c r="J46" s="371"/>
      <c r="K46" s="371"/>
      <c r="L46" s="371"/>
      <c r="M46" s="371"/>
      <c r="N46" s="371"/>
      <c r="O46" s="371"/>
      <c r="P46" s="371"/>
      <c r="Q46" s="371"/>
      <c r="R46" s="371"/>
      <c r="S46" s="371"/>
      <c r="T46" s="371"/>
      <c r="U46" s="371"/>
      <c r="V46" s="371"/>
      <c r="W46" s="371"/>
      <c r="X46" s="371"/>
      <c r="Y46" s="371"/>
      <c r="Z46" s="371"/>
      <c r="AA46" s="371"/>
      <c r="AB46" s="371"/>
      <c r="AC46" s="371"/>
      <c r="AD46" s="371"/>
      <c r="AE46" s="371"/>
      <c r="AF46" s="371"/>
      <c r="AG46" s="371"/>
      <c r="AH46" s="371"/>
      <c r="AI46" s="371"/>
      <c r="AJ46" s="371"/>
      <c r="AK46" s="371"/>
      <c r="AL46" s="371"/>
      <c r="AM46" s="371"/>
      <c r="AN46" s="371">
        <v>101500</v>
      </c>
      <c r="AO46" s="371">
        <v>98000</v>
      </c>
      <c r="AP46" s="371"/>
      <c r="AQ46" s="371"/>
      <c r="AR46" s="371"/>
      <c r="AS46" s="371"/>
      <c r="AT46" s="371"/>
      <c r="AU46" s="371"/>
      <c r="AV46" s="371"/>
      <c r="AW46" s="371"/>
      <c r="AX46" s="371"/>
      <c r="AY46" s="371"/>
      <c r="AZ46" s="371"/>
      <c r="BA46" s="371"/>
      <c r="BB46" s="371"/>
      <c r="BC46" s="371"/>
      <c r="BD46" s="371"/>
      <c r="BE46" s="371"/>
      <c r="BF46" s="371"/>
      <c r="BG46" s="375"/>
      <c r="BH46" s="375"/>
      <c r="BI46" s="375"/>
      <c r="BJ46" s="375"/>
      <c r="BK46" s="375"/>
      <c r="BL46" s="129">
        <f t="shared" si="7"/>
        <v>99750</v>
      </c>
      <c r="BM46" s="63">
        <f t="shared" si="8"/>
        <v>99750</v>
      </c>
      <c r="BN46" s="64">
        <f t="shared" si="9"/>
        <v>2474.8737341529163</v>
      </c>
      <c r="BO46" s="65">
        <f t="shared" si="0"/>
        <v>2.4810764252159563E-2</v>
      </c>
      <c r="BP46" s="66">
        <f t="shared" si="10"/>
        <v>83823.529411764714</v>
      </c>
      <c r="BQ46" s="67">
        <f t="shared" si="11"/>
        <v>997.5</v>
      </c>
      <c r="BR46" s="68">
        <f t="shared" si="3"/>
        <v>99750</v>
      </c>
      <c r="BS46" s="108" t="s">
        <v>234</v>
      </c>
    </row>
    <row r="47" spans="1:71" ht="43.5">
      <c r="A47" s="30">
        <v>43</v>
      </c>
      <c r="B47" s="100" t="s">
        <v>160</v>
      </c>
      <c r="C47" s="302" t="s">
        <v>161</v>
      </c>
      <c r="D47" s="130" t="s">
        <v>19</v>
      </c>
      <c r="E47" s="30">
        <v>1</v>
      </c>
      <c r="F47" s="371"/>
      <c r="G47" s="371"/>
      <c r="H47" s="371"/>
      <c r="I47" s="371"/>
      <c r="J47" s="371"/>
      <c r="K47" s="371"/>
      <c r="L47" s="371"/>
      <c r="M47" s="371"/>
      <c r="N47" s="371"/>
      <c r="O47" s="371"/>
      <c r="P47" s="371"/>
      <c r="Q47" s="371"/>
      <c r="R47" s="371"/>
      <c r="S47" s="371"/>
      <c r="T47" s="371"/>
      <c r="U47" s="371"/>
      <c r="V47" s="371"/>
      <c r="W47" s="371"/>
      <c r="X47" s="371"/>
      <c r="Y47" s="374"/>
      <c r="Z47" s="371"/>
      <c r="AA47" s="371"/>
      <c r="AB47" s="371">
        <v>239</v>
      </c>
      <c r="AC47" s="371">
        <v>251</v>
      </c>
      <c r="AD47" s="371">
        <v>270</v>
      </c>
      <c r="AE47" s="371">
        <v>284</v>
      </c>
      <c r="AF47" s="371"/>
      <c r="AG47" s="373"/>
      <c r="AH47" s="371"/>
      <c r="AI47" s="371"/>
      <c r="AJ47" s="371"/>
      <c r="AK47" s="371"/>
      <c r="AL47" s="371"/>
      <c r="AM47" s="371"/>
      <c r="AN47" s="371"/>
      <c r="AO47" s="371"/>
      <c r="AP47" s="371"/>
      <c r="AQ47" s="371"/>
      <c r="AR47" s="371"/>
      <c r="AS47" s="371"/>
      <c r="AT47" s="371"/>
      <c r="AU47" s="371"/>
      <c r="AV47" s="371"/>
      <c r="AW47" s="371"/>
      <c r="AX47" s="371"/>
      <c r="AY47" s="371"/>
      <c r="AZ47" s="371"/>
      <c r="BA47" s="371"/>
      <c r="BB47" s="371"/>
      <c r="BC47" s="371"/>
      <c r="BD47" s="371"/>
      <c r="BE47" s="371"/>
      <c r="BF47" s="371"/>
      <c r="BG47" s="375"/>
      <c r="BH47" s="375"/>
      <c r="BI47" s="375"/>
      <c r="BJ47" s="375"/>
      <c r="BK47" s="375"/>
      <c r="BL47" s="129">
        <f t="shared" si="7"/>
        <v>267.5</v>
      </c>
      <c r="BM47" s="63">
        <f t="shared" si="8"/>
        <v>267.5</v>
      </c>
      <c r="BN47" s="64">
        <f t="shared" si="9"/>
        <v>23.334523779156068</v>
      </c>
      <c r="BO47" s="65">
        <f t="shared" si="0"/>
        <v>8.7231864594975964E-2</v>
      </c>
      <c r="BP47" s="66">
        <f t="shared" si="10"/>
        <v>225.21008403361347</v>
      </c>
      <c r="BQ47" s="67">
        <f t="shared" si="11"/>
        <v>2.68</v>
      </c>
      <c r="BR47" s="68">
        <f t="shared" si="3"/>
        <v>268</v>
      </c>
      <c r="BS47" s="108" t="s">
        <v>234</v>
      </c>
    </row>
    <row r="48" spans="1:71" ht="43.5">
      <c r="A48" s="30">
        <v>44</v>
      </c>
      <c r="B48" s="100" t="s">
        <v>107</v>
      </c>
      <c r="C48" s="302" t="s">
        <v>108</v>
      </c>
      <c r="D48" s="130" t="s">
        <v>19</v>
      </c>
      <c r="E48" s="30">
        <v>1</v>
      </c>
      <c r="F48" s="371"/>
      <c r="G48" s="371"/>
      <c r="H48" s="371"/>
      <c r="I48" s="371"/>
      <c r="J48" s="371"/>
      <c r="K48" s="371"/>
      <c r="L48" s="371"/>
      <c r="M48" s="371"/>
      <c r="N48" s="371"/>
      <c r="O48" s="371"/>
      <c r="P48" s="371"/>
      <c r="Q48" s="371"/>
      <c r="R48" s="371"/>
      <c r="S48" s="371"/>
      <c r="T48" s="371"/>
      <c r="U48" s="371"/>
      <c r="V48" s="371"/>
      <c r="W48" s="371"/>
      <c r="X48" s="371"/>
      <c r="Y48" s="374"/>
      <c r="Z48" s="373">
        <v>2100</v>
      </c>
      <c r="AA48" s="373">
        <v>2207</v>
      </c>
      <c r="AB48" s="371"/>
      <c r="AC48" s="371"/>
      <c r="AD48" s="373">
        <v>1698</v>
      </c>
      <c r="AE48" s="373">
        <v>1785</v>
      </c>
      <c r="AF48" s="379">
        <v>2300</v>
      </c>
      <c r="AG48" s="373">
        <f>+(AF48*5.1%)+AF48</f>
        <v>2417.3000000000002</v>
      </c>
      <c r="AH48" s="371"/>
      <c r="AI48" s="371"/>
      <c r="AJ48" s="371"/>
      <c r="AK48" s="371"/>
      <c r="AL48" s="371"/>
      <c r="AM48" s="371"/>
      <c r="AN48" s="371"/>
      <c r="AO48" s="371"/>
      <c r="AP48" s="371"/>
      <c r="AQ48" s="371"/>
      <c r="AR48" s="371"/>
      <c r="AS48" s="371"/>
      <c r="AT48" s="371"/>
      <c r="AU48" s="371"/>
      <c r="AV48" s="371"/>
      <c r="AW48" s="371"/>
      <c r="AX48" s="371"/>
      <c r="AY48" s="371"/>
      <c r="AZ48" s="371"/>
      <c r="BA48" s="371"/>
      <c r="BB48" s="371"/>
      <c r="BC48" s="371"/>
      <c r="BD48" s="371"/>
      <c r="BE48" s="371"/>
      <c r="BF48" s="371"/>
      <c r="BG48" s="375"/>
      <c r="BH48" s="375"/>
      <c r="BI48" s="375"/>
      <c r="BJ48" s="375"/>
      <c r="BK48" s="375"/>
      <c r="BL48" s="129">
        <f t="shared" si="7"/>
        <v>2207</v>
      </c>
      <c r="BM48" s="63">
        <f t="shared" si="8"/>
        <v>2097.3333333333335</v>
      </c>
      <c r="BN48" s="64">
        <f t="shared" si="9"/>
        <v>274.45643248671183</v>
      </c>
      <c r="BO48" s="65">
        <f t="shared" si="0"/>
        <v>0.13085971034013597</v>
      </c>
      <c r="BP48" s="66">
        <f t="shared" si="10"/>
        <v>1763.0252100840337</v>
      </c>
      <c r="BQ48" s="67">
        <f t="shared" si="11"/>
        <v>20.98</v>
      </c>
      <c r="BR48" s="68">
        <f t="shared" si="3"/>
        <v>2098</v>
      </c>
      <c r="BS48" s="108" t="s">
        <v>234</v>
      </c>
    </row>
    <row r="49" spans="1:71" ht="58">
      <c r="A49" s="30">
        <v>45</v>
      </c>
      <c r="B49" s="100" t="s">
        <v>127</v>
      </c>
      <c r="C49" s="302" t="s">
        <v>128</v>
      </c>
      <c r="D49" s="130" t="s">
        <v>19</v>
      </c>
      <c r="E49" s="30">
        <v>1</v>
      </c>
      <c r="F49" s="371"/>
      <c r="G49" s="371"/>
      <c r="H49" s="371"/>
      <c r="I49" s="371"/>
      <c r="J49" s="371"/>
      <c r="K49" s="371"/>
      <c r="L49" s="371"/>
      <c r="M49" s="371"/>
      <c r="N49" s="371"/>
      <c r="O49" s="371"/>
      <c r="P49" s="371"/>
      <c r="Q49" s="371"/>
      <c r="R49" s="371"/>
      <c r="S49" s="371"/>
      <c r="T49" s="371"/>
      <c r="U49" s="371"/>
      <c r="V49" s="371"/>
      <c r="W49" s="371"/>
      <c r="X49" s="371"/>
      <c r="Y49" s="384"/>
      <c r="Z49" s="373"/>
      <c r="AA49" s="373"/>
      <c r="AB49" s="373"/>
      <c r="AC49" s="373"/>
      <c r="AD49" s="373"/>
      <c r="AE49" s="373"/>
      <c r="AF49" s="371"/>
      <c r="AG49" s="371"/>
      <c r="AH49" s="371"/>
      <c r="AI49" s="371"/>
      <c r="AJ49" s="371"/>
      <c r="AK49" s="371"/>
      <c r="AL49" s="371"/>
      <c r="AM49" s="371"/>
      <c r="AN49" s="371"/>
      <c r="AO49" s="371">
        <v>5800</v>
      </c>
      <c r="AP49" s="371">
        <v>4700</v>
      </c>
      <c r="AQ49" s="371"/>
      <c r="AR49" s="371"/>
      <c r="AS49" s="371"/>
      <c r="AT49" s="371"/>
      <c r="AU49" s="371"/>
      <c r="AV49" s="371"/>
      <c r="AW49" s="371"/>
      <c r="AX49" s="371"/>
      <c r="AY49" s="371"/>
      <c r="AZ49" s="371"/>
      <c r="BA49" s="371"/>
      <c r="BB49" s="371"/>
      <c r="BC49" s="371"/>
      <c r="BD49" s="371"/>
      <c r="BE49" s="371"/>
      <c r="BF49" s="371"/>
      <c r="BG49" s="375"/>
      <c r="BH49" s="375"/>
      <c r="BI49" s="375"/>
      <c r="BJ49" s="375"/>
      <c r="BK49" s="375"/>
      <c r="BL49" s="129">
        <f t="shared" si="7"/>
        <v>5250</v>
      </c>
      <c r="BM49" s="63">
        <f t="shared" si="8"/>
        <v>5250</v>
      </c>
      <c r="BN49" s="64">
        <f t="shared" si="9"/>
        <v>777.81745930520231</v>
      </c>
      <c r="BO49" s="65">
        <f t="shared" si="0"/>
        <v>0.14815570653432425</v>
      </c>
      <c r="BP49" s="66">
        <f t="shared" si="10"/>
        <v>4411.7647058823532</v>
      </c>
      <c r="BQ49" s="67">
        <f t="shared" si="11"/>
        <v>52.5</v>
      </c>
      <c r="BR49" s="68">
        <f t="shared" si="3"/>
        <v>5250</v>
      </c>
      <c r="BS49" s="108" t="s">
        <v>234</v>
      </c>
    </row>
    <row r="50" spans="1:71" ht="43.5">
      <c r="A50" s="30">
        <v>46</v>
      </c>
      <c r="B50" s="100" t="s">
        <v>187</v>
      </c>
      <c r="C50" s="302" t="s">
        <v>188</v>
      </c>
      <c r="D50" s="130" t="s">
        <v>25</v>
      </c>
      <c r="E50" s="30">
        <v>1</v>
      </c>
      <c r="F50" s="371"/>
      <c r="G50" s="371"/>
      <c r="H50" s="371"/>
      <c r="I50" s="371"/>
      <c r="J50" s="371"/>
      <c r="K50" s="371"/>
      <c r="L50" s="371"/>
      <c r="M50" s="371"/>
      <c r="N50" s="371"/>
      <c r="O50" s="371"/>
      <c r="P50" s="371"/>
      <c r="Q50" s="371"/>
      <c r="R50" s="371"/>
      <c r="S50" s="371"/>
      <c r="T50" s="371"/>
      <c r="U50" s="371"/>
      <c r="V50" s="371"/>
      <c r="W50" s="371"/>
      <c r="X50" s="371"/>
      <c r="Y50" s="371"/>
      <c r="Z50" s="373">
        <v>17647</v>
      </c>
      <c r="AA50" s="373">
        <v>18547</v>
      </c>
      <c r="AB50" s="373"/>
      <c r="AC50" s="373"/>
      <c r="AD50" s="373">
        <v>15072</v>
      </c>
      <c r="AE50" s="373">
        <v>15841</v>
      </c>
      <c r="AF50" s="371"/>
      <c r="AG50" s="371"/>
      <c r="AH50" s="371"/>
      <c r="AI50" s="371"/>
      <c r="AJ50" s="371"/>
      <c r="AK50" s="371"/>
      <c r="AL50" s="371"/>
      <c r="AM50" s="371"/>
      <c r="AN50" s="371"/>
      <c r="AO50" s="371"/>
      <c r="AP50" s="371"/>
      <c r="AQ50" s="371"/>
      <c r="AR50" s="371"/>
      <c r="AS50" s="371"/>
      <c r="AT50" s="371"/>
      <c r="AU50" s="371"/>
      <c r="AV50" s="371"/>
      <c r="AW50" s="371"/>
      <c r="AX50" s="371"/>
      <c r="AY50" s="371"/>
      <c r="AZ50" s="371"/>
      <c r="BA50" s="371"/>
      <c r="BB50" s="371"/>
      <c r="BC50" s="371"/>
      <c r="BD50" s="371"/>
      <c r="BE50" s="371"/>
      <c r="BF50" s="371"/>
      <c r="BG50" s="375"/>
      <c r="BH50" s="375"/>
      <c r="BI50" s="375"/>
      <c r="BJ50" s="375"/>
      <c r="BK50" s="375"/>
      <c r="BL50" s="129">
        <f t="shared" si="7"/>
        <v>17194</v>
      </c>
      <c r="BM50" s="63">
        <f t="shared" si="8"/>
        <v>17194</v>
      </c>
      <c r="BN50" s="64">
        <f t="shared" si="9"/>
        <v>1913.4309498907976</v>
      </c>
      <c r="BO50" s="65">
        <f t="shared" si="0"/>
        <v>0.11128480573983934</v>
      </c>
      <c r="BP50" s="66">
        <f t="shared" si="10"/>
        <v>14448.73949579832</v>
      </c>
      <c r="BQ50" s="67">
        <f t="shared" si="11"/>
        <v>171.94</v>
      </c>
      <c r="BR50" s="68">
        <f t="shared" si="3"/>
        <v>17194</v>
      </c>
      <c r="BS50" s="108" t="s">
        <v>234</v>
      </c>
    </row>
    <row r="51" spans="1:71" ht="58">
      <c r="A51" s="30">
        <v>47</v>
      </c>
      <c r="B51" s="132" t="s">
        <v>220</v>
      </c>
      <c r="C51" s="303" t="s">
        <v>216</v>
      </c>
      <c r="D51" s="100" t="s">
        <v>19</v>
      </c>
      <c r="E51" s="30">
        <v>1</v>
      </c>
      <c r="F51" s="371"/>
      <c r="G51" s="371"/>
      <c r="H51" s="371"/>
      <c r="I51" s="371"/>
      <c r="J51" s="371"/>
      <c r="K51" s="371"/>
      <c r="L51" s="371"/>
      <c r="M51" s="371"/>
      <c r="N51" s="371"/>
      <c r="O51" s="371"/>
      <c r="P51" s="371"/>
      <c r="Q51" s="371"/>
      <c r="R51" s="371"/>
      <c r="S51" s="371"/>
      <c r="T51" s="371"/>
      <c r="U51" s="371"/>
      <c r="V51" s="371"/>
      <c r="W51" s="371"/>
      <c r="X51" s="371"/>
      <c r="Y51" s="371"/>
      <c r="Z51" s="371"/>
      <c r="AA51" s="371"/>
      <c r="AB51" s="371"/>
      <c r="AC51" s="371"/>
      <c r="AD51" s="371"/>
      <c r="AE51" s="371"/>
      <c r="AF51" s="371"/>
      <c r="AG51" s="371"/>
      <c r="AH51" s="371"/>
      <c r="AI51" s="371"/>
      <c r="AJ51" s="371"/>
      <c r="AK51" s="371"/>
      <c r="AL51" s="371"/>
      <c r="AM51" s="371"/>
      <c r="AN51" s="371"/>
      <c r="AO51" s="371"/>
      <c r="AP51" s="371"/>
      <c r="AQ51" s="371"/>
      <c r="AR51" s="371"/>
      <c r="AS51" s="371"/>
      <c r="AT51" s="371"/>
      <c r="AU51" s="371"/>
      <c r="AV51" s="371"/>
      <c r="AW51" s="371"/>
      <c r="AX51" s="373">
        <v>180000</v>
      </c>
      <c r="AY51" s="373">
        <v>189180</v>
      </c>
      <c r="AZ51" s="379">
        <v>170000</v>
      </c>
      <c r="BA51" s="379">
        <v>178670</v>
      </c>
      <c r="BB51" s="373">
        <v>249900</v>
      </c>
      <c r="BC51" s="373">
        <v>262645</v>
      </c>
      <c r="BD51" s="373"/>
      <c r="BE51" s="373"/>
      <c r="BF51" s="373"/>
      <c r="BG51" s="378"/>
      <c r="BH51" s="378"/>
      <c r="BI51" s="378"/>
      <c r="BJ51" s="378"/>
      <c r="BK51" s="378"/>
      <c r="BL51" s="129">
        <f t="shared" si="7"/>
        <v>189180</v>
      </c>
      <c r="BM51" s="63">
        <f t="shared" si="8"/>
        <v>210165</v>
      </c>
      <c r="BN51" s="64">
        <f t="shared" si="9"/>
        <v>45751.80679492341</v>
      </c>
      <c r="BO51" s="65">
        <f t="shared" si="0"/>
        <v>0.21769470080614475</v>
      </c>
      <c r="BP51" s="66">
        <f t="shared" si="10"/>
        <v>158974.78991596639</v>
      </c>
      <c r="BQ51" s="67">
        <f t="shared" si="11"/>
        <v>1891.8</v>
      </c>
      <c r="BR51" s="68">
        <f t="shared" si="3"/>
        <v>189180</v>
      </c>
      <c r="BS51" s="108" t="s">
        <v>234</v>
      </c>
    </row>
    <row r="52" spans="1:71" s="29" customFormat="1" ht="101.5">
      <c r="A52" s="30">
        <v>48</v>
      </c>
      <c r="B52" s="363" t="s">
        <v>450</v>
      </c>
      <c r="C52" s="362" t="s">
        <v>451</v>
      </c>
      <c r="D52" s="364" t="s">
        <v>19</v>
      </c>
      <c r="E52" s="365">
        <v>1</v>
      </c>
      <c r="F52" s="371"/>
      <c r="G52" s="371"/>
      <c r="H52" s="371"/>
      <c r="I52" s="371"/>
      <c r="J52" s="371"/>
      <c r="K52" s="371"/>
      <c r="L52" s="371"/>
      <c r="M52" s="371"/>
      <c r="N52" s="371"/>
      <c r="O52" s="371"/>
      <c r="P52" s="371"/>
      <c r="Q52" s="371"/>
      <c r="R52" s="371"/>
      <c r="S52" s="371"/>
      <c r="T52" s="371"/>
      <c r="U52" s="371"/>
      <c r="V52" s="371"/>
      <c r="W52" s="371"/>
      <c r="X52" s="371"/>
      <c r="Y52" s="371"/>
      <c r="Z52" s="371"/>
      <c r="AA52" s="371"/>
      <c r="AB52" s="371"/>
      <c r="AC52" s="371"/>
      <c r="AD52" s="371"/>
      <c r="AE52" s="371"/>
      <c r="AF52" s="371"/>
      <c r="AG52" s="371"/>
      <c r="AH52" s="371"/>
      <c r="AI52" s="371"/>
      <c r="AJ52" s="371"/>
      <c r="AK52" s="371"/>
      <c r="AL52" s="371"/>
      <c r="AM52" s="371"/>
      <c r="AN52" s="371"/>
      <c r="AO52" s="371"/>
      <c r="AP52" s="371"/>
      <c r="AQ52" s="371"/>
      <c r="AR52" s="371"/>
      <c r="AS52" s="371"/>
      <c r="AT52" s="371"/>
      <c r="AU52" s="371"/>
      <c r="AV52" s="371"/>
      <c r="AW52" s="371"/>
      <c r="AX52" s="373"/>
      <c r="AY52" s="373"/>
      <c r="AZ52" s="379"/>
      <c r="BA52" s="379"/>
      <c r="BB52" s="373"/>
      <c r="BC52" s="373"/>
      <c r="BD52" s="373"/>
      <c r="BE52" s="373"/>
      <c r="BF52" s="373"/>
      <c r="BG52" s="373"/>
      <c r="BH52" s="373"/>
      <c r="BI52" s="385">
        <v>380</v>
      </c>
      <c r="BJ52" s="385">
        <v>345</v>
      </c>
      <c r="BK52" s="385" t="s">
        <v>455</v>
      </c>
      <c r="BL52" s="129">
        <f>MEDIAN(BI52,BJ52,BK52)</f>
        <v>362.5</v>
      </c>
      <c r="BM52" s="63">
        <f>AVERAGE(BI52,BJ52,BK52)</f>
        <v>362.5</v>
      </c>
      <c r="BN52" s="64">
        <f>STDEV(BI52,BJ52,BK52)</f>
        <v>24.748737341529164</v>
      </c>
      <c r="BO52" s="65">
        <f t="shared" ref="BO52" si="23">BN52/BM52</f>
        <v>6.8272378873183895E-2</v>
      </c>
      <c r="BP52" s="66">
        <f t="shared" ref="BP52" si="24">BR52/1.19</f>
        <v>305.0420168067227</v>
      </c>
      <c r="BQ52" s="67">
        <f t="shared" ref="BQ52" si="25">BP52*1.19%</f>
        <v>3.63</v>
      </c>
      <c r="BR52" s="68">
        <f t="shared" ref="BR52" si="26">+ROUNDUP(IF(BO52&lt;15%,BM52,BL52),0)</f>
        <v>363</v>
      </c>
      <c r="BS52" s="108" t="s">
        <v>234</v>
      </c>
    </row>
    <row r="53" spans="1:71" s="88" customFormat="1" ht="15" customHeight="1">
      <c r="A53" s="471" t="s">
        <v>20</v>
      </c>
      <c r="B53" s="471"/>
      <c r="C53" s="471"/>
      <c r="D53" s="471"/>
      <c r="E53" s="471"/>
      <c r="F53" s="471"/>
      <c r="G53" s="472"/>
      <c r="H53" s="163"/>
      <c r="I53" s="163"/>
      <c r="J53" s="163"/>
      <c r="K53" s="163"/>
      <c r="L53" s="163"/>
      <c r="M53" s="163"/>
      <c r="N53" s="163"/>
      <c r="O53" s="163"/>
      <c r="P53" s="163"/>
      <c r="Q53" s="163"/>
      <c r="R53" s="163"/>
      <c r="S53" s="163"/>
      <c r="T53" s="163"/>
      <c r="U53" s="163"/>
      <c r="V53" s="163"/>
      <c r="W53" s="163"/>
      <c r="X53" s="163"/>
      <c r="Y53" s="134"/>
      <c r="Z53" s="134"/>
      <c r="AA53" s="134"/>
      <c r="AB53" s="134"/>
      <c r="AC53" s="134"/>
      <c r="AD53" s="134"/>
      <c r="AE53" s="164"/>
      <c r="AF53" s="135"/>
      <c r="AG53" s="135"/>
      <c r="AH53" s="135"/>
      <c r="AI53" s="135"/>
      <c r="AJ53" s="135"/>
      <c r="AK53" s="135"/>
      <c r="AL53" s="135"/>
      <c r="AM53" s="135"/>
      <c r="AN53" s="135"/>
      <c r="AO53" s="135"/>
      <c r="AP53" s="135"/>
      <c r="AQ53" s="135"/>
      <c r="AR53" s="135"/>
      <c r="AS53" s="135"/>
      <c r="AT53" s="135"/>
      <c r="AU53" s="135"/>
      <c r="AV53" s="135"/>
      <c r="AW53" s="135"/>
      <c r="AX53" s="135"/>
      <c r="AY53" s="135"/>
      <c r="AZ53" s="135"/>
      <c r="BA53" s="135"/>
      <c r="BB53" s="135"/>
      <c r="BC53" s="135"/>
      <c r="BD53" s="135"/>
      <c r="BE53" s="135"/>
      <c r="BF53" s="135"/>
      <c r="BG53" s="135"/>
      <c r="BH53" s="135"/>
      <c r="BI53" s="135"/>
      <c r="BJ53" s="135"/>
      <c r="BK53" s="135"/>
      <c r="BL53" s="112"/>
      <c r="BM53" s="112"/>
      <c r="BN53" s="112"/>
      <c r="BO53" s="112"/>
      <c r="BP53" s="112"/>
      <c r="BQ53" s="112"/>
      <c r="BR53" s="114">
        <f>+SUM(BR5:BR51)</f>
        <v>1359417</v>
      </c>
      <c r="BS53" s="112"/>
    </row>
    <row r="54" spans="1:71" s="29" customFormat="1">
      <c r="A54" s="46"/>
      <c r="C54" s="305"/>
      <c r="D54" s="46"/>
      <c r="E54" s="46"/>
      <c r="F54" s="125"/>
      <c r="G54" s="125"/>
      <c r="H54" s="125"/>
      <c r="I54" s="125"/>
      <c r="J54" s="125"/>
      <c r="K54" s="125"/>
      <c r="L54" s="125"/>
      <c r="M54" s="125"/>
      <c r="N54" s="125"/>
      <c r="O54" s="125"/>
      <c r="P54" s="125"/>
      <c r="Q54" s="125"/>
      <c r="R54" s="125"/>
      <c r="S54" s="125"/>
      <c r="T54" s="125"/>
      <c r="U54" s="125"/>
      <c r="V54" s="125"/>
      <c r="W54" s="125"/>
      <c r="X54" s="125"/>
      <c r="Y54" s="125"/>
      <c r="Z54" s="125"/>
      <c r="AA54" s="125"/>
      <c r="AB54" s="125"/>
      <c r="AC54" s="125"/>
      <c r="AD54" s="125"/>
      <c r="AE54" s="125"/>
      <c r="AF54" s="125"/>
      <c r="AG54" s="125"/>
      <c r="AH54" s="125"/>
      <c r="AI54" s="125"/>
      <c r="AJ54" s="125"/>
      <c r="AK54" s="125"/>
      <c r="AL54" s="125"/>
      <c r="AM54" s="125"/>
      <c r="AN54" s="125"/>
      <c r="AO54" s="125"/>
      <c r="AP54" s="125"/>
      <c r="AQ54" s="125"/>
      <c r="AR54" s="125"/>
      <c r="AS54" s="125"/>
      <c r="AT54" s="125"/>
      <c r="AU54" s="125"/>
      <c r="AV54" s="125"/>
      <c r="AW54" s="125"/>
      <c r="AX54" s="125"/>
      <c r="AY54" s="125"/>
      <c r="AZ54" s="125"/>
      <c r="BA54" s="125"/>
      <c r="BB54" s="125"/>
      <c r="BC54" s="125"/>
      <c r="BD54" s="125"/>
      <c r="BE54" s="125"/>
      <c r="BF54" s="125"/>
      <c r="BG54" s="125"/>
      <c r="BH54" s="125"/>
      <c r="BI54" s="125"/>
      <c r="BJ54" s="125"/>
      <c r="BK54" s="125"/>
    </row>
    <row r="55" spans="1:71" s="29" customFormat="1">
      <c r="A55" s="46"/>
      <c r="C55" s="305"/>
      <c r="D55" s="46"/>
      <c r="E55" s="46"/>
      <c r="F55" s="125"/>
      <c r="G55" s="125"/>
      <c r="H55" s="125"/>
      <c r="I55" s="125"/>
      <c r="J55" s="125"/>
      <c r="K55" s="125"/>
      <c r="L55" s="125"/>
      <c r="M55" s="125"/>
      <c r="N55" s="125"/>
      <c r="O55" s="125"/>
      <c r="P55" s="125"/>
      <c r="Q55" s="125"/>
      <c r="R55" s="125"/>
      <c r="S55" s="125"/>
      <c r="T55" s="125"/>
      <c r="U55" s="125"/>
      <c r="V55" s="125"/>
      <c r="W55" s="125"/>
      <c r="X55" s="125"/>
      <c r="Y55" s="125"/>
      <c r="Z55" s="125"/>
      <c r="AA55" s="125"/>
      <c r="AB55" s="125"/>
      <c r="AC55" s="125"/>
      <c r="AD55" s="125"/>
      <c r="AE55" s="125"/>
      <c r="AF55" s="125"/>
      <c r="AG55" s="125"/>
      <c r="AH55" s="125"/>
      <c r="AI55" s="125"/>
      <c r="AJ55" s="125"/>
      <c r="AK55" s="125"/>
      <c r="AL55" s="125"/>
      <c r="AM55" s="125"/>
      <c r="AN55" s="125"/>
      <c r="AO55" s="125"/>
      <c r="AP55" s="125"/>
      <c r="AQ55" s="125"/>
      <c r="AR55" s="125"/>
      <c r="AS55" s="125"/>
      <c r="AT55" s="125"/>
      <c r="AU55" s="125"/>
      <c r="AV55" s="125"/>
      <c r="AW55" s="125"/>
      <c r="AX55" s="125"/>
      <c r="AY55" s="125"/>
      <c r="AZ55" s="125"/>
      <c r="BA55" s="125"/>
      <c r="BB55" s="125"/>
      <c r="BC55" s="125"/>
      <c r="BD55" s="125"/>
      <c r="BE55" s="125"/>
      <c r="BF55" s="125"/>
      <c r="BG55" s="125"/>
      <c r="BH55" s="125"/>
      <c r="BI55" s="125"/>
      <c r="BJ55" s="125"/>
      <c r="BK55" s="125"/>
    </row>
    <row r="56" spans="1:71" s="29" customFormat="1">
      <c r="A56" s="46"/>
      <c r="C56" s="305"/>
      <c r="D56" s="46"/>
      <c r="E56" s="46"/>
      <c r="F56" s="125"/>
      <c r="G56" s="125"/>
      <c r="H56" s="125"/>
      <c r="I56" s="125"/>
      <c r="J56" s="125"/>
      <c r="K56" s="125"/>
      <c r="L56" s="125"/>
      <c r="M56" s="125"/>
      <c r="N56" s="125"/>
      <c r="O56" s="125"/>
      <c r="P56" s="125"/>
      <c r="Q56" s="125"/>
      <c r="R56" s="125"/>
      <c r="S56" s="125"/>
      <c r="T56" s="125"/>
      <c r="U56" s="125"/>
      <c r="V56" s="125"/>
      <c r="W56" s="125"/>
      <c r="X56" s="125"/>
      <c r="Y56" s="125"/>
      <c r="Z56" s="125"/>
      <c r="AA56" s="125"/>
      <c r="AB56" s="125"/>
      <c r="AC56" s="125"/>
      <c r="AD56" s="125"/>
      <c r="AE56" s="125"/>
      <c r="AF56" s="125"/>
      <c r="AG56" s="125"/>
      <c r="AH56" s="125"/>
      <c r="AI56" s="125"/>
      <c r="AJ56" s="125"/>
      <c r="AK56" s="125"/>
      <c r="AL56" s="125"/>
      <c r="AM56" s="125"/>
      <c r="AN56" s="125"/>
      <c r="AO56" s="125"/>
      <c r="AP56" s="125"/>
      <c r="AQ56" s="125"/>
      <c r="AR56" s="125"/>
      <c r="AS56" s="125"/>
      <c r="AT56" s="125"/>
      <c r="AU56" s="125"/>
      <c r="AV56" s="125"/>
      <c r="AW56" s="125"/>
      <c r="AX56" s="125"/>
      <c r="AY56" s="125"/>
      <c r="AZ56" s="125"/>
      <c r="BA56" s="125"/>
      <c r="BB56" s="125"/>
      <c r="BC56" s="125"/>
      <c r="BD56" s="125"/>
      <c r="BE56" s="125"/>
      <c r="BF56" s="125"/>
      <c r="BG56" s="125"/>
      <c r="BH56" s="125"/>
      <c r="BI56" s="125"/>
      <c r="BJ56" s="125"/>
      <c r="BK56" s="125"/>
    </row>
    <row r="57" spans="1:71" s="29" customFormat="1">
      <c r="A57" s="46"/>
      <c r="C57" s="305"/>
      <c r="D57" s="46"/>
      <c r="E57" s="46"/>
      <c r="F57" s="125"/>
      <c r="G57" s="125"/>
      <c r="H57" s="125"/>
      <c r="I57" s="125"/>
      <c r="J57" s="125"/>
      <c r="K57" s="125"/>
      <c r="L57" s="125"/>
      <c r="M57" s="125"/>
      <c r="N57" s="125"/>
      <c r="O57" s="125"/>
      <c r="P57" s="125"/>
      <c r="Q57" s="125"/>
      <c r="R57" s="125"/>
      <c r="S57" s="125"/>
      <c r="T57" s="125"/>
      <c r="U57" s="125"/>
      <c r="V57" s="125"/>
      <c r="W57" s="125"/>
      <c r="X57" s="125"/>
      <c r="Y57" s="125"/>
      <c r="Z57" s="125"/>
      <c r="AA57" s="125"/>
      <c r="AB57" s="125"/>
      <c r="AC57" s="125"/>
      <c r="AD57" s="125"/>
      <c r="AE57" s="125"/>
      <c r="AF57" s="125"/>
      <c r="AG57" s="125"/>
      <c r="AH57" s="125"/>
      <c r="AI57" s="125"/>
      <c r="AJ57" s="125"/>
      <c r="AK57" s="125"/>
      <c r="AL57" s="125"/>
      <c r="AM57" s="125"/>
      <c r="AN57" s="125"/>
      <c r="AO57" s="125"/>
      <c r="AP57" s="125"/>
      <c r="AQ57" s="125"/>
      <c r="AR57" s="125"/>
      <c r="AS57" s="125"/>
      <c r="AT57" s="125"/>
      <c r="AU57" s="125"/>
      <c r="AV57" s="125"/>
      <c r="AW57" s="125"/>
      <c r="AX57" s="125"/>
      <c r="AY57" s="125"/>
      <c r="AZ57" s="125"/>
      <c r="BA57" s="125"/>
      <c r="BB57" s="125"/>
      <c r="BC57" s="125"/>
      <c r="BD57" s="125"/>
      <c r="BE57" s="125"/>
      <c r="BF57" s="125"/>
      <c r="BG57" s="125"/>
      <c r="BH57" s="125"/>
      <c r="BI57" s="125"/>
      <c r="BJ57" s="125"/>
      <c r="BK57" s="125"/>
    </row>
    <row r="58" spans="1:71" s="29" customFormat="1">
      <c r="A58" s="46"/>
      <c r="C58" s="305"/>
      <c r="D58" s="46"/>
      <c r="E58" s="46"/>
      <c r="F58" s="125"/>
      <c r="G58" s="125"/>
      <c r="H58" s="125"/>
      <c r="I58" s="125"/>
      <c r="J58" s="125"/>
      <c r="K58" s="125"/>
      <c r="L58" s="125"/>
      <c r="M58" s="125"/>
      <c r="N58" s="125"/>
      <c r="O58" s="125"/>
      <c r="P58" s="125"/>
      <c r="Q58" s="125"/>
      <c r="R58" s="125"/>
      <c r="S58" s="125"/>
      <c r="T58" s="125"/>
      <c r="U58" s="125"/>
      <c r="V58" s="125"/>
      <c r="W58" s="125"/>
      <c r="X58" s="125"/>
      <c r="Y58" s="125"/>
      <c r="Z58" s="125"/>
      <c r="AA58" s="125"/>
      <c r="AB58" s="125"/>
      <c r="AC58" s="125"/>
      <c r="AD58" s="125"/>
      <c r="AE58" s="125"/>
      <c r="AF58" s="125"/>
      <c r="AG58" s="125"/>
      <c r="AH58" s="125"/>
      <c r="AI58" s="125"/>
      <c r="AJ58" s="125"/>
      <c r="AK58" s="125"/>
      <c r="AL58" s="125"/>
      <c r="AM58" s="125"/>
      <c r="AN58" s="125"/>
      <c r="AO58" s="125"/>
      <c r="AP58" s="125"/>
      <c r="AQ58" s="125"/>
      <c r="AR58" s="125"/>
      <c r="AS58" s="125"/>
      <c r="AT58" s="125"/>
      <c r="AU58" s="125"/>
      <c r="AV58" s="125"/>
      <c r="AW58" s="125"/>
      <c r="AX58" s="125"/>
      <c r="AY58" s="125"/>
      <c r="AZ58" s="125"/>
      <c r="BA58" s="125"/>
      <c r="BB58" s="125"/>
      <c r="BC58" s="125"/>
      <c r="BD58" s="125"/>
      <c r="BE58" s="125"/>
      <c r="BF58" s="125"/>
      <c r="BG58" s="125"/>
      <c r="BH58" s="125"/>
      <c r="BI58" s="125"/>
      <c r="BJ58" s="125"/>
      <c r="BK58" s="125"/>
    </row>
    <row r="59" spans="1:71" s="29" customFormat="1">
      <c r="A59" s="46"/>
      <c r="C59" s="305"/>
      <c r="D59" s="46"/>
      <c r="E59" s="46"/>
      <c r="F59" s="125"/>
      <c r="G59" s="125"/>
      <c r="H59" s="125"/>
      <c r="I59" s="125"/>
      <c r="J59" s="125"/>
      <c r="K59" s="125"/>
      <c r="L59" s="125"/>
      <c r="M59" s="125"/>
      <c r="N59" s="125"/>
      <c r="O59" s="125"/>
      <c r="P59" s="125"/>
      <c r="Q59" s="125"/>
      <c r="R59" s="125"/>
      <c r="S59" s="125"/>
      <c r="T59" s="125"/>
      <c r="U59" s="125"/>
      <c r="V59" s="125"/>
      <c r="W59" s="125"/>
      <c r="X59" s="125"/>
      <c r="Y59" s="125"/>
      <c r="Z59" s="125"/>
      <c r="AA59" s="125"/>
      <c r="AB59" s="125"/>
      <c r="AC59" s="125"/>
      <c r="AD59" s="125"/>
      <c r="AE59" s="125"/>
      <c r="AF59" s="125"/>
      <c r="AG59" s="125"/>
      <c r="AH59" s="125"/>
      <c r="AI59" s="125"/>
      <c r="AJ59" s="125"/>
      <c r="AK59" s="125"/>
      <c r="AL59" s="125"/>
      <c r="AM59" s="125"/>
      <c r="AN59" s="125"/>
      <c r="AO59" s="125"/>
      <c r="AP59" s="125"/>
      <c r="AQ59" s="125"/>
      <c r="AR59" s="125"/>
      <c r="AS59" s="125"/>
      <c r="AT59" s="125"/>
      <c r="AU59" s="125"/>
      <c r="AV59" s="125"/>
      <c r="AW59" s="125"/>
      <c r="AX59" s="125"/>
      <c r="AY59" s="125"/>
      <c r="AZ59" s="125"/>
      <c r="BA59" s="125"/>
      <c r="BB59" s="125"/>
      <c r="BC59" s="125"/>
      <c r="BD59" s="125"/>
      <c r="BE59" s="125"/>
      <c r="BF59" s="125"/>
      <c r="BG59" s="125"/>
      <c r="BH59" s="125"/>
      <c r="BI59" s="125"/>
      <c r="BJ59" s="125"/>
      <c r="BK59" s="125"/>
    </row>
    <row r="60" spans="1:71" s="29" customFormat="1">
      <c r="A60" s="46"/>
      <c r="C60" s="305"/>
      <c r="D60" s="46"/>
      <c r="E60" s="46"/>
      <c r="F60" s="125"/>
      <c r="G60" s="125"/>
      <c r="H60" s="125"/>
      <c r="I60" s="125"/>
      <c r="J60" s="125"/>
      <c r="K60" s="125"/>
      <c r="L60" s="125"/>
      <c r="M60" s="125"/>
      <c r="N60" s="125"/>
      <c r="O60" s="125"/>
      <c r="P60" s="125"/>
      <c r="Q60" s="125"/>
      <c r="R60" s="125"/>
      <c r="S60" s="125"/>
      <c r="T60" s="125"/>
      <c r="U60" s="125"/>
      <c r="V60" s="125"/>
      <c r="W60" s="125"/>
      <c r="X60" s="125"/>
      <c r="Y60" s="125"/>
      <c r="Z60" s="125"/>
      <c r="AA60" s="125"/>
      <c r="AB60" s="125"/>
      <c r="AC60" s="125"/>
      <c r="AD60" s="125"/>
      <c r="AE60" s="125"/>
      <c r="AF60" s="125"/>
      <c r="AG60" s="125"/>
      <c r="AH60" s="125"/>
      <c r="AI60" s="125"/>
      <c r="AJ60" s="125"/>
      <c r="AK60" s="125"/>
      <c r="AL60" s="125"/>
      <c r="AM60" s="125"/>
      <c r="AN60" s="125"/>
      <c r="AO60" s="125"/>
      <c r="AP60" s="125"/>
      <c r="AQ60" s="125"/>
      <c r="AR60" s="125"/>
      <c r="AS60" s="125"/>
      <c r="AT60" s="125"/>
      <c r="AU60" s="125"/>
      <c r="AV60" s="125"/>
      <c r="AW60" s="125"/>
      <c r="AX60" s="125"/>
      <c r="AY60" s="125"/>
      <c r="AZ60" s="125"/>
      <c r="BA60" s="125"/>
      <c r="BB60" s="125"/>
      <c r="BC60" s="125"/>
      <c r="BD60" s="125"/>
      <c r="BE60" s="125"/>
      <c r="BF60" s="125"/>
      <c r="BG60" s="125"/>
      <c r="BH60" s="125"/>
      <c r="BI60" s="125"/>
      <c r="BJ60" s="125"/>
      <c r="BK60" s="125"/>
    </row>
    <row r="61" spans="1:71" s="29" customFormat="1">
      <c r="A61" s="46"/>
      <c r="C61" s="305"/>
      <c r="D61" s="46"/>
      <c r="E61" s="46"/>
      <c r="F61" s="125"/>
      <c r="G61" s="125"/>
      <c r="H61" s="125"/>
      <c r="I61" s="125"/>
      <c r="J61" s="125"/>
      <c r="K61" s="125"/>
      <c r="L61" s="125"/>
      <c r="M61" s="125"/>
      <c r="N61" s="125"/>
      <c r="O61" s="125"/>
      <c r="P61" s="125"/>
      <c r="Q61" s="125"/>
      <c r="R61" s="125"/>
      <c r="S61" s="125"/>
      <c r="T61" s="125"/>
      <c r="U61" s="125"/>
      <c r="V61" s="125"/>
      <c r="W61" s="125"/>
      <c r="X61" s="125"/>
      <c r="Y61" s="125"/>
      <c r="Z61" s="125"/>
      <c r="AA61" s="125"/>
      <c r="AB61" s="125"/>
      <c r="AC61" s="125"/>
      <c r="AD61" s="125"/>
      <c r="AE61" s="125"/>
      <c r="AF61" s="125"/>
      <c r="AG61" s="125"/>
      <c r="AH61" s="125"/>
      <c r="AI61" s="125"/>
      <c r="AJ61" s="125"/>
      <c r="AK61" s="125"/>
      <c r="AL61" s="125"/>
      <c r="AM61" s="125"/>
      <c r="AN61" s="125"/>
      <c r="AO61" s="125"/>
      <c r="AP61" s="125"/>
      <c r="AQ61" s="125"/>
      <c r="AR61" s="125"/>
      <c r="AS61" s="125"/>
      <c r="AT61" s="125"/>
      <c r="AU61" s="125"/>
      <c r="AV61" s="125"/>
      <c r="AW61" s="125"/>
      <c r="AX61" s="125"/>
      <c r="AY61" s="125"/>
      <c r="AZ61" s="125"/>
      <c r="BA61" s="125"/>
      <c r="BB61" s="125"/>
      <c r="BC61" s="125"/>
      <c r="BD61" s="125"/>
      <c r="BE61" s="125"/>
      <c r="BF61" s="125"/>
      <c r="BG61" s="125"/>
      <c r="BH61" s="125"/>
      <c r="BI61" s="125"/>
      <c r="BJ61" s="125"/>
      <c r="BK61" s="125"/>
    </row>
    <row r="62" spans="1:71" s="29" customFormat="1">
      <c r="A62" s="46"/>
      <c r="C62" s="305"/>
      <c r="D62" s="46"/>
      <c r="E62" s="46"/>
      <c r="F62" s="125"/>
      <c r="G62" s="125"/>
      <c r="H62" s="125"/>
      <c r="I62" s="125"/>
      <c r="J62" s="125"/>
      <c r="K62" s="125"/>
      <c r="L62" s="125"/>
      <c r="M62" s="125"/>
      <c r="N62" s="125"/>
      <c r="O62" s="125"/>
      <c r="P62" s="125"/>
      <c r="Q62" s="125"/>
      <c r="R62" s="125"/>
      <c r="S62" s="125"/>
      <c r="T62" s="125"/>
      <c r="U62" s="125"/>
      <c r="V62" s="125"/>
      <c r="W62" s="125"/>
      <c r="X62" s="125"/>
      <c r="Y62" s="125"/>
      <c r="Z62" s="125"/>
      <c r="AA62" s="125"/>
      <c r="AB62" s="125"/>
      <c r="AC62" s="125"/>
      <c r="AD62" s="125"/>
      <c r="AE62" s="125"/>
      <c r="AF62" s="125"/>
      <c r="AG62" s="125"/>
      <c r="AH62" s="125"/>
      <c r="AI62" s="125"/>
      <c r="AJ62" s="125"/>
      <c r="AK62" s="125"/>
      <c r="AL62" s="125"/>
      <c r="AM62" s="125"/>
      <c r="AN62" s="125"/>
      <c r="AO62" s="125"/>
      <c r="AP62" s="125"/>
      <c r="AQ62" s="125"/>
      <c r="AR62" s="125"/>
      <c r="AS62" s="125"/>
      <c r="AT62" s="125"/>
      <c r="AU62" s="125"/>
      <c r="AV62" s="125"/>
      <c r="AW62" s="125"/>
      <c r="AX62" s="125"/>
      <c r="AY62" s="125"/>
      <c r="AZ62" s="125"/>
      <c r="BA62" s="125"/>
      <c r="BB62" s="125"/>
      <c r="BC62" s="125"/>
      <c r="BD62" s="125"/>
      <c r="BE62" s="125"/>
      <c r="BF62" s="125"/>
      <c r="BG62" s="125"/>
      <c r="BH62" s="125"/>
      <c r="BI62" s="125"/>
      <c r="BJ62" s="125"/>
      <c r="BK62" s="125"/>
    </row>
    <row r="63" spans="1:71" s="29" customFormat="1">
      <c r="A63" s="46"/>
      <c r="C63" s="305"/>
      <c r="D63" s="46"/>
      <c r="E63" s="46"/>
      <c r="F63" s="125"/>
      <c r="G63" s="125"/>
      <c r="H63" s="125"/>
      <c r="I63" s="125"/>
      <c r="J63" s="125"/>
      <c r="K63" s="125"/>
      <c r="L63" s="125"/>
      <c r="M63" s="125"/>
      <c r="N63" s="125"/>
      <c r="O63" s="125"/>
      <c r="P63" s="125"/>
      <c r="Q63" s="125"/>
      <c r="R63" s="125"/>
      <c r="S63" s="125"/>
      <c r="T63" s="125"/>
      <c r="U63" s="125"/>
      <c r="V63" s="125"/>
      <c r="W63" s="125"/>
      <c r="X63" s="125"/>
      <c r="Y63" s="125"/>
      <c r="Z63" s="125"/>
      <c r="AA63" s="125"/>
      <c r="AB63" s="125"/>
      <c r="AC63" s="125"/>
      <c r="AD63" s="125"/>
      <c r="AE63" s="125"/>
      <c r="AF63" s="125"/>
      <c r="AG63" s="125"/>
      <c r="AH63" s="125"/>
      <c r="AI63" s="125"/>
      <c r="AJ63" s="125"/>
      <c r="AK63" s="125"/>
      <c r="AL63" s="125"/>
      <c r="AM63" s="125"/>
      <c r="AN63" s="125"/>
      <c r="AO63" s="125"/>
      <c r="AP63" s="125"/>
      <c r="AQ63" s="125"/>
      <c r="AR63" s="125"/>
      <c r="AS63" s="125"/>
      <c r="AT63" s="125"/>
      <c r="AU63" s="125"/>
      <c r="AV63" s="125"/>
      <c r="AW63" s="125"/>
      <c r="AX63" s="125"/>
      <c r="AY63" s="125"/>
      <c r="AZ63" s="125"/>
      <c r="BA63" s="125"/>
      <c r="BB63" s="125"/>
      <c r="BC63" s="125"/>
      <c r="BD63" s="125"/>
      <c r="BE63" s="125"/>
      <c r="BF63" s="125"/>
      <c r="BG63" s="125"/>
      <c r="BH63" s="125"/>
      <c r="BI63" s="125"/>
      <c r="BJ63" s="125"/>
      <c r="BK63" s="125"/>
    </row>
    <row r="64" spans="1:71" s="29" customFormat="1">
      <c r="A64" s="46"/>
      <c r="C64" s="305"/>
      <c r="D64" s="46"/>
      <c r="E64" s="46"/>
      <c r="F64" s="125"/>
      <c r="G64" s="125"/>
      <c r="H64" s="125"/>
      <c r="I64" s="125"/>
      <c r="J64" s="125"/>
      <c r="K64" s="125"/>
      <c r="L64" s="125"/>
      <c r="M64" s="125"/>
      <c r="N64" s="125"/>
      <c r="O64" s="125"/>
      <c r="P64" s="125"/>
      <c r="Q64" s="125"/>
      <c r="R64" s="125"/>
      <c r="S64" s="125"/>
      <c r="T64" s="125"/>
      <c r="U64" s="125"/>
      <c r="V64" s="125"/>
      <c r="W64" s="125"/>
      <c r="X64" s="125"/>
      <c r="Y64" s="125"/>
      <c r="Z64" s="125"/>
      <c r="AA64" s="125"/>
      <c r="AB64" s="125"/>
      <c r="AC64" s="125"/>
      <c r="AD64" s="125"/>
      <c r="AE64" s="125"/>
      <c r="AF64" s="125"/>
      <c r="AG64" s="125"/>
      <c r="AH64" s="125"/>
      <c r="AI64" s="125"/>
      <c r="AJ64" s="125"/>
      <c r="AK64" s="125"/>
      <c r="AL64" s="125"/>
      <c r="AM64" s="125"/>
      <c r="AN64" s="125"/>
      <c r="AO64" s="125"/>
      <c r="AP64" s="125"/>
      <c r="AQ64" s="125"/>
      <c r="AR64" s="125"/>
      <c r="AS64" s="125"/>
      <c r="AT64" s="125"/>
      <c r="AU64" s="125"/>
      <c r="AV64" s="125"/>
      <c r="AW64" s="125"/>
      <c r="AX64" s="125"/>
      <c r="AY64" s="125"/>
      <c r="AZ64" s="125"/>
      <c r="BA64" s="125"/>
      <c r="BB64" s="125"/>
      <c r="BC64" s="125"/>
      <c r="BD64" s="125"/>
      <c r="BE64" s="125"/>
      <c r="BF64" s="125"/>
      <c r="BG64" s="125"/>
      <c r="BH64" s="125"/>
      <c r="BI64" s="125"/>
      <c r="BJ64" s="125"/>
      <c r="BK64" s="125"/>
    </row>
    <row r="65" spans="1:63" s="29" customFormat="1">
      <c r="A65" s="46"/>
      <c r="C65" s="305"/>
      <c r="D65" s="46"/>
      <c r="E65" s="46"/>
      <c r="F65" s="125"/>
      <c r="G65" s="125"/>
      <c r="H65" s="125"/>
      <c r="I65" s="125"/>
      <c r="J65" s="125"/>
      <c r="K65" s="125"/>
      <c r="L65" s="125"/>
      <c r="M65" s="125"/>
      <c r="N65" s="125"/>
      <c r="O65" s="125"/>
      <c r="P65" s="125"/>
      <c r="Q65" s="125"/>
      <c r="R65" s="125"/>
      <c r="S65" s="125"/>
      <c r="T65" s="125"/>
      <c r="U65" s="125"/>
      <c r="V65" s="125"/>
      <c r="W65" s="125"/>
      <c r="X65" s="125"/>
      <c r="Y65" s="125"/>
      <c r="Z65" s="125"/>
      <c r="AA65" s="125"/>
      <c r="AB65" s="125"/>
      <c r="AC65" s="125"/>
      <c r="AD65" s="125"/>
      <c r="AE65" s="125"/>
      <c r="AF65" s="125"/>
      <c r="AG65" s="125"/>
      <c r="AH65" s="125"/>
      <c r="AI65" s="125"/>
      <c r="AJ65" s="125"/>
      <c r="AK65" s="125"/>
      <c r="AL65" s="125"/>
      <c r="AM65" s="125"/>
      <c r="AN65" s="125"/>
      <c r="AO65" s="125"/>
      <c r="AP65" s="125"/>
      <c r="AQ65" s="125"/>
      <c r="AR65" s="125"/>
      <c r="AS65" s="125"/>
      <c r="AT65" s="125"/>
      <c r="AU65" s="125"/>
      <c r="AV65" s="125"/>
      <c r="AW65" s="125"/>
      <c r="AX65" s="125"/>
      <c r="AY65" s="125"/>
      <c r="AZ65" s="125"/>
      <c r="BA65" s="125"/>
      <c r="BB65" s="125"/>
      <c r="BC65" s="125"/>
      <c r="BD65" s="125"/>
      <c r="BE65" s="125"/>
      <c r="BF65" s="125"/>
      <c r="BG65" s="125"/>
      <c r="BH65" s="125"/>
      <c r="BI65" s="125"/>
      <c r="BJ65" s="125"/>
      <c r="BK65" s="125"/>
    </row>
    <row r="66" spans="1:63" s="29" customFormat="1">
      <c r="A66" s="46"/>
      <c r="C66" s="305"/>
      <c r="D66" s="46"/>
      <c r="E66" s="46"/>
      <c r="F66" s="125"/>
      <c r="G66" s="125"/>
      <c r="H66" s="125"/>
      <c r="I66" s="125"/>
      <c r="J66" s="125"/>
      <c r="K66" s="125"/>
      <c r="L66" s="125"/>
      <c r="M66" s="125"/>
      <c r="N66" s="125"/>
      <c r="O66" s="125"/>
      <c r="P66" s="125"/>
      <c r="Q66" s="125"/>
      <c r="R66" s="125"/>
      <c r="S66" s="125"/>
      <c r="T66" s="125"/>
      <c r="U66" s="125"/>
      <c r="V66" s="125"/>
      <c r="W66" s="125"/>
      <c r="X66" s="125"/>
      <c r="Y66" s="125"/>
      <c r="Z66" s="125"/>
      <c r="AA66" s="125"/>
      <c r="AB66" s="125"/>
      <c r="AC66" s="125"/>
      <c r="AD66" s="125"/>
      <c r="AE66" s="125"/>
      <c r="AF66" s="125"/>
      <c r="AG66" s="125"/>
      <c r="AH66" s="125"/>
      <c r="AI66" s="125"/>
      <c r="AJ66" s="125"/>
      <c r="AK66" s="125"/>
      <c r="AL66" s="125"/>
      <c r="AM66" s="125"/>
      <c r="AN66" s="125"/>
      <c r="AO66" s="125"/>
      <c r="AP66" s="125"/>
      <c r="AQ66" s="125"/>
      <c r="AR66" s="125"/>
      <c r="AS66" s="125"/>
      <c r="AT66" s="125"/>
      <c r="AU66" s="125"/>
      <c r="AV66" s="125"/>
      <c r="AW66" s="125"/>
      <c r="AX66" s="125"/>
      <c r="AY66" s="125"/>
      <c r="AZ66" s="125"/>
      <c r="BA66" s="125"/>
      <c r="BB66" s="125"/>
      <c r="BC66" s="125"/>
      <c r="BD66" s="125"/>
      <c r="BE66" s="125"/>
      <c r="BF66" s="125"/>
      <c r="BG66" s="125"/>
      <c r="BH66" s="125"/>
      <c r="BI66" s="125"/>
      <c r="BJ66" s="125"/>
      <c r="BK66" s="125"/>
    </row>
    <row r="67" spans="1:63" s="29" customFormat="1">
      <c r="A67" s="46"/>
      <c r="C67" s="305"/>
      <c r="D67" s="46"/>
      <c r="E67" s="46"/>
      <c r="F67" s="125"/>
      <c r="G67" s="125"/>
      <c r="H67" s="125"/>
      <c r="I67" s="125"/>
      <c r="J67" s="125"/>
      <c r="K67" s="125"/>
      <c r="L67" s="125"/>
      <c r="M67" s="125"/>
      <c r="N67" s="125"/>
      <c r="O67" s="125"/>
      <c r="P67" s="125"/>
      <c r="Q67" s="125"/>
      <c r="R67" s="125"/>
      <c r="S67" s="125"/>
      <c r="T67" s="125"/>
      <c r="U67" s="125"/>
      <c r="V67" s="125"/>
      <c r="W67" s="125"/>
      <c r="X67" s="125"/>
      <c r="Y67" s="125"/>
      <c r="Z67" s="125"/>
      <c r="AA67" s="125"/>
      <c r="AB67" s="125"/>
      <c r="AC67" s="125"/>
      <c r="AD67" s="125"/>
      <c r="AE67" s="125"/>
      <c r="AF67" s="125"/>
      <c r="AG67" s="125"/>
      <c r="AH67" s="125"/>
      <c r="AI67" s="125"/>
      <c r="AJ67" s="125"/>
      <c r="AK67" s="125"/>
      <c r="AL67" s="125"/>
      <c r="AM67" s="125"/>
      <c r="AN67" s="125"/>
      <c r="AO67" s="125"/>
      <c r="AP67" s="125"/>
      <c r="AQ67" s="125"/>
      <c r="AR67" s="125"/>
      <c r="AS67" s="125"/>
      <c r="AT67" s="125"/>
      <c r="AU67" s="125"/>
      <c r="AV67" s="125"/>
      <c r="AW67" s="125"/>
      <c r="AX67" s="125"/>
      <c r="AY67" s="125"/>
      <c r="AZ67" s="125"/>
      <c r="BA67" s="125"/>
      <c r="BB67" s="125"/>
      <c r="BC67" s="125"/>
      <c r="BD67" s="125"/>
      <c r="BE67" s="125"/>
      <c r="BF67" s="125"/>
      <c r="BG67" s="125"/>
      <c r="BH67" s="125"/>
      <c r="BI67" s="125"/>
      <c r="BJ67" s="125"/>
      <c r="BK67" s="125"/>
    </row>
    <row r="68" spans="1:63" s="29" customFormat="1">
      <c r="A68" s="46"/>
      <c r="C68" s="305"/>
      <c r="D68" s="46"/>
      <c r="E68" s="46"/>
      <c r="F68" s="125"/>
      <c r="G68" s="125"/>
      <c r="H68" s="125"/>
      <c r="I68" s="125"/>
      <c r="J68" s="125"/>
      <c r="K68" s="125"/>
      <c r="L68" s="125"/>
      <c r="M68" s="125"/>
      <c r="N68" s="125"/>
      <c r="O68" s="125"/>
      <c r="P68" s="125"/>
      <c r="Q68" s="125"/>
      <c r="R68" s="125"/>
      <c r="S68" s="125"/>
      <c r="T68" s="125"/>
      <c r="U68" s="125"/>
      <c r="V68" s="125"/>
      <c r="W68" s="125"/>
      <c r="X68" s="125"/>
      <c r="Y68" s="125"/>
      <c r="Z68" s="125"/>
      <c r="AA68" s="125"/>
      <c r="AB68" s="125"/>
      <c r="AC68" s="125"/>
      <c r="AD68" s="125"/>
      <c r="AE68" s="125"/>
      <c r="AF68" s="125"/>
      <c r="AG68" s="125"/>
      <c r="AH68" s="125"/>
      <c r="AI68" s="125"/>
      <c r="AJ68" s="125"/>
      <c r="AK68" s="125"/>
      <c r="AL68" s="125"/>
      <c r="AM68" s="125"/>
      <c r="AN68" s="125"/>
      <c r="AO68" s="125"/>
      <c r="AP68" s="125"/>
      <c r="AQ68" s="125"/>
      <c r="AR68" s="125"/>
      <c r="AS68" s="125"/>
      <c r="AT68" s="125"/>
      <c r="AU68" s="125"/>
      <c r="AV68" s="125"/>
      <c r="AW68" s="125"/>
      <c r="AX68" s="125"/>
      <c r="AY68" s="125"/>
      <c r="AZ68" s="125"/>
      <c r="BA68" s="125"/>
      <c r="BB68" s="125"/>
      <c r="BC68" s="125"/>
      <c r="BD68" s="125"/>
      <c r="BE68" s="125"/>
      <c r="BF68" s="125"/>
      <c r="BG68" s="125"/>
      <c r="BH68" s="125"/>
      <c r="BI68" s="125"/>
      <c r="BJ68" s="125"/>
      <c r="BK68" s="125"/>
    </row>
    <row r="69" spans="1:63" s="29" customFormat="1">
      <c r="A69" s="46"/>
      <c r="C69" s="305"/>
      <c r="D69" s="46"/>
      <c r="E69" s="46"/>
      <c r="F69" s="125"/>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5"/>
      <c r="AE69" s="125"/>
      <c r="AF69" s="125"/>
      <c r="AG69" s="125"/>
      <c r="AH69" s="125"/>
      <c r="AI69" s="125"/>
      <c r="AJ69" s="125"/>
      <c r="AK69" s="125"/>
      <c r="AL69" s="125"/>
      <c r="AM69" s="125"/>
      <c r="AN69" s="125"/>
      <c r="AO69" s="125"/>
      <c r="AP69" s="125"/>
      <c r="AQ69" s="125"/>
      <c r="AR69" s="125"/>
      <c r="AS69" s="125"/>
      <c r="AT69" s="125"/>
      <c r="AU69" s="125"/>
      <c r="AV69" s="125"/>
      <c r="AW69" s="125"/>
      <c r="AX69" s="125"/>
      <c r="AY69" s="125"/>
      <c r="AZ69" s="125"/>
      <c r="BA69" s="125"/>
      <c r="BB69" s="125"/>
      <c r="BC69" s="125"/>
      <c r="BD69" s="125"/>
      <c r="BE69" s="125"/>
      <c r="BF69" s="125"/>
      <c r="BG69" s="125"/>
      <c r="BH69" s="125"/>
      <c r="BI69" s="125"/>
      <c r="BJ69" s="125"/>
      <c r="BK69" s="125"/>
    </row>
    <row r="70" spans="1:63" s="29" customFormat="1">
      <c r="A70" s="46"/>
      <c r="C70" s="305"/>
      <c r="D70" s="46"/>
      <c r="E70" s="46"/>
      <c r="F70" s="125"/>
      <c r="G70" s="125"/>
      <c r="H70" s="125"/>
      <c r="I70" s="125"/>
      <c r="J70" s="125"/>
      <c r="K70" s="125"/>
      <c r="L70" s="125"/>
      <c r="M70" s="125"/>
      <c r="N70" s="125"/>
      <c r="O70" s="125"/>
      <c r="P70" s="125"/>
      <c r="Q70" s="125"/>
      <c r="R70" s="125"/>
      <c r="S70" s="125"/>
      <c r="T70" s="125"/>
      <c r="U70" s="125"/>
      <c r="V70" s="125"/>
      <c r="W70" s="125"/>
      <c r="X70" s="125"/>
      <c r="Y70" s="125"/>
      <c r="Z70" s="125"/>
      <c r="AA70" s="125"/>
      <c r="AB70" s="125"/>
      <c r="AC70" s="125"/>
      <c r="AD70" s="125"/>
      <c r="AE70" s="125"/>
      <c r="AF70" s="125"/>
      <c r="AG70" s="125"/>
      <c r="AH70" s="125"/>
      <c r="AI70" s="125"/>
      <c r="AJ70" s="125"/>
      <c r="AK70" s="125"/>
      <c r="AL70" s="125"/>
      <c r="AM70" s="125"/>
      <c r="AN70" s="125"/>
      <c r="AO70" s="125"/>
      <c r="AP70" s="125"/>
      <c r="AQ70" s="125"/>
      <c r="AR70" s="125"/>
      <c r="AS70" s="125"/>
      <c r="AT70" s="125"/>
      <c r="AU70" s="125"/>
      <c r="AV70" s="125"/>
      <c r="AW70" s="125"/>
      <c r="AX70" s="125"/>
      <c r="AY70" s="125"/>
      <c r="AZ70" s="125"/>
      <c r="BA70" s="125"/>
      <c r="BB70" s="125"/>
      <c r="BC70" s="125"/>
      <c r="BD70" s="125"/>
      <c r="BE70" s="125"/>
      <c r="BF70" s="125"/>
      <c r="BG70" s="125"/>
      <c r="BH70" s="125"/>
      <c r="BI70" s="125"/>
      <c r="BJ70" s="125"/>
      <c r="BK70" s="125"/>
    </row>
    <row r="71" spans="1:63" s="29" customFormat="1">
      <c r="A71" s="46"/>
      <c r="C71" s="305"/>
      <c r="D71" s="46"/>
      <c r="E71" s="46"/>
      <c r="F71" s="125"/>
      <c r="G71" s="125"/>
      <c r="H71" s="125"/>
      <c r="I71" s="125"/>
      <c r="J71" s="125"/>
      <c r="K71" s="125"/>
      <c r="L71" s="125"/>
      <c r="M71" s="125"/>
      <c r="N71" s="125"/>
      <c r="O71" s="125"/>
      <c r="P71" s="125"/>
      <c r="Q71" s="125"/>
      <c r="R71" s="125"/>
      <c r="S71" s="125"/>
      <c r="T71" s="125"/>
      <c r="U71" s="125"/>
      <c r="V71" s="125"/>
      <c r="W71" s="125"/>
      <c r="X71" s="125"/>
      <c r="Y71" s="125"/>
      <c r="Z71" s="125"/>
      <c r="AA71" s="125"/>
      <c r="AB71" s="125"/>
      <c r="AC71" s="125"/>
      <c r="AD71" s="125"/>
      <c r="AE71" s="125"/>
      <c r="AF71" s="125"/>
      <c r="AG71" s="125"/>
      <c r="AH71" s="125"/>
      <c r="AI71" s="125"/>
      <c r="AJ71" s="125"/>
      <c r="AK71" s="125"/>
      <c r="AL71" s="125"/>
      <c r="AM71" s="125"/>
      <c r="AN71" s="125"/>
      <c r="AO71" s="125"/>
      <c r="AP71" s="125"/>
      <c r="AQ71" s="125"/>
      <c r="AR71" s="125"/>
      <c r="AS71" s="125"/>
      <c r="AT71" s="125"/>
      <c r="AU71" s="125"/>
      <c r="AV71" s="125"/>
      <c r="AW71" s="125"/>
      <c r="AX71" s="125"/>
      <c r="AY71" s="125"/>
      <c r="AZ71" s="125"/>
      <c r="BA71" s="125"/>
      <c r="BB71" s="125"/>
      <c r="BC71" s="125"/>
      <c r="BD71" s="125"/>
      <c r="BE71" s="125"/>
      <c r="BF71" s="125"/>
      <c r="BG71" s="125"/>
      <c r="BH71" s="125"/>
      <c r="BI71" s="125"/>
      <c r="BJ71" s="125"/>
      <c r="BK71" s="125"/>
    </row>
    <row r="72" spans="1:63" s="29" customFormat="1">
      <c r="A72" s="46"/>
      <c r="C72" s="305"/>
      <c r="D72" s="46"/>
      <c r="E72" s="46"/>
      <c r="F72" s="125"/>
      <c r="G72" s="125"/>
      <c r="H72" s="125"/>
      <c r="I72" s="125"/>
      <c r="J72" s="125"/>
      <c r="K72" s="125"/>
      <c r="L72" s="125"/>
      <c r="M72" s="125"/>
      <c r="N72" s="125"/>
      <c r="O72" s="125"/>
      <c r="P72" s="125"/>
      <c r="Q72" s="125"/>
      <c r="R72" s="125"/>
      <c r="S72" s="125"/>
      <c r="T72" s="125"/>
      <c r="U72" s="125"/>
      <c r="V72" s="125"/>
      <c r="W72" s="125"/>
      <c r="X72" s="125"/>
      <c r="Y72" s="125"/>
      <c r="Z72" s="125"/>
      <c r="AA72" s="125"/>
      <c r="AB72" s="125"/>
      <c r="AC72" s="125"/>
      <c r="AD72" s="125"/>
      <c r="AE72" s="125"/>
      <c r="AF72" s="125"/>
      <c r="AG72" s="125"/>
      <c r="AH72" s="125"/>
      <c r="AI72" s="125"/>
      <c r="AJ72" s="125"/>
      <c r="AK72" s="125"/>
      <c r="AL72" s="125"/>
      <c r="AM72" s="125"/>
      <c r="AN72" s="125"/>
      <c r="AO72" s="125"/>
      <c r="AP72" s="125"/>
      <c r="AQ72" s="125"/>
      <c r="AR72" s="125"/>
      <c r="AS72" s="125"/>
      <c r="AT72" s="125"/>
      <c r="AU72" s="125"/>
      <c r="AV72" s="125"/>
      <c r="AW72" s="125"/>
      <c r="AX72" s="125"/>
      <c r="AY72" s="125"/>
      <c r="AZ72" s="125"/>
      <c r="BA72" s="125"/>
      <c r="BB72" s="125"/>
      <c r="BC72" s="125"/>
      <c r="BD72" s="125"/>
      <c r="BE72" s="125"/>
      <c r="BF72" s="125"/>
      <c r="BG72" s="125"/>
      <c r="BH72" s="125"/>
      <c r="BI72" s="125"/>
      <c r="BJ72" s="125"/>
      <c r="BK72" s="125"/>
    </row>
    <row r="73" spans="1:63" s="29" customFormat="1">
      <c r="A73" s="46"/>
      <c r="C73" s="305"/>
      <c r="D73" s="46"/>
      <c r="E73" s="46"/>
      <c r="F73" s="125"/>
      <c r="G73" s="125"/>
      <c r="H73" s="125"/>
      <c r="I73" s="125"/>
      <c r="J73" s="125"/>
      <c r="K73" s="125"/>
      <c r="L73" s="125"/>
      <c r="M73" s="125"/>
      <c r="N73" s="125"/>
      <c r="O73" s="125"/>
      <c r="P73" s="125"/>
      <c r="Q73" s="125"/>
      <c r="R73" s="125"/>
      <c r="S73" s="125"/>
      <c r="T73" s="125"/>
      <c r="U73" s="125"/>
      <c r="V73" s="125"/>
      <c r="W73" s="125"/>
      <c r="X73" s="125"/>
      <c r="Y73" s="125"/>
      <c r="Z73" s="125"/>
      <c r="AA73" s="125"/>
      <c r="AB73" s="125"/>
      <c r="AC73" s="125"/>
      <c r="AD73" s="125"/>
      <c r="AE73" s="125"/>
      <c r="AF73" s="125"/>
      <c r="AG73" s="125"/>
      <c r="AH73" s="125"/>
      <c r="AI73" s="125"/>
      <c r="AJ73" s="125"/>
      <c r="AK73" s="125"/>
      <c r="AL73" s="125"/>
      <c r="AM73" s="125"/>
      <c r="AN73" s="125"/>
      <c r="AO73" s="125"/>
      <c r="AP73" s="125"/>
      <c r="AQ73" s="125"/>
      <c r="AR73" s="125"/>
      <c r="AS73" s="125"/>
      <c r="AT73" s="125"/>
      <c r="AU73" s="125"/>
      <c r="AV73" s="125"/>
      <c r="AW73" s="125"/>
      <c r="AX73" s="125"/>
      <c r="AY73" s="125"/>
      <c r="AZ73" s="125"/>
      <c r="BA73" s="125"/>
      <c r="BB73" s="125"/>
      <c r="BC73" s="125"/>
      <c r="BD73" s="125"/>
      <c r="BE73" s="125"/>
      <c r="BF73" s="125"/>
      <c r="BG73" s="125"/>
      <c r="BH73" s="125"/>
      <c r="BI73" s="125"/>
      <c r="BJ73" s="125"/>
      <c r="BK73" s="125"/>
    </row>
    <row r="74" spans="1:63" s="29" customFormat="1">
      <c r="A74" s="46"/>
      <c r="C74" s="305"/>
      <c r="D74" s="46"/>
      <c r="E74" s="46"/>
      <c r="F74" s="125"/>
      <c r="G74" s="125"/>
      <c r="H74" s="125"/>
      <c r="I74" s="125"/>
      <c r="J74" s="125"/>
      <c r="K74" s="125"/>
      <c r="L74" s="125"/>
      <c r="M74" s="125"/>
      <c r="N74" s="125"/>
      <c r="O74" s="125"/>
      <c r="P74" s="125"/>
      <c r="Q74" s="125"/>
      <c r="R74" s="125"/>
      <c r="S74" s="125"/>
      <c r="T74" s="125"/>
      <c r="U74" s="125"/>
      <c r="V74" s="125"/>
      <c r="W74" s="125"/>
      <c r="X74" s="125"/>
      <c r="Y74" s="125"/>
      <c r="Z74" s="125"/>
      <c r="AA74" s="125"/>
      <c r="AB74" s="125"/>
      <c r="AC74" s="125"/>
      <c r="AD74" s="125"/>
      <c r="AE74" s="125"/>
      <c r="AF74" s="125"/>
      <c r="AG74" s="125"/>
      <c r="AH74" s="125"/>
      <c r="AI74" s="125"/>
      <c r="AJ74" s="125"/>
      <c r="AK74" s="125"/>
      <c r="AL74" s="125"/>
      <c r="AM74" s="125"/>
      <c r="AN74" s="125"/>
      <c r="AO74" s="125"/>
      <c r="AP74" s="125"/>
      <c r="AQ74" s="125"/>
      <c r="AR74" s="125"/>
      <c r="AS74" s="125"/>
      <c r="AT74" s="125"/>
      <c r="AU74" s="125"/>
      <c r="AV74" s="125"/>
      <c r="AW74" s="125"/>
      <c r="AX74" s="125"/>
      <c r="AY74" s="125"/>
      <c r="AZ74" s="125"/>
      <c r="BA74" s="125"/>
      <c r="BB74" s="125"/>
      <c r="BC74" s="125"/>
      <c r="BD74" s="125"/>
      <c r="BE74" s="125"/>
      <c r="BF74" s="125"/>
      <c r="BG74" s="125"/>
      <c r="BH74" s="125"/>
      <c r="BI74" s="125"/>
      <c r="BJ74" s="125"/>
      <c r="BK74" s="125"/>
    </row>
    <row r="75" spans="1:63" s="29" customFormat="1">
      <c r="A75" s="46"/>
      <c r="C75" s="305"/>
      <c r="D75" s="46"/>
      <c r="E75" s="46"/>
      <c r="F75" s="125"/>
      <c r="G75" s="125"/>
      <c r="H75" s="125"/>
      <c r="I75" s="125"/>
      <c r="J75" s="125"/>
      <c r="K75" s="125"/>
      <c r="L75" s="125"/>
      <c r="M75" s="125"/>
      <c r="N75" s="125"/>
      <c r="O75" s="125"/>
      <c r="P75" s="125"/>
      <c r="Q75" s="125"/>
      <c r="R75" s="125"/>
      <c r="S75" s="125"/>
      <c r="T75" s="125"/>
      <c r="U75" s="125"/>
      <c r="V75" s="125"/>
      <c r="W75" s="125"/>
      <c r="X75" s="125"/>
      <c r="Y75" s="125"/>
      <c r="Z75" s="125"/>
      <c r="AA75" s="125"/>
      <c r="AB75" s="125"/>
      <c r="AC75" s="125"/>
      <c r="AD75" s="125"/>
      <c r="AE75" s="125"/>
      <c r="AF75" s="125"/>
      <c r="AG75" s="125"/>
      <c r="AH75" s="125"/>
      <c r="AI75" s="125"/>
      <c r="AJ75" s="125"/>
      <c r="AK75" s="125"/>
      <c r="AL75" s="125"/>
      <c r="AM75" s="125"/>
      <c r="AN75" s="125"/>
      <c r="AO75" s="125"/>
      <c r="AP75" s="125"/>
      <c r="AQ75" s="125"/>
      <c r="AR75" s="125"/>
      <c r="AS75" s="125"/>
      <c r="AT75" s="125"/>
      <c r="AU75" s="125"/>
      <c r="AV75" s="125"/>
      <c r="AW75" s="125"/>
      <c r="AX75" s="125"/>
      <c r="AY75" s="125"/>
      <c r="AZ75" s="125"/>
      <c r="BA75" s="125"/>
      <c r="BB75" s="125"/>
      <c r="BC75" s="125"/>
      <c r="BD75" s="125"/>
      <c r="BE75" s="125"/>
      <c r="BF75" s="125"/>
      <c r="BG75" s="125"/>
      <c r="BH75" s="125"/>
      <c r="BI75" s="125"/>
      <c r="BJ75" s="125"/>
      <c r="BK75" s="125"/>
    </row>
    <row r="76" spans="1:63" s="29" customFormat="1">
      <c r="A76" s="46"/>
      <c r="C76" s="305"/>
      <c r="D76" s="46"/>
      <c r="E76" s="46"/>
      <c r="F76" s="125"/>
      <c r="G76" s="125"/>
      <c r="H76" s="125"/>
      <c r="I76" s="125"/>
      <c r="J76" s="125"/>
      <c r="K76" s="125"/>
      <c r="L76" s="125"/>
      <c r="M76" s="125"/>
      <c r="N76" s="125"/>
      <c r="O76" s="125"/>
      <c r="P76" s="125"/>
      <c r="Q76" s="125"/>
      <c r="R76" s="125"/>
      <c r="S76" s="125"/>
      <c r="T76" s="125"/>
      <c r="U76" s="125"/>
      <c r="V76" s="125"/>
      <c r="W76" s="125"/>
      <c r="X76" s="125"/>
      <c r="Y76" s="125"/>
      <c r="Z76" s="125"/>
      <c r="AA76" s="125"/>
      <c r="AB76" s="125"/>
      <c r="AC76" s="125"/>
      <c r="AD76" s="125"/>
      <c r="AE76" s="125"/>
      <c r="AF76" s="125"/>
      <c r="AG76" s="125"/>
      <c r="AH76" s="125"/>
      <c r="AI76" s="125"/>
      <c r="AJ76" s="125"/>
      <c r="AK76" s="125"/>
      <c r="AL76" s="125"/>
      <c r="AM76" s="125"/>
      <c r="AN76" s="125"/>
      <c r="AO76" s="125"/>
      <c r="AP76" s="125"/>
      <c r="AQ76" s="125"/>
      <c r="AR76" s="125"/>
      <c r="AS76" s="125"/>
      <c r="AT76" s="125"/>
      <c r="AU76" s="125"/>
      <c r="AV76" s="125"/>
      <c r="AW76" s="125"/>
      <c r="AX76" s="125"/>
      <c r="AY76" s="125"/>
      <c r="AZ76" s="125"/>
      <c r="BA76" s="125"/>
      <c r="BB76" s="125"/>
      <c r="BC76" s="125"/>
      <c r="BD76" s="125"/>
      <c r="BE76" s="125"/>
      <c r="BF76" s="125"/>
      <c r="BG76" s="125"/>
      <c r="BH76" s="125"/>
      <c r="BI76" s="125"/>
      <c r="BJ76" s="125"/>
      <c r="BK76" s="125"/>
    </row>
    <row r="77" spans="1:63" s="29" customFormat="1">
      <c r="A77" s="46"/>
      <c r="C77" s="305"/>
      <c r="D77" s="46"/>
      <c r="E77" s="46"/>
      <c r="F77" s="125"/>
      <c r="G77" s="125"/>
      <c r="H77" s="125"/>
      <c r="I77" s="125"/>
      <c r="J77" s="125"/>
      <c r="K77" s="125"/>
      <c r="L77" s="125"/>
      <c r="M77" s="125"/>
      <c r="N77" s="125"/>
      <c r="O77" s="125"/>
      <c r="P77" s="125"/>
      <c r="Q77" s="125"/>
      <c r="R77" s="125"/>
      <c r="S77" s="125"/>
      <c r="T77" s="125"/>
      <c r="U77" s="125"/>
      <c r="V77" s="125"/>
      <c r="W77" s="125"/>
      <c r="X77" s="125"/>
      <c r="Y77" s="125"/>
      <c r="Z77" s="125"/>
      <c r="AA77" s="125"/>
      <c r="AB77" s="125"/>
      <c r="AC77" s="125"/>
      <c r="AD77" s="125"/>
      <c r="AE77" s="125"/>
      <c r="AF77" s="125"/>
      <c r="AG77" s="125"/>
      <c r="AH77" s="125"/>
      <c r="AI77" s="125"/>
      <c r="AJ77" s="125"/>
      <c r="AK77" s="125"/>
      <c r="AL77" s="125"/>
      <c r="AM77" s="125"/>
      <c r="AN77" s="125"/>
      <c r="AO77" s="125"/>
      <c r="AP77" s="125"/>
      <c r="AQ77" s="125"/>
      <c r="AR77" s="125"/>
      <c r="AS77" s="125"/>
      <c r="AT77" s="125"/>
      <c r="AU77" s="125"/>
      <c r="AV77" s="125"/>
      <c r="AW77" s="125"/>
      <c r="AX77" s="125"/>
      <c r="AY77" s="125"/>
      <c r="AZ77" s="125"/>
      <c r="BA77" s="125"/>
      <c r="BB77" s="125"/>
      <c r="BC77" s="125"/>
      <c r="BD77" s="125"/>
      <c r="BE77" s="125"/>
      <c r="BF77" s="125"/>
      <c r="BG77" s="125"/>
      <c r="BH77" s="125"/>
      <c r="BI77" s="125"/>
      <c r="BJ77" s="125"/>
      <c r="BK77" s="125"/>
    </row>
    <row r="78" spans="1:63" s="29" customFormat="1">
      <c r="A78" s="46"/>
      <c r="C78" s="305"/>
      <c r="D78" s="46"/>
      <c r="E78" s="46"/>
      <c r="F78" s="125"/>
      <c r="G78" s="125"/>
      <c r="H78" s="125"/>
      <c r="I78" s="125"/>
      <c r="J78" s="125"/>
      <c r="K78" s="125"/>
      <c r="L78" s="125"/>
      <c r="M78" s="125"/>
      <c r="N78" s="125"/>
      <c r="O78" s="125"/>
      <c r="P78" s="125"/>
      <c r="Q78" s="125"/>
      <c r="R78" s="125"/>
      <c r="S78" s="125"/>
      <c r="T78" s="125"/>
      <c r="U78" s="125"/>
      <c r="V78" s="125"/>
      <c r="W78" s="125"/>
      <c r="X78" s="125"/>
      <c r="Y78" s="125"/>
      <c r="Z78" s="125"/>
      <c r="AA78" s="125"/>
      <c r="AB78" s="125"/>
      <c r="AC78" s="125"/>
      <c r="AD78" s="125"/>
      <c r="AE78" s="125"/>
      <c r="AF78" s="125"/>
      <c r="AG78" s="125"/>
      <c r="AH78" s="125"/>
      <c r="AI78" s="125"/>
      <c r="AJ78" s="125"/>
      <c r="AK78" s="125"/>
      <c r="AL78" s="125"/>
      <c r="AM78" s="125"/>
      <c r="AN78" s="125"/>
      <c r="AO78" s="125"/>
      <c r="AP78" s="125"/>
      <c r="AQ78" s="125"/>
      <c r="AR78" s="125"/>
      <c r="AS78" s="125"/>
      <c r="AT78" s="125"/>
      <c r="AU78" s="125"/>
      <c r="AV78" s="125"/>
      <c r="AW78" s="125"/>
      <c r="AX78" s="125"/>
      <c r="AY78" s="125"/>
      <c r="AZ78" s="125"/>
      <c r="BA78" s="125"/>
      <c r="BB78" s="125"/>
      <c r="BC78" s="125"/>
      <c r="BD78" s="125"/>
      <c r="BE78" s="125"/>
      <c r="BF78" s="125"/>
      <c r="BG78" s="125"/>
      <c r="BH78" s="125"/>
      <c r="BI78" s="125"/>
      <c r="BJ78" s="125"/>
      <c r="BK78" s="125"/>
    </row>
    <row r="79" spans="1:63" s="29" customFormat="1">
      <c r="A79" s="46"/>
      <c r="C79" s="305"/>
      <c r="D79" s="46"/>
      <c r="E79" s="46"/>
      <c r="F79" s="125"/>
      <c r="G79" s="125"/>
      <c r="H79" s="125"/>
      <c r="I79" s="125"/>
      <c r="J79" s="125"/>
      <c r="K79" s="125"/>
      <c r="L79" s="125"/>
      <c r="M79" s="125"/>
      <c r="N79" s="125"/>
      <c r="O79" s="125"/>
      <c r="P79" s="125"/>
      <c r="Q79" s="125"/>
      <c r="R79" s="125"/>
      <c r="S79" s="125"/>
      <c r="T79" s="125"/>
      <c r="U79" s="125"/>
      <c r="V79" s="125"/>
      <c r="W79" s="125"/>
      <c r="X79" s="125"/>
      <c r="Y79" s="125"/>
      <c r="Z79" s="125"/>
      <c r="AA79" s="125"/>
      <c r="AB79" s="125"/>
      <c r="AC79" s="125"/>
      <c r="AD79" s="125"/>
      <c r="AE79" s="125"/>
      <c r="AF79" s="125"/>
      <c r="AG79" s="125"/>
      <c r="AH79" s="125"/>
      <c r="AI79" s="125"/>
      <c r="AJ79" s="125"/>
      <c r="AK79" s="125"/>
      <c r="AL79" s="125"/>
      <c r="AM79" s="125"/>
      <c r="AN79" s="125"/>
      <c r="AO79" s="125"/>
      <c r="AP79" s="125"/>
      <c r="AQ79" s="125"/>
      <c r="AR79" s="125"/>
      <c r="AS79" s="125"/>
      <c r="AT79" s="125"/>
      <c r="AU79" s="125"/>
      <c r="AV79" s="125"/>
      <c r="AW79" s="125"/>
      <c r="AX79" s="125"/>
      <c r="AY79" s="125"/>
      <c r="AZ79" s="125"/>
      <c r="BA79" s="125"/>
      <c r="BB79" s="125"/>
      <c r="BC79" s="125"/>
      <c r="BD79" s="125"/>
      <c r="BE79" s="125"/>
      <c r="BF79" s="125"/>
      <c r="BG79" s="125"/>
      <c r="BH79" s="125"/>
      <c r="BI79" s="125"/>
      <c r="BJ79" s="125"/>
      <c r="BK79" s="125"/>
    </row>
    <row r="80" spans="1:63" s="29" customFormat="1">
      <c r="A80" s="46"/>
      <c r="C80" s="305"/>
      <c r="D80" s="46"/>
      <c r="E80" s="46"/>
      <c r="F80" s="125"/>
      <c r="G80" s="125"/>
      <c r="H80" s="125"/>
      <c r="I80" s="125"/>
      <c r="J80" s="125"/>
      <c r="K80" s="125"/>
      <c r="L80" s="125"/>
      <c r="M80" s="125"/>
      <c r="N80" s="125"/>
      <c r="O80" s="125"/>
      <c r="P80" s="125"/>
      <c r="Q80" s="125"/>
      <c r="R80" s="125"/>
      <c r="S80" s="125"/>
      <c r="T80" s="125"/>
      <c r="U80" s="125"/>
      <c r="V80" s="125"/>
      <c r="W80" s="125"/>
      <c r="X80" s="125"/>
      <c r="Y80" s="125"/>
      <c r="Z80" s="125"/>
      <c r="AA80" s="125"/>
      <c r="AB80" s="125"/>
      <c r="AC80" s="125"/>
      <c r="AD80" s="125"/>
      <c r="AE80" s="125"/>
      <c r="AF80" s="125"/>
      <c r="AG80" s="125"/>
      <c r="AH80" s="125"/>
      <c r="AI80" s="125"/>
      <c r="AJ80" s="125"/>
      <c r="AK80" s="125"/>
      <c r="AL80" s="125"/>
      <c r="AM80" s="125"/>
      <c r="AN80" s="125"/>
      <c r="AO80" s="125"/>
      <c r="AP80" s="125"/>
      <c r="AQ80" s="125"/>
      <c r="AR80" s="125"/>
      <c r="AS80" s="125"/>
      <c r="AT80" s="125"/>
      <c r="AU80" s="125"/>
      <c r="AV80" s="125"/>
      <c r="AW80" s="125"/>
      <c r="AX80" s="125"/>
      <c r="AY80" s="125"/>
      <c r="AZ80" s="125"/>
      <c r="BA80" s="125"/>
      <c r="BB80" s="125"/>
      <c r="BC80" s="125"/>
      <c r="BD80" s="125"/>
      <c r="BE80" s="125"/>
      <c r="BF80" s="125"/>
      <c r="BG80" s="125"/>
      <c r="BH80" s="125"/>
      <c r="BI80" s="125"/>
      <c r="BJ80" s="125"/>
      <c r="BK80" s="125"/>
    </row>
    <row r="81" spans="1:63" s="29" customFormat="1">
      <c r="A81" s="46"/>
      <c r="C81" s="305"/>
      <c r="D81" s="46"/>
      <c r="E81" s="46"/>
      <c r="F81" s="125"/>
      <c r="G81" s="125"/>
      <c r="H81" s="125"/>
      <c r="I81" s="125"/>
      <c r="J81" s="125"/>
      <c r="K81" s="125"/>
      <c r="L81" s="125"/>
      <c r="M81" s="125"/>
      <c r="N81" s="125"/>
      <c r="O81" s="125"/>
      <c r="P81" s="125"/>
      <c r="Q81" s="125"/>
      <c r="R81" s="125"/>
      <c r="S81" s="125"/>
      <c r="T81" s="125"/>
      <c r="U81" s="125"/>
      <c r="V81" s="125"/>
      <c r="W81" s="125"/>
      <c r="X81" s="125"/>
      <c r="Y81" s="125"/>
      <c r="Z81" s="125"/>
      <c r="AA81" s="125"/>
      <c r="AB81" s="125"/>
      <c r="AC81" s="125"/>
      <c r="AD81" s="125"/>
      <c r="AE81" s="125"/>
      <c r="AF81" s="125"/>
      <c r="AG81" s="125"/>
      <c r="AH81" s="125"/>
      <c r="AI81" s="125"/>
      <c r="AJ81" s="125"/>
      <c r="AK81" s="125"/>
      <c r="AL81" s="125"/>
      <c r="AM81" s="125"/>
      <c r="AN81" s="125"/>
      <c r="AO81" s="125"/>
      <c r="AP81" s="125"/>
      <c r="AQ81" s="125"/>
      <c r="AR81" s="125"/>
      <c r="AS81" s="125"/>
      <c r="AT81" s="125"/>
      <c r="AU81" s="125"/>
      <c r="AV81" s="125"/>
      <c r="AW81" s="125"/>
      <c r="AX81" s="125"/>
      <c r="AY81" s="125"/>
      <c r="AZ81" s="125"/>
      <c r="BA81" s="125"/>
      <c r="BB81" s="125"/>
      <c r="BC81" s="125"/>
      <c r="BD81" s="125"/>
      <c r="BE81" s="125"/>
      <c r="BF81" s="125"/>
      <c r="BG81" s="125"/>
      <c r="BH81" s="125"/>
      <c r="BI81" s="125"/>
      <c r="BJ81" s="125"/>
      <c r="BK81" s="125"/>
    </row>
    <row r="82" spans="1:63" s="29" customFormat="1">
      <c r="A82" s="46"/>
      <c r="C82" s="305"/>
      <c r="D82" s="46"/>
      <c r="E82" s="46"/>
      <c r="F82" s="125"/>
      <c r="G82" s="125"/>
      <c r="H82" s="125"/>
      <c r="I82" s="125"/>
      <c r="J82" s="125"/>
      <c r="K82" s="125"/>
      <c r="L82" s="125"/>
      <c r="M82" s="125"/>
      <c r="N82" s="125"/>
      <c r="O82" s="125"/>
      <c r="P82" s="125"/>
      <c r="Q82" s="125"/>
      <c r="R82" s="125"/>
      <c r="S82" s="125"/>
      <c r="T82" s="125"/>
      <c r="U82" s="125"/>
      <c r="V82" s="125"/>
      <c r="W82" s="125"/>
      <c r="X82" s="125"/>
      <c r="Y82" s="125"/>
      <c r="Z82" s="125"/>
      <c r="AA82" s="125"/>
      <c r="AB82" s="125"/>
      <c r="AC82" s="125"/>
      <c r="AD82" s="125"/>
      <c r="AE82" s="125"/>
      <c r="AF82" s="125"/>
      <c r="AG82" s="125"/>
      <c r="AH82" s="125"/>
      <c r="AI82" s="125"/>
      <c r="AJ82" s="125"/>
      <c r="AK82" s="125"/>
      <c r="AL82" s="125"/>
      <c r="AM82" s="125"/>
      <c r="AN82" s="125"/>
      <c r="AO82" s="125"/>
      <c r="AP82" s="125"/>
      <c r="AQ82" s="125"/>
      <c r="AR82" s="125"/>
      <c r="AS82" s="125"/>
      <c r="AT82" s="125"/>
      <c r="AU82" s="125"/>
      <c r="AV82" s="125"/>
      <c r="AW82" s="125"/>
      <c r="AX82" s="125"/>
      <c r="AY82" s="125"/>
      <c r="AZ82" s="125"/>
      <c r="BA82" s="125"/>
      <c r="BB82" s="125"/>
      <c r="BC82" s="125"/>
      <c r="BD82" s="125"/>
      <c r="BE82" s="125"/>
      <c r="BF82" s="125"/>
      <c r="BG82" s="125"/>
      <c r="BH82" s="125"/>
      <c r="BI82" s="125"/>
      <c r="BJ82" s="125"/>
      <c r="BK82" s="125"/>
    </row>
    <row r="83" spans="1:63" s="29" customFormat="1">
      <c r="A83" s="46"/>
      <c r="C83" s="305"/>
      <c r="D83" s="46"/>
      <c r="E83" s="46"/>
      <c r="F83" s="125"/>
      <c r="G83" s="125"/>
      <c r="H83" s="125"/>
      <c r="I83" s="125"/>
      <c r="J83" s="125"/>
      <c r="K83" s="125"/>
      <c r="L83" s="125"/>
      <c r="M83" s="125"/>
      <c r="N83" s="125"/>
      <c r="O83" s="125"/>
      <c r="P83" s="125"/>
      <c r="Q83" s="125"/>
      <c r="R83" s="125"/>
      <c r="S83" s="125"/>
      <c r="T83" s="125"/>
      <c r="U83" s="125"/>
      <c r="V83" s="125"/>
      <c r="W83" s="125"/>
      <c r="X83" s="125"/>
      <c r="Y83" s="125"/>
      <c r="Z83" s="125"/>
      <c r="AA83" s="125"/>
      <c r="AB83" s="125"/>
      <c r="AC83" s="125"/>
      <c r="AD83" s="125"/>
      <c r="AE83" s="125"/>
      <c r="AF83" s="125"/>
      <c r="AG83" s="125"/>
      <c r="AH83" s="125"/>
      <c r="AI83" s="125"/>
      <c r="AJ83" s="125"/>
      <c r="AK83" s="125"/>
      <c r="AL83" s="125"/>
      <c r="AM83" s="125"/>
      <c r="AN83" s="125"/>
      <c r="AO83" s="125"/>
      <c r="AP83" s="125"/>
      <c r="AQ83" s="125"/>
      <c r="AR83" s="125"/>
      <c r="AS83" s="125"/>
      <c r="AT83" s="125"/>
      <c r="AU83" s="125"/>
      <c r="AV83" s="125"/>
      <c r="AW83" s="125"/>
      <c r="AX83" s="125"/>
      <c r="AY83" s="125"/>
      <c r="AZ83" s="125"/>
      <c r="BA83" s="125"/>
      <c r="BB83" s="125"/>
      <c r="BC83" s="125"/>
      <c r="BD83" s="125"/>
      <c r="BE83" s="125"/>
      <c r="BF83" s="125"/>
      <c r="BG83" s="125"/>
      <c r="BH83" s="125"/>
      <c r="BI83" s="125"/>
      <c r="BJ83" s="125"/>
      <c r="BK83" s="125"/>
    </row>
    <row r="84" spans="1:63" s="29" customFormat="1">
      <c r="A84" s="46"/>
      <c r="C84" s="305"/>
      <c r="D84" s="46"/>
      <c r="E84" s="46"/>
      <c r="F84" s="125"/>
      <c r="G84" s="125"/>
      <c r="H84" s="125"/>
      <c r="I84" s="125"/>
      <c r="J84" s="125"/>
      <c r="K84" s="125"/>
      <c r="L84" s="125"/>
      <c r="M84" s="125"/>
      <c r="N84" s="125"/>
      <c r="O84" s="125"/>
      <c r="P84" s="125"/>
      <c r="Q84" s="125"/>
      <c r="R84" s="125"/>
      <c r="S84" s="125"/>
      <c r="T84" s="125"/>
      <c r="U84" s="125"/>
      <c r="V84" s="125"/>
      <c r="W84" s="125"/>
      <c r="X84" s="125"/>
      <c r="Y84" s="125"/>
      <c r="Z84" s="125"/>
      <c r="AA84" s="125"/>
      <c r="AB84" s="125"/>
      <c r="AC84" s="125"/>
      <c r="AD84" s="125"/>
      <c r="AE84" s="125"/>
      <c r="AF84" s="125"/>
      <c r="AG84" s="125"/>
      <c r="AH84" s="125"/>
      <c r="AI84" s="125"/>
      <c r="AJ84" s="125"/>
      <c r="AK84" s="125"/>
      <c r="AL84" s="125"/>
      <c r="AM84" s="125"/>
      <c r="AN84" s="125"/>
      <c r="AO84" s="125"/>
      <c r="AP84" s="125"/>
      <c r="AQ84" s="125"/>
      <c r="AR84" s="125"/>
      <c r="AS84" s="125"/>
      <c r="AT84" s="125"/>
      <c r="AU84" s="125"/>
      <c r="AV84" s="125"/>
      <c r="AW84" s="125"/>
      <c r="AX84" s="125"/>
      <c r="AY84" s="125"/>
      <c r="AZ84" s="125"/>
      <c r="BA84" s="125"/>
      <c r="BB84" s="125"/>
      <c r="BC84" s="125"/>
      <c r="BD84" s="125"/>
      <c r="BE84" s="125"/>
      <c r="BF84" s="125"/>
      <c r="BG84" s="125"/>
      <c r="BH84" s="125"/>
      <c r="BI84" s="125"/>
      <c r="BJ84" s="125"/>
      <c r="BK84" s="125"/>
    </row>
    <row r="85" spans="1:63" s="29" customFormat="1">
      <c r="A85" s="46"/>
      <c r="C85" s="305"/>
      <c r="D85" s="46"/>
      <c r="E85" s="46"/>
      <c r="F85" s="125"/>
      <c r="G85" s="125"/>
      <c r="H85" s="125"/>
      <c r="I85" s="125"/>
      <c r="J85" s="125"/>
      <c r="K85" s="125"/>
      <c r="L85" s="125"/>
      <c r="M85" s="125"/>
      <c r="N85" s="125"/>
      <c r="O85" s="125"/>
      <c r="P85" s="125"/>
      <c r="Q85" s="125"/>
      <c r="R85" s="125"/>
      <c r="S85" s="125"/>
      <c r="T85" s="125"/>
      <c r="U85" s="125"/>
      <c r="V85" s="125"/>
      <c r="W85" s="125"/>
      <c r="X85" s="125"/>
      <c r="Y85" s="125"/>
      <c r="Z85" s="125"/>
      <c r="AA85" s="125"/>
      <c r="AB85" s="125"/>
      <c r="AC85" s="125"/>
      <c r="AD85" s="125"/>
      <c r="AE85" s="125"/>
      <c r="AF85" s="125"/>
      <c r="AG85" s="125"/>
      <c r="AH85" s="125"/>
      <c r="AI85" s="125"/>
      <c r="AJ85" s="125"/>
      <c r="AK85" s="125"/>
      <c r="AL85" s="125"/>
      <c r="AM85" s="125"/>
      <c r="AN85" s="125"/>
      <c r="AO85" s="125"/>
      <c r="AP85" s="125"/>
      <c r="AQ85" s="125"/>
      <c r="AR85" s="125"/>
      <c r="AS85" s="125"/>
      <c r="AT85" s="125"/>
      <c r="AU85" s="125"/>
      <c r="AV85" s="125"/>
      <c r="AW85" s="125"/>
      <c r="AX85" s="125"/>
      <c r="AY85" s="125"/>
      <c r="AZ85" s="125"/>
      <c r="BA85" s="125"/>
      <c r="BB85" s="125"/>
      <c r="BC85" s="125"/>
      <c r="BD85" s="125"/>
      <c r="BE85" s="125"/>
      <c r="BF85" s="125"/>
      <c r="BG85" s="125"/>
      <c r="BH85" s="125"/>
      <c r="BI85" s="125"/>
      <c r="BJ85" s="125"/>
      <c r="BK85" s="125"/>
    </row>
    <row r="86" spans="1:63" s="29" customFormat="1">
      <c r="A86" s="46"/>
      <c r="C86" s="305"/>
      <c r="D86" s="46"/>
      <c r="E86" s="46"/>
      <c r="F86" s="125"/>
      <c r="G86" s="125"/>
      <c r="H86" s="125"/>
      <c r="I86" s="125"/>
      <c r="J86" s="125"/>
      <c r="K86" s="125"/>
      <c r="L86" s="125"/>
      <c r="M86" s="125"/>
      <c r="N86" s="125"/>
      <c r="O86" s="125"/>
      <c r="P86" s="125"/>
      <c r="Q86" s="125"/>
      <c r="R86" s="125"/>
      <c r="S86" s="125"/>
      <c r="T86" s="125"/>
      <c r="U86" s="125"/>
      <c r="V86" s="125"/>
      <c r="W86" s="125"/>
      <c r="X86" s="125"/>
      <c r="Y86" s="125"/>
      <c r="Z86" s="125"/>
      <c r="AA86" s="125"/>
      <c r="AB86" s="125"/>
      <c r="AC86" s="125"/>
      <c r="AD86" s="125"/>
      <c r="AE86" s="125"/>
      <c r="AF86" s="125"/>
      <c r="AG86" s="125"/>
      <c r="AH86" s="125"/>
      <c r="AI86" s="125"/>
      <c r="AJ86" s="125"/>
      <c r="AK86" s="125"/>
      <c r="AL86" s="125"/>
      <c r="AM86" s="125"/>
      <c r="AN86" s="125"/>
      <c r="AO86" s="125"/>
      <c r="AP86" s="125"/>
      <c r="AQ86" s="125"/>
      <c r="AR86" s="125"/>
      <c r="AS86" s="125"/>
      <c r="AT86" s="125"/>
      <c r="AU86" s="125"/>
      <c r="AV86" s="125"/>
      <c r="AW86" s="125"/>
      <c r="AX86" s="125"/>
      <c r="AY86" s="125"/>
      <c r="AZ86" s="125"/>
      <c r="BA86" s="125"/>
      <c r="BB86" s="125"/>
      <c r="BC86" s="125"/>
      <c r="BD86" s="125"/>
      <c r="BE86" s="125"/>
      <c r="BF86" s="125"/>
      <c r="BG86" s="125"/>
      <c r="BH86" s="125"/>
      <c r="BI86" s="125"/>
      <c r="BJ86" s="125"/>
      <c r="BK86" s="125"/>
    </row>
    <row r="87" spans="1:63" s="29" customFormat="1">
      <c r="A87" s="46"/>
      <c r="C87" s="305"/>
      <c r="D87" s="46"/>
      <c r="E87" s="46"/>
      <c r="F87" s="125"/>
      <c r="G87" s="125"/>
      <c r="H87" s="125"/>
      <c r="I87" s="125"/>
      <c r="J87" s="125"/>
      <c r="K87" s="125"/>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c r="AU87" s="125"/>
      <c r="AV87" s="125"/>
      <c r="AW87" s="125"/>
      <c r="AX87" s="125"/>
      <c r="AY87" s="125"/>
      <c r="AZ87" s="125"/>
      <c r="BA87" s="125"/>
      <c r="BB87" s="125"/>
      <c r="BC87" s="125"/>
      <c r="BD87" s="125"/>
      <c r="BE87" s="125"/>
      <c r="BF87" s="125"/>
      <c r="BG87" s="125"/>
      <c r="BH87" s="125"/>
      <c r="BI87" s="125"/>
      <c r="BJ87" s="125"/>
      <c r="BK87" s="125"/>
    </row>
    <row r="88" spans="1:63" s="29" customFormat="1">
      <c r="A88" s="46"/>
      <c r="C88" s="305"/>
      <c r="D88" s="46"/>
      <c r="E88" s="46"/>
      <c r="F88" s="125"/>
      <c r="G88" s="125"/>
      <c r="H88" s="125"/>
      <c r="I88" s="125"/>
      <c r="J88" s="125"/>
      <c r="K88" s="125"/>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c r="AU88" s="125"/>
      <c r="AV88" s="125"/>
      <c r="AW88" s="125"/>
      <c r="AX88" s="125"/>
      <c r="AY88" s="125"/>
      <c r="AZ88" s="125"/>
      <c r="BA88" s="125"/>
      <c r="BB88" s="125"/>
      <c r="BC88" s="125"/>
      <c r="BD88" s="125"/>
      <c r="BE88" s="125"/>
      <c r="BF88" s="125"/>
      <c r="BG88" s="125"/>
      <c r="BH88" s="125"/>
      <c r="BI88" s="125"/>
      <c r="BJ88" s="125"/>
      <c r="BK88" s="125"/>
    </row>
    <row r="89" spans="1:63" s="29" customFormat="1">
      <c r="A89" s="46"/>
      <c r="C89" s="305"/>
      <c r="D89" s="46"/>
      <c r="E89" s="46"/>
      <c r="F89" s="125"/>
      <c r="G89" s="125"/>
      <c r="H89" s="125"/>
      <c r="I89" s="125"/>
      <c r="J89" s="125"/>
      <c r="K89" s="125"/>
      <c r="L89" s="125"/>
      <c r="M89" s="125"/>
      <c r="N89" s="125"/>
      <c r="O89" s="125"/>
      <c r="P89" s="125"/>
      <c r="Q89" s="125"/>
      <c r="R89" s="125"/>
      <c r="S89" s="125"/>
      <c r="T89" s="125"/>
      <c r="U89" s="125"/>
      <c r="V89" s="125"/>
      <c r="W89" s="125"/>
      <c r="X89" s="125"/>
      <c r="Y89" s="125"/>
      <c r="Z89" s="125"/>
      <c r="AA89" s="125"/>
      <c r="AB89" s="125"/>
      <c r="AC89" s="125"/>
      <c r="AD89" s="125"/>
      <c r="AE89" s="125"/>
      <c r="AF89" s="125"/>
      <c r="AG89" s="125"/>
      <c r="AH89" s="125"/>
      <c r="AI89" s="125"/>
      <c r="AJ89" s="125"/>
      <c r="AK89" s="125"/>
      <c r="AL89" s="125"/>
      <c r="AM89" s="125"/>
      <c r="AN89" s="125"/>
      <c r="AO89" s="125"/>
      <c r="AP89" s="125"/>
      <c r="AQ89" s="125"/>
      <c r="AR89" s="125"/>
      <c r="AS89" s="125"/>
      <c r="AT89" s="125"/>
      <c r="AU89" s="125"/>
      <c r="AV89" s="125"/>
      <c r="AW89" s="125"/>
      <c r="AX89" s="125"/>
      <c r="AY89" s="125"/>
      <c r="AZ89" s="125"/>
      <c r="BA89" s="125"/>
      <c r="BB89" s="125"/>
      <c r="BC89" s="125"/>
      <c r="BD89" s="125"/>
      <c r="BE89" s="125"/>
      <c r="BF89" s="125"/>
      <c r="BG89" s="125"/>
      <c r="BH89" s="125"/>
      <c r="BI89" s="125"/>
      <c r="BJ89" s="125"/>
      <c r="BK89" s="125"/>
    </row>
    <row r="90" spans="1:63" s="29" customFormat="1">
      <c r="A90" s="46"/>
      <c r="C90" s="305"/>
      <c r="D90" s="46"/>
      <c r="E90" s="46"/>
      <c r="F90" s="125"/>
      <c r="G90" s="125"/>
      <c r="H90" s="125"/>
      <c r="I90" s="125"/>
      <c r="J90" s="125"/>
      <c r="K90" s="125"/>
      <c r="L90" s="125"/>
      <c r="M90" s="125"/>
      <c r="N90" s="125"/>
      <c r="O90" s="125"/>
      <c r="P90" s="125"/>
      <c r="Q90" s="125"/>
      <c r="R90" s="125"/>
      <c r="S90" s="125"/>
      <c r="T90" s="125"/>
      <c r="U90" s="125"/>
      <c r="V90" s="125"/>
      <c r="W90" s="125"/>
      <c r="X90" s="125"/>
      <c r="Y90" s="125"/>
      <c r="Z90" s="125"/>
      <c r="AA90" s="125"/>
      <c r="AB90" s="125"/>
      <c r="AC90" s="125"/>
      <c r="AD90" s="125"/>
      <c r="AE90" s="125"/>
      <c r="AF90" s="125"/>
      <c r="AG90" s="125"/>
      <c r="AH90" s="125"/>
      <c r="AI90" s="125"/>
      <c r="AJ90" s="125"/>
      <c r="AK90" s="125"/>
      <c r="AL90" s="125"/>
      <c r="AM90" s="125"/>
      <c r="AN90" s="125"/>
      <c r="AO90" s="125"/>
      <c r="AP90" s="125"/>
      <c r="AQ90" s="125"/>
      <c r="AR90" s="125"/>
      <c r="AS90" s="125"/>
      <c r="AT90" s="125"/>
      <c r="AU90" s="125"/>
      <c r="AV90" s="125"/>
      <c r="AW90" s="125"/>
      <c r="AX90" s="125"/>
      <c r="AY90" s="125"/>
      <c r="AZ90" s="125"/>
      <c r="BA90" s="125"/>
      <c r="BB90" s="125"/>
      <c r="BC90" s="125"/>
      <c r="BD90" s="125"/>
      <c r="BE90" s="125"/>
      <c r="BF90" s="125"/>
      <c r="BG90" s="125"/>
      <c r="BH90" s="125"/>
      <c r="BI90" s="125"/>
      <c r="BJ90" s="125"/>
      <c r="BK90" s="125"/>
    </row>
    <row r="91" spans="1:63" s="29" customFormat="1">
      <c r="A91" s="46"/>
      <c r="C91" s="305"/>
      <c r="D91" s="46"/>
      <c r="E91" s="46"/>
      <c r="F91" s="125"/>
      <c r="G91" s="125"/>
      <c r="H91" s="125"/>
      <c r="I91" s="125"/>
      <c r="J91" s="125"/>
      <c r="K91" s="125"/>
      <c r="L91" s="125"/>
      <c r="M91" s="125"/>
      <c r="N91" s="125"/>
      <c r="O91" s="125"/>
      <c r="P91" s="125"/>
      <c r="Q91" s="125"/>
      <c r="R91" s="125"/>
      <c r="S91" s="125"/>
      <c r="T91" s="125"/>
      <c r="U91" s="125"/>
      <c r="V91" s="125"/>
      <c r="W91" s="125"/>
      <c r="X91" s="125"/>
      <c r="Y91" s="125"/>
      <c r="Z91" s="125"/>
      <c r="AA91" s="125"/>
      <c r="AB91" s="125"/>
      <c r="AC91" s="125"/>
      <c r="AD91" s="125"/>
      <c r="AE91" s="125"/>
      <c r="AF91" s="125"/>
      <c r="AG91" s="125"/>
      <c r="AH91" s="125"/>
      <c r="AI91" s="125"/>
      <c r="AJ91" s="125"/>
      <c r="AK91" s="125"/>
      <c r="AL91" s="125"/>
      <c r="AM91" s="125"/>
      <c r="AN91" s="125"/>
      <c r="AO91" s="125"/>
      <c r="AP91" s="125"/>
      <c r="AQ91" s="125"/>
      <c r="AR91" s="125"/>
      <c r="AS91" s="125"/>
      <c r="AT91" s="125"/>
      <c r="AU91" s="125"/>
      <c r="AV91" s="125"/>
      <c r="AW91" s="125"/>
      <c r="AX91" s="125"/>
      <c r="AY91" s="125"/>
      <c r="AZ91" s="125"/>
      <c r="BA91" s="125"/>
      <c r="BB91" s="125"/>
      <c r="BC91" s="125"/>
      <c r="BD91" s="125"/>
      <c r="BE91" s="125"/>
      <c r="BF91" s="125"/>
      <c r="BG91" s="125"/>
      <c r="BH91" s="125"/>
      <c r="BI91" s="125"/>
      <c r="BJ91" s="125"/>
      <c r="BK91" s="125"/>
    </row>
    <row r="92" spans="1:63" s="29" customFormat="1">
      <c r="A92" s="46"/>
      <c r="C92" s="305"/>
      <c r="D92" s="46"/>
      <c r="E92" s="46"/>
      <c r="F92" s="125"/>
      <c r="G92" s="125"/>
      <c r="H92" s="125"/>
      <c r="I92" s="125"/>
      <c r="J92" s="125"/>
      <c r="K92" s="125"/>
      <c r="L92" s="125"/>
      <c r="M92" s="125"/>
      <c r="N92" s="125"/>
      <c r="O92" s="125"/>
      <c r="P92" s="125"/>
      <c r="Q92" s="125"/>
      <c r="R92" s="125"/>
      <c r="S92" s="125"/>
      <c r="T92" s="125"/>
      <c r="U92" s="125"/>
      <c r="V92" s="125"/>
      <c r="W92" s="125"/>
      <c r="X92" s="125"/>
      <c r="Y92" s="125"/>
      <c r="Z92" s="125"/>
      <c r="AA92" s="125"/>
      <c r="AB92" s="125"/>
      <c r="AC92" s="125"/>
      <c r="AD92" s="125"/>
      <c r="AE92" s="125"/>
      <c r="AF92" s="125"/>
      <c r="AG92" s="125"/>
      <c r="AH92" s="125"/>
      <c r="AI92" s="125"/>
      <c r="AJ92" s="125"/>
      <c r="AK92" s="125"/>
      <c r="AL92" s="125"/>
      <c r="AM92" s="125"/>
      <c r="AN92" s="125"/>
      <c r="AO92" s="125"/>
      <c r="AP92" s="125"/>
      <c r="AQ92" s="125"/>
      <c r="AR92" s="125"/>
      <c r="AS92" s="125"/>
      <c r="AT92" s="125"/>
      <c r="AU92" s="125"/>
      <c r="AV92" s="125"/>
      <c r="AW92" s="125"/>
      <c r="AX92" s="125"/>
      <c r="AY92" s="125"/>
      <c r="AZ92" s="125"/>
      <c r="BA92" s="125"/>
      <c r="BB92" s="125"/>
      <c r="BC92" s="125"/>
      <c r="BD92" s="125"/>
      <c r="BE92" s="125"/>
      <c r="BF92" s="125"/>
      <c r="BG92" s="125"/>
      <c r="BH92" s="125"/>
      <c r="BI92" s="125"/>
      <c r="BJ92" s="125"/>
      <c r="BK92" s="125"/>
    </row>
    <row r="93" spans="1:63" s="29" customFormat="1">
      <c r="A93" s="46"/>
      <c r="C93" s="305"/>
      <c r="D93" s="46"/>
      <c r="E93" s="46"/>
      <c r="F93" s="125"/>
      <c r="G93" s="125"/>
      <c r="H93" s="125"/>
      <c r="I93" s="125"/>
      <c r="J93" s="125"/>
      <c r="K93" s="125"/>
      <c r="L93" s="125"/>
      <c r="M93" s="125"/>
      <c r="N93" s="125"/>
      <c r="O93" s="125"/>
      <c r="P93" s="125"/>
      <c r="Q93" s="125"/>
      <c r="R93" s="125"/>
      <c r="S93" s="125"/>
      <c r="T93" s="125"/>
      <c r="U93" s="125"/>
      <c r="V93" s="125"/>
      <c r="W93" s="125"/>
      <c r="X93" s="125"/>
      <c r="Y93" s="125"/>
      <c r="Z93" s="125"/>
      <c r="AA93" s="125"/>
      <c r="AB93" s="125"/>
      <c r="AC93" s="125"/>
      <c r="AD93" s="125"/>
      <c r="AE93" s="125"/>
      <c r="AF93" s="125"/>
      <c r="AG93" s="125"/>
      <c r="AH93" s="125"/>
      <c r="AI93" s="125"/>
      <c r="AJ93" s="125"/>
      <c r="AK93" s="125"/>
      <c r="AL93" s="125"/>
      <c r="AM93" s="125"/>
      <c r="AN93" s="125"/>
      <c r="AO93" s="125"/>
      <c r="AP93" s="125"/>
      <c r="AQ93" s="125"/>
      <c r="AR93" s="125"/>
      <c r="AS93" s="125"/>
      <c r="AT93" s="125"/>
      <c r="AU93" s="125"/>
      <c r="AV93" s="125"/>
      <c r="AW93" s="125"/>
      <c r="AX93" s="125"/>
      <c r="AY93" s="125"/>
      <c r="AZ93" s="125"/>
      <c r="BA93" s="125"/>
      <c r="BB93" s="125"/>
      <c r="BC93" s="125"/>
      <c r="BD93" s="125"/>
      <c r="BE93" s="125"/>
      <c r="BF93" s="125"/>
      <c r="BG93" s="125"/>
      <c r="BH93" s="125"/>
      <c r="BI93" s="125"/>
      <c r="BJ93" s="125"/>
      <c r="BK93" s="125"/>
    </row>
    <row r="94" spans="1:63" s="29" customFormat="1">
      <c r="A94" s="46"/>
      <c r="C94" s="305"/>
      <c r="D94" s="46"/>
      <c r="E94" s="46"/>
      <c r="F94" s="125"/>
      <c r="G94" s="125"/>
      <c r="H94" s="125"/>
      <c r="I94" s="125"/>
      <c r="J94" s="125"/>
      <c r="K94" s="125"/>
      <c r="L94" s="125"/>
      <c r="M94" s="125"/>
      <c r="N94" s="125"/>
      <c r="O94" s="125"/>
      <c r="P94" s="125"/>
      <c r="Q94" s="125"/>
      <c r="R94" s="125"/>
      <c r="S94" s="125"/>
      <c r="T94" s="125"/>
      <c r="U94" s="125"/>
      <c r="V94" s="125"/>
      <c r="W94" s="125"/>
      <c r="X94" s="125"/>
      <c r="Y94" s="125"/>
      <c r="Z94" s="125"/>
      <c r="AA94" s="125"/>
      <c r="AB94" s="125"/>
      <c r="AC94" s="125"/>
      <c r="AD94" s="125"/>
      <c r="AE94" s="125"/>
      <c r="AF94" s="125"/>
      <c r="AG94" s="125"/>
      <c r="AH94" s="125"/>
      <c r="AI94" s="125"/>
      <c r="AJ94" s="125"/>
      <c r="AK94" s="125"/>
      <c r="AL94" s="125"/>
      <c r="AM94" s="125"/>
      <c r="AN94" s="125"/>
      <c r="AO94" s="125"/>
      <c r="AP94" s="125"/>
      <c r="AQ94" s="125"/>
      <c r="AR94" s="125"/>
      <c r="AS94" s="125"/>
      <c r="AT94" s="125"/>
      <c r="AU94" s="125"/>
      <c r="AV94" s="125"/>
      <c r="AW94" s="125"/>
      <c r="AX94" s="125"/>
      <c r="AY94" s="125"/>
      <c r="AZ94" s="125"/>
      <c r="BA94" s="125"/>
      <c r="BB94" s="125"/>
      <c r="BC94" s="125"/>
      <c r="BD94" s="125"/>
      <c r="BE94" s="125"/>
      <c r="BF94" s="125"/>
      <c r="BG94" s="125"/>
      <c r="BH94" s="125"/>
      <c r="BI94" s="125"/>
      <c r="BJ94" s="125"/>
      <c r="BK94" s="125"/>
    </row>
    <row r="95" spans="1:63" s="29" customFormat="1">
      <c r="A95" s="46"/>
      <c r="C95" s="305"/>
      <c r="D95" s="46"/>
      <c r="E95" s="46"/>
      <c r="F95" s="125"/>
      <c r="G95" s="125"/>
      <c r="H95" s="125"/>
      <c r="I95" s="125"/>
      <c r="J95" s="125"/>
      <c r="K95" s="125"/>
      <c r="L95" s="125"/>
      <c r="M95" s="125"/>
      <c r="N95" s="125"/>
      <c r="O95" s="125"/>
      <c r="P95" s="125"/>
      <c r="Q95" s="125"/>
      <c r="R95" s="125"/>
      <c r="S95" s="125"/>
      <c r="T95" s="125"/>
      <c r="U95" s="125"/>
      <c r="V95" s="125"/>
      <c r="W95" s="125"/>
      <c r="X95" s="125"/>
      <c r="Y95" s="125"/>
      <c r="Z95" s="125"/>
      <c r="AA95" s="125"/>
      <c r="AB95" s="125"/>
      <c r="AC95" s="125"/>
      <c r="AD95" s="125"/>
      <c r="AE95" s="125"/>
      <c r="AF95" s="125"/>
      <c r="AG95" s="125"/>
      <c r="AH95" s="125"/>
      <c r="AI95" s="125"/>
      <c r="AJ95" s="125"/>
      <c r="AK95" s="125"/>
      <c r="AL95" s="125"/>
      <c r="AM95" s="125"/>
      <c r="AN95" s="125"/>
      <c r="AO95" s="125"/>
      <c r="AP95" s="125"/>
      <c r="AQ95" s="125"/>
      <c r="AR95" s="125"/>
      <c r="AS95" s="125"/>
      <c r="AT95" s="125"/>
      <c r="AU95" s="125"/>
      <c r="AV95" s="125"/>
      <c r="AW95" s="125"/>
      <c r="AX95" s="125"/>
      <c r="AY95" s="125"/>
      <c r="AZ95" s="125"/>
      <c r="BA95" s="125"/>
      <c r="BB95" s="125"/>
      <c r="BC95" s="125"/>
      <c r="BD95" s="125"/>
      <c r="BE95" s="125"/>
      <c r="BF95" s="125"/>
      <c r="BG95" s="125"/>
      <c r="BH95" s="125"/>
      <c r="BI95" s="125"/>
      <c r="BJ95" s="125"/>
      <c r="BK95" s="125"/>
    </row>
    <row r="96" spans="1:63" s="29" customFormat="1">
      <c r="A96" s="46"/>
      <c r="C96" s="305"/>
      <c r="D96" s="46"/>
      <c r="E96" s="46"/>
      <c r="F96" s="125"/>
      <c r="G96" s="125"/>
      <c r="H96" s="125"/>
      <c r="I96" s="125"/>
      <c r="J96" s="125"/>
      <c r="K96" s="125"/>
      <c r="L96" s="125"/>
      <c r="M96" s="125"/>
      <c r="N96" s="125"/>
      <c r="O96" s="125"/>
      <c r="P96" s="125"/>
      <c r="Q96" s="125"/>
      <c r="R96" s="125"/>
      <c r="S96" s="125"/>
      <c r="T96" s="125"/>
      <c r="U96" s="125"/>
      <c r="V96" s="125"/>
      <c r="W96" s="125"/>
      <c r="X96" s="125"/>
      <c r="Y96" s="125"/>
      <c r="Z96" s="125"/>
      <c r="AA96" s="125"/>
      <c r="AB96" s="125"/>
      <c r="AC96" s="125"/>
      <c r="AD96" s="125"/>
      <c r="AE96" s="125"/>
      <c r="AF96" s="125"/>
      <c r="AG96" s="125"/>
      <c r="AH96" s="125"/>
      <c r="AI96" s="125"/>
      <c r="AJ96" s="125"/>
      <c r="AK96" s="125"/>
      <c r="AL96" s="125"/>
      <c r="AM96" s="125"/>
      <c r="AN96" s="125"/>
      <c r="AO96" s="125"/>
      <c r="AP96" s="125"/>
      <c r="AQ96" s="125"/>
      <c r="AR96" s="125"/>
      <c r="AS96" s="125"/>
      <c r="AT96" s="125"/>
      <c r="AU96" s="125"/>
      <c r="AV96" s="125"/>
      <c r="AW96" s="125"/>
      <c r="AX96" s="125"/>
      <c r="AY96" s="125"/>
      <c r="AZ96" s="125"/>
      <c r="BA96" s="125"/>
      <c r="BB96" s="125"/>
      <c r="BC96" s="125"/>
      <c r="BD96" s="125"/>
      <c r="BE96" s="125"/>
      <c r="BF96" s="125"/>
      <c r="BG96" s="125"/>
      <c r="BH96" s="125"/>
      <c r="BI96" s="125"/>
      <c r="BJ96" s="125"/>
      <c r="BK96" s="125"/>
    </row>
    <row r="97" spans="1:63" s="29" customFormat="1">
      <c r="A97" s="46"/>
      <c r="C97" s="305"/>
      <c r="D97" s="46"/>
      <c r="E97" s="46"/>
      <c r="F97" s="125"/>
      <c r="G97" s="125"/>
      <c r="H97" s="125"/>
      <c r="I97" s="125"/>
      <c r="J97" s="125"/>
      <c r="K97" s="125"/>
      <c r="L97" s="125"/>
      <c r="M97" s="125"/>
      <c r="N97" s="125"/>
      <c r="O97" s="125"/>
      <c r="P97" s="125"/>
      <c r="Q97" s="125"/>
      <c r="R97" s="125"/>
      <c r="S97" s="125"/>
      <c r="T97" s="125"/>
      <c r="U97" s="125"/>
      <c r="V97" s="125"/>
      <c r="W97" s="125"/>
      <c r="X97" s="125"/>
      <c r="Y97" s="125"/>
      <c r="Z97" s="125"/>
      <c r="AA97" s="125"/>
      <c r="AB97" s="125"/>
      <c r="AC97" s="125"/>
      <c r="AD97" s="125"/>
      <c r="AE97" s="125"/>
      <c r="AF97" s="125"/>
      <c r="AG97" s="125"/>
      <c r="AH97" s="125"/>
      <c r="AI97" s="125"/>
      <c r="AJ97" s="125"/>
      <c r="AK97" s="125"/>
      <c r="AL97" s="125"/>
      <c r="AM97" s="125"/>
      <c r="AN97" s="125"/>
      <c r="AO97" s="125"/>
      <c r="AP97" s="125"/>
      <c r="AQ97" s="125"/>
      <c r="AR97" s="125"/>
      <c r="AS97" s="125"/>
      <c r="AT97" s="125"/>
      <c r="AU97" s="125"/>
      <c r="AV97" s="125"/>
      <c r="AW97" s="125"/>
      <c r="AX97" s="125"/>
      <c r="AY97" s="125"/>
      <c r="AZ97" s="125"/>
      <c r="BA97" s="125"/>
      <c r="BB97" s="125"/>
      <c r="BC97" s="125"/>
      <c r="BD97" s="125"/>
      <c r="BE97" s="125"/>
      <c r="BF97" s="125"/>
      <c r="BG97" s="125"/>
      <c r="BH97" s="125"/>
      <c r="BI97" s="125"/>
      <c r="BJ97" s="125"/>
      <c r="BK97" s="125"/>
    </row>
    <row r="98" spans="1:63" s="29" customFormat="1">
      <c r="A98" s="46"/>
      <c r="C98" s="305"/>
      <c r="D98" s="46"/>
      <c r="E98" s="46"/>
      <c r="F98" s="125"/>
      <c r="G98" s="125"/>
      <c r="H98" s="125"/>
      <c r="I98" s="125"/>
      <c r="J98" s="125"/>
      <c r="K98" s="125"/>
      <c r="L98" s="125"/>
      <c r="M98" s="125"/>
      <c r="N98" s="125"/>
      <c r="O98" s="125"/>
      <c r="P98" s="125"/>
      <c r="Q98" s="125"/>
      <c r="R98" s="125"/>
      <c r="S98" s="125"/>
      <c r="T98" s="125"/>
      <c r="U98" s="125"/>
      <c r="V98" s="125"/>
      <c r="W98" s="125"/>
      <c r="X98" s="125"/>
      <c r="Y98" s="125"/>
      <c r="Z98" s="125"/>
      <c r="AA98" s="125"/>
      <c r="AB98" s="125"/>
      <c r="AC98" s="125"/>
      <c r="AD98" s="125"/>
      <c r="AE98" s="125"/>
      <c r="AF98" s="125"/>
      <c r="AG98" s="125"/>
      <c r="AH98" s="125"/>
      <c r="AI98" s="125"/>
      <c r="AJ98" s="125"/>
      <c r="AK98" s="125"/>
      <c r="AL98" s="125"/>
      <c r="AM98" s="125"/>
      <c r="AN98" s="125"/>
      <c r="AO98" s="125"/>
      <c r="AP98" s="125"/>
      <c r="AQ98" s="125"/>
      <c r="AR98" s="125"/>
      <c r="AS98" s="125"/>
      <c r="AT98" s="125"/>
      <c r="AU98" s="125"/>
      <c r="AV98" s="125"/>
      <c r="AW98" s="125"/>
      <c r="AX98" s="125"/>
      <c r="AY98" s="125"/>
      <c r="AZ98" s="125"/>
      <c r="BA98" s="125"/>
      <c r="BB98" s="125"/>
      <c r="BC98" s="125"/>
      <c r="BD98" s="125"/>
      <c r="BE98" s="125"/>
      <c r="BF98" s="125"/>
      <c r="BG98" s="125"/>
      <c r="BH98" s="125"/>
      <c r="BI98" s="125"/>
      <c r="BJ98" s="125"/>
      <c r="BK98" s="125"/>
    </row>
    <row r="99" spans="1:63" s="29" customFormat="1">
      <c r="A99" s="46"/>
      <c r="C99" s="305"/>
      <c r="D99" s="46"/>
      <c r="E99" s="46"/>
      <c r="F99" s="125"/>
      <c r="G99" s="125"/>
      <c r="H99" s="125"/>
      <c r="I99" s="125"/>
      <c r="J99" s="125"/>
      <c r="K99" s="125"/>
      <c r="L99" s="125"/>
      <c r="M99" s="125"/>
      <c r="N99" s="125"/>
      <c r="O99" s="125"/>
      <c r="P99" s="125"/>
      <c r="Q99" s="125"/>
      <c r="R99" s="125"/>
      <c r="S99" s="125"/>
      <c r="T99" s="125"/>
      <c r="U99" s="125"/>
      <c r="V99" s="125"/>
      <c r="W99" s="125"/>
      <c r="X99" s="125"/>
      <c r="Y99" s="125"/>
      <c r="Z99" s="125"/>
      <c r="AA99" s="125"/>
      <c r="AB99" s="125"/>
      <c r="AC99" s="125"/>
      <c r="AD99" s="125"/>
      <c r="AE99" s="125"/>
      <c r="AF99" s="125"/>
      <c r="AG99" s="125"/>
      <c r="AH99" s="125"/>
      <c r="AI99" s="125"/>
      <c r="AJ99" s="125"/>
      <c r="AK99" s="125"/>
      <c r="AL99" s="125"/>
      <c r="AM99" s="125"/>
      <c r="AN99" s="125"/>
      <c r="AO99" s="125"/>
      <c r="AP99" s="125"/>
      <c r="AQ99" s="125"/>
      <c r="AR99" s="125"/>
      <c r="AS99" s="125"/>
      <c r="AT99" s="125"/>
      <c r="AU99" s="125"/>
      <c r="AV99" s="125"/>
      <c r="AW99" s="125"/>
      <c r="AX99" s="125"/>
      <c r="AY99" s="125"/>
      <c r="AZ99" s="125"/>
      <c r="BA99" s="125"/>
      <c r="BB99" s="125"/>
      <c r="BC99" s="125"/>
      <c r="BD99" s="125"/>
      <c r="BE99" s="125"/>
      <c r="BF99" s="125"/>
      <c r="BG99" s="125"/>
      <c r="BH99" s="125"/>
      <c r="BI99" s="125"/>
      <c r="BJ99" s="125"/>
      <c r="BK99" s="125"/>
    </row>
    <row r="100" spans="1:63" s="29" customFormat="1">
      <c r="A100" s="46"/>
      <c r="C100" s="305"/>
      <c r="D100" s="46"/>
      <c r="E100" s="46"/>
      <c r="F100" s="125"/>
      <c r="G100" s="125"/>
      <c r="H100" s="125"/>
      <c r="I100" s="125"/>
      <c r="J100" s="125"/>
      <c r="K100" s="125"/>
      <c r="L100" s="125"/>
      <c r="M100" s="125"/>
      <c r="N100" s="125"/>
      <c r="O100" s="125"/>
      <c r="P100" s="125"/>
      <c r="Q100" s="125"/>
      <c r="R100" s="125"/>
      <c r="S100" s="125"/>
      <c r="T100" s="125"/>
      <c r="U100" s="125"/>
      <c r="V100" s="125"/>
      <c r="W100" s="125"/>
      <c r="X100" s="125"/>
      <c r="Y100" s="125"/>
      <c r="Z100" s="125"/>
      <c r="AA100" s="125"/>
      <c r="AB100" s="125"/>
      <c r="AC100" s="125"/>
      <c r="AD100" s="125"/>
      <c r="AE100" s="125"/>
      <c r="AF100" s="125"/>
      <c r="AG100" s="125"/>
      <c r="AH100" s="125"/>
      <c r="AI100" s="125"/>
      <c r="AJ100" s="125"/>
      <c r="AK100" s="125"/>
      <c r="AL100" s="125"/>
      <c r="AM100" s="125"/>
      <c r="AN100" s="125"/>
      <c r="AO100" s="125"/>
      <c r="AP100" s="125"/>
      <c r="AQ100" s="125"/>
      <c r="AR100" s="125"/>
      <c r="AS100" s="125"/>
      <c r="AT100" s="125"/>
      <c r="AU100" s="125"/>
      <c r="AV100" s="125"/>
      <c r="AW100" s="125"/>
      <c r="AX100" s="125"/>
      <c r="AY100" s="125"/>
      <c r="AZ100" s="125"/>
      <c r="BA100" s="125"/>
      <c r="BB100" s="125"/>
      <c r="BC100" s="125"/>
      <c r="BD100" s="125"/>
      <c r="BE100" s="125"/>
      <c r="BF100" s="125"/>
      <c r="BG100" s="125"/>
      <c r="BH100" s="125"/>
      <c r="BI100" s="125"/>
      <c r="BJ100" s="125"/>
      <c r="BK100" s="125"/>
    </row>
    <row r="101" spans="1:63" s="29" customFormat="1">
      <c r="A101" s="46"/>
      <c r="C101" s="305"/>
      <c r="D101" s="46"/>
      <c r="E101" s="46"/>
      <c r="F101" s="125"/>
      <c r="G101" s="125"/>
      <c r="H101" s="125"/>
      <c r="I101" s="125"/>
      <c r="J101" s="125"/>
      <c r="K101" s="125"/>
      <c r="L101" s="125"/>
      <c r="M101" s="125"/>
      <c r="N101" s="125"/>
      <c r="O101" s="125"/>
      <c r="P101" s="125"/>
      <c r="Q101" s="125"/>
      <c r="R101" s="125"/>
      <c r="S101" s="125"/>
      <c r="T101" s="125"/>
      <c r="U101" s="125"/>
      <c r="V101" s="125"/>
      <c r="W101" s="125"/>
      <c r="X101" s="125"/>
      <c r="Y101" s="125"/>
      <c r="Z101" s="125"/>
      <c r="AA101" s="125"/>
      <c r="AB101" s="125"/>
      <c r="AC101" s="125"/>
      <c r="AD101" s="125"/>
      <c r="AE101" s="125"/>
      <c r="AF101" s="125"/>
      <c r="AG101" s="125"/>
      <c r="AH101" s="125"/>
      <c r="AI101" s="125"/>
      <c r="AJ101" s="125"/>
      <c r="AK101" s="125"/>
      <c r="AL101" s="125"/>
      <c r="AM101" s="125"/>
      <c r="AN101" s="125"/>
      <c r="AO101" s="125"/>
      <c r="AP101" s="125"/>
      <c r="AQ101" s="125"/>
      <c r="AR101" s="125"/>
      <c r="AS101" s="125"/>
      <c r="AT101" s="125"/>
      <c r="AU101" s="125"/>
      <c r="AV101" s="125"/>
      <c r="AW101" s="125"/>
      <c r="AX101" s="125"/>
      <c r="AY101" s="125"/>
      <c r="AZ101" s="125"/>
      <c r="BA101" s="125"/>
      <c r="BB101" s="125"/>
      <c r="BC101" s="125"/>
      <c r="BD101" s="125"/>
      <c r="BE101" s="125"/>
      <c r="BF101" s="125"/>
      <c r="BG101" s="125"/>
      <c r="BH101" s="125"/>
      <c r="BI101" s="125"/>
      <c r="BJ101" s="125"/>
      <c r="BK101" s="125"/>
    </row>
    <row r="102" spans="1:63" s="29" customFormat="1">
      <c r="A102" s="46"/>
      <c r="C102" s="305"/>
      <c r="D102" s="46"/>
      <c r="E102" s="46"/>
      <c r="F102" s="125"/>
      <c r="G102" s="125"/>
      <c r="H102" s="125"/>
      <c r="I102" s="125"/>
      <c r="J102" s="125"/>
      <c r="K102" s="125"/>
      <c r="L102" s="125"/>
      <c r="M102" s="125"/>
      <c r="N102" s="125"/>
      <c r="O102" s="125"/>
      <c r="P102" s="125"/>
      <c r="Q102" s="125"/>
      <c r="R102" s="125"/>
      <c r="S102" s="125"/>
      <c r="T102" s="125"/>
      <c r="U102" s="125"/>
      <c r="V102" s="125"/>
      <c r="W102" s="125"/>
      <c r="X102" s="125"/>
      <c r="Y102" s="125"/>
      <c r="Z102" s="125"/>
      <c r="AA102" s="125"/>
      <c r="AB102" s="125"/>
      <c r="AC102" s="125"/>
      <c r="AD102" s="125"/>
      <c r="AE102" s="125"/>
      <c r="AF102" s="125"/>
      <c r="AG102" s="125"/>
      <c r="AH102" s="125"/>
      <c r="AI102" s="125"/>
      <c r="AJ102" s="125"/>
      <c r="AK102" s="125"/>
      <c r="AL102" s="125"/>
      <c r="AM102" s="125"/>
      <c r="AN102" s="125"/>
      <c r="AO102" s="125"/>
      <c r="AP102" s="125"/>
      <c r="AQ102" s="125"/>
      <c r="AR102" s="125"/>
      <c r="AS102" s="125"/>
      <c r="AT102" s="125"/>
      <c r="AU102" s="125"/>
      <c r="AV102" s="125"/>
      <c r="AW102" s="125"/>
      <c r="AX102" s="125"/>
      <c r="AY102" s="125"/>
      <c r="AZ102" s="125"/>
      <c r="BA102" s="125"/>
      <c r="BB102" s="125"/>
      <c r="BC102" s="125"/>
      <c r="BD102" s="125"/>
      <c r="BE102" s="125"/>
      <c r="BF102" s="125"/>
      <c r="BG102" s="125"/>
      <c r="BH102" s="125"/>
      <c r="BI102" s="125"/>
      <c r="BJ102" s="125"/>
      <c r="BK102" s="125"/>
    </row>
    <row r="103" spans="1:63" s="29" customFormat="1">
      <c r="A103" s="46"/>
      <c r="C103" s="305"/>
      <c r="D103" s="46"/>
      <c r="E103" s="46"/>
      <c r="F103" s="125"/>
      <c r="G103" s="125"/>
      <c r="H103" s="125"/>
      <c r="I103" s="125"/>
      <c r="J103" s="125"/>
      <c r="K103" s="125"/>
      <c r="L103" s="125"/>
      <c r="M103" s="125"/>
      <c r="N103" s="125"/>
      <c r="O103" s="125"/>
      <c r="P103" s="125"/>
      <c r="Q103" s="125"/>
      <c r="R103" s="125"/>
      <c r="S103" s="125"/>
      <c r="T103" s="125"/>
      <c r="U103" s="125"/>
      <c r="V103" s="125"/>
      <c r="W103" s="125"/>
      <c r="X103" s="125"/>
      <c r="Y103" s="125"/>
      <c r="Z103" s="125"/>
      <c r="AA103" s="125"/>
      <c r="AB103" s="125"/>
      <c r="AC103" s="125"/>
      <c r="AD103" s="125"/>
      <c r="AE103" s="125"/>
      <c r="AF103" s="125"/>
      <c r="AG103" s="125"/>
      <c r="AH103" s="125"/>
      <c r="AI103" s="125"/>
      <c r="AJ103" s="125"/>
      <c r="AK103" s="125"/>
      <c r="AL103" s="125"/>
      <c r="AM103" s="125"/>
      <c r="AN103" s="125"/>
      <c r="AO103" s="125"/>
      <c r="AP103" s="125"/>
      <c r="AQ103" s="125"/>
      <c r="AR103" s="125"/>
      <c r="AS103" s="125"/>
      <c r="AT103" s="125"/>
      <c r="AU103" s="125"/>
      <c r="AV103" s="125"/>
      <c r="AW103" s="125"/>
      <c r="AX103" s="125"/>
      <c r="AY103" s="125"/>
      <c r="AZ103" s="125"/>
      <c r="BA103" s="125"/>
      <c r="BB103" s="125"/>
      <c r="BC103" s="125"/>
      <c r="BD103" s="125"/>
      <c r="BE103" s="125"/>
      <c r="BF103" s="125"/>
      <c r="BG103" s="125"/>
      <c r="BH103" s="125"/>
      <c r="BI103" s="125"/>
      <c r="BJ103" s="125"/>
      <c r="BK103" s="125"/>
    </row>
    <row r="104" spans="1:63" s="29" customFormat="1">
      <c r="A104" s="46"/>
      <c r="C104" s="305"/>
      <c r="D104" s="46"/>
      <c r="E104" s="46"/>
      <c r="F104" s="125"/>
      <c r="G104" s="125"/>
      <c r="H104" s="125"/>
      <c r="I104" s="125"/>
      <c r="J104" s="125"/>
      <c r="K104" s="125"/>
      <c r="L104" s="125"/>
      <c r="M104" s="125"/>
      <c r="N104" s="125"/>
      <c r="O104" s="125"/>
      <c r="P104" s="125"/>
      <c r="Q104" s="125"/>
      <c r="R104" s="125"/>
      <c r="S104" s="125"/>
      <c r="T104" s="125"/>
      <c r="U104" s="125"/>
      <c r="V104" s="125"/>
      <c r="W104" s="125"/>
      <c r="X104" s="125"/>
      <c r="Y104" s="125"/>
      <c r="Z104" s="125"/>
      <c r="AA104" s="125"/>
      <c r="AB104" s="125"/>
      <c r="AC104" s="125"/>
      <c r="AD104" s="125"/>
      <c r="AE104" s="125"/>
      <c r="AF104" s="125"/>
      <c r="AG104" s="125"/>
      <c r="AH104" s="125"/>
      <c r="AI104" s="125"/>
      <c r="AJ104" s="125"/>
      <c r="AK104" s="125"/>
      <c r="AL104" s="125"/>
      <c r="AM104" s="125"/>
      <c r="AN104" s="125"/>
      <c r="AO104" s="125"/>
      <c r="AP104" s="125"/>
      <c r="AQ104" s="125"/>
      <c r="AR104" s="125"/>
      <c r="AS104" s="125"/>
      <c r="AT104" s="125"/>
      <c r="AU104" s="125"/>
      <c r="AV104" s="125"/>
      <c r="AW104" s="125"/>
      <c r="AX104" s="125"/>
      <c r="AY104" s="125"/>
      <c r="AZ104" s="125"/>
      <c r="BA104" s="125"/>
      <c r="BB104" s="125"/>
      <c r="BC104" s="125"/>
      <c r="BD104" s="125"/>
      <c r="BE104" s="125"/>
      <c r="BF104" s="125"/>
      <c r="BG104" s="125"/>
      <c r="BH104" s="125"/>
      <c r="BI104" s="125"/>
      <c r="BJ104" s="125"/>
      <c r="BK104" s="125"/>
    </row>
    <row r="105" spans="1:63" s="29" customFormat="1">
      <c r="A105" s="46"/>
      <c r="C105" s="305"/>
      <c r="D105" s="46"/>
      <c r="E105" s="46"/>
      <c r="F105" s="125"/>
      <c r="G105" s="125"/>
      <c r="H105" s="125"/>
      <c r="I105" s="125"/>
      <c r="J105" s="125"/>
      <c r="K105" s="125"/>
      <c r="L105" s="125"/>
      <c r="M105" s="125"/>
      <c r="N105" s="125"/>
      <c r="O105" s="125"/>
      <c r="P105" s="125"/>
      <c r="Q105" s="125"/>
      <c r="R105" s="125"/>
      <c r="S105" s="125"/>
      <c r="T105" s="125"/>
      <c r="U105" s="125"/>
      <c r="V105" s="125"/>
      <c r="W105" s="125"/>
      <c r="X105" s="125"/>
      <c r="Y105" s="125"/>
      <c r="Z105" s="125"/>
      <c r="AA105" s="125"/>
      <c r="AB105" s="125"/>
      <c r="AC105" s="125"/>
      <c r="AD105" s="125"/>
      <c r="AE105" s="125"/>
      <c r="AF105" s="125"/>
      <c r="AG105" s="125"/>
      <c r="AH105" s="125"/>
      <c r="AI105" s="125"/>
      <c r="AJ105" s="125"/>
      <c r="AK105" s="125"/>
      <c r="AL105" s="125"/>
      <c r="AM105" s="125"/>
      <c r="AN105" s="125"/>
      <c r="AO105" s="125"/>
      <c r="AP105" s="125"/>
      <c r="AQ105" s="125"/>
      <c r="AR105" s="125"/>
      <c r="AS105" s="125"/>
      <c r="AT105" s="125"/>
      <c r="AU105" s="125"/>
      <c r="AV105" s="125"/>
      <c r="AW105" s="125"/>
      <c r="AX105" s="125"/>
      <c r="AY105" s="125"/>
      <c r="AZ105" s="125"/>
      <c r="BA105" s="125"/>
      <c r="BB105" s="125"/>
      <c r="BC105" s="125"/>
      <c r="BD105" s="125"/>
      <c r="BE105" s="125"/>
      <c r="BF105" s="125"/>
      <c r="BG105" s="125"/>
      <c r="BH105" s="125"/>
      <c r="BI105" s="125"/>
      <c r="BJ105" s="125"/>
      <c r="BK105" s="125"/>
    </row>
    <row r="106" spans="1:63" s="29" customFormat="1">
      <c r="A106" s="46"/>
      <c r="C106" s="305"/>
      <c r="D106" s="46"/>
      <c r="E106" s="46"/>
      <c r="F106" s="125"/>
      <c r="G106" s="125"/>
      <c r="H106" s="125"/>
      <c r="I106" s="125"/>
      <c r="J106" s="125"/>
      <c r="K106" s="125"/>
      <c r="L106" s="125"/>
      <c r="M106" s="125"/>
      <c r="N106" s="125"/>
      <c r="O106" s="125"/>
      <c r="P106" s="125"/>
      <c r="Q106" s="125"/>
      <c r="R106" s="125"/>
      <c r="S106" s="125"/>
      <c r="T106" s="125"/>
      <c r="U106" s="125"/>
      <c r="V106" s="125"/>
      <c r="W106" s="125"/>
      <c r="X106" s="125"/>
      <c r="Y106" s="125"/>
      <c r="Z106" s="125"/>
      <c r="AA106" s="125"/>
      <c r="AB106" s="125"/>
      <c r="AC106" s="125"/>
      <c r="AD106" s="125"/>
      <c r="AE106" s="125"/>
      <c r="AF106" s="125"/>
      <c r="AG106" s="125"/>
      <c r="AH106" s="125"/>
      <c r="AI106" s="125"/>
      <c r="AJ106" s="125"/>
      <c r="AK106" s="125"/>
      <c r="AL106" s="125"/>
      <c r="AM106" s="125"/>
      <c r="AN106" s="125"/>
      <c r="AO106" s="125"/>
      <c r="AP106" s="125"/>
      <c r="AQ106" s="125"/>
      <c r="AR106" s="125"/>
      <c r="AS106" s="125"/>
      <c r="AT106" s="125"/>
      <c r="AU106" s="125"/>
      <c r="AV106" s="125"/>
      <c r="AW106" s="125"/>
      <c r="AX106" s="125"/>
      <c r="AY106" s="125"/>
      <c r="AZ106" s="125"/>
      <c r="BA106" s="125"/>
      <c r="BB106" s="125"/>
      <c r="BC106" s="125"/>
      <c r="BD106" s="125"/>
      <c r="BE106" s="125"/>
      <c r="BF106" s="125"/>
      <c r="BG106" s="125"/>
      <c r="BH106" s="125"/>
      <c r="BI106" s="125"/>
      <c r="BJ106" s="125"/>
      <c r="BK106" s="125"/>
    </row>
    <row r="107" spans="1:63" s="29" customFormat="1">
      <c r="A107" s="46"/>
      <c r="C107" s="305"/>
      <c r="D107" s="46"/>
      <c r="E107" s="46"/>
      <c r="F107" s="125"/>
      <c r="G107" s="125"/>
      <c r="H107" s="125"/>
      <c r="I107" s="125"/>
      <c r="J107" s="125"/>
      <c r="K107" s="125"/>
      <c r="L107" s="125"/>
      <c r="M107" s="125"/>
      <c r="N107" s="125"/>
      <c r="O107" s="125"/>
      <c r="P107" s="125"/>
      <c r="Q107" s="125"/>
      <c r="R107" s="125"/>
      <c r="S107" s="125"/>
      <c r="T107" s="125"/>
      <c r="U107" s="125"/>
      <c r="V107" s="125"/>
      <c r="W107" s="125"/>
      <c r="X107" s="125"/>
      <c r="Y107" s="125"/>
      <c r="Z107" s="125"/>
      <c r="AA107" s="125"/>
      <c r="AB107" s="125"/>
      <c r="AC107" s="125"/>
      <c r="AD107" s="125"/>
      <c r="AE107" s="125"/>
      <c r="AF107" s="125"/>
      <c r="AG107" s="125"/>
      <c r="AH107" s="125"/>
      <c r="AI107" s="125"/>
      <c r="AJ107" s="125"/>
      <c r="AK107" s="125"/>
      <c r="AL107" s="125"/>
      <c r="AM107" s="125"/>
      <c r="AN107" s="125"/>
      <c r="AO107" s="125"/>
      <c r="AP107" s="125"/>
      <c r="AQ107" s="125"/>
      <c r="AR107" s="125"/>
      <c r="AS107" s="125"/>
      <c r="AT107" s="125"/>
      <c r="AU107" s="125"/>
      <c r="AV107" s="125"/>
      <c r="AW107" s="125"/>
      <c r="AX107" s="125"/>
      <c r="AY107" s="125"/>
      <c r="AZ107" s="125"/>
      <c r="BA107" s="125"/>
      <c r="BB107" s="125"/>
      <c r="BC107" s="125"/>
      <c r="BD107" s="125"/>
      <c r="BE107" s="125"/>
      <c r="BF107" s="125"/>
      <c r="BG107" s="125"/>
      <c r="BH107" s="125"/>
      <c r="BI107" s="125"/>
      <c r="BJ107" s="125"/>
      <c r="BK107" s="125"/>
    </row>
    <row r="108" spans="1:63" s="29" customFormat="1">
      <c r="A108" s="46"/>
      <c r="C108" s="305"/>
      <c r="D108" s="46"/>
      <c r="E108" s="46"/>
      <c r="F108" s="125"/>
      <c r="G108" s="125"/>
      <c r="H108" s="125"/>
      <c r="I108" s="125"/>
      <c r="J108" s="125"/>
      <c r="K108" s="125"/>
      <c r="L108" s="125"/>
      <c r="M108" s="125"/>
      <c r="N108" s="125"/>
      <c r="O108" s="125"/>
      <c r="P108" s="125"/>
      <c r="Q108" s="125"/>
      <c r="R108" s="125"/>
      <c r="S108" s="125"/>
      <c r="T108" s="125"/>
      <c r="U108" s="125"/>
      <c r="V108" s="125"/>
      <c r="W108" s="125"/>
      <c r="X108" s="125"/>
      <c r="Y108" s="125"/>
      <c r="Z108" s="125"/>
      <c r="AA108" s="125"/>
      <c r="AB108" s="125"/>
      <c r="AC108" s="125"/>
      <c r="AD108" s="125"/>
      <c r="AE108" s="125"/>
      <c r="AF108" s="125"/>
      <c r="AG108" s="125"/>
      <c r="AH108" s="125"/>
      <c r="AI108" s="125"/>
      <c r="AJ108" s="125"/>
      <c r="AK108" s="125"/>
      <c r="AL108" s="125"/>
      <c r="AM108" s="125"/>
      <c r="AN108" s="125"/>
      <c r="AO108" s="125"/>
      <c r="AP108" s="125"/>
      <c r="AQ108" s="125"/>
      <c r="AR108" s="125"/>
      <c r="AS108" s="125"/>
      <c r="AT108" s="125"/>
      <c r="AU108" s="125"/>
      <c r="AV108" s="125"/>
      <c r="AW108" s="125"/>
      <c r="AX108" s="125"/>
      <c r="AY108" s="125"/>
      <c r="AZ108" s="125"/>
      <c r="BA108" s="125"/>
      <c r="BB108" s="125"/>
      <c r="BC108" s="125"/>
      <c r="BD108" s="125"/>
      <c r="BE108" s="125"/>
      <c r="BF108" s="125"/>
      <c r="BG108" s="125"/>
      <c r="BH108" s="125"/>
      <c r="BI108" s="125"/>
      <c r="BJ108" s="125"/>
      <c r="BK108" s="125"/>
    </row>
    <row r="109" spans="1:63" s="29" customFormat="1">
      <c r="A109" s="46"/>
      <c r="C109" s="305"/>
      <c r="D109" s="46"/>
      <c r="E109" s="46"/>
      <c r="F109" s="125"/>
      <c r="G109" s="125"/>
      <c r="H109" s="125"/>
      <c r="I109" s="125"/>
      <c r="J109" s="125"/>
      <c r="K109" s="125"/>
      <c r="L109" s="125"/>
      <c r="M109" s="125"/>
      <c r="N109" s="125"/>
      <c r="O109" s="125"/>
      <c r="P109" s="125"/>
      <c r="Q109" s="125"/>
      <c r="R109" s="125"/>
      <c r="S109" s="125"/>
      <c r="T109" s="125"/>
      <c r="U109" s="125"/>
      <c r="V109" s="125"/>
      <c r="W109" s="125"/>
      <c r="X109" s="125"/>
      <c r="Y109" s="125"/>
      <c r="Z109" s="125"/>
      <c r="AA109" s="125"/>
      <c r="AB109" s="125"/>
      <c r="AC109" s="125"/>
      <c r="AD109" s="125"/>
      <c r="AE109" s="125"/>
      <c r="AF109" s="125"/>
      <c r="AG109" s="125"/>
      <c r="AH109" s="125"/>
      <c r="AI109" s="125"/>
      <c r="AJ109" s="125"/>
      <c r="AK109" s="125"/>
      <c r="AL109" s="125"/>
      <c r="AM109" s="125"/>
      <c r="AN109" s="125"/>
      <c r="AO109" s="125"/>
      <c r="AP109" s="125"/>
      <c r="AQ109" s="125"/>
      <c r="AR109" s="125"/>
      <c r="AS109" s="125"/>
      <c r="AT109" s="125"/>
      <c r="AU109" s="125"/>
      <c r="AV109" s="125"/>
      <c r="AW109" s="125"/>
      <c r="AX109" s="125"/>
      <c r="AY109" s="125"/>
      <c r="AZ109" s="125"/>
      <c r="BA109" s="125"/>
      <c r="BB109" s="125"/>
      <c r="BC109" s="125"/>
      <c r="BD109" s="125"/>
      <c r="BE109" s="125"/>
      <c r="BF109" s="125"/>
      <c r="BG109" s="125"/>
      <c r="BH109" s="125"/>
      <c r="BI109" s="125"/>
      <c r="BJ109" s="125"/>
      <c r="BK109" s="125"/>
    </row>
    <row r="110" spans="1:63" s="29" customFormat="1">
      <c r="A110" s="46"/>
      <c r="C110" s="305"/>
      <c r="D110" s="46"/>
      <c r="E110" s="46"/>
      <c r="F110" s="125"/>
      <c r="G110" s="125"/>
      <c r="H110" s="125"/>
      <c r="I110" s="125"/>
      <c r="J110" s="125"/>
      <c r="K110" s="125"/>
      <c r="L110" s="125"/>
      <c r="M110" s="125"/>
      <c r="N110" s="125"/>
      <c r="O110" s="125"/>
      <c r="P110" s="125"/>
      <c r="Q110" s="125"/>
      <c r="R110" s="125"/>
      <c r="S110" s="125"/>
      <c r="T110" s="125"/>
      <c r="U110" s="125"/>
      <c r="V110" s="125"/>
      <c r="W110" s="125"/>
      <c r="X110" s="125"/>
      <c r="Y110" s="125"/>
      <c r="Z110" s="125"/>
      <c r="AA110" s="125"/>
      <c r="AB110" s="125"/>
      <c r="AC110" s="125"/>
      <c r="AD110" s="125"/>
      <c r="AE110" s="125"/>
      <c r="AF110" s="125"/>
      <c r="AG110" s="125"/>
      <c r="AH110" s="125"/>
      <c r="AI110" s="125"/>
      <c r="AJ110" s="125"/>
      <c r="AK110" s="125"/>
      <c r="AL110" s="125"/>
      <c r="AM110" s="125"/>
      <c r="AN110" s="125"/>
      <c r="AO110" s="125"/>
      <c r="AP110" s="125"/>
      <c r="AQ110" s="125"/>
      <c r="AR110" s="125"/>
      <c r="AS110" s="125"/>
      <c r="AT110" s="125"/>
      <c r="AU110" s="125"/>
      <c r="AV110" s="125"/>
      <c r="AW110" s="125"/>
      <c r="AX110" s="125"/>
      <c r="AY110" s="125"/>
      <c r="AZ110" s="125"/>
      <c r="BA110" s="125"/>
      <c r="BB110" s="125"/>
      <c r="BC110" s="125"/>
      <c r="BD110" s="125"/>
      <c r="BE110" s="125"/>
      <c r="BF110" s="125"/>
      <c r="BG110" s="125"/>
      <c r="BH110" s="125"/>
      <c r="BI110" s="125"/>
      <c r="BJ110" s="125"/>
      <c r="BK110" s="125"/>
    </row>
    <row r="111" spans="1:63" s="29" customFormat="1">
      <c r="A111" s="46"/>
      <c r="C111" s="305"/>
      <c r="D111" s="46"/>
      <c r="E111" s="46"/>
      <c r="F111" s="125"/>
      <c r="G111" s="125"/>
      <c r="H111" s="125"/>
      <c r="I111" s="125"/>
      <c r="J111" s="125"/>
      <c r="K111" s="125"/>
      <c r="L111" s="125"/>
      <c r="M111" s="125"/>
      <c r="N111" s="125"/>
      <c r="O111" s="125"/>
      <c r="P111" s="125"/>
      <c r="Q111" s="125"/>
      <c r="R111" s="125"/>
      <c r="S111" s="125"/>
      <c r="T111" s="125"/>
      <c r="U111" s="125"/>
      <c r="V111" s="125"/>
      <c r="W111" s="125"/>
      <c r="X111" s="125"/>
      <c r="Y111" s="125"/>
      <c r="Z111" s="125"/>
      <c r="AA111" s="125"/>
      <c r="AB111" s="125"/>
      <c r="AC111" s="125"/>
      <c r="AD111" s="125"/>
      <c r="AE111" s="125"/>
      <c r="AF111" s="125"/>
      <c r="AG111" s="125"/>
      <c r="AH111" s="125"/>
      <c r="AI111" s="125"/>
      <c r="AJ111" s="125"/>
      <c r="AK111" s="125"/>
      <c r="AL111" s="125"/>
      <c r="AM111" s="125"/>
      <c r="AN111" s="125"/>
      <c r="AO111" s="125"/>
      <c r="AP111" s="125"/>
      <c r="AQ111" s="125"/>
      <c r="AR111" s="125"/>
      <c r="AS111" s="125"/>
      <c r="AT111" s="125"/>
      <c r="AU111" s="125"/>
      <c r="AV111" s="125"/>
      <c r="AW111" s="125"/>
      <c r="AX111" s="125"/>
      <c r="AY111" s="125"/>
      <c r="AZ111" s="125"/>
      <c r="BA111" s="125"/>
      <c r="BB111" s="125"/>
      <c r="BC111" s="125"/>
      <c r="BD111" s="125"/>
      <c r="BE111" s="125"/>
      <c r="BF111" s="125"/>
      <c r="BG111" s="125"/>
      <c r="BH111" s="125"/>
      <c r="BI111" s="125"/>
      <c r="BJ111" s="125"/>
      <c r="BK111" s="125"/>
    </row>
    <row r="112" spans="1:63" s="29" customFormat="1">
      <c r="A112" s="46"/>
      <c r="C112" s="305"/>
      <c r="D112" s="46"/>
      <c r="E112" s="46"/>
      <c r="F112" s="125"/>
      <c r="G112" s="125"/>
      <c r="H112" s="125"/>
      <c r="I112" s="125"/>
      <c r="J112" s="125"/>
      <c r="K112" s="125"/>
      <c r="L112" s="125"/>
      <c r="M112" s="125"/>
      <c r="N112" s="125"/>
      <c r="O112" s="125"/>
      <c r="P112" s="125"/>
      <c r="Q112" s="125"/>
      <c r="R112" s="125"/>
      <c r="S112" s="125"/>
      <c r="T112" s="125"/>
      <c r="U112" s="125"/>
      <c r="V112" s="125"/>
      <c r="W112" s="125"/>
      <c r="X112" s="125"/>
      <c r="Y112" s="125"/>
      <c r="Z112" s="125"/>
      <c r="AA112" s="125"/>
      <c r="AB112" s="125"/>
      <c r="AC112" s="125"/>
      <c r="AD112" s="125"/>
      <c r="AE112" s="125"/>
      <c r="AF112" s="125"/>
      <c r="AG112" s="125"/>
      <c r="AH112" s="125"/>
      <c r="AI112" s="125"/>
      <c r="AJ112" s="125"/>
      <c r="AK112" s="125"/>
      <c r="AL112" s="125"/>
      <c r="AM112" s="125"/>
      <c r="AN112" s="125"/>
      <c r="AO112" s="125"/>
      <c r="AP112" s="125"/>
      <c r="AQ112" s="125"/>
      <c r="AR112" s="125"/>
      <c r="AS112" s="125"/>
      <c r="AT112" s="125"/>
      <c r="AU112" s="125"/>
      <c r="AV112" s="125"/>
      <c r="AW112" s="125"/>
      <c r="AX112" s="125"/>
      <c r="AY112" s="125"/>
      <c r="AZ112" s="125"/>
      <c r="BA112" s="125"/>
      <c r="BB112" s="125"/>
      <c r="BC112" s="125"/>
      <c r="BD112" s="125"/>
      <c r="BE112" s="125"/>
      <c r="BF112" s="125"/>
      <c r="BG112" s="125"/>
      <c r="BH112" s="125"/>
      <c r="BI112" s="125"/>
      <c r="BJ112" s="125"/>
      <c r="BK112" s="125"/>
    </row>
    <row r="113" spans="1:63" s="29" customFormat="1">
      <c r="A113" s="46"/>
      <c r="C113" s="305"/>
      <c r="D113" s="46"/>
      <c r="E113" s="46"/>
      <c r="F113" s="125"/>
      <c r="G113" s="125"/>
      <c r="H113" s="125"/>
      <c r="I113" s="125"/>
      <c r="J113" s="125"/>
      <c r="K113" s="125"/>
      <c r="L113" s="125"/>
      <c r="M113" s="125"/>
      <c r="N113" s="125"/>
      <c r="O113" s="125"/>
      <c r="P113" s="125"/>
      <c r="Q113" s="125"/>
      <c r="R113" s="125"/>
      <c r="S113" s="125"/>
      <c r="T113" s="125"/>
      <c r="U113" s="125"/>
      <c r="V113" s="125"/>
      <c r="W113" s="125"/>
      <c r="X113" s="125"/>
      <c r="Y113" s="125"/>
      <c r="Z113" s="125"/>
      <c r="AA113" s="125"/>
      <c r="AB113" s="125"/>
      <c r="AC113" s="125"/>
      <c r="AD113" s="125"/>
      <c r="AE113" s="125"/>
      <c r="AF113" s="125"/>
      <c r="AG113" s="125"/>
      <c r="AH113" s="125"/>
      <c r="AI113" s="125"/>
      <c r="AJ113" s="125"/>
      <c r="AK113" s="125"/>
      <c r="AL113" s="125"/>
      <c r="AM113" s="125"/>
      <c r="AN113" s="125"/>
      <c r="AO113" s="125"/>
      <c r="AP113" s="125"/>
      <c r="AQ113" s="125"/>
      <c r="AR113" s="125"/>
      <c r="AS113" s="125"/>
      <c r="AT113" s="125"/>
      <c r="AU113" s="125"/>
      <c r="AV113" s="125"/>
      <c r="AW113" s="125"/>
      <c r="AX113" s="125"/>
      <c r="AY113" s="125"/>
      <c r="AZ113" s="125"/>
      <c r="BA113" s="125"/>
      <c r="BB113" s="125"/>
      <c r="BC113" s="125"/>
      <c r="BD113" s="125"/>
      <c r="BE113" s="125"/>
      <c r="BF113" s="125"/>
      <c r="BG113" s="125"/>
      <c r="BH113" s="125"/>
      <c r="BI113" s="125"/>
      <c r="BJ113" s="125"/>
      <c r="BK113" s="125"/>
    </row>
    <row r="114" spans="1:63" s="29" customFormat="1">
      <c r="A114" s="46"/>
      <c r="C114" s="305"/>
      <c r="D114" s="46"/>
      <c r="E114" s="46"/>
      <c r="F114" s="125"/>
      <c r="G114" s="125"/>
      <c r="H114" s="125"/>
      <c r="I114" s="125"/>
      <c r="J114" s="125"/>
      <c r="K114" s="125"/>
      <c r="L114" s="125"/>
      <c r="M114" s="125"/>
      <c r="N114" s="125"/>
      <c r="O114" s="125"/>
      <c r="P114" s="125"/>
      <c r="Q114" s="125"/>
      <c r="R114" s="125"/>
      <c r="S114" s="125"/>
      <c r="T114" s="125"/>
      <c r="U114" s="125"/>
      <c r="V114" s="125"/>
      <c r="W114" s="125"/>
      <c r="X114" s="125"/>
      <c r="Y114" s="125"/>
      <c r="Z114" s="125"/>
      <c r="AA114" s="125"/>
      <c r="AB114" s="125"/>
      <c r="AC114" s="125"/>
      <c r="AD114" s="125"/>
      <c r="AE114" s="125"/>
      <c r="AF114" s="125"/>
      <c r="AG114" s="125"/>
      <c r="AH114" s="125"/>
      <c r="AI114" s="125"/>
      <c r="AJ114" s="125"/>
      <c r="AK114" s="125"/>
      <c r="AL114" s="125"/>
      <c r="AM114" s="125"/>
      <c r="AN114" s="125"/>
      <c r="AO114" s="125"/>
      <c r="AP114" s="125"/>
      <c r="AQ114" s="125"/>
      <c r="AR114" s="125"/>
      <c r="AS114" s="125"/>
      <c r="AT114" s="125"/>
      <c r="AU114" s="125"/>
      <c r="AV114" s="125"/>
      <c r="AW114" s="125"/>
      <c r="AX114" s="125"/>
      <c r="AY114" s="125"/>
      <c r="AZ114" s="125"/>
      <c r="BA114" s="125"/>
      <c r="BB114" s="125"/>
      <c r="BC114" s="125"/>
      <c r="BD114" s="125"/>
      <c r="BE114" s="125"/>
      <c r="BF114" s="125"/>
      <c r="BG114" s="125"/>
      <c r="BH114" s="125"/>
      <c r="BI114" s="125"/>
      <c r="BJ114" s="125"/>
      <c r="BK114" s="125"/>
    </row>
    <row r="115" spans="1:63" s="29" customFormat="1">
      <c r="A115" s="46"/>
      <c r="C115" s="305"/>
      <c r="D115" s="46"/>
      <c r="E115" s="46"/>
      <c r="F115" s="125"/>
      <c r="G115" s="125"/>
      <c r="H115" s="125"/>
      <c r="I115" s="125"/>
      <c r="J115" s="125"/>
      <c r="K115" s="125"/>
      <c r="L115" s="125"/>
      <c r="M115" s="125"/>
      <c r="N115" s="125"/>
      <c r="O115" s="125"/>
      <c r="P115" s="125"/>
      <c r="Q115" s="125"/>
      <c r="R115" s="125"/>
      <c r="S115" s="125"/>
      <c r="T115" s="125"/>
      <c r="U115" s="125"/>
      <c r="V115" s="125"/>
      <c r="W115" s="125"/>
      <c r="X115" s="125"/>
      <c r="Y115" s="125"/>
      <c r="Z115" s="125"/>
      <c r="AA115" s="125"/>
      <c r="AB115" s="125"/>
      <c r="AC115" s="125"/>
      <c r="AD115" s="125"/>
      <c r="AE115" s="125"/>
      <c r="AF115" s="125"/>
      <c r="AG115" s="125"/>
      <c r="AH115" s="125"/>
      <c r="AI115" s="125"/>
      <c r="AJ115" s="125"/>
      <c r="AK115" s="125"/>
      <c r="AL115" s="125"/>
      <c r="AM115" s="125"/>
      <c r="AN115" s="125"/>
      <c r="AO115" s="125"/>
      <c r="AP115" s="125"/>
      <c r="AQ115" s="125"/>
      <c r="AR115" s="125"/>
      <c r="AS115" s="125"/>
      <c r="AT115" s="125"/>
      <c r="AU115" s="125"/>
      <c r="AV115" s="125"/>
      <c r="AW115" s="125"/>
      <c r="AX115" s="125"/>
      <c r="AY115" s="125"/>
      <c r="AZ115" s="125"/>
      <c r="BA115" s="125"/>
      <c r="BB115" s="125"/>
      <c r="BC115" s="125"/>
      <c r="BD115" s="125"/>
      <c r="BE115" s="125"/>
      <c r="BF115" s="125"/>
      <c r="BG115" s="125"/>
      <c r="BH115" s="125"/>
      <c r="BI115" s="125"/>
      <c r="BJ115" s="125"/>
      <c r="BK115" s="125"/>
    </row>
    <row r="116" spans="1:63" s="29" customFormat="1">
      <c r="A116" s="46"/>
      <c r="C116" s="305"/>
      <c r="D116" s="46"/>
      <c r="E116" s="46"/>
      <c r="F116" s="125"/>
      <c r="G116" s="125"/>
      <c r="H116" s="125"/>
      <c r="I116" s="125"/>
      <c r="J116" s="125"/>
      <c r="K116" s="125"/>
      <c r="L116" s="125"/>
      <c r="M116" s="125"/>
      <c r="N116" s="125"/>
      <c r="O116" s="125"/>
      <c r="P116" s="125"/>
      <c r="Q116" s="125"/>
      <c r="R116" s="125"/>
      <c r="S116" s="125"/>
      <c r="T116" s="125"/>
      <c r="U116" s="125"/>
      <c r="V116" s="125"/>
      <c r="W116" s="125"/>
      <c r="X116" s="125"/>
      <c r="Y116" s="125"/>
      <c r="Z116" s="125"/>
      <c r="AA116" s="125"/>
      <c r="AB116" s="125"/>
      <c r="AC116" s="125"/>
      <c r="AD116" s="125"/>
      <c r="AE116" s="125"/>
      <c r="AF116" s="125"/>
      <c r="AG116" s="125"/>
      <c r="AH116" s="125"/>
      <c r="AI116" s="125"/>
      <c r="AJ116" s="125"/>
      <c r="AK116" s="125"/>
      <c r="AL116" s="125"/>
      <c r="AM116" s="125"/>
      <c r="AN116" s="125"/>
      <c r="AO116" s="125"/>
      <c r="AP116" s="125"/>
      <c r="AQ116" s="125"/>
      <c r="AR116" s="125"/>
      <c r="AS116" s="125"/>
      <c r="AT116" s="125"/>
      <c r="AU116" s="125"/>
      <c r="AV116" s="125"/>
      <c r="AW116" s="125"/>
      <c r="AX116" s="125"/>
      <c r="AY116" s="125"/>
      <c r="AZ116" s="125"/>
      <c r="BA116" s="125"/>
      <c r="BB116" s="125"/>
      <c r="BC116" s="125"/>
      <c r="BD116" s="125"/>
      <c r="BE116" s="125"/>
      <c r="BF116" s="125"/>
      <c r="BG116" s="125"/>
      <c r="BH116" s="125"/>
      <c r="BI116" s="125"/>
      <c r="BJ116" s="125"/>
      <c r="BK116" s="125"/>
    </row>
    <row r="117" spans="1:63" s="29" customFormat="1">
      <c r="A117" s="46"/>
      <c r="C117" s="305"/>
      <c r="D117" s="46"/>
      <c r="E117" s="46"/>
      <c r="F117" s="125"/>
      <c r="G117" s="125"/>
      <c r="H117" s="125"/>
      <c r="I117" s="125"/>
      <c r="J117" s="125"/>
      <c r="K117" s="125"/>
      <c r="L117" s="125"/>
      <c r="M117" s="125"/>
      <c r="N117" s="125"/>
      <c r="O117" s="125"/>
      <c r="P117" s="125"/>
      <c r="Q117" s="125"/>
      <c r="R117" s="125"/>
      <c r="S117" s="125"/>
      <c r="T117" s="125"/>
      <c r="U117" s="125"/>
      <c r="V117" s="125"/>
      <c r="W117" s="125"/>
      <c r="X117" s="125"/>
      <c r="Y117" s="125"/>
      <c r="Z117" s="125"/>
      <c r="AA117" s="125"/>
      <c r="AB117" s="125"/>
      <c r="AC117" s="125"/>
      <c r="AD117" s="125"/>
      <c r="AE117" s="125"/>
      <c r="AF117" s="125"/>
      <c r="AG117" s="125"/>
      <c r="AH117" s="125"/>
      <c r="AI117" s="125"/>
      <c r="AJ117" s="125"/>
      <c r="AK117" s="125"/>
      <c r="AL117" s="125"/>
      <c r="AM117" s="125"/>
      <c r="AN117" s="125"/>
      <c r="AO117" s="125"/>
      <c r="AP117" s="125"/>
      <c r="AQ117" s="125"/>
      <c r="AR117" s="125"/>
      <c r="AS117" s="125"/>
      <c r="AT117" s="125"/>
      <c r="AU117" s="125"/>
      <c r="AV117" s="125"/>
      <c r="AW117" s="125"/>
      <c r="AX117" s="125"/>
      <c r="AY117" s="125"/>
      <c r="AZ117" s="125"/>
      <c r="BA117" s="125"/>
      <c r="BB117" s="125"/>
      <c r="BC117" s="125"/>
      <c r="BD117" s="125"/>
      <c r="BE117" s="125"/>
      <c r="BF117" s="125"/>
      <c r="BG117" s="125"/>
      <c r="BH117" s="125"/>
      <c r="BI117" s="125"/>
      <c r="BJ117" s="125"/>
      <c r="BK117" s="125"/>
    </row>
    <row r="118" spans="1:63" s="29" customFormat="1">
      <c r="A118" s="46"/>
      <c r="C118" s="305"/>
      <c r="D118" s="46"/>
      <c r="E118" s="46"/>
      <c r="F118" s="125"/>
      <c r="G118" s="125"/>
      <c r="H118" s="125"/>
      <c r="I118" s="125"/>
      <c r="J118" s="125"/>
      <c r="K118" s="125"/>
      <c r="L118" s="125"/>
      <c r="M118" s="125"/>
      <c r="N118" s="125"/>
      <c r="O118" s="125"/>
      <c r="P118" s="125"/>
      <c r="Q118" s="125"/>
      <c r="R118" s="125"/>
      <c r="S118" s="125"/>
      <c r="T118" s="125"/>
      <c r="U118" s="125"/>
      <c r="V118" s="125"/>
      <c r="W118" s="125"/>
      <c r="X118" s="125"/>
      <c r="Y118" s="125"/>
      <c r="Z118" s="125"/>
      <c r="AA118" s="125"/>
      <c r="AB118" s="125"/>
      <c r="AC118" s="125"/>
      <c r="AD118" s="125"/>
      <c r="AE118" s="125"/>
      <c r="AF118" s="125"/>
      <c r="AG118" s="125"/>
      <c r="AH118" s="125"/>
      <c r="AI118" s="125"/>
      <c r="AJ118" s="125"/>
      <c r="AK118" s="125"/>
      <c r="AL118" s="125"/>
      <c r="AM118" s="125"/>
      <c r="AN118" s="125"/>
      <c r="AO118" s="125"/>
      <c r="AP118" s="125"/>
      <c r="AQ118" s="125"/>
      <c r="AR118" s="125"/>
      <c r="AS118" s="125"/>
      <c r="AT118" s="125"/>
      <c r="AU118" s="125"/>
      <c r="AV118" s="125"/>
      <c r="AW118" s="125"/>
      <c r="AX118" s="125"/>
      <c r="AY118" s="125"/>
      <c r="AZ118" s="125"/>
      <c r="BA118" s="125"/>
      <c r="BB118" s="125"/>
      <c r="BC118" s="125"/>
      <c r="BD118" s="125"/>
      <c r="BE118" s="125"/>
      <c r="BF118" s="125"/>
      <c r="BG118" s="125"/>
      <c r="BH118" s="125"/>
      <c r="BI118" s="125"/>
      <c r="BJ118" s="125"/>
      <c r="BK118" s="125"/>
    </row>
    <row r="119" spans="1:63" s="29" customFormat="1">
      <c r="A119" s="46"/>
      <c r="C119" s="305"/>
      <c r="D119" s="46"/>
      <c r="E119" s="46"/>
      <c r="F119" s="125"/>
      <c r="G119" s="125"/>
      <c r="H119" s="125"/>
      <c r="I119" s="125"/>
      <c r="J119" s="125"/>
      <c r="K119" s="125"/>
      <c r="L119" s="125"/>
      <c r="M119" s="125"/>
      <c r="N119" s="125"/>
      <c r="O119" s="125"/>
      <c r="P119" s="125"/>
      <c r="Q119" s="125"/>
      <c r="R119" s="125"/>
      <c r="S119" s="125"/>
      <c r="T119" s="125"/>
      <c r="U119" s="125"/>
      <c r="V119" s="125"/>
      <c r="W119" s="125"/>
      <c r="X119" s="125"/>
      <c r="Y119" s="125"/>
      <c r="Z119" s="125"/>
      <c r="AA119" s="125"/>
      <c r="AB119" s="125"/>
      <c r="AC119" s="125"/>
      <c r="AD119" s="125"/>
      <c r="AE119" s="125"/>
      <c r="AF119" s="125"/>
      <c r="AG119" s="125"/>
      <c r="AH119" s="125"/>
      <c r="AI119" s="125"/>
      <c r="AJ119" s="125"/>
      <c r="AK119" s="125"/>
      <c r="AL119" s="125"/>
      <c r="AM119" s="125"/>
      <c r="AN119" s="125"/>
      <c r="AO119" s="125"/>
      <c r="AP119" s="125"/>
      <c r="AQ119" s="125"/>
      <c r="AR119" s="125"/>
      <c r="AS119" s="125"/>
      <c r="AT119" s="125"/>
      <c r="AU119" s="125"/>
      <c r="AV119" s="125"/>
      <c r="AW119" s="125"/>
      <c r="AX119" s="125"/>
      <c r="AY119" s="125"/>
      <c r="AZ119" s="125"/>
      <c r="BA119" s="125"/>
      <c r="BB119" s="125"/>
      <c r="BC119" s="125"/>
      <c r="BD119" s="125"/>
      <c r="BE119" s="125"/>
      <c r="BF119" s="125"/>
      <c r="BG119" s="125"/>
      <c r="BH119" s="125"/>
      <c r="BI119" s="125"/>
      <c r="BJ119" s="125"/>
      <c r="BK119" s="125"/>
    </row>
    <row r="120" spans="1:63" s="29" customFormat="1">
      <c r="A120" s="46"/>
      <c r="C120" s="305"/>
      <c r="D120" s="46"/>
      <c r="E120" s="46"/>
      <c r="F120" s="125"/>
      <c r="G120" s="125"/>
      <c r="H120" s="125"/>
      <c r="I120" s="125"/>
      <c r="J120" s="125"/>
      <c r="K120" s="125"/>
      <c r="L120" s="125"/>
      <c r="M120" s="125"/>
      <c r="N120" s="125"/>
      <c r="O120" s="125"/>
      <c r="P120" s="125"/>
      <c r="Q120" s="125"/>
      <c r="R120" s="125"/>
      <c r="S120" s="125"/>
      <c r="T120" s="125"/>
      <c r="U120" s="125"/>
      <c r="V120" s="125"/>
      <c r="W120" s="125"/>
      <c r="X120" s="125"/>
      <c r="Y120" s="125"/>
      <c r="Z120" s="125"/>
      <c r="AA120" s="125"/>
      <c r="AB120" s="125"/>
      <c r="AC120" s="125"/>
      <c r="AD120" s="125"/>
      <c r="AE120" s="125"/>
      <c r="AF120" s="125"/>
      <c r="AG120" s="125"/>
      <c r="AH120" s="125"/>
      <c r="AI120" s="125"/>
      <c r="AJ120" s="125"/>
      <c r="AK120" s="125"/>
      <c r="AL120" s="125"/>
      <c r="AM120" s="125"/>
      <c r="AN120" s="125"/>
      <c r="AO120" s="125"/>
      <c r="AP120" s="125"/>
      <c r="AQ120" s="125"/>
      <c r="AR120" s="125"/>
      <c r="AS120" s="125"/>
      <c r="AT120" s="125"/>
      <c r="AU120" s="125"/>
      <c r="AV120" s="125"/>
      <c r="AW120" s="125"/>
      <c r="AX120" s="125"/>
      <c r="AY120" s="125"/>
      <c r="AZ120" s="125"/>
      <c r="BA120" s="125"/>
      <c r="BB120" s="125"/>
      <c r="BC120" s="125"/>
      <c r="BD120" s="125"/>
      <c r="BE120" s="125"/>
      <c r="BF120" s="125"/>
      <c r="BG120" s="125"/>
      <c r="BH120" s="125"/>
      <c r="BI120" s="125"/>
      <c r="BJ120" s="125"/>
      <c r="BK120" s="125"/>
    </row>
    <row r="121" spans="1:63" s="29" customFormat="1">
      <c r="A121" s="46"/>
      <c r="C121" s="305"/>
      <c r="D121" s="46"/>
      <c r="E121" s="46"/>
      <c r="F121" s="125"/>
      <c r="G121" s="125"/>
      <c r="H121" s="125"/>
      <c r="I121" s="125"/>
      <c r="J121" s="125"/>
      <c r="K121" s="125"/>
      <c r="L121" s="125"/>
      <c r="M121" s="125"/>
      <c r="N121" s="125"/>
      <c r="O121" s="125"/>
      <c r="P121" s="125"/>
      <c r="Q121" s="125"/>
      <c r="R121" s="125"/>
      <c r="S121" s="125"/>
      <c r="T121" s="125"/>
      <c r="U121" s="125"/>
      <c r="V121" s="125"/>
      <c r="W121" s="125"/>
      <c r="X121" s="125"/>
      <c r="Y121" s="125"/>
      <c r="Z121" s="125"/>
      <c r="AA121" s="125"/>
      <c r="AB121" s="125"/>
      <c r="AC121" s="125"/>
      <c r="AD121" s="125"/>
      <c r="AE121" s="125"/>
      <c r="AF121" s="125"/>
      <c r="AG121" s="125"/>
      <c r="AH121" s="125"/>
      <c r="AI121" s="125"/>
      <c r="AJ121" s="125"/>
      <c r="AK121" s="125"/>
      <c r="AL121" s="125"/>
      <c r="AM121" s="125"/>
      <c r="AN121" s="125"/>
      <c r="AO121" s="125"/>
      <c r="AP121" s="125"/>
      <c r="AQ121" s="125"/>
      <c r="AR121" s="125"/>
      <c r="AS121" s="125"/>
      <c r="AT121" s="125"/>
      <c r="AU121" s="125"/>
      <c r="AV121" s="125"/>
      <c r="AW121" s="125"/>
      <c r="AX121" s="125"/>
      <c r="AY121" s="125"/>
      <c r="AZ121" s="125"/>
      <c r="BA121" s="125"/>
      <c r="BB121" s="125"/>
      <c r="BC121" s="125"/>
      <c r="BD121" s="125"/>
      <c r="BE121" s="125"/>
      <c r="BF121" s="125"/>
      <c r="BG121" s="125"/>
      <c r="BH121" s="125"/>
      <c r="BI121" s="125"/>
      <c r="BJ121" s="125"/>
      <c r="BK121" s="125"/>
    </row>
    <row r="122" spans="1:63" s="29" customFormat="1">
      <c r="A122" s="46"/>
      <c r="C122" s="305"/>
      <c r="D122" s="46"/>
      <c r="E122" s="46"/>
      <c r="F122" s="125"/>
      <c r="G122" s="125"/>
      <c r="H122" s="125"/>
      <c r="I122" s="125"/>
      <c r="J122" s="125"/>
      <c r="K122" s="125"/>
      <c r="L122" s="125"/>
      <c r="M122" s="125"/>
      <c r="N122" s="125"/>
      <c r="O122" s="125"/>
      <c r="P122" s="125"/>
      <c r="Q122" s="125"/>
      <c r="R122" s="125"/>
      <c r="S122" s="125"/>
      <c r="T122" s="125"/>
      <c r="U122" s="125"/>
      <c r="V122" s="125"/>
      <c r="W122" s="125"/>
      <c r="X122" s="125"/>
      <c r="Y122" s="125"/>
      <c r="Z122" s="125"/>
      <c r="AA122" s="125"/>
      <c r="AB122" s="125"/>
      <c r="AC122" s="125"/>
      <c r="AD122" s="125"/>
      <c r="AE122" s="125"/>
      <c r="AF122" s="125"/>
      <c r="AG122" s="125"/>
      <c r="AH122" s="125"/>
      <c r="AI122" s="125"/>
      <c r="AJ122" s="125"/>
      <c r="AK122" s="125"/>
      <c r="AL122" s="125"/>
      <c r="AM122" s="125"/>
      <c r="AN122" s="125"/>
      <c r="AO122" s="125"/>
      <c r="AP122" s="125"/>
      <c r="AQ122" s="125"/>
      <c r="AR122" s="125"/>
      <c r="AS122" s="125"/>
      <c r="AT122" s="125"/>
      <c r="AU122" s="125"/>
      <c r="AV122" s="125"/>
      <c r="AW122" s="125"/>
      <c r="AX122" s="125"/>
      <c r="AY122" s="125"/>
      <c r="AZ122" s="125"/>
      <c r="BA122" s="125"/>
      <c r="BB122" s="125"/>
      <c r="BC122" s="125"/>
      <c r="BD122" s="125"/>
      <c r="BE122" s="125"/>
      <c r="BF122" s="125"/>
      <c r="BG122" s="125"/>
      <c r="BH122" s="125"/>
      <c r="BI122" s="125"/>
      <c r="BJ122" s="125"/>
      <c r="BK122" s="125"/>
    </row>
    <row r="123" spans="1:63" s="29" customFormat="1">
      <c r="A123" s="46"/>
      <c r="C123" s="305"/>
      <c r="D123" s="46"/>
      <c r="E123" s="46"/>
      <c r="F123" s="125"/>
      <c r="G123" s="125"/>
      <c r="H123" s="125"/>
      <c r="I123" s="125"/>
      <c r="J123" s="125"/>
      <c r="K123" s="125"/>
      <c r="L123" s="125"/>
      <c r="M123" s="125"/>
      <c r="N123" s="125"/>
      <c r="O123" s="125"/>
      <c r="P123" s="125"/>
      <c r="Q123" s="125"/>
      <c r="R123" s="125"/>
      <c r="S123" s="125"/>
      <c r="T123" s="125"/>
      <c r="U123" s="125"/>
      <c r="V123" s="125"/>
      <c r="W123" s="125"/>
      <c r="X123" s="125"/>
      <c r="Y123" s="125"/>
      <c r="Z123" s="125"/>
      <c r="AA123" s="125"/>
      <c r="AB123" s="125"/>
      <c r="AC123" s="125"/>
      <c r="AD123" s="125"/>
      <c r="AE123" s="125"/>
      <c r="AF123" s="125"/>
      <c r="AG123" s="125"/>
      <c r="AH123" s="125"/>
      <c r="AI123" s="125"/>
      <c r="AJ123" s="125"/>
      <c r="AK123" s="125"/>
      <c r="AL123" s="125"/>
      <c r="AM123" s="125"/>
      <c r="AN123" s="125"/>
      <c r="AO123" s="125"/>
      <c r="AP123" s="125"/>
      <c r="AQ123" s="125"/>
      <c r="AR123" s="125"/>
      <c r="AS123" s="125"/>
      <c r="AT123" s="125"/>
      <c r="AU123" s="125"/>
      <c r="AV123" s="125"/>
      <c r="AW123" s="125"/>
      <c r="AX123" s="125"/>
      <c r="AY123" s="125"/>
      <c r="AZ123" s="125"/>
      <c r="BA123" s="125"/>
      <c r="BB123" s="125"/>
      <c r="BC123" s="125"/>
      <c r="BD123" s="125"/>
      <c r="BE123" s="125"/>
      <c r="BF123" s="125"/>
      <c r="BG123" s="125"/>
      <c r="BH123" s="125"/>
      <c r="BI123" s="125"/>
      <c r="BJ123" s="125"/>
      <c r="BK123" s="125"/>
    </row>
    <row r="124" spans="1:63" s="29" customFormat="1">
      <c r="A124" s="46"/>
      <c r="C124" s="305"/>
      <c r="D124" s="46"/>
      <c r="E124" s="46"/>
      <c r="F124" s="125"/>
      <c r="G124" s="125"/>
      <c r="H124" s="125"/>
      <c r="I124" s="125"/>
      <c r="J124" s="125"/>
      <c r="K124" s="125"/>
      <c r="L124" s="125"/>
      <c r="M124" s="125"/>
      <c r="N124" s="125"/>
      <c r="O124" s="125"/>
      <c r="P124" s="125"/>
      <c r="Q124" s="125"/>
      <c r="R124" s="125"/>
      <c r="S124" s="125"/>
      <c r="T124" s="125"/>
      <c r="U124" s="125"/>
      <c r="V124" s="125"/>
      <c r="W124" s="125"/>
      <c r="X124" s="125"/>
      <c r="Y124" s="125"/>
      <c r="Z124" s="125"/>
      <c r="AA124" s="125"/>
      <c r="AB124" s="125"/>
      <c r="AC124" s="125"/>
      <c r="AD124" s="125"/>
      <c r="AE124" s="125"/>
      <c r="AF124" s="125"/>
      <c r="AG124" s="125"/>
      <c r="AH124" s="125"/>
      <c r="AI124" s="125"/>
      <c r="AJ124" s="125"/>
      <c r="AK124" s="125"/>
      <c r="AL124" s="125"/>
      <c r="AM124" s="125"/>
      <c r="AN124" s="125"/>
      <c r="AO124" s="125"/>
      <c r="AP124" s="125"/>
      <c r="AQ124" s="125"/>
      <c r="AR124" s="125"/>
      <c r="AS124" s="125"/>
      <c r="AT124" s="125"/>
      <c r="AU124" s="125"/>
      <c r="AV124" s="125"/>
      <c r="AW124" s="125"/>
      <c r="AX124" s="125"/>
      <c r="AY124" s="125"/>
      <c r="AZ124" s="125"/>
      <c r="BA124" s="125"/>
      <c r="BB124" s="125"/>
      <c r="BC124" s="125"/>
      <c r="BD124" s="125"/>
      <c r="BE124" s="125"/>
      <c r="BF124" s="125"/>
      <c r="BG124" s="125"/>
      <c r="BH124" s="125"/>
      <c r="BI124" s="125"/>
      <c r="BJ124" s="125"/>
      <c r="BK124" s="125"/>
    </row>
    <row r="125" spans="1:63" s="29" customFormat="1">
      <c r="A125" s="46"/>
      <c r="C125" s="305"/>
      <c r="D125" s="46"/>
      <c r="E125" s="46"/>
      <c r="F125" s="125"/>
      <c r="G125" s="125"/>
      <c r="H125" s="125"/>
      <c r="I125" s="125"/>
      <c r="J125" s="125"/>
      <c r="K125" s="125"/>
      <c r="L125" s="125"/>
      <c r="M125" s="125"/>
      <c r="N125" s="125"/>
      <c r="O125" s="125"/>
      <c r="P125" s="125"/>
      <c r="Q125" s="125"/>
      <c r="R125" s="125"/>
      <c r="S125" s="125"/>
      <c r="T125" s="125"/>
      <c r="U125" s="125"/>
      <c r="V125" s="125"/>
      <c r="W125" s="125"/>
      <c r="X125" s="125"/>
      <c r="Y125" s="125"/>
      <c r="Z125" s="125"/>
      <c r="AA125" s="125"/>
      <c r="AB125" s="125"/>
      <c r="AC125" s="125"/>
      <c r="AD125" s="125"/>
      <c r="AE125" s="125"/>
      <c r="AF125" s="125"/>
      <c r="AG125" s="125"/>
      <c r="AH125" s="125"/>
      <c r="AI125" s="125"/>
      <c r="AJ125" s="125"/>
      <c r="AK125" s="125"/>
      <c r="AL125" s="125"/>
      <c r="AM125" s="125"/>
      <c r="AN125" s="125"/>
      <c r="AO125" s="125"/>
      <c r="AP125" s="125"/>
      <c r="AQ125" s="125"/>
      <c r="AR125" s="125"/>
      <c r="AS125" s="125"/>
      <c r="AT125" s="125"/>
      <c r="AU125" s="125"/>
      <c r="AV125" s="125"/>
      <c r="AW125" s="125"/>
      <c r="AX125" s="125"/>
      <c r="AY125" s="125"/>
      <c r="AZ125" s="125"/>
      <c r="BA125" s="125"/>
      <c r="BB125" s="125"/>
      <c r="BC125" s="125"/>
      <c r="BD125" s="125"/>
      <c r="BE125" s="125"/>
      <c r="BF125" s="125"/>
      <c r="BG125" s="125"/>
      <c r="BH125" s="125"/>
      <c r="BI125" s="125"/>
      <c r="BJ125" s="125"/>
      <c r="BK125" s="125"/>
    </row>
    <row r="126" spans="1:63" s="29" customFormat="1">
      <c r="A126" s="46"/>
      <c r="C126" s="305"/>
      <c r="D126" s="46"/>
      <c r="E126" s="46"/>
      <c r="F126" s="125"/>
      <c r="G126" s="125"/>
      <c r="H126" s="125"/>
      <c r="I126" s="125"/>
      <c r="J126" s="125"/>
      <c r="K126" s="125"/>
      <c r="L126" s="125"/>
      <c r="M126" s="125"/>
      <c r="N126" s="125"/>
      <c r="O126" s="125"/>
      <c r="P126" s="125"/>
      <c r="Q126" s="125"/>
      <c r="R126" s="125"/>
      <c r="S126" s="125"/>
      <c r="T126" s="125"/>
      <c r="U126" s="125"/>
      <c r="V126" s="125"/>
      <c r="W126" s="125"/>
      <c r="X126" s="125"/>
      <c r="Y126" s="125"/>
      <c r="Z126" s="125"/>
      <c r="AA126" s="125"/>
      <c r="AB126" s="125"/>
      <c r="AC126" s="125"/>
      <c r="AD126" s="125"/>
      <c r="AE126" s="125"/>
      <c r="AF126" s="125"/>
      <c r="AG126" s="125"/>
      <c r="AH126" s="125"/>
      <c r="AI126" s="125"/>
      <c r="AJ126" s="125"/>
      <c r="AK126" s="125"/>
      <c r="AL126" s="125"/>
      <c r="AM126" s="125"/>
      <c r="AN126" s="125"/>
      <c r="AO126" s="125"/>
      <c r="AP126" s="125"/>
      <c r="AQ126" s="125"/>
      <c r="AR126" s="125"/>
      <c r="AS126" s="125"/>
      <c r="AT126" s="125"/>
      <c r="AU126" s="125"/>
      <c r="AV126" s="125"/>
      <c r="AW126" s="125"/>
      <c r="AX126" s="125"/>
      <c r="AY126" s="125"/>
      <c r="AZ126" s="125"/>
      <c r="BA126" s="125"/>
      <c r="BB126" s="125"/>
      <c r="BC126" s="125"/>
      <c r="BD126" s="125"/>
      <c r="BE126" s="125"/>
      <c r="BF126" s="125"/>
      <c r="BG126" s="125"/>
      <c r="BH126" s="125"/>
      <c r="BI126" s="125"/>
      <c r="BJ126" s="125"/>
      <c r="BK126" s="125"/>
    </row>
    <row r="127" spans="1:63" s="29" customFormat="1">
      <c r="A127" s="46"/>
      <c r="C127" s="305"/>
      <c r="D127" s="46"/>
      <c r="E127" s="46"/>
      <c r="F127" s="125"/>
      <c r="G127" s="125"/>
      <c r="H127" s="125"/>
      <c r="I127" s="125"/>
      <c r="J127" s="125"/>
      <c r="K127" s="125"/>
      <c r="L127" s="125"/>
      <c r="M127" s="125"/>
      <c r="N127" s="125"/>
      <c r="O127" s="125"/>
      <c r="P127" s="125"/>
      <c r="Q127" s="125"/>
      <c r="R127" s="125"/>
      <c r="S127" s="125"/>
      <c r="T127" s="125"/>
      <c r="U127" s="125"/>
      <c r="V127" s="125"/>
      <c r="W127" s="125"/>
      <c r="X127" s="125"/>
      <c r="Y127" s="125"/>
      <c r="Z127" s="125"/>
      <c r="AA127" s="125"/>
      <c r="AB127" s="125"/>
      <c r="AC127" s="125"/>
      <c r="AD127" s="125"/>
      <c r="AE127" s="125"/>
      <c r="AF127" s="125"/>
      <c r="AG127" s="125"/>
      <c r="AH127" s="125"/>
      <c r="AI127" s="125"/>
      <c r="AJ127" s="125"/>
      <c r="AK127" s="125"/>
      <c r="AL127" s="125"/>
      <c r="AM127" s="125"/>
      <c r="AN127" s="125"/>
      <c r="AO127" s="125"/>
      <c r="AP127" s="125"/>
      <c r="AQ127" s="125"/>
      <c r="AR127" s="125"/>
      <c r="AS127" s="125"/>
      <c r="AT127" s="125"/>
      <c r="AU127" s="125"/>
      <c r="AV127" s="125"/>
      <c r="AW127" s="125"/>
      <c r="AX127" s="125"/>
      <c r="AY127" s="125"/>
      <c r="AZ127" s="125"/>
      <c r="BA127" s="125"/>
      <c r="BB127" s="125"/>
      <c r="BC127" s="125"/>
      <c r="BD127" s="125"/>
      <c r="BE127" s="125"/>
      <c r="BF127" s="125"/>
      <c r="BG127" s="125"/>
      <c r="BH127" s="125"/>
      <c r="BI127" s="125"/>
      <c r="BJ127" s="125"/>
      <c r="BK127" s="125"/>
    </row>
    <row r="128" spans="1:63" s="29" customFormat="1">
      <c r="A128" s="46"/>
      <c r="C128" s="305"/>
      <c r="D128" s="46"/>
      <c r="E128" s="46"/>
      <c r="F128" s="125"/>
      <c r="G128" s="125"/>
      <c r="H128" s="125"/>
      <c r="I128" s="125"/>
      <c r="J128" s="125"/>
      <c r="K128" s="125"/>
      <c r="L128" s="125"/>
      <c r="M128" s="125"/>
      <c r="N128" s="125"/>
      <c r="O128" s="125"/>
      <c r="P128" s="125"/>
      <c r="Q128" s="125"/>
      <c r="R128" s="125"/>
      <c r="S128" s="125"/>
      <c r="T128" s="125"/>
      <c r="U128" s="125"/>
      <c r="V128" s="125"/>
      <c r="W128" s="125"/>
      <c r="X128" s="125"/>
      <c r="Y128" s="125"/>
      <c r="Z128" s="125"/>
      <c r="AA128" s="125"/>
      <c r="AB128" s="125"/>
      <c r="AC128" s="125"/>
      <c r="AD128" s="125"/>
      <c r="AE128" s="125"/>
      <c r="AF128" s="125"/>
      <c r="AG128" s="125"/>
      <c r="AH128" s="125"/>
      <c r="AI128" s="125"/>
      <c r="AJ128" s="125"/>
      <c r="AK128" s="125"/>
      <c r="AL128" s="125"/>
      <c r="AM128" s="125"/>
      <c r="AN128" s="125"/>
      <c r="AO128" s="125"/>
      <c r="AP128" s="125"/>
      <c r="AQ128" s="125"/>
      <c r="AR128" s="125"/>
      <c r="AS128" s="125"/>
      <c r="AT128" s="125"/>
      <c r="AU128" s="125"/>
      <c r="AV128" s="125"/>
      <c r="AW128" s="125"/>
      <c r="AX128" s="125"/>
      <c r="AY128" s="125"/>
      <c r="AZ128" s="125"/>
      <c r="BA128" s="125"/>
      <c r="BB128" s="125"/>
      <c r="BC128" s="125"/>
      <c r="BD128" s="125"/>
      <c r="BE128" s="125"/>
      <c r="BF128" s="125"/>
      <c r="BG128" s="125"/>
      <c r="BH128" s="125"/>
      <c r="BI128" s="125"/>
      <c r="BJ128" s="125"/>
      <c r="BK128" s="125"/>
    </row>
    <row r="129" spans="1:63" s="29" customFormat="1">
      <c r="A129" s="46"/>
      <c r="C129" s="305"/>
      <c r="D129" s="46"/>
      <c r="E129" s="46"/>
      <c r="F129" s="125"/>
      <c r="G129" s="125"/>
      <c r="H129" s="125"/>
      <c r="I129" s="125"/>
      <c r="J129" s="125"/>
      <c r="K129" s="125"/>
      <c r="L129" s="125"/>
      <c r="M129" s="125"/>
      <c r="N129" s="125"/>
      <c r="O129" s="125"/>
      <c r="P129" s="125"/>
      <c r="Q129" s="125"/>
      <c r="R129" s="125"/>
      <c r="S129" s="125"/>
      <c r="T129" s="125"/>
      <c r="U129" s="125"/>
      <c r="V129" s="125"/>
      <c r="W129" s="125"/>
      <c r="X129" s="125"/>
      <c r="Y129" s="125"/>
      <c r="Z129" s="125"/>
      <c r="AA129" s="125"/>
      <c r="AB129" s="125"/>
      <c r="AC129" s="125"/>
      <c r="AD129" s="125"/>
      <c r="AE129" s="125"/>
      <c r="AF129" s="125"/>
      <c r="AG129" s="125"/>
      <c r="AH129" s="125"/>
      <c r="AI129" s="125"/>
      <c r="AJ129" s="125"/>
      <c r="AK129" s="125"/>
      <c r="AL129" s="125"/>
      <c r="AM129" s="125"/>
      <c r="AN129" s="125"/>
      <c r="AO129" s="125"/>
      <c r="AP129" s="125"/>
      <c r="AQ129" s="125"/>
      <c r="AR129" s="125"/>
      <c r="AS129" s="125"/>
      <c r="AT129" s="125"/>
      <c r="AU129" s="125"/>
      <c r="AV129" s="125"/>
      <c r="AW129" s="125"/>
      <c r="AX129" s="125"/>
      <c r="AY129" s="125"/>
      <c r="AZ129" s="125"/>
      <c r="BA129" s="125"/>
      <c r="BB129" s="125"/>
      <c r="BC129" s="125"/>
      <c r="BD129" s="125"/>
      <c r="BE129" s="125"/>
      <c r="BF129" s="125"/>
      <c r="BG129" s="125"/>
      <c r="BH129" s="125"/>
      <c r="BI129" s="125"/>
      <c r="BJ129" s="125"/>
      <c r="BK129" s="125"/>
    </row>
    <row r="130" spans="1:63" s="29" customFormat="1">
      <c r="A130" s="46"/>
      <c r="C130" s="305"/>
      <c r="D130" s="46"/>
      <c r="E130" s="46"/>
      <c r="F130" s="125"/>
      <c r="G130" s="125"/>
      <c r="H130" s="125"/>
      <c r="I130" s="125"/>
      <c r="J130" s="125"/>
      <c r="K130" s="125"/>
      <c r="L130" s="125"/>
      <c r="M130" s="125"/>
      <c r="N130" s="125"/>
      <c r="O130" s="125"/>
      <c r="P130" s="125"/>
      <c r="Q130" s="125"/>
      <c r="R130" s="125"/>
      <c r="S130" s="125"/>
      <c r="T130" s="125"/>
      <c r="U130" s="125"/>
      <c r="V130" s="125"/>
      <c r="W130" s="125"/>
      <c r="X130" s="125"/>
      <c r="Y130" s="125"/>
      <c r="Z130" s="125"/>
      <c r="AA130" s="125"/>
      <c r="AB130" s="125"/>
      <c r="AC130" s="125"/>
      <c r="AD130" s="125"/>
      <c r="AE130" s="125"/>
      <c r="AF130" s="125"/>
      <c r="AG130" s="125"/>
      <c r="AH130" s="125"/>
      <c r="AI130" s="125"/>
      <c r="AJ130" s="125"/>
      <c r="AK130" s="125"/>
      <c r="AL130" s="125"/>
      <c r="AM130" s="125"/>
      <c r="AN130" s="125"/>
      <c r="AO130" s="125"/>
      <c r="AP130" s="125"/>
      <c r="AQ130" s="125"/>
      <c r="AR130" s="125"/>
      <c r="AS130" s="125"/>
      <c r="AT130" s="125"/>
      <c r="AU130" s="125"/>
      <c r="AV130" s="125"/>
      <c r="AW130" s="125"/>
      <c r="AX130" s="125"/>
      <c r="AY130" s="125"/>
      <c r="AZ130" s="125"/>
      <c r="BA130" s="125"/>
      <c r="BB130" s="125"/>
      <c r="BC130" s="125"/>
      <c r="BD130" s="125"/>
      <c r="BE130" s="125"/>
      <c r="BF130" s="125"/>
      <c r="BG130" s="125"/>
      <c r="BH130" s="125"/>
      <c r="BI130" s="125"/>
      <c r="BJ130" s="125"/>
      <c r="BK130" s="125"/>
    </row>
    <row r="131" spans="1:63" s="29" customFormat="1">
      <c r="A131" s="46"/>
      <c r="C131" s="305"/>
      <c r="D131" s="46"/>
      <c r="E131" s="46"/>
      <c r="F131" s="125"/>
      <c r="G131" s="125"/>
      <c r="H131" s="125"/>
      <c r="I131" s="125"/>
      <c r="J131" s="125"/>
      <c r="K131" s="125"/>
      <c r="L131" s="125"/>
      <c r="M131" s="125"/>
      <c r="N131" s="125"/>
      <c r="O131" s="125"/>
      <c r="P131" s="125"/>
      <c r="Q131" s="125"/>
      <c r="R131" s="125"/>
      <c r="S131" s="125"/>
      <c r="T131" s="125"/>
      <c r="U131" s="125"/>
      <c r="V131" s="125"/>
      <c r="W131" s="125"/>
      <c r="X131" s="125"/>
      <c r="Y131" s="125"/>
      <c r="Z131" s="125"/>
      <c r="AA131" s="125"/>
      <c r="AB131" s="125"/>
      <c r="AC131" s="125"/>
      <c r="AD131" s="125"/>
      <c r="AE131" s="125"/>
      <c r="AF131" s="125"/>
      <c r="AG131" s="125"/>
      <c r="AH131" s="125"/>
      <c r="AI131" s="125"/>
      <c r="AJ131" s="125"/>
      <c r="AK131" s="125"/>
      <c r="AL131" s="125"/>
      <c r="AM131" s="125"/>
      <c r="AN131" s="125"/>
      <c r="AO131" s="125"/>
      <c r="AP131" s="125"/>
      <c r="AQ131" s="125"/>
      <c r="AR131" s="125"/>
      <c r="AS131" s="125"/>
      <c r="AT131" s="125"/>
      <c r="AU131" s="125"/>
      <c r="AV131" s="125"/>
      <c r="AW131" s="125"/>
      <c r="AX131" s="125"/>
      <c r="AY131" s="125"/>
      <c r="AZ131" s="125"/>
      <c r="BA131" s="125"/>
      <c r="BB131" s="125"/>
      <c r="BC131" s="125"/>
      <c r="BD131" s="125"/>
      <c r="BE131" s="125"/>
      <c r="BF131" s="125"/>
      <c r="BG131" s="125"/>
      <c r="BH131" s="125"/>
      <c r="BI131" s="125"/>
      <c r="BJ131" s="125"/>
      <c r="BK131" s="125"/>
    </row>
    <row r="132" spans="1:63" s="29" customFormat="1">
      <c r="A132" s="46"/>
      <c r="C132" s="305"/>
      <c r="D132" s="46"/>
      <c r="E132" s="46"/>
      <c r="F132" s="125"/>
      <c r="G132" s="125"/>
      <c r="H132" s="125"/>
      <c r="I132" s="125"/>
      <c r="J132" s="125"/>
      <c r="K132" s="125"/>
      <c r="L132" s="125"/>
      <c r="M132" s="125"/>
      <c r="N132" s="125"/>
      <c r="O132" s="125"/>
      <c r="P132" s="125"/>
      <c r="Q132" s="125"/>
      <c r="R132" s="125"/>
      <c r="S132" s="125"/>
      <c r="T132" s="125"/>
      <c r="U132" s="125"/>
      <c r="V132" s="125"/>
      <c r="W132" s="125"/>
      <c r="X132" s="125"/>
      <c r="Y132" s="125"/>
      <c r="Z132" s="125"/>
      <c r="AA132" s="125"/>
      <c r="AB132" s="125"/>
      <c r="AC132" s="125"/>
      <c r="AD132" s="125"/>
      <c r="AE132" s="125"/>
      <c r="AF132" s="125"/>
      <c r="AG132" s="125"/>
      <c r="AH132" s="125"/>
      <c r="AI132" s="125"/>
      <c r="AJ132" s="125"/>
      <c r="AK132" s="125"/>
      <c r="AL132" s="125"/>
      <c r="AM132" s="125"/>
      <c r="AN132" s="125"/>
      <c r="AO132" s="125"/>
      <c r="AP132" s="125"/>
      <c r="AQ132" s="125"/>
      <c r="AR132" s="125"/>
      <c r="AS132" s="125"/>
      <c r="AT132" s="125"/>
      <c r="AU132" s="125"/>
      <c r="AV132" s="125"/>
      <c r="AW132" s="125"/>
      <c r="AX132" s="125"/>
      <c r="AY132" s="125"/>
      <c r="AZ132" s="125"/>
      <c r="BA132" s="125"/>
      <c r="BB132" s="125"/>
      <c r="BC132" s="125"/>
      <c r="BD132" s="125"/>
      <c r="BE132" s="125"/>
      <c r="BF132" s="125"/>
      <c r="BG132" s="125"/>
      <c r="BH132" s="125"/>
      <c r="BI132" s="125"/>
      <c r="BJ132" s="125"/>
      <c r="BK132" s="125"/>
    </row>
    <row r="133" spans="1:63" s="29" customFormat="1">
      <c r="A133" s="46"/>
      <c r="C133" s="305"/>
      <c r="D133" s="46"/>
      <c r="E133" s="46"/>
      <c r="F133" s="125"/>
      <c r="G133" s="125"/>
      <c r="H133" s="125"/>
      <c r="I133" s="125"/>
      <c r="J133" s="125"/>
      <c r="K133" s="125"/>
      <c r="L133" s="125"/>
      <c r="M133" s="125"/>
      <c r="N133" s="125"/>
      <c r="O133" s="125"/>
      <c r="P133" s="125"/>
      <c r="Q133" s="125"/>
      <c r="R133" s="125"/>
      <c r="S133" s="125"/>
      <c r="T133" s="125"/>
      <c r="U133" s="125"/>
      <c r="V133" s="125"/>
      <c r="W133" s="125"/>
      <c r="X133" s="125"/>
      <c r="Y133" s="125"/>
      <c r="Z133" s="125"/>
      <c r="AA133" s="125"/>
      <c r="AB133" s="125"/>
      <c r="AC133" s="125"/>
      <c r="AD133" s="125"/>
      <c r="AE133" s="125"/>
      <c r="AF133" s="125"/>
      <c r="AG133" s="125"/>
      <c r="AH133" s="125"/>
      <c r="AI133" s="125"/>
      <c r="AJ133" s="125"/>
      <c r="AK133" s="125"/>
      <c r="AL133" s="125"/>
      <c r="AM133" s="125"/>
      <c r="AN133" s="125"/>
      <c r="AO133" s="125"/>
      <c r="AP133" s="125"/>
      <c r="AQ133" s="125"/>
      <c r="AR133" s="125"/>
      <c r="AS133" s="125"/>
      <c r="AT133" s="125"/>
      <c r="AU133" s="125"/>
      <c r="AV133" s="125"/>
      <c r="AW133" s="125"/>
      <c r="AX133" s="125"/>
      <c r="AY133" s="125"/>
      <c r="AZ133" s="125"/>
      <c r="BA133" s="125"/>
      <c r="BB133" s="125"/>
      <c r="BC133" s="125"/>
      <c r="BD133" s="125"/>
      <c r="BE133" s="125"/>
      <c r="BF133" s="125"/>
      <c r="BG133" s="125"/>
      <c r="BH133" s="125"/>
      <c r="BI133" s="125"/>
      <c r="BJ133" s="125"/>
      <c r="BK133" s="125"/>
    </row>
    <row r="134" spans="1:63" s="29" customFormat="1">
      <c r="A134" s="46"/>
      <c r="C134" s="305"/>
      <c r="D134" s="46"/>
      <c r="E134" s="46"/>
      <c r="F134" s="125"/>
      <c r="G134" s="125"/>
      <c r="H134" s="125"/>
      <c r="I134" s="125"/>
      <c r="J134" s="125"/>
      <c r="K134" s="125"/>
      <c r="L134" s="125"/>
      <c r="M134" s="125"/>
      <c r="N134" s="125"/>
      <c r="O134" s="125"/>
      <c r="P134" s="125"/>
      <c r="Q134" s="125"/>
      <c r="R134" s="125"/>
      <c r="S134" s="125"/>
      <c r="T134" s="125"/>
      <c r="U134" s="125"/>
      <c r="V134" s="125"/>
      <c r="W134" s="125"/>
      <c r="X134" s="125"/>
      <c r="Y134" s="125"/>
      <c r="Z134" s="125"/>
      <c r="AA134" s="125"/>
      <c r="AB134" s="125"/>
      <c r="AC134" s="125"/>
      <c r="AD134" s="125"/>
      <c r="AE134" s="125"/>
      <c r="AF134" s="125"/>
      <c r="AG134" s="125"/>
      <c r="AH134" s="125"/>
      <c r="AI134" s="125"/>
      <c r="AJ134" s="125"/>
      <c r="AK134" s="125"/>
      <c r="AL134" s="125"/>
      <c r="AM134" s="125"/>
      <c r="AN134" s="125"/>
      <c r="AO134" s="125"/>
      <c r="AP134" s="125"/>
      <c r="AQ134" s="125"/>
      <c r="AR134" s="125"/>
      <c r="AS134" s="125"/>
      <c r="AT134" s="125"/>
      <c r="AU134" s="125"/>
      <c r="AV134" s="125"/>
      <c r="AW134" s="125"/>
      <c r="AX134" s="125"/>
      <c r="AY134" s="125"/>
      <c r="AZ134" s="125"/>
      <c r="BA134" s="125"/>
      <c r="BB134" s="125"/>
      <c r="BC134" s="125"/>
      <c r="BD134" s="125"/>
      <c r="BE134" s="125"/>
      <c r="BF134" s="125"/>
      <c r="BG134" s="125"/>
      <c r="BH134" s="125"/>
      <c r="BI134" s="125"/>
      <c r="BJ134" s="125"/>
      <c r="BK134" s="125"/>
    </row>
    <row r="135" spans="1:63" s="29" customFormat="1">
      <c r="A135" s="46"/>
      <c r="C135" s="305"/>
      <c r="D135" s="46"/>
      <c r="E135" s="46"/>
      <c r="F135" s="125"/>
      <c r="G135" s="125"/>
      <c r="H135" s="125"/>
      <c r="I135" s="125"/>
      <c r="J135" s="125"/>
      <c r="K135" s="125"/>
      <c r="L135" s="125"/>
      <c r="M135" s="125"/>
      <c r="N135" s="125"/>
      <c r="O135" s="125"/>
      <c r="P135" s="125"/>
      <c r="Q135" s="125"/>
      <c r="R135" s="125"/>
      <c r="S135" s="125"/>
      <c r="T135" s="125"/>
      <c r="U135" s="125"/>
      <c r="V135" s="125"/>
      <c r="W135" s="125"/>
      <c r="X135" s="125"/>
      <c r="Y135" s="125"/>
      <c r="Z135" s="125"/>
      <c r="AA135" s="125"/>
      <c r="AB135" s="125"/>
      <c r="AC135" s="125"/>
      <c r="AD135" s="125"/>
      <c r="AE135" s="125"/>
      <c r="AF135" s="125"/>
      <c r="AG135" s="125"/>
      <c r="AH135" s="125"/>
      <c r="AI135" s="125"/>
      <c r="AJ135" s="125"/>
      <c r="AK135" s="125"/>
      <c r="AL135" s="125"/>
      <c r="AM135" s="125"/>
      <c r="AN135" s="125"/>
      <c r="AO135" s="125"/>
      <c r="AP135" s="125"/>
      <c r="AQ135" s="125"/>
      <c r="AR135" s="125"/>
      <c r="AS135" s="125"/>
      <c r="AT135" s="125"/>
      <c r="AU135" s="125"/>
      <c r="AV135" s="125"/>
      <c r="AW135" s="125"/>
      <c r="AX135" s="125"/>
      <c r="AY135" s="125"/>
      <c r="AZ135" s="125"/>
      <c r="BA135" s="125"/>
      <c r="BB135" s="125"/>
      <c r="BC135" s="125"/>
      <c r="BD135" s="125"/>
      <c r="BE135" s="125"/>
      <c r="BF135" s="125"/>
      <c r="BG135" s="125"/>
      <c r="BH135" s="125"/>
      <c r="BI135" s="125"/>
      <c r="BJ135" s="125"/>
      <c r="BK135" s="125"/>
    </row>
    <row r="136" spans="1:63" s="29" customFormat="1">
      <c r="A136" s="46"/>
      <c r="C136" s="305"/>
      <c r="D136" s="46"/>
      <c r="E136" s="46"/>
      <c r="F136" s="125"/>
      <c r="G136" s="125"/>
      <c r="H136" s="125"/>
      <c r="I136" s="125"/>
      <c r="J136" s="125"/>
      <c r="K136" s="125"/>
      <c r="L136" s="125"/>
      <c r="M136" s="125"/>
      <c r="N136" s="125"/>
      <c r="O136" s="125"/>
      <c r="P136" s="125"/>
      <c r="Q136" s="125"/>
      <c r="R136" s="125"/>
      <c r="S136" s="125"/>
      <c r="T136" s="125"/>
      <c r="U136" s="125"/>
      <c r="V136" s="125"/>
      <c r="W136" s="125"/>
      <c r="X136" s="125"/>
      <c r="Y136" s="125"/>
      <c r="Z136" s="125"/>
      <c r="AA136" s="125"/>
      <c r="AB136" s="125"/>
      <c r="AC136" s="125"/>
      <c r="AD136" s="125"/>
      <c r="AE136" s="125"/>
      <c r="AF136" s="125"/>
      <c r="AG136" s="125"/>
      <c r="AH136" s="125"/>
      <c r="AI136" s="125"/>
      <c r="AJ136" s="125"/>
      <c r="AK136" s="125"/>
      <c r="AL136" s="125"/>
      <c r="AM136" s="125"/>
      <c r="AN136" s="125"/>
      <c r="AO136" s="125"/>
      <c r="AP136" s="125"/>
      <c r="AQ136" s="125"/>
      <c r="AR136" s="125"/>
      <c r="AS136" s="125"/>
      <c r="AT136" s="125"/>
      <c r="AU136" s="125"/>
      <c r="AV136" s="125"/>
      <c r="AW136" s="125"/>
      <c r="AX136" s="125"/>
      <c r="AY136" s="125"/>
      <c r="AZ136" s="125"/>
      <c r="BA136" s="125"/>
      <c r="BB136" s="125"/>
      <c r="BC136" s="125"/>
      <c r="BD136" s="125"/>
      <c r="BE136" s="125"/>
      <c r="BF136" s="125"/>
      <c r="BG136" s="125"/>
      <c r="BH136" s="125"/>
      <c r="BI136" s="125"/>
      <c r="BJ136" s="125"/>
      <c r="BK136" s="125"/>
    </row>
    <row r="137" spans="1:63" s="29" customFormat="1">
      <c r="A137" s="46"/>
      <c r="C137" s="305"/>
      <c r="D137" s="46"/>
      <c r="E137" s="46"/>
      <c r="F137" s="125"/>
      <c r="G137" s="125"/>
      <c r="H137" s="125"/>
      <c r="I137" s="125"/>
      <c r="J137" s="125"/>
      <c r="K137" s="125"/>
      <c r="L137" s="125"/>
      <c r="M137" s="125"/>
      <c r="N137" s="125"/>
      <c r="O137" s="125"/>
      <c r="P137" s="125"/>
      <c r="Q137" s="125"/>
      <c r="R137" s="125"/>
      <c r="S137" s="125"/>
      <c r="T137" s="125"/>
      <c r="U137" s="125"/>
      <c r="V137" s="125"/>
      <c r="W137" s="125"/>
      <c r="X137" s="125"/>
      <c r="Y137" s="125"/>
      <c r="Z137" s="125"/>
      <c r="AA137" s="125"/>
      <c r="AB137" s="125"/>
      <c r="AC137" s="125"/>
      <c r="AD137" s="125"/>
      <c r="AE137" s="125"/>
      <c r="AF137" s="125"/>
      <c r="AG137" s="125"/>
      <c r="AH137" s="125"/>
      <c r="AI137" s="125"/>
      <c r="AJ137" s="125"/>
      <c r="AK137" s="125"/>
      <c r="AL137" s="125"/>
      <c r="AM137" s="125"/>
      <c r="AN137" s="125"/>
      <c r="AO137" s="125"/>
      <c r="AP137" s="125"/>
      <c r="AQ137" s="125"/>
      <c r="AR137" s="125"/>
      <c r="AS137" s="125"/>
      <c r="AT137" s="125"/>
      <c r="AU137" s="125"/>
      <c r="AV137" s="125"/>
      <c r="AW137" s="125"/>
      <c r="AX137" s="125"/>
      <c r="AY137" s="125"/>
      <c r="AZ137" s="125"/>
      <c r="BA137" s="125"/>
      <c r="BB137" s="125"/>
      <c r="BC137" s="125"/>
      <c r="BD137" s="125"/>
      <c r="BE137" s="125"/>
      <c r="BF137" s="125"/>
      <c r="BG137" s="125"/>
      <c r="BH137" s="125"/>
      <c r="BI137" s="125"/>
      <c r="BJ137" s="125"/>
      <c r="BK137" s="125"/>
    </row>
    <row r="138" spans="1:63" s="29" customFormat="1">
      <c r="A138" s="46"/>
      <c r="C138" s="305"/>
      <c r="D138" s="46"/>
      <c r="E138" s="46"/>
      <c r="F138" s="125"/>
      <c r="G138" s="125"/>
      <c r="H138" s="125"/>
      <c r="I138" s="125"/>
      <c r="J138" s="125"/>
      <c r="K138" s="125"/>
      <c r="L138" s="125"/>
      <c r="M138" s="125"/>
      <c r="N138" s="125"/>
      <c r="O138" s="125"/>
      <c r="P138" s="125"/>
      <c r="Q138" s="125"/>
      <c r="R138" s="125"/>
      <c r="S138" s="125"/>
      <c r="T138" s="125"/>
      <c r="U138" s="125"/>
      <c r="V138" s="125"/>
      <c r="W138" s="125"/>
      <c r="X138" s="125"/>
      <c r="Y138" s="125"/>
      <c r="Z138" s="125"/>
      <c r="AA138" s="125"/>
      <c r="AB138" s="125"/>
      <c r="AC138" s="125"/>
      <c r="AD138" s="125"/>
      <c r="AE138" s="125"/>
      <c r="AF138" s="125"/>
      <c r="AG138" s="125"/>
      <c r="AH138" s="125"/>
      <c r="AI138" s="125"/>
      <c r="AJ138" s="125"/>
      <c r="AK138" s="125"/>
      <c r="AL138" s="125"/>
      <c r="AM138" s="125"/>
      <c r="AN138" s="125"/>
      <c r="AO138" s="125"/>
      <c r="AP138" s="125"/>
      <c r="AQ138" s="125"/>
      <c r="AR138" s="125"/>
      <c r="AS138" s="125"/>
      <c r="AT138" s="125"/>
      <c r="AU138" s="125"/>
      <c r="AV138" s="125"/>
      <c r="AW138" s="125"/>
      <c r="AX138" s="125"/>
      <c r="AY138" s="125"/>
      <c r="AZ138" s="125"/>
      <c r="BA138" s="125"/>
      <c r="BB138" s="125"/>
      <c r="BC138" s="125"/>
      <c r="BD138" s="125"/>
      <c r="BE138" s="125"/>
      <c r="BF138" s="125"/>
      <c r="BG138" s="125"/>
      <c r="BH138" s="125"/>
      <c r="BI138" s="125"/>
      <c r="BJ138" s="125"/>
      <c r="BK138" s="125"/>
    </row>
    <row r="139" spans="1:63" s="29" customFormat="1">
      <c r="A139" s="46"/>
      <c r="C139" s="305"/>
      <c r="D139" s="46"/>
      <c r="E139" s="46"/>
      <c r="F139" s="125"/>
      <c r="G139" s="125"/>
      <c r="H139" s="125"/>
      <c r="I139" s="125"/>
      <c r="J139" s="125"/>
      <c r="K139" s="125"/>
      <c r="L139" s="125"/>
      <c r="M139" s="125"/>
      <c r="N139" s="125"/>
      <c r="O139" s="125"/>
      <c r="P139" s="125"/>
      <c r="Q139" s="125"/>
      <c r="R139" s="125"/>
      <c r="S139" s="125"/>
      <c r="T139" s="125"/>
      <c r="U139" s="125"/>
      <c r="V139" s="125"/>
      <c r="W139" s="125"/>
      <c r="X139" s="125"/>
      <c r="Y139" s="125"/>
      <c r="Z139" s="125"/>
      <c r="AA139" s="125"/>
      <c r="AB139" s="125"/>
      <c r="AC139" s="125"/>
      <c r="AD139" s="125"/>
      <c r="AE139" s="125"/>
      <c r="AF139" s="125"/>
      <c r="AG139" s="125"/>
      <c r="AH139" s="125"/>
      <c r="AI139" s="125"/>
      <c r="AJ139" s="125"/>
      <c r="AK139" s="125"/>
      <c r="AL139" s="125"/>
      <c r="AM139" s="125"/>
      <c r="AN139" s="125"/>
      <c r="AO139" s="125"/>
      <c r="AP139" s="125"/>
      <c r="AQ139" s="125"/>
      <c r="AR139" s="125"/>
      <c r="AS139" s="125"/>
      <c r="AT139" s="125"/>
      <c r="AU139" s="125"/>
      <c r="AV139" s="125"/>
      <c r="AW139" s="125"/>
      <c r="AX139" s="125"/>
      <c r="AY139" s="125"/>
      <c r="AZ139" s="125"/>
      <c r="BA139" s="125"/>
      <c r="BB139" s="125"/>
      <c r="BC139" s="125"/>
      <c r="BD139" s="125"/>
      <c r="BE139" s="125"/>
      <c r="BF139" s="125"/>
      <c r="BG139" s="125"/>
      <c r="BH139" s="125"/>
      <c r="BI139" s="125"/>
      <c r="BJ139" s="125"/>
      <c r="BK139" s="125"/>
    </row>
    <row r="140" spans="1:63" s="29" customFormat="1">
      <c r="A140" s="46"/>
      <c r="C140" s="305"/>
      <c r="D140" s="46"/>
      <c r="E140" s="46"/>
      <c r="F140" s="125"/>
      <c r="G140" s="125"/>
      <c r="H140" s="125"/>
      <c r="I140" s="125"/>
      <c r="J140" s="125"/>
      <c r="K140" s="125"/>
      <c r="L140" s="125"/>
      <c r="M140" s="125"/>
      <c r="N140" s="125"/>
      <c r="O140" s="125"/>
      <c r="P140" s="125"/>
      <c r="Q140" s="125"/>
      <c r="R140" s="125"/>
      <c r="S140" s="125"/>
      <c r="T140" s="125"/>
      <c r="U140" s="125"/>
      <c r="V140" s="125"/>
      <c r="W140" s="125"/>
      <c r="X140" s="125"/>
      <c r="Y140" s="125"/>
      <c r="Z140" s="125"/>
      <c r="AA140" s="125"/>
      <c r="AB140" s="125"/>
      <c r="AC140" s="125"/>
      <c r="AD140" s="125"/>
      <c r="AE140" s="125"/>
      <c r="AF140" s="125"/>
      <c r="AG140" s="125"/>
      <c r="AH140" s="125"/>
      <c r="AI140" s="125"/>
      <c r="AJ140" s="125"/>
      <c r="AK140" s="125"/>
      <c r="AL140" s="125"/>
      <c r="AM140" s="125"/>
      <c r="AN140" s="125"/>
      <c r="AO140" s="125"/>
      <c r="AP140" s="125"/>
      <c r="AQ140" s="125"/>
      <c r="AR140" s="125"/>
      <c r="AS140" s="125"/>
      <c r="AT140" s="125"/>
      <c r="AU140" s="125"/>
      <c r="AV140" s="125"/>
      <c r="AW140" s="125"/>
      <c r="AX140" s="125"/>
      <c r="AY140" s="125"/>
      <c r="AZ140" s="125"/>
      <c r="BA140" s="125"/>
      <c r="BB140" s="125"/>
      <c r="BC140" s="125"/>
      <c r="BD140" s="125"/>
      <c r="BE140" s="125"/>
      <c r="BF140" s="125"/>
      <c r="BG140" s="125"/>
      <c r="BH140" s="125"/>
      <c r="BI140" s="125"/>
      <c r="BJ140" s="125"/>
      <c r="BK140" s="125"/>
    </row>
    <row r="141" spans="1:63" s="29" customFormat="1">
      <c r="A141" s="46"/>
      <c r="C141" s="305"/>
      <c r="D141" s="46"/>
      <c r="E141" s="46"/>
      <c r="F141" s="125"/>
      <c r="G141" s="125"/>
      <c r="H141" s="125"/>
      <c r="I141" s="125"/>
      <c r="J141" s="125"/>
      <c r="K141" s="125"/>
      <c r="L141" s="125"/>
      <c r="M141" s="125"/>
      <c r="N141" s="125"/>
      <c r="O141" s="125"/>
      <c r="P141" s="125"/>
      <c r="Q141" s="125"/>
      <c r="R141" s="125"/>
      <c r="S141" s="125"/>
      <c r="T141" s="125"/>
      <c r="U141" s="125"/>
      <c r="V141" s="125"/>
      <c r="W141" s="125"/>
      <c r="X141" s="125"/>
      <c r="Y141" s="125"/>
      <c r="Z141" s="125"/>
      <c r="AA141" s="125"/>
      <c r="AB141" s="125"/>
      <c r="AC141" s="125"/>
      <c r="AD141" s="125"/>
      <c r="AE141" s="125"/>
      <c r="AF141" s="125"/>
      <c r="AG141" s="125"/>
      <c r="AH141" s="125"/>
      <c r="AI141" s="125"/>
      <c r="AJ141" s="125"/>
      <c r="AK141" s="125"/>
      <c r="AL141" s="125"/>
      <c r="AM141" s="125"/>
      <c r="AN141" s="125"/>
      <c r="AO141" s="125"/>
      <c r="AP141" s="125"/>
      <c r="AQ141" s="125"/>
      <c r="AR141" s="125"/>
      <c r="AS141" s="125"/>
      <c r="AT141" s="125"/>
      <c r="AU141" s="125"/>
      <c r="AV141" s="125"/>
      <c r="AW141" s="125"/>
      <c r="AX141" s="125"/>
      <c r="AY141" s="125"/>
      <c r="AZ141" s="125"/>
      <c r="BA141" s="125"/>
      <c r="BB141" s="125"/>
      <c r="BC141" s="125"/>
      <c r="BD141" s="125"/>
      <c r="BE141" s="125"/>
      <c r="BF141" s="125"/>
      <c r="BG141" s="125"/>
      <c r="BH141" s="125"/>
      <c r="BI141" s="125"/>
      <c r="BJ141" s="125"/>
      <c r="BK141" s="125"/>
    </row>
    <row r="142" spans="1:63" s="29" customFormat="1">
      <c r="A142" s="46"/>
      <c r="C142" s="305"/>
      <c r="D142" s="46"/>
      <c r="E142" s="46"/>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c r="AH142" s="125"/>
      <c r="AI142" s="125"/>
      <c r="AJ142" s="125"/>
      <c r="AK142" s="125"/>
      <c r="AL142" s="125"/>
      <c r="AM142" s="125"/>
      <c r="AN142" s="125"/>
      <c r="AO142" s="125"/>
      <c r="AP142" s="125"/>
      <c r="AQ142" s="125"/>
      <c r="AR142" s="125"/>
      <c r="AS142" s="125"/>
      <c r="AT142" s="125"/>
      <c r="AU142" s="125"/>
      <c r="AV142" s="125"/>
      <c r="AW142" s="125"/>
      <c r="AX142" s="125"/>
      <c r="AY142" s="125"/>
      <c r="AZ142" s="125"/>
      <c r="BA142" s="125"/>
      <c r="BB142" s="125"/>
      <c r="BC142" s="125"/>
      <c r="BD142" s="125"/>
      <c r="BE142" s="125"/>
      <c r="BF142" s="125"/>
      <c r="BG142" s="125"/>
      <c r="BH142" s="125"/>
      <c r="BI142" s="125"/>
      <c r="BJ142" s="125"/>
      <c r="BK142" s="125"/>
    </row>
    <row r="143" spans="1:63" s="29" customFormat="1">
      <c r="A143" s="46"/>
      <c r="C143" s="305"/>
      <c r="D143" s="46"/>
      <c r="E143" s="46"/>
      <c r="F143" s="125"/>
      <c r="G143" s="125"/>
      <c r="H143" s="125"/>
      <c r="I143" s="125"/>
      <c r="J143" s="125"/>
      <c r="K143" s="125"/>
      <c r="L143" s="125"/>
      <c r="M143" s="125"/>
      <c r="N143" s="125"/>
      <c r="O143" s="125"/>
      <c r="P143" s="125"/>
      <c r="Q143" s="125"/>
      <c r="R143" s="125"/>
      <c r="S143" s="125"/>
      <c r="T143" s="125"/>
      <c r="U143" s="125"/>
      <c r="V143" s="125"/>
      <c r="W143" s="125"/>
      <c r="X143" s="125"/>
      <c r="Y143" s="125"/>
      <c r="Z143" s="125"/>
      <c r="AA143" s="125"/>
      <c r="AB143" s="125"/>
      <c r="AC143" s="125"/>
      <c r="AD143" s="125"/>
      <c r="AE143" s="125"/>
      <c r="AF143" s="125"/>
      <c r="AG143" s="125"/>
      <c r="AH143" s="125"/>
      <c r="AI143" s="125"/>
      <c r="AJ143" s="125"/>
      <c r="AK143" s="125"/>
      <c r="AL143" s="125"/>
      <c r="AM143" s="125"/>
      <c r="AN143" s="125"/>
      <c r="AO143" s="125"/>
      <c r="AP143" s="125"/>
      <c r="AQ143" s="125"/>
      <c r="AR143" s="125"/>
      <c r="AS143" s="125"/>
      <c r="AT143" s="125"/>
      <c r="AU143" s="125"/>
      <c r="AV143" s="125"/>
      <c r="AW143" s="125"/>
      <c r="AX143" s="125"/>
      <c r="AY143" s="125"/>
      <c r="AZ143" s="125"/>
      <c r="BA143" s="125"/>
      <c r="BB143" s="125"/>
      <c r="BC143" s="125"/>
      <c r="BD143" s="125"/>
      <c r="BE143" s="125"/>
      <c r="BF143" s="125"/>
      <c r="BG143" s="125"/>
      <c r="BH143" s="125"/>
      <c r="BI143" s="125"/>
      <c r="BJ143" s="125"/>
      <c r="BK143" s="125"/>
    </row>
    <row r="144" spans="1:63" s="29" customFormat="1">
      <c r="A144" s="46"/>
      <c r="C144" s="305"/>
      <c r="D144" s="46"/>
      <c r="E144" s="46"/>
      <c r="F144" s="125"/>
      <c r="G144" s="125"/>
      <c r="H144" s="125"/>
      <c r="I144" s="125"/>
      <c r="J144" s="125"/>
      <c r="K144" s="125"/>
      <c r="L144" s="125"/>
      <c r="M144" s="125"/>
      <c r="N144" s="125"/>
      <c r="O144" s="125"/>
      <c r="P144" s="125"/>
      <c r="Q144" s="125"/>
      <c r="R144" s="125"/>
      <c r="S144" s="125"/>
      <c r="T144" s="125"/>
      <c r="U144" s="125"/>
      <c r="V144" s="125"/>
      <c r="W144" s="125"/>
      <c r="X144" s="125"/>
      <c r="Y144" s="125"/>
      <c r="Z144" s="125"/>
      <c r="AA144" s="125"/>
      <c r="AB144" s="125"/>
      <c r="AC144" s="125"/>
      <c r="AD144" s="125"/>
      <c r="AE144" s="125"/>
      <c r="AF144" s="125"/>
      <c r="AG144" s="125"/>
      <c r="AH144" s="125"/>
      <c r="AI144" s="125"/>
      <c r="AJ144" s="125"/>
      <c r="AK144" s="125"/>
      <c r="AL144" s="125"/>
      <c r="AM144" s="125"/>
      <c r="AN144" s="125"/>
      <c r="AO144" s="125"/>
      <c r="AP144" s="125"/>
      <c r="AQ144" s="125"/>
      <c r="AR144" s="125"/>
      <c r="AS144" s="125"/>
      <c r="AT144" s="125"/>
      <c r="AU144" s="125"/>
      <c r="AV144" s="125"/>
      <c r="AW144" s="125"/>
      <c r="AX144" s="125"/>
      <c r="AY144" s="125"/>
      <c r="AZ144" s="125"/>
      <c r="BA144" s="125"/>
      <c r="BB144" s="125"/>
      <c r="BC144" s="125"/>
      <c r="BD144" s="125"/>
      <c r="BE144" s="125"/>
      <c r="BF144" s="125"/>
      <c r="BG144" s="125"/>
      <c r="BH144" s="125"/>
      <c r="BI144" s="125"/>
      <c r="BJ144" s="125"/>
      <c r="BK144" s="125"/>
    </row>
    <row r="145" spans="1:63" s="29" customFormat="1">
      <c r="A145" s="46"/>
      <c r="C145" s="305"/>
      <c r="D145" s="46"/>
      <c r="E145" s="46"/>
      <c r="F145" s="125"/>
      <c r="G145" s="125"/>
      <c r="H145" s="125"/>
      <c r="I145" s="125"/>
      <c r="J145" s="125"/>
      <c r="K145" s="125"/>
      <c r="L145" s="125"/>
      <c r="M145" s="125"/>
      <c r="N145" s="125"/>
      <c r="O145" s="125"/>
      <c r="P145" s="125"/>
      <c r="Q145" s="125"/>
      <c r="R145" s="125"/>
      <c r="S145" s="125"/>
      <c r="T145" s="125"/>
      <c r="U145" s="125"/>
      <c r="V145" s="125"/>
      <c r="W145" s="125"/>
      <c r="X145" s="125"/>
      <c r="Y145" s="125"/>
      <c r="Z145" s="125"/>
      <c r="AA145" s="125"/>
      <c r="AB145" s="125"/>
      <c r="AC145" s="125"/>
      <c r="AD145" s="125"/>
      <c r="AE145" s="125"/>
      <c r="AF145" s="125"/>
      <c r="AG145" s="125"/>
      <c r="AH145" s="125"/>
      <c r="AI145" s="125"/>
      <c r="AJ145" s="125"/>
      <c r="AK145" s="125"/>
      <c r="AL145" s="125"/>
      <c r="AM145" s="125"/>
      <c r="AN145" s="125"/>
      <c r="AO145" s="125"/>
      <c r="AP145" s="125"/>
      <c r="AQ145" s="125"/>
      <c r="AR145" s="125"/>
      <c r="AS145" s="125"/>
      <c r="AT145" s="125"/>
      <c r="AU145" s="125"/>
      <c r="AV145" s="125"/>
      <c r="AW145" s="125"/>
      <c r="AX145" s="125"/>
      <c r="AY145" s="125"/>
      <c r="AZ145" s="125"/>
      <c r="BA145" s="125"/>
      <c r="BB145" s="125"/>
      <c r="BC145" s="125"/>
      <c r="BD145" s="125"/>
      <c r="BE145" s="125"/>
      <c r="BF145" s="125"/>
      <c r="BG145" s="125"/>
      <c r="BH145" s="125"/>
      <c r="BI145" s="125"/>
      <c r="BJ145" s="125"/>
      <c r="BK145" s="125"/>
    </row>
    <row r="146" spans="1:63" s="29" customFormat="1">
      <c r="A146" s="46"/>
      <c r="C146" s="305"/>
      <c r="D146" s="46"/>
      <c r="E146" s="46"/>
      <c r="F146" s="125"/>
      <c r="G146" s="125"/>
      <c r="H146" s="125"/>
      <c r="I146" s="125"/>
      <c r="J146" s="125"/>
      <c r="K146" s="125"/>
      <c r="L146" s="125"/>
      <c r="M146" s="125"/>
      <c r="N146" s="125"/>
      <c r="O146" s="125"/>
      <c r="P146" s="125"/>
      <c r="Q146" s="125"/>
      <c r="R146" s="125"/>
      <c r="S146" s="125"/>
      <c r="T146" s="125"/>
      <c r="U146" s="125"/>
      <c r="V146" s="125"/>
      <c r="W146" s="125"/>
      <c r="X146" s="125"/>
      <c r="Y146" s="125"/>
      <c r="Z146" s="125"/>
      <c r="AA146" s="125"/>
      <c r="AB146" s="125"/>
      <c r="AC146" s="125"/>
      <c r="AD146" s="125"/>
      <c r="AE146" s="125"/>
      <c r="AF146" s="125"/>
      <c r="AG146" s="125"/>
      <c r="AH146" s="125"/>
      <c r="AI146" s="125"/>
      <c r="AJ146" s="125"/>
      <c r="AK146" s="125"/>
      <c r="AL146" s="125"/>
      <c r="AM146" s="125"/>
      <c r="AN146" s="125"/>
      <c r="AO146" s="125"/>
      <c r="AP146" s="125"/>
      <c r="AQ146" s="125"/>
      <c r="AR146" s="125"/>
      <c r="AS146" s="125"/>
      <c r="AT146" s="125"/>
      <c r="AU146" s="125"/>
      <c r="AV146" s="125"/>
      <c r="AW146" s="125"/>
      <c r="AX146" s="125"/>
      <c r="AY146" s="125"/>
      <c r="AZ146" s="125"/>
      <c r="BA146" s="125"/>
      <c r="BB146" s="125"/>
      <c r="BC146" s="125"/>
      <c r="BD146" s="125"/>
      <c r="BE146" s="125"/>
      <c r="BF146" s="125"/>
      <c r="BG146" s="125"/>
      <c r="BH146" s="125"/>
      <c r="BI146" s="125"/>
      <c r="BJ146" s="125"/>
      <c r="BK146" s="125"/>
    </row>
    <row r="147" spans="1:63" s="29" customFormat="1">
      <c r="A147" s="46"/>
      <c r="C147" s="305"/>
      <c r="D147" s="46"/>
      <c r="E147" s="46"/>
      <c r="F147" s="125"/>
      <c r="G147" s="125"/>
      <c r="H147" s="125"/>
      <c r="I147" s="125"/>
      <c r="J147" s="125"/>
      <c r="K147" s="125"/>
      <c r="L147" s="125"/>
      <c r="M147" s="125"/>
      <c r="N147" s="125"/>
      <c r="O147" s="125"/>
      <c r="P147" s="125"/>
      <c r="Q147" s="125"/>
      <c r="R147" s="125"/>
      <c r="S147" s="125"/>
      <c r="T147" s="125"/>
      <c r="U147" s="125"/>
      <c r="V147" s="125"/>
      <c r="W147" s="125"/>
      <c r="X147" s="125"/>
      <c r="Y147" s="125"/>
      <c r="Z147" s="125"/>
      <c r="AA147" s="125"/>
      <c r="AB147" s="125"/>
      <c r="AC147" s="125"/>
      <c r="AD147" s="125"/>
      <c r="AE147" s="125"/>
      <c r="AF147" s="125"/>
      <c r="AG147" s="125"/>
      <c r="AH147" s="125"/>
      <c r="AI147" s="125"/>
      <c r="AJ147" s="125"/>
      <c r="AK147" s="125"/>
      <c r="AL147" s="125"/>
      <c r="AM147" s="125"/>
      <c r="AN147" s="125"/>
      <c r="AO147" s="125"/>
      <c r="AP147" s="125"/>
      <c r="AQ147" s="125"/>
      <c r="AR147" s="125"/>
      <c r="AS147" s="125"/>
      <c r="AT147" s="125"/>
      <c r="AU147" s="125"/>
      <c r="AV147" s="125"/>
      <c r="AW147" s="125"/>
      <c r="AX147" s="125"/>
      <c r="AY147" s="125"/>
      <c r="AZ147" s="125"/>
      <c r="BA147" s="125"/>
      <c r="BB147" s="125"/>
      <c r="BC147" s="125"/>
      <c r="BD147" s="125"/>
      <c r="BE147" s="125"/>
      <c r="BF147" s="125"/>
      <c r="BG147" s="125"/>
      <c r="BH147" s="125"/>
      <c r="BI147" s="125"/>
      <c r="BJ147" s="125"/>
      <c r="BK147" s="125"/>
    </row>
    <row r="148" spans="1:63" s="29" customFormat="1">
      <c r="A148" s="46"/>
      <c r="C148" s="305"/>
      <c r="D148" s="46"/>
      <c r="E148" s="46"/>
      <c r="F148" s="125"/>
      <c r="G148" s="125"/>
      <c r="H148" s="125"/>
      <c r="I148" s="125"/>
      <c r="J148" s="125"/>
      <c r="K148" s="125"/>
      <c r="L148" s="125"/>
      <c r="M148" s="125"/>
      <c r="N148" s="125"/>
      <c r="O148" s="125"/>
      <c r="P148" s="125"/>
      <c r="Q148" s="125"/>
      <c r="R148" s="125"/>
      <c r="S148" s="125"/>
      <c r="T148" s="125"/>
      <c r="U148" s="125"/>
      <c r="V148" s="125"/>
      <c r="W148" s="125"/>
      <c r="X148" s="125"/>
      <c r="Y148" s="125"/>
      <c r="Z148" s="125"/>
      <c r="AA148" s="125"/>
      <c r="AB148" s="125"/>
      <c r="AC148" s="125"/>
      <c r="AD148" s="125"/>
      <c r="AE148" s="125"/>
      <c r="AF148" s="125"/>
      <c r="AG148" s="125"/>
      <c r="AH148" s="125"/>
      <c r="AI148" s="125"/>
      <c r="AJ148" s="125"/>
      <c r="AK148" s="125"/>
      <c r="AL148" s="125"/>
      <c r="AM148" s="125"/>
      <c r="AN148" s="125"/>
      <c r="AO148" s="125"/>
      <c r="AP148" s="125"/>
      <c r="AQ148" s="125"/>
      <c r="AR148" s="125"/>
      <c r="AS148" s="125"/>
      <c r="AT148" s="125"/>
      <c r="AU148" s="125"/>
      <c r="AV148" s="125"/>
      <c r="AW148" s="125"/>
      <c r="AX148" s="125"/>
      <c r="AY148" s="125"/>
      <c r="AZ148" s="125"/>
      <c r="BA148" s="125"/>
      <c r="BB148" s="125"/>
      <c r="BC148" s="125"/>
      <c r="BD148" s="125"/>
      <c r="BE148" s="125"/>
      <c r="BF148" s="125"/>
      <c r="BG148" s="125"/>
      <c r="BH148" s="125"/>
      <c r="BI148" s="125"/>
      <c r="BJ148" s="125"/>
      <c r="BK148" s="125"/>
    </row>
    <row r="149" spans="1:63" s="29" customFormat="1">
      <c r="A149" s="46"/>
      <c r="C149" s="305"/>
      <c r="D149" s="46"/>
      <c r="E149" s="46"/>
      <c r="F149" s="125"/>
      <c r="G149" s="125"/>
      <c r="H149" s="125"/>
      <c r="I149" s="125"/>
      <c r="J149" s="125"/>
      <c r="K149" s="125"/>
      <c r="L149" s="125"/>
      <c r="M149" s="125"/>
      <c r="N149" s="125"/>
      <c r="O149" s="125"/>
      <c r="P149" s="125"/>
      <c r="Q149" s="125"/>
      <c r="R149" s="125"/>
      <c r="S149" s="125"/>
      <c r="T149" s="125"/>
      <c r="U149" s="125"/>
      <c r="V149" s="125"/>
      <c r="W149" s="125"/>
      <c r="X149" s="125"/>
      <c r="Y149" s="125"/>
      <c r="Z149" s="125"/>
      <c r="AA149" s="125"/>
      <c r="AB149" s="125"/>
      <c r="AC149" s="125"/>
      <c r="AD149" s="125"/>
      <c r="AE149" s="125"/>
      <c r="AF149" s="125"/>
      <c r="AG149" s="125"/>
      <c r="AH149" s="125"/>
      <c r="AI149" s="125"/>
      <c r="AJ149" s="125"/>
      <c r="AK149" s="125"/>
      <c r="AL149" s="125"/>
      <c r="AM149" s="125"/>
      <c r="AN149" s="125"/>
      <c r="AO149" s="125"/>
      <c r="AP149" s="125"/>
      <c r="AQ149" s="125"/>
      <c r="AR149" s="125"/>
      <c r="AS149" s="125"/>
      <c r="AT149" s="125"/>
      <c r="AU149" s="125"/>
      <c r="AV149" s="125"/>
      <c r="AW149" s="125"/>
      <c r="AX149" s="125"/>
      <c r="AY149" s="125"/>
      <c r="AZ149" s="125"/>
      <c r="BA149" s="125"/>
      <c r="BB149" s="125"/>
      <c r="BC149" s="125"/>
      <c r="BD149" s="125"/>
      <c r="BE149" s="125"/>
      <c r="BF149" s="125"/>
      <c r="BG149" s="125"/>
      <c r="BH149" s="125"/>
      <c r="BI149" s="125"/>
      <c r="BJ149" s="125"/>
      <c r="BK149" s="125"/>
    </row>
    <row r="150" spans="1:63" s="29" customFormat="1">
      <c r="A150" s="46"/>
      <c r="C150" s="305"/>
      <c r="D150" s="46"/>
      <c r="E150" s="46"/>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c r="AH150" s="125"/>
      <c r="AI150" s="125"/>
      <c r="AJ150" s="125"/>
      <c r="AK150" s="125"/>
      <c r="AL150" s="125"/>
      <c r="AM150" s="125"/>
      <c r="AN150" s="125"/>
      <c r="AO150" s="125"/>
      <c r="AP150" s="125"/>
      <c r="AQ150" s="125"/>
      <c r="AR150" s="125"/>
      <c r="AS150" s="125"/>
      <c r="AT150" s="125"/>
      <c r="AU150" s="125"/>
      <c r="AV150" s="125"/>
      <c r="AW150" s="125"/>
      <c r="AX150" s="125"/>
      <c r="AY150" s="125"/>
      <c r="AZ150" s="125"/>
      <c r="BA150" s="125"/>
      <c r="BB150" s="125"/>
      <c r="BC150" s="125"/>
      <c r="BD150" s="125"/>
      <c r="BE150" s="125"/>
      <c r="BF150" s="125"/>
      <c r="BG150" s="125"/>
      <c r="BH150" s="125"/>
      <c r="BI150" s="125"/>
      <c r="BJ150" s="125"/>
      <c r="BK150" s="125"/>
    </row>
    <row r="151" spans="1:63" s="29" customFormat="1">
      <c r="A151" s="46"/>
      <c r="C151" s="305"/>
      <c r="D151" s="46"/>
      <c r="E151" s="46"/>
      <c r="F151" s="125"/>
      <c r="G151" s="125"/>
      <c r="H151" s="125"/>
      <c r="I151" s="125"/>
      <c r="J151" s="125"/>
      <c r="K151" s="125"/>
      <c r="L151" s="125"/>
      <c r="M151" s="125"/>
      <c r="N151" s="125"/>
      <c r="O151" s="125"/>
      <c r="P151" s="125"/>
      <c r="Q151" s="125"/>
      <c r="R151" s="125"/>
      <c r="S151" s="125"/>
      <c r="T151" s="125"/>
      <c r="U151" s="125"/>
      <c r="V151" s="125"/>
      <c r="W151" s="125"/>
      <c r="X151" s="125"/>
      <c r="Y151" s="125"/>
      <c r="Z151" s="125"/>
      <c r="AA151" s="125"/>
      <c r="AB151" s="125"/>
      <c r="AC151" s="125"/>
      <c r="AD151" s="125"/>
      <c r="AE151" s="125"/>
      <c r="AF151" s="125"/>
      <c r="AG151" s="125"/>
      <c r="AH151" s="125"/>
      <c r="AI151" s="125"/>
      <c r="AJ151" s="125"/>
      <c r="AK151" s="125"/>
      <c r="AL151" s="125"/>
      <c r="AM151" s="125"/>
      <c r="AN151" s="125"/>
      <c r="AO151" s="125"/>
      <c r="AP151" s="125"/>
      <c r="AQ151" s="125"/>
      <c r="AR151" s="125"/>
      <c r="AS151" s="125"/>
      <c r="AT151" s="125"/>
      <c r="AU151" s="125"/>
      <c r="AV151" s="125"/>
      <c r="AW151" s="125"/>
      <c r="AX151" s="125"/>
      <c r="AY151" s="125"/>
      <c r="AZ151" s="125"/>
      <c r="BA151" s="125"/>
      <c r="BB151" s="125"/>
      <c r="BC151" s="125"/>
      <c r="BD151" s="125"/>
      <c r="BE151" s="125"/>
      <c r="BF151" s="125"/>
      <c r="BG151" s="125"/>
      <c r="BH151" s="125"/>
      <c r="BI151" s="125"/>
      <c r="BJ151" s="125"/>
      <c r="BK151" s="125"/>
    </row>
    <row r="152" spans="1:63" s="29" customFormat="1">
      <c r="A152" s="46"/>
      <c r="C152" s="305"/>
      <c r="D152" s="46"/>
      <c r="E152" s="46"/>
      <c r="F152" s="125"/>
      <c r="G152" s="125"/>
      <c r="H152" s="125"/>
      <c r="I152" s="125"/>
      <c r="J152" s="125"/>
      <c r="K152" s="125"/>
      <c r="L152" s="125"/>
      <c r="M152" s="125"/>
      <c r="N152" s="125"/>
      <c r="O152" s="125"/>
      <c r="P152" s="125"/>
      <c r="Q152" s="125"/>
      <c r="R152" s="125"/>
      <c r="S152" s="125"/>
      <c r="T152" s="125"/>
      <c r="U152" s="125"/>
      <c r="V152" s="125"/>
      <c r="W152" s="125"/>
      <c r="X152" s="125"/>
      <c r="Y152" s="125"/>
      <c r="Z152" s="125"/>
      <c r="AA152" s="125"/>
      <c r="AB152" s="125"/>
      <c r="AC152" s="125"/>
      <c r="AD152" s="125"/>
      <c r="AE152" s="125"/>
      <c r="AF152" s="125"/>
      <c r="AG152" s="125"/>
      <c r="AH152" s="125"/>
      <c r="AI152" s="125"/>
      <c r="AJ152" s="125"/>
      <c r="AK152" s="125"/>
      <c r="AL152" s="125"/>
      <c r="AM152" s="125"/>
      <c r="AN152" s="125"/>
      <c r="AO152" s="125"/>
      <c r="AP152" s="125"/>
      <c r="AQ152" s="125"/>
      <c r="AR152" s="125"/>
      <c r="AS152" s="125"/>
      <c r="AT152" s="125"/>
      <c r="AU152" s="125"/>
      <c r="AV152" s="125"/>
      <c r="AW152" s="125"/>
      <c r="AX152" s="125"/>
      <c r="AY152" s="125"/>
      <c r="AZ152" s="125"/>
      <c r="BA152" s="125"/>
      <c r="BB152" s="125"/>
      <c r="BC152" s="125"/>
      <c r="BD152" s="125"/>
      <c r="BE152" s="125"/>
      <c r="BF152" s="125"/>
      <c r="BG152" s="125"/>
      <c r="BH152" s="125"/>
      <c r="BI152" s="125"/>
      <c r="BJ152" s="125"/>
      <c r="BK152" s="125"/>
    </row>
    <row r="153" spans="1:63" s="29" customFormat="1">
      <c r="A153" s="46"/>
      <c r="C153" s="305"/>
      <c r="D153" s="46"/>
      <c r="E153" s="46"/>
      <c r="F153" s="125"/>
      <c r="G153" s="125"/>
      <c r="H153" s="125"/>
      <c r="I153" s="125"/>
      <c r="J153" s="125"/>
      <c r="K153" s="125"/>
      <c r="L153" s="125"/>
      <c r="M153" s="125"/>
      <c r="N153" s="125"/>
      <c r="O153" s="125"/>
      <c r="P153" s="125"/>
      <c r="Q153" s="125"/>
      <c r="R153" s="125"/>
      <c r="S153" s="125"/>
      <c r="T153" s="125"/>
      <c r="U153" s="125"/>
      <c r="V153" s="125"/>
      <c r="W153" s="125"/>
      <c r="X153" s="125"/>
      <c r="Y153" s="125"/>
      <c r="Z153" s="125"/>
      <c r="AA153" s="125"/>
      <c r="AB153" s="125"/>
      <c r="AC153" s="125"/>
      <c r="AD153" s="125"/>
      <c r="AE153" s="125"/>
      <c r="AF153" s="125"/>
      <c r="AG153" s="125"/>
      <c r="AH153" s="125"/>
      <c r="AI153" s="125"/>
      <c r="AJ153" s="125"/>
      <c r="AK153" s="125"/>
      <c r="AL153" s="125"/>
      <c r="AM153" s="125"/>
      <c r="AN153" s="125"/>
      <c r="AO153" s="125"/>
      <c r="AP153" s="125"/>
      <c r="AQ153" s="125"/>
      <c r="AR153" s="125"/>
      <c r="AS153" s="125"/>
      <c r="AT153" s="125"/>
      <c r="AU153" s="125"/>
      <c r="AV153" s="125"/>
      <c r="AW153" s="125"/>
      <c r="AX153" s="125"/>
      <c r="AY153" s="125"/>
      <c r="AZ153" s="125"/>
      <c r="BA153" s="125"/>
      <c r="BB153" s="125"/>
      <c r="BC153" s="125"/>
      <c r="BD153" s="125"/>
      <c r="BE153" s="125"/>
      <c r="BF153" s="125"/>
      <c r="BG153" s="125"/>
      <c r="BH153" s="125"/>
      <c r="BI153" s="125"/>
      <c r="BJ153" s="125"/>
      <c r="BK153" s="125"/>
    </row>
    <row r="154" spans="1:63" s="29" customFormat="1">
      <c r="A154" s="46"/>
      <c r="C154" s="305"/>
      <c r="D154" s="46"/>
      <c r="E154" s="46"/>
      <c r="F154" s="125"/>
      <c r="G154" s="125"/>
      <c r="H154" s="125"/>
      <c r="I154" s="125"/>
      <c r="J154" s="125"/>
      <c r="K154" s="125"/>
      <c r="L154" s="125"/>
      <c r="M154" s="125"/>
      <c r="N154" s="125"/>
      <c r="O154" s="125"/>
      <c r="P154" s="125"/>
      <c r="Q154" s="125"/>
      <c r="R154" s="125"/>
      <c r="S154" s="125"/>
      <c r="T154" s="125"/>
      <c r="U154" s="125"/>
      <c r="V154" s="125"/>
      <c r="W154" s="125"/>
      <c r="X154" s="125"/>
      <c r="Y154" s="125"/>
      <c r="Z154" s="125"/>
      <c r="AA154" s="125"/>
      <c r="AB154" s="125"/>
      <c r="AC154" s="125"/>
      <c r="AD154" s="125"/>
      <c r="AE154" s="125"/>
      <c r="AF154" s="125"/>
      <c r="AG154" s="125"/>
      <c r="AH154" s="125"/>
      <c r="AI154" s="125"/>
      <c r="AJ154" s="125"/>
      <c r="AK154" s="125"/>
      <c r="AL154" s="125"/>
      <c r="AM154" s="125"/>
      <c r="AN154" s="125"/>
      <c r="AO154" s="125"/>
      <c r="AP154" s="125"/>
      <c r="AQ154" s="125"/>
      <c r="AR154" s="125"/>
      <c r="AS154" s="125"/>
      <c r="AT154" s="125"/>
      <c r="AU154" s="125"/>
      <c r="AV154" s="125"/>
      <c r="AW154" s="125"/>
      <c r="AX154" s="125"/>
      <c r="AY154" s="125"/>
      <c r="AZ154" s="125"/>
      <c r="BA154" s="125"/>
      <c r="BB154" s="125"/>
      <c r="BC154" s="125"/>
      <c r="BD154" s="125"/>
      <c r="BE154" s="125"/>
      <c r="BF154" s="125"/>
      <c r="BG154" s="125"/>
      <c r="BH154" s="125"/>
      <c r="BI154" s="125"/>
      <c r="BJ154" s="125"/>
      <c r="BK154" s="125"/>
    </row>
    <row r="155" spans="1:63" s="29" customFormat="1">
      <c r="A155" s="46"/>
      <c r="C155" s="305"/>
      <c r="D155" s="46"/>
      <c r="E155" s="46"/>
      <c r="F155" s="125"/>
      <c r="G155" s="125"/>
      <c r="H155" s="125"/>
      <c r="I155" s="125"/>
      <c r="J155" s="125"/>
      <c r="K155" s="125"/>
      <c r="L155" s="125"/>
      <c r="M155" s="125"/>
      <c r="N155" s="125"/>
      <c r="O155" s="125"/>
      <c r="P155" s="125"/>
      <c r="Q155" s="125"/>
      <c r="R155" s="125"/>
      <c r="S155" s="125"/>
      <c r="T155" s="125"/>
      <c r="U155" s="125"/>
      <c r="V155" s="125"/>
      <c r="W155" s="125"/>
      <c r="X155" s="125"/>
      <c r="Y155" s="125"/>
      <c r="Z155" s="125"/>
      <c r="AA155" s="125"/>
      <c r="AB155" s="125"/>
      <c r="AC155" s="125"/>
      <c r="AD155" s="125"/>
      <c r="AE155" s="125"/>
      <c r="AF155" s="125"/>
      <c r="AG155" s="125"/>
      <c r="AH155" s="125"/>
      <c r="AI155" s="125"/>
      <c r="AJ155" s="125"/>
      <c r="AK155" s="125"/>
      <c r="AL155" s="125"/>
      <c r="AM155" s="125"/>
      <c r="AN155" s="125"/>
      <c r="AO155" s="125"/>
      <c r="AP155" s="125"/>
      <c r="AQ155" s="125"/>
      <c r="AR155" s="125"/>
      <c r="AS155" s="125"/>
      <c r="AT155" s="125"/>
      <c r="AU155" s="125"/>
      <c r="AV155" s="125"/>
      <c r="AW155" s="125"/>
      <c r="AX155" s="125"/>
      <c r="AY155" s="125"/>
      <c r="AZ155" s="125"/>
      <c r="BA155" s="125"/>
      <c r="BB155" s="125"/>
      <c r="BC155" s="125"/>
      <c r="BD155" s="125"/>
      <c r="BE155" s="125"/>
      <c r="BF155" s="125"/>
      <c r="BG155" s="125"/>
      <c r="BH155" s="125"/>
      <c r="BI155" s="125"/>
      <c r="BJ155" s="125"/>
      <c r="BK155" s="125"/>
    </row>
    <row r="156" spans="1:63" s="29" customFormat="1">
      <c r="A156" s="46"/>
      <c r="C156" s="305"/>
      <c r="D156" s="46"/>
      <c r="E156" s="46"/>
      <c r="F156" s="125"/>
      <c r="G156" s="125"/>
      <c r="H156" s="125"/>
      <c r="I156" s="125"/>
      <c r="J156" s="125"/>
      <c r="K156" s="125"/>
      <c r="L156" s="125"/>
      <c r="M156" s="125"/>
      <c r="N156" s="125"/>
      <c r="O156" s="125"/>
      <c r="P156" s="125"/>
      <c r="Q156" s="125"/>
      <c r="R156" s="125"/>
      <c r="S156" s="125"/>
      <c r="T156" s="125"/>
      <c r="U156" s="125"/>
      <c r="V156" s="125"/>
      <c r="W156" s="125"/>
      <c r="X156" s="125"/>
      <c r="Y156" s="125"/>
      <c r="Z156" s="125"/>
      <c r="AA156" s="125"/>
      <c r="AB156" s="125"/>
      <c r="AC156" s="125"/>
      <c r="AD156" s="125"/>
      <c r="AE156" s="125"/>
      <c r="AF156" s="125"/>
      <c r="AG156" s="125"/>
      <c r="AH156" s="125"/>
      <c r="AI156" s="125"/>
      <c r="AJ156" s="125"/>
      <c r="AK156" s="125"/>
      <c r="AL156" s="125"/>
      <c r="AM156" s="125"/>
      <c r="AN156" s="125"/>
      <c r="AO156" s="125"/>
      <c r="AP156" s="125"/>
      <c r="AQ156" s="125"/>
      <c r="AR156" s="125"/>
      <c r="AS156" s="125"/>
      <c r="AT156" s="125"/>
      <c r="AU156" s="125"/>
      <c r="AV156" s="125"/>
      <c r="AW156" s="125"/>
      <c r="AX156" s="125"/>
      <c r="AY156" s="125"/>
      <c r="AZ156" s="125"/>
      <c r="BA156" s="125"/>
      <c r="BB156" s="125"/>
      <c r="BC156" s="125"/>
      <c r="BD156" s="125"/>
      <c r="BE156" s="125"/>
      <c r="BF156" s="125"/>
      <c r="BG156" s="125"/>
      <c r="BH156" s="125"/>
      <c r="BI156" s="125"/>
      <c r="BJ156" s="125"/>
      <c r="BK156" s="125"/>
    </row>
    <row r="157" spans="1:63" s="29" customFormat="1">
      <c r="A157" s="46"/>
      <c r="C157" s="305"/>
      <c r="D157" s="46"/>
      <c r="E157" s="46"/>
      <c r="F157" s="125"/>
      <c r="G157" s="125"/>
      <c r="H157" s="125"/>
      <c r="I157" s="125"/>
      <c r="J157" s="125"/>
      <c r="K157" s="125"/>
      <c r="L157" s="125"/>
      <c r="M157" s="125"/>
      <c r="N157" s="125"/>
      <c r="O157" s="125"/>
      <c r="P157" s="125"/>
      <c r="Q157" s="125"/>
      <c r="R157" s="125"/>
      <c r="S157" s="125"/>
      <c r="T157" s="125"/>
      <c r="U157" s="125"/>
      <c r="V157" s="125"/>
      <c r="W157" s="125"/>
      <c r="X157" s="125"/>
      <c r="Y157" s="125"/>
      <c r="Z157" s="125"/>
      <c r="AA157" s="125"/>
      <c r="AB157" s="125"/>
      <c r="AC157" s="125"/>
      <c r="AD157" s="125"/>
      <c r="AE157" s="125"/>
      <c r="AF157" s="125"/>
      <c r="AG157" s="125"/>
      <c r="AH157" s="125"/>
      <c r="AI157" s="125"/>
      <c r="AJ157" s="125"/>
      <c r="AK157" s="125"/>
      <c r="AL157" s="125"/>
      <c r="AM157" s="125"/>
      <c r="AN157" s="125"/>
      <c r="AO157" s="125"/>
      <c r="AP157" s="125"/>
      <c r="AQ157" s="125"/>
      <c r="AR157" s="125"/>
      <c r="AS157" s="125"/>
      <c r="AT157" s="125"/>
      <c r="AU157" s="125"/>
      <c r="AV157" s="125"/>
      <c r="AW157" s="125"/>
      <c r="AX157" s="125"/>
      <c r="AY157" s="125"/>
      <c r="AZ157" s="125"/>
      <c r="BA157" s="125"/>
      <c r="BB157" s="125"/>
      <c r="BC157" s="125"/>
      <c r="BD157" s="125"/>
      <c r="BE157" s="125"/>
      <c r="BF157" s="125"/>
      <c r="BG157" s="125"/>
      <c r="BH157" s="125"/>
      <c r="BI157" s="125"/>
      <c r="BJ157" s="125"/>
      <c r="BK157" s="125"/>
    </row>
    <row r="158" spans="1:63" s="29" customFormat="1">
      <c r="A158" s="46"/>
      <c r="C158" s="305"/>
      <c r="D158" s="46"/>
      <c r="E158" s="46"/>
      <c r="F158" s="125"/>
      <c r="G158" s="125"/>
      <c r="H158" s="125"/>
      <c r="I158" s="125"/>
      <c r="J158" s="125"/>
      <c r="K158" s="125"/>
      <c r="L158" s="125"/>
      <c r="M158" s="125"/>
      <c r="N158" s="125"/>
      <c r="O158" s="125"/>
      <c r="P158" s="125"/>
      <c r="Q158" s="125"/>
      <c r="R158" s="125"/>
      <c r="S158" s="125"/>
      <c r="T158" s="125"/>
      <c r="U158" s="125"/>
      <c r="V158" s="125"/>
      <c r="W158" s="125"/>
      <c r="X158" s="125"/>
      <c r="Y158" s="125"/>
      <c r="Z158" s="125"/>
      <c r="AA158" s="125"/>
      <c r="AB158" s="125"/>
      <c r="AC158" s="125"/>
      <c r="AD158" s="125"/>
      <c r="AE158" s="125"/>
      <c r="AF158" s="125"/>
      <c r="AG158" s="125"/>
      <c r="AH158" s="125"/>
      <c r="AI158" s="125"/>
      <c r="AJ158" s="125"/>
      <c r="AK158" s="125"/>
      <c r="AL158" s="125"/>
      <c r="AM158" s="125"/>
      <c r="AN158" s="125"/>
      <c r="AO158" s="125"/>
      <c r="AP158" s="125"/>
      <c r="AQ158" s="125"/>
      <c r="AR158" s="125"/>
      <c r="AS158" s="125"/>
      <c r="AT158" s="125"/>
      <c r="AU158" s="125"/>
      <c r="AV158" s="125"/>
      <c r="AW158" s="125"/>
      <c r="AX158" s="125"/>
      <c r="AY158" s="125"/>
      <c r="AZ158" s="125"/>
      <c r="BA158" s="125"/>
      <c r="BB158" s="125"/>
      <c r="BC158" s="125"/>
      <c r="BD158" s="125"/>
      <c r="BE158" s="125"/>
      <c r="BF158" s="125"/>
      <c r="BG158" s="125"/>
      <c r="BH158" s="125"/>
      <c r="BI158" s="125"/>
      <c r="BJ158" s="125"/>
      <c r="BK158" s="125"/>
    </row>
    <row r="159" spans="1:63" s="29" customFormat="1">
      <c r="A159" s="46"/>
      <c r="C159" s="305"/>
      <c r="D159" s="46"/>
      <c r="E159" s="46"/>
      <c r="F159" s="125"/>
      <c r="G159" s="125"/>
      <c r="H159" s="125"/>
      <c r="I159" s="125"/>
      <c r="J159" s="125"/>
      <c r="K159" s="125"/>
      <c r="L159" s="125"/>
      <c r="M159" s="125"/>
      <c r="N159" s="125"/>
      <c r="O159" s="125"/>
      <c r="P159" s="125"/>
      <c r="Q159" s="125"/>
      <c r="R159" s="125"/>
      <c r="S159" s="125"/>
      <c r="T159" s="125"/>
      <c r="U159" s="125"/>
      <c r="V159" s="125"/>
      <c r="W159" s="125"/>
      <c r="X159" s="125"/>
      <c r="Y159" s="125"/>
      <c r="Z159" s="125"/>
      <c r="AA159" s="125"/>
      <c r="AB159" s="125"/>
      <c r="AC159" s="125"/>
      <c r="AD159" s="125"/>
      <c r="AE159" s="125"/>
      <c r="AF159" s="125"/>
      <c r="AG159" s="125"/>
      <c r="AH159" s="125"/>
      <c r="AI159" s="125"/>
      <c r="AJ159" s="125"/>
      <c r="AK159" s="125"/>
      <c r="AL159" s="125"/>
      <c r="AM159" s="125"/>
      <c r="AN159" s="125"/>
      <c r="AO159" s="125"/>
      <c r="AP159" s="125"/>
      <c r="AQ159" s="125"/>
      <c r="AR159" s="125"/>
      <c r="AS159" s="125"/>
      <c r="AT159" s="125"/>
      <c r="AU159" s="125"/>
      <c r="AV159" s="125"/>
      <c r="AW159" s="125"/>
      <c r="AX159" s="125"/>
      <c r="AY159" s="125"/>
      <c r="AZ159" s="125"/>
      <c r="BA159" s="125"/>
      <c r="BB159" s="125"/>
      <c r="BC159" s="125"/>
      <c r="BD159" s="125"/>
      <c r="BE159" s="125"/>
      <c r="BF159" s="125"/>
      <c r="BG159" s="125"/>
      <c r="BH159" s="125"/>
      <c r="BI159" s="125"/>
      <c r="BJ159" s="125"/>
      <c r="BK159" s="125"/>
    </row>
    <row r="160" spans="1:63" s="29" customFormat="1">
      <c r="A160" s="46"/>
      <c r="C160" s="305"/>
      <c r="D160" s="46"/>
      <c r="E160" s="46"/>
      <c r="F160" s="125"/>
      <c r="G160" s="125"/>
      <c r="H160" s="125"/>
      <c r="I160" s="125"/>
      <c r="J160" s="125"/>
      <c r="K160" s="125"/>
      <c r="L160" s="125"/>
      <c r="M160" s="125"/>
      <c r="N160" s="125"/>
      <c r="O160" s="125"/>
      <c r="P160" s="125"/>
      <c r="Q160" s="125"/>
      <c r="R160" s="125"/>
      <c r="S160" s="125"/>
      <c r="T160" s="125"/>
      <c r="U160" s="125"/>
      <c r="V160" s="125"/>
      <c r="W160" s="125"/>
      <c r="X160" s="125"/>
      <c r="Y160" s="125"/>
      <c r="Z160" s="125"/>
      <c r="AA160" s="125"/>
      <c r="AB160" s="125"/>
      <c r="AC160" s="125"/>
      <c r="AD160" s="125"/>
      <c r="AE160" s="125"/>
      <c r="AF160" s="125"/>
      <c r="AG160" s="125"/>
      <c r="AH160" s="125"/>
      <c r="AI160" s="125"/>
      <c r="AJ160" s="125"/>
      <c r="AK160" s="125"/>
      <c r="AL160" s="125"/>
      <c r="AM160" s="125"/>
      <c r="AN160" s="125"/>
      <c r="AO160" s="125"/>
      <c r="AP160" s="125"/>
      <c r="AQ160" s="125"/>
      <c r="AR160" s="125"/>
      <c r="AS160" s="125"/>
      <c r="AT160" s="125"/>
      <c r="AU160" s="125"/>
      <c r="AV160" s="125"/>
      <c r="AW160" s="125"/>
      <c r="AX160" s="125"/>
      <c r="AY160" s="125"/>
      <c r="AZ160" s="125"/>
      <c r="BA160" s="125"/>
      <c r="BB160" s="125"/>
      <c r="BC160" s="125"/>
      <c r="BD160" s="125"/>
      <c r="BE160" s="125"/>
      <c r="BF160" s="125"/>
      <c r="BG160" s="125"/>
      <c r="BH160" s="125"/>
      <c r="BI160" s="125"/>
      <c r="BJ160" s="125"/>
      <c r="BK160" s="125"/>
    </row>
    <row r="161" spans="1:63" s="29" customFormat="1">
      <c r="A161" s="46"/>
      <c r="C161" s="305"/>
      <c r="D161" s="46"/>
      <c r="E161" s="46"/>
      <c r="F161" s="125"/>
      <c r="G161" s="125"/>
      <c r="H161" s="125"/>
      <c r="I161" s="125"/>
      <c r="J161" s="125"/>
      <c r="K161" s="125"/>
      <c r="L161" s="125"/>
      <c r="M161" s="125"/>
      <c r="N161" s="125"/>
      <c r="O161" s="125"/>
      <c r="P161" s="125"/>
      <c r="Q161" s="125"/>
      <c r="R161" s="125"/>
      <c r="S161" s="125"/>
      <c r="T161" s="125"/>
      <c r="U161" s="125"/>
      <c r="V161" s="125"/>
      <c r="W161" s="125"/>
      <c r="X161" s="125"/>
      <c r="Y161" s="125"/>
      <c r="Z161" s="125"/>
      <c r="AA161" s="125"/>
      <c r="AB161" s="125"/>
      <c r="AC161" s="125"/>
      <c r="AD161" s="125"/>
      <c r="AE161" s="125"/>
      <c r="AF161" s="125"/>
      <c r="AG161" s="125"/>
      <c r="AH161" s="125"/>
      <c r="AI161" s="125"/>
      <c r="AJ161" s="125"/>
      <c r="AK161" s="125"/>
      <c r="AL161" s="125"/>
      <c r="AM161" s="125"/>
      <c r="AN161" s="125"/>
      <c r="AO161" s="125"/>
      <c r="AP161" s="125"/>
      <c r="AQ161" s="125"/>
      <c r="AR161" s="125"/>
      <c r="AS161" s="125"/>
      <c r="AT161" s="125"/>
      <c r="AU161" s="125"/>
      <c r="AV161" s="125"/>
      <c r="AW161" s="125"/>
      <c r="AX161" s="125"/>
      <c r="AY161" s="125"/>
      <c r="AZ161" s="125"/>
      <c r="BA161" s="125"/>
      <c r="BB161" s="125"/>
      <c r="BC161" s="125"/>
      <c r="BD161" s="125"/>
      <c r="BE161" s="125"/>
      <c r="BF161" s="125"/>
      <c r="BG161" s="125"/>
      <c r="BH161" s="125"/>
      <c r="BI161" s="125"/>
      <c r="BJ161" s="125"/>
      <c r="BK161" s="125"/>
    </row>
    <row r="162" spans="1:63" s="29" customFormat="1">
      <c r="A162" s="46"/>
      <c r="C162" s="305"/>
      <c r="D162" s="46"/>
      <c r="E162" s="46"/>
      <c r="F162" s="125"/>
      <c r="G162" s="125"/>
      <c r="H162" s="125"/>
      <c r="I162" s="125"/>
      <c r="J162" s="125"/>
      <c r="K162" s="125"/>
      <c r="L162" s="125"/>
      <c r="M162" s="125"/>
      <c r="N162" s="125"/>
      <c r="O162" s="125"/>
      <c r="P162" s="125"/>
      <c r="Q162" s="125"/>
      <c r="R162" s="125"/>
      <c r="S162" s="125"/>
      <c r="T162" s="125"/>
      <c r="U162" s="125"/>
      <c r="V162" s="125"/>
      <c r="W162" s="125"/>
      <c r="X162" s="125"/>
      <c r="Y162" s="125"/>
      <c r="Z162" s="125"/>
      <c r="AA162" s="125"/>
      <c r="AB162" s="125"/>
      <c r="AC162" s="125"/>
      <c r="AD162" s="125"/>
      <c r="AE162" s="125"/>
      <c r="AF162" s="125"/>
      <c r="AG162" s="125"/>
      <c r="AH162" s="125"/>
      <c r="AI162" s="125"/>
      <c r="AJ162" s="125"/>
      <c r="AK162" s="125"/>
      <c r="AL162" s="125"/>
      <c r="AM162" s="125"/>
      <c r="AN162" s="125"/>
      <c r="AO162" s="125"/>
      <c r="AP162" s="125"/>
      <c r="AQ162" s="125"/>
      <c r="AR162" s="125"/>
      <c r="AS162" s="125"/>
      <c r="AT162" s="125"/>
      <c r="AU162" s="125"/>
      <c r="AV162" s="125"/>
      <c r="AW162" s="125"/>
      <c r="AX162" s="125"/>
      <c r="AY162" s="125"/>
      <c r="AZ162" s="125"/>
      <c r="BA162" s="125"/>
      <c r="BB162" s="125"/>
      <c r="BC162" s="125"/>
      <c r="BD162" s="125"/>
      <c r="BE162" s="125"/>
      <c r="BF162" s="125"/>
      <c r="BG162" s="125"/>
      <c r="BH162" s="125"/>
      <c r="BI162" s="125"/>
      <c r="BJ162" s="125"/>
      <c r="BK162" s="125"/>
    </row>
    <row r="163" spans="1:63" s="29" customFormat="1">
      <c r="A163" s="46"/>
      <c r="C163" s="305"/>
      <c r="D163" s="46"/>
      <c r="E163" s="46"/>
      <c r="F163" s="125"/>
      <c r="G163" s="125"/>
      <c r="H163" s="125"/>
      <c r="I163" s="125"/>
      <c r="J163" s="125"/>
      <c r="K163" s="125"/>
      <c r="L163" s="125"/>
      <c r="M163" s="125"/>
      <c r="N163" s="125"/>
      <c r="O163" s="125"/>
      <c r="P163" s="125"/>
      <c r="Q163" s="125"/>
      <c r="R163" s="125"/>
      <c r="S163" s="125"/>
      <c r="T163" s="125"/>
      <c r="U163" s="125"/>
      <c r="V163" s="125"/>
      <c r="W163" s="125"/>
      <c r="X163" s="125"/>
      <c r="Y163" s="125"/>
      <c r="Z163" s="125"/>
      <c r="AA163" s="125"/>
      <c r="AB163" s="125"/>
      <c r="AC163" s="125"/>
      <c r="AD163" s="125"/>
      <c r="AE163" s="125"/>
      <c r="AF163" s="125"/>
      <c r="AG163" s="125"/>
      <c r="AH163" s="125"/>
      <c r="AI163" s="125"/>
      <c r="AJ163" s="125"/>
      <c r="AK163" s="125"/>
      <c r="AL163" s="125"/>
      <c r="AM163" s="125"/>
      <c r="AN163" s="125"/>
      <c r="AO163" s="125"/>
      <c r="AP163" s="125"/>
      <c r="AQ163" s="125"/>
      <c r="AR163" s="125"/>
      <c r="AS163" s="125"/>
      <c r="AT163" s="125"/>
      <c r="AU163" s="125"/>
      <c r="AV163" s="125"/>
      <c r="AW163" s="125"/>
      <c r="AX163" s="125"/>
      <c r="AY163" s="125"/>
      <c r="AZ163" s="125"/>
      <c r="BA163" s="125"/>
      <c r="BB163" s="125"/>
      <c r="BC163" s="125"/>
      <c r="BD163" s="125"/>
      <c r="BE163" s="125"/>
      <c r="BF163" s="125"/>
      <c r="BG163" s="125"/>
      <c r="BH163" s="125"/>
      <c r="BI163" s="125"/>
      <c r="BJ163" s="125"/>
      <c r="BK163" s="125"/>
    </row>
    <row r="164" spans="1:63" s="29" customFormat="1">
      <c r="A164" s="46"/>
      <c r="C164" s="305"/>
      <c r="D164" s="46"/>
      <c r="E164" s="46"/>
      <c r="F164" s="125"/>
      <c r="G164" s="125"/>
      <c r="H164" s="125"/>
      <c r="I164" s="125"/>
      <c r="J164" s="125"/>
      <c r="K164" s="125"/>
      <c r="L164" s="125"/>
      <c r="M164" s="125"/>
      <c r="N164" s="125"/>
      <c r="O164" s="125"/>
      <c r="P164" s="125"/>
      <c r="Q164" s="125"/>
      <c r="R164" s="125"/>
      <c r="S164" s="125"/>
      <c r="T164" s="125"/>
      <c r="U164" s="125"/>
      <c r="V164" s="125"/>
      <c r="W164" s="125"/>
      <c r="X164" s="125"/>
      <c r="Y164" s="125"/>
      <c r="Z164" s="125"/>
      <c r="AA164" s="125"/>
      <c r="AB164" s="125"/>
      <c r="AC164" s="125"/>
      <c r="AD164" s="125"/>
      <c r="AE164" s="125"/>
      <c r="AF164" s="125"/>
      <c r="AG164" s="125"/>
      <c r="AH164" s="125"/>
      <c r="AI164" s="125"/>
      <c r="AJ164" s="125"/>
      <c r="AK164" s="125"/>
      <c r="AL164" s="125"/>
      <c r="AM164" s="125"/>
      <c r="AN164" s="125"/>
      <c r="AO164" s="125"/>
      <c r="AP164" s="125"/>
      <c r="AQ164" s="125"/>
      <c r="AR164" s="125"/>
      <c r="AS164" s="125"/>
      <c r="AT164" s="125"/>
      <c r="AU164" s="125"/>
      <c r="AV164" s="125"/>
      <c r="AW164" s="125"/>
      <c r="AX164" s="125"/>
      <c r="AY164" s="125"/>
      <c r="AZ164" s="125"/>
      <c r="BA164" s="125"/>
      <c r="BB164" s="125"/>
      <c r="BC164" s="125"/>
      <c r="BD164" s="125"/>
      <c r="BE164" s="125"/>
      <c r="BF164" s="125"/>
      <c r="BG164" s="125"/>
      <c r="BH164" s="125"/>
      <c r="BI164" s="125"/>
      <c r="BJ164" s="125"/>
      <c r="BK164" s="125"/>
    </row>
    <row r="165" spans="1:63" s="29" customFormat="1">
      <c r="A165" s="46"/>
      <c r="C165" s="305"/>
      <c r="D165" s="46"/>
      <c r="E165" s="46"/>
      <c r="F165" s="125"/>
      <c r="G165" s="125"/>
      <c r="H165" s="125"/>
      <c r="I165" s="125"/>
      <c r="J165" s="125"/>
      <c r="K165" s="125"/>
      <c r="L165" s="125"/>
      <c r="M165" s="125"/>
      <c r="N165" s="125"/>
      <c r="O165" s="125"/>
      <c r="P165" s="125"/>
      <c r="Q165" s="125"/>
      <c r="R165" s="125"/>
      <c r="S165" s="125"/>
      <c r="T165" s="125"/>
      <c r="U165" s="125"/>
      <c r="V165" s="125"/>
      <c r="W165" s="125"/>
      <c r="X165" s="125"/>
      <c r="Y165" s="125"/>
      <c r="Z165" s="125"/>
      <c r="AA165" s="125"/>
      <c r="AB165" s="125"/>
      <c r="AC165" s="125"/>
      <c r="AD165" s="125"/>
      <c r="AE165" s="125"/>
      <c r="AF165" s="125"/>
      <c r="AG165" s="125"/>
      <c r="AH165" s="125"/>
      <c r="AI165" s="125"/>
      <c r="AJ165" s="125"/>
      <c r="AK165" s="125"/>
      <c r="AL165" s="125"/>
      <c r="AM165" s="125"/>
      <c r="AN165" s="125"/>
      <c r="AO165" s="125"/>
      <c r="AP165" s="125"/>
      <c r="AQ165" s="125"/>
      <c r="AR165" s="125"/>
      <c r="AS165" s="125"/>
      <c r="AT165" s="125"/>
      <c r="AU165" s="125"/>
      <c r="AV165" s="125"/>
      <c r="AW165" s="125"/>
      <c r="AX165" s="125"/>
      <c r="AY165" s="125"/>
      <c r="AZ165" s="125"/>
      <c r="BA165" s="125"/>
      <c r="BB165" s="125"/>
      <c r="BC165" s="125"/>
      <c r="BD165" s="125"/>
      <c r="BE165" s="125"/>
      <c r="BF165" s="125"/>
      <c r="BG165" s="125"/>
      <c r="BH165" s="125"/>
      <c r="BI165" s="125"/>
      <c r="BJ165" s="125"/>
      <c r="BK165" s="125"/>
    </row>
    <row r="166" spans="1:63" s="29" customFormat="1">
      <c r="A166" s="46"/>
      <c r="C166" s="305"/>
      <c r="D166" s="46"/>
      <c r="E166" s="46"/>
      <c r="F166" s="125"/>
      <c r="G166" s="125"/>
      <c r="H166" s="125"/>
      <c r="I166" s="125"/>
      <c r="J166" s="125"/>
      <c r="K166" s="125"/>
      <c r="L166" s="125"/>
      <c r="M166" s="125"/>
      <c r="N166" s="125"/>
      <c r="O166" s="125"/>
      <c r="P166" s="125"/>
      <c r="Q166" s="125"/>
      <c r="R166" s="125"/>
      <c r="S166" s="125"/>
      <c r="T166" s="125"/>
      <c r="U166" s="125"/>
      <c r="V166" s="125"/>
      <c r="W166" s="125"/>
      <c r="X166" s="125"/>
      <c r="Y166" s="125"/>
      <c r="Z166" s="125"/>
      <c r="AA166" s="125"/>
      <c r="AB166" s="125"/>
      <c r="AC166" s="125"/>
      <c r="AD166" s="125"/>
      <c r="AE166" s="125"/>
      <c r="AF166" s="125"/>
      <c r="AG166" s="125"/>
      <c r="AH166" s="125"/>
      <c r="AI166" s="125"/>
      <c r="AJ166" s="125"/>
      <c r="AK166" s="125"/>
      <c r="AL166" s="125"/>
      <c r="AM166" s="125"/>
      <c r="AN166" s="125"/>
      <c r="AO166" s="125"/>
      <c r="AP166" s="125"/>
      <c r="AQ166" s="125"/>
      <c r="AR166" s="125"/>
      <c r="AS166" s="125"/>
      <c r="AT166" s="125"/>
      <c r="AU166" s="125"/>
      <c r="AV166" s="125"/>
      <c r="AW166" s="125"/>
      <c r="AX166" s="125"/>
      <c r="AY166" s="125"/>
      <c r="AZ166" s="125"/>
      <c r="BA166" s="125"/>
      <c r="BB166" s="125"/>
      <c r="BC166" s="125"/>
      <c r="BD166" s="125"/>
      <c r="BE166" s="125"/>
      <c r="BF166" s="125"/>
      <c r="BG166" s="125"/>
      <c r="BH166" s="125"/>
      <c r="BI166" s="125"/>
      <c r="BJ166" s="125"/>
      <c r="BK166" s="125"/>
    </row>
    <row r="167" spans="1:63" s="29" customFormat="1">
      <c r="A167" s="46"/>
      <c r="C167" s="305"/>
      <c r="D167" s="46"/>
      <c r="E167" s="46"/>
      <c r="F167" s="125"/>
      <c r="G167" s="125"/>
      <c r="H167" s="125"/>
      <c r="I167" s="125"/>
      <c r="J167" s="125"/>
      <c r="K167" s="125"/>
      <c r="L167" s="125"/>
      <c r="M167" s="125"/>
      <c r="N167" s="125"/>
      <c r="O167" s="125"/>
      <c r="P167" s="125"/>
      <c r="Q167" s="125"/>
      <c r="R167" s="125"/>
      <c r="S167" s="125"/>
      <c r="T167" s="125"/>
      <c r="U167" s="125"/>
      <c r="V167" s="125"/>
      <c r="W167" s="125"/>
      <c r="X167" s="125"/>
      <c r="Y167" s="125"/>
      <c r="Z167" s="125"/>
      <c r="AA167" s="125"/>
      <c r="AB167" s="125"/>
      <c r="AC167" s="125"/>
      <c r="AD167" s="125"/>
      <c r="AE167" s="125"/>
      <c r="AF167" s="125"/>
      <c r="AG167" s="125"/>
      <c r="AH167" s="125"/>
      <c r="AI167" s="125"/>
      <c r="AJ167" s="125"/>
      <c r="AK167" s="125"/>
      <c r="AL167" s="125"/>
      <c r="AM167" s="125"/>
      <c r="AN167" s="125"/>
      <c r="AO167" s="125"/>
      <c r="AP167" s="125"/>
      <c r="AQ167" s="125"/>
      <c r="AR167" s="125"/>
      <c r="AS167" s="125"/>
      <c r="AT167" s="125"/>
      <c r="AU167" s="125"/>
      <c r="AV167" s="125"/>
      <c r="AW167" s="125"/>
      <c r="AX167" s="125"/>
      <c r="AY167" s="125"/>
      <c r="AZ167" s="125"/>
      <c r="BA167" s="125"/>
      <c r="BB167" s="125"/>
      <c r="BC167" s="125"/>
      <c r="BD167" s="125"/>
      <c r="BE167" s="125"/>
      <c r="BF167" s="125"/>
      <c r="BG167" s="125"/>
      <c r="BH167" s="125"/>
      <c r="BI167" s="125"/>
      <c r="BJ167" s="125"/>
      <c r="BK167" s="125"/>
    </row>
    <row r="168" spans="1:63" s="29" customFormat="1">
      <c r="A168" s="46"/>
      <c r="C168" s="305"/>
      <c r="D168" s="46"/>
      <c r="E168" s="46"/>
      <c r="F168" s="125"/>
      <c r="G168" s="125"/>
      <c r="H168" s="125"/>
      <c r="I168" s="125"/>
      <c r="J168" s="125"/>
      <c r="K168" s="125"/>
      <c r="L168" s="125"/>
      <c r="M168" s="125"/>
      <c r="N168" s="125"/>
      <c r="O168" s="125"/>
      <c r="P168" s="125"/>
      <c r="Q168" s="125"/>
      <c r="R168" s="125"/>
      <c r="S168" s="125"/>
      <c r="T168" s="125"/>
      <c r="U168" s="125"/>
      <c r="V168" s="125"/>
      <c r="W168" s="125"/>
      <c r="X168" s="125"/>
      <c r="Y168" s="125"/>
      <c r="Z168" s="125"/>
      <c r="AA168" s="125"/>
      <c r="AB168" s="125"/>
      <c r="AC168" s="125"/>
      <c r="AD168" s="125"/>
      <c r="AE168" s="125"/>
      <c r="AF168" s="125"/>
      <c r="AG168" s="125"/>
      <c r="AH168" s="125"/>
      <c r="AI168" s="125"/>
      <c r="AJ168" s="125"/>
      <c r="AK168" s="125"/>
      <c r="AL168" s="125"/>
      <c r="AM168" s="125"/>
      <c r="AN168" s="125"/>
      <c r="AO168" s="125"/>
      <c r="AP168" s="125"/>
      <c r="AQ168" s="125"/>
      <c r="AR168" s="125"/>
      <c r="AS168" s="125"/>
      <c r="AT168" s="125"/>
      <c r="AU168" s="125"/>
      <c r="AV168" s="125"/>
      <c r="AW168" s="125"/>
      <c r="AX168" s="125"/>
      <c r="AY168" s="125"/>
      <c r="AZ168" s="125"/>
      <c r="BA168" s="125"/>
      <c r="BB168" s="125"/>
      <c r="BC168" s="125"/>
      <c r="BD168" s="125"/>
      <c r="BE168" s="125"/>
      <c r="BF168" s="125"/>
      <c r="BG168" s="125"/>
      <c r="BH168" s="125"/>
      <c r="BI168" s="125"/>
      <c r="BJ168" s="125"/>
      <c r="BK168" s="125"/>
    </row>
    <row r="169" spans="1:63" s="29" customFormat="1">
      <c r="A169" s="46"/>
      <c r="C169" s="305"/>
      <c r="D169" s="46"/>
      <c r="E169" s="46"/>
      <c r="F169" s="125"/>
      <c r="G169" s="125"/>
      <c r="H169" s="125"/>
      <c r="I169" s="125"/>
      <c r="J169" s="125"/>
      <c r="K169" s="125"/>
      <c r="L169" s="125"/>
      <c r="M169" s="125"/>
      <c r="N169" s="125"/>
      <c r="O169" s="125"/>
      <c r="P169" s="125"/>
      <c r="Q169" s="125"/>
      <c r="R169" s="125"/>
      <c r="S169" s="125"/>
      <c r="T169" s="125"/>
      <c r="U169" s="125"/>
      <c r="V169" s="125"/>
      <c r="W169" s="125"/>
      <c r="X169" s="125"/>
      <c r="Y169" s="125"/>
      <c r="Z169" s="125"/>
      <c r="AA169" s="125"/>
      <c r="AB169" s="125"/>
      <c r="AC169" s="125"/>
      <c r="AD169" s="125"/>
      <c r="AE169" s="125"/>
      <c r="AF169" s="125"/>
      <c r="AG169" s="125"/>
      <c r="AH169" s="125"/>
      <c r="AI169" s="125"/>
      <c r="AJ169" s="125"/>
      <c r="AK169" s="125"/>
      <c r="AL169" s="125"/>
      <c r="AM169" s="125"/>
      <c r="AN169" s="125"/>
      <c r="AO169" s="125"/>
      <c r="AP169" s="125"/>
      <c r="AQ169" s="125"/>
      <c r="AR169" s="125"/>
      <c r="AS169" s="125"/>
      <c r="AT169" s="125"/>
      <c r="AU169" s="125"/>
      <c r="AV169" s="125"/>
      <c r="AW169" s="125"/>
      <c r="AX169" s="125"/>
      <c r="AY169" s="125"/>
      <c r="AZ169" s="125"/>
      <c r="BA169" s="125"/>
      <c r="BB169" s="125"/>
      <c r="BC169" s="125"/>
      <c r="BD169" s="125"/>
      <c r="BE169" s="125"/>
      <c r="BF169" s="125"/>
      <c r="BG169" s="125"/>
      <c r="BH169" s="125"/>
      <c r="BI169" s="125"/>
      <c r="BJ169" s="125"/>
      <c r="BK169" s="125"/>
    </row>
    <row r="170" spans="1:63" s="29" customFormat="1">
      <c r="A170" s="46"/>
      <c r="C170" s="305"/>
      <c r="D170" s="46"/>
      <c r="E170" s="46"/>
      <c r="F170" s="125"/>
      <c r="G170" s="125"/>
      <c r="H170" s="125"/>
      <c r="I170" s="125"/>
      <c r="J170" s="125"/>
      <c r="K170" s="125"/>
      <c r="L170" s="125"/>
      <c r="M170" s="125"/>
      <c r="N170" s="125"/>
      <c r="O170" s="125"/>
      <c r="P170" s="125"/>
      <c r="Q170" s="125"/>
      <c r="R170" s="125"/>
      <c r="S170" s="125"/>
      <c r="T170" s="125"/>
      <c r="U170" s="125"/>
      <c r="V170" s="125"/>
      <c r="W170" s="125"/>
      <c r="X170" s="125"/>
      <c r="Y170" s="125"/>
      <c r="Z170" s="125"/>
      <c r="AA170" s="125"/>
      <c r="AB170" s="125"/>
      <c r="AC170" s="125"/>
      <c r="AD170" s="125"/>
      <c r="AE170" s="125"/>
      <c r="AF170" s="125"/>
      <c r="AG170" s="125"/>
      <c r="AH170" s="125"/>
      <c r="AI170" s="125"/>
      <c r="AJ170" s="125"/>
      <c r="AK170" s="125"/>
      <c r="AL170" s="125"/>
      <c r="AM170" s="125"/>
      <c r="AN170" s="125"/>
      <c r="AO170" s="125"/>
      <c r="AP170" s="125"/>
      <c r="AQ170" s="125"/>
      <c r="AR170" s="125"/>
      <c r="AS170" s="125"/>
      <c r="AT170" s="125"/>
      <c r="AU170" s="125"/>
      <c r="AV170" s="125"/>
      <c r="AW170" s="125"/>
      <c r="AX170" s="125"/>
      <c r="AY170" s="125"/>
      <c r="AZ170" s="125"/>
      <c r="BA170" s="125"/>
      <c r="BB170" s="125"/>
      <c r="BC170" s="125"/>
      <c r="BD170" s="125"/>
      <c r="BE170" s="125"/>
      <c r="BF170" s="125"/>
      <c r="BG170" s="125"/>
      <c r="BH170" s="125"/>
      <c r="BI170" s="125"/>
      <c r="BJ170" s="125"/>
      <c r="BK170" s="125"/>
    </row>
    <row r="171" spans="1:63" s="29" customFormat="1">
      <c r="A171" s="46"/>
      <c r="C171" s="305"/>
      <c r="D171" s="46"/>
      <c r="E171" s="46"/>
      <c r="F171" s="125"/>
      <c r="G171" s="125"/>
      <c r="H171" s="125"/>
      <c r="I171" s="125"/>
      <c r="J171" s="125"/>
      <c r="K171" s="125"/>
      <c r="L171" s="125"/>
      <c r="M171" s="125"/>
      <c r="N171" s="125"/>
      <c r="O171" s="125"/>
      <c r="P171" s="125"/>
      <c r="Q171" s="125"/>
      <c r="R171" s="125"/>
      <c r="S171" s="125"/>
      <c r="T171" s="125"/>
      <c r="U171" s="125"/>
      <c r="V171" s="125"/>
      <c r="W171" s="125"/>
      <c r="X171" s="125"/>
      <c r="Y171" s="125"/>
      <c r="Z171" s="125"/>
      <c r="AA171" s="125"/>
      <c r="AB171" s="125"/>
      <c r="AC171" s="125"/>
      <c r="AD171" s="125"/>
      <c r="AE171" s="125"/>
      <c r="AF171" s="125"/>
      <c r="AG171" s="125"/>
      <c r="AH171" s="125"/>
      <c r="AI171" s="125"/>
      <c r="AJ171" s="125"/>
      <c r="AK171" s="125"/>
      <c r="AL171" s="125"/>
      <c r="AM171" s="125"/>
      <c r="AN171" s="125"/>
      <c r="AO171" s="125"/>
      <c r="AP171" s="125"/>
      <c r="AQ171" s="125"/>
      <c r="AR171" s="125"/>
      <c r="AS171" s="125"/>
      <c r="AT171" s="125"/>
      <c r="AU171" s="125"/>
      <c r="AV171" s="125"/>
      <c r="AW171" s="125"/>
      <c r="AX171" s="125"/>
      <c r="AY171" s="125"/>
      <c r="AZ171" s="125"/>
      <c r="BA171" s="125"/>
      <c r="BB171" s="125"/>
      <c r="BC171" s="125"/>
      <c r="BD171" s="125"/>
      <c r="BE171" s="125"/>
      <c r="BF171" s="125"/>
      <c r="BG171" s="125"/>
      <c r="BH171" s="125"/>
      <c r="BI171" s="125"/>
      <c r="BJ171" s="125"/>
      <c r="BK171" s="125"/>
    </row>
    <row r="172" spans="1:63" s="29" customFormat="1">
      <c r="A172" s="46"/>
      <c r="C172" s="305"/>
      <c r="D172" s="46"/>
      <c r="E172" s="46"/>
      <c r="F172" s="125"/>
      <c r="G172" s="125"/>
      <c r="H172" s="125"/>
      <c r="I172" s="125"/>
      <c r="J172" s="125"/>
      <c r="K172" s="125"/>
      <c r="L172" s="125"/>
      <c r="M172" s="125"/>
      <c r="N172" s="125"/>
      <c r="O172" s="125"/>
      <c r="P172" s="125"/>
      <c r="Q172" s="125"/>
      <c r="R172" s="125"/>
      <c r="S172" s="125"/>
      <c r="T172" s="125"/>
      <c r="U172" s="125"/>
      <c r="V172" s="125"/>
      <c r="W172" s="125"/>
      <c r="X172" s="125"/>
      <c r="Y172" s="125"/>
      <c r="Z172" s="125"/>
      <c r="AA172" s="125"/>
      <c r="AB172" s="125"/>
      <c r="AC172" s="125"/>
      <c r="AD172" s="125"/>
      <c r="AE172" s="125"/>
      <c r="AF172" s="125"/>
      <c r="AG172" s="125"/>
      <c r="AH172" s="125"/>
      <c r="AI172" s="125"/>
      <c r="AJ172" s="125"/>
      <c r="AK172" s="125"/>
      <c r="AL172" s="125"/>
      <c r="AM172" s="125"/>
      <c r="AN172" s="125"/>
      <c r="AO172" s="125"/>
      <c r="AP172" s="125"/>
      <c r="AQ172" s="125"/>
      <c r="AR172" s="125"/>
      <c r="AS172" s="125"/>
      <c r="AT172" s="125"/>
      <c r="AU172" s="125"/>
      <c r="AV172" s="125"/>
      <c r="AW172" s="125"/>
      <c r="AX172" s="125"/>
      <c r="AY172" s="125"/>
      <c r="AZ172" s="125"/>
      <c r="BA172" s="125"/>
      <c r="BB172" s="125"/>
      <c r="BC172" s="125"/>
      <c r="BD172" s="125"/>
      <c r="BE172" s="125"/>
      <c r="BF172" s="125"/>
      <c r="BG172" s="125"/>
      <c r="BH172" s="125"/>
      <c r="BI172" s="125"/>
      <c r="BJ172" s="125"/>
      <c r="BK172" s="125"/>
    </row>
    <row r="173" spans="1:63" s="29" customFormat="1">
      <c r="A173" s="46"/>
      <c r="C173" s="305"/>
      <c r="D173" s="46"/>
      <c r="E173" s="46"/>
      <c r="F173" s="125"/>
      <c r="G173" s="125"/>
      <c r="H173" s="125"/>
      <c r="I173" s="125"/>
      <c r="J173" s="125"/>
      <c r="K173" s="125"/>
      <c r="L173" s="125"/>
      <c r="M173" s="125"/>
      <c r="N173" s="125"/>
      <c r="O173" s="125"/>
      <c r="P173" s="125"/>
      <c r="Q173" s="125"/>
      <c r="R173" s="125"/>
      <c r="S173" s="125"/>
      <c r="T173" s="125"/>
      <c r="U173" s="125"/>
      <c r="V173" s="125"/>
      <c r="W173" s="125"/>
      <c r="X173" s="125"/>
      <c r="Y173" s="125"/>
      <c r="Z173" s="125"/>
      <c r="AA173" s="125"/>
      <c r="AB173" s="125"/>
      <c r="AC173" s="125"/>
      <c r="AD173" s="125"/>
      <c r="AE173" s="125"/>
      <c r="AF173" s="125"/>
      <c r="AG173" s="125"/>
      <c r="AH173" s="125"/>
      <c r="AI173" s="125"/>
      <c r="AJ173" s="125"/>
      <c r="AK173" s="125"/>
      <c r="AL173" s="125"/>
      <c r="AM173" s="125"/>
      <c r="AN173" s="125"/>
      <c r="AO173" s="125"/>
      <c r="AP173" s="125"/>
      <c r="AQ173" s="125"/>
      <c r="AR173" s="125"/>
      <c r="AS173" s="125"/>
      <c r="AT173" s="125"/>
      <c r="AU173" s="125"/>
      <c r="AV173" s="125"/>
      <c r="AW173" s="125"/>
      <c r="AX173" s="125"/>
      <c r="AY173" s="125"/>
      <c r="AZ173" s="125"/>
      <c r="BA173" s="125"/>
      <c r="BB173" s="125"/>
      <c r="BC173" s="125"/>
      <c r="BD173" s="125"/>
      <c r="BE173" s="125"/>
      <c r="BF173" s="125"/>
      <c r="BG173" s="125"/>
      <c r="BH173" s="125"/>
      <c r="BI173" s="125"/>
      <c r="BJ173" s="125"/>
      <c r="BK173" s="125"/>
    </row>
    <row r="174" spans="1:63" s="29" customFormat="1">
      <c r="A174" s="46"/>
      <c r="C174" s="305"/>
      <c r="D174" s="46"/>
      <c r="E174" s="46"/>
      <c r="F174" s="125"/>
      <c r="G174" s="125"/>
      <c r="H174" s="125"/>
      <c r="I174" s="125"/>
      <c r="J174" s="125"/>
      <c r="K174" s="125"/>
      <c r="L174" s="125"/>
      <c r="M174" s="125"/>
      <c r="N174" s="125"/>
      <c r="O174" s="125"/>
      <c r="P174" s="125"/>
      <c r="Q174" s="125"/>
      <c r="R174" s="125"/>
      <c r="S174" s="125"/>
      <c r="T174" s="125"/>
      <c r="U174" s="125"/>
      <c r="V174" s="125"/>
      <c r="W174" s="125"/>
      <c r="X174" s="125"/>
      <c r="Y174" s="125"/>
      <c r="Z174" s="125"/>
      <c r="AA174" s="125"/>
      <c r="AB174" s="125"/>
      <c r="AC174" s="125"/>
      <c r="AD174" s="125"/>
      <c r="AE174" s="125"/>
      <c r="AF174" s="125"/>
      <c r="AG174" s="125"/>
      <c r="AH174" s="125"/>
      <c r="AI174" s="125"/>
      <c r="AJ174" s="125"/>
      <c r="AK174" s="125"/>
      <c r="AL174" s="125"/>
      <c r="AM174" s="125"/>
      <c r="AN174" s="125"/>
      <c r="AO174" s="125"/>
      <c r="AP174" s="125"/>
      <c r="AQ174" s="125"/>
      <c r="AR174" s="125"/>
      <c r="AS174" s="125"/>
      <c r="AT174" s="125"/>
      <c r="AU174" s="125"/>
      <c r="AV174" s="125"/>
      <c r="AW174" s="125"/>
      <c r="AX174" s="125"/>
      <c r="AY174" s="125"/>
      <c r="AZ174" s="125"/>
      <c r="BA174" s="125"/>
      <c r="BB174" s="125"/>
      <c r="BC174" s="125"/>
      <c r="BD174" s="125"/>
      <c r="BE174" s="125"/>
      <c r="BF174" s="125"/>
      <c r="BG174" s="125"/>
      <c r="BH174" s="125"/>
      <c r="BI174" s="125"/>
      <c r="BJ174" s="125"/>
      <c r="BK174" s="125"/>
    </row>
    <row r="175" spans="1:63" s="29" customFormat="1">
      <c r="A175" s="46"/>
      <c r="C175" s="305"/>
      <c r="D175" s="46"/>
      <c r="E175" s="46"/>
      <c r="F175" s="125"/>
      <c r="G175" s="125"/>
      <c r="H175" s="125"/>
      <c r="I175" s="125"/>
      <c r="J175" s="125"/>
      <c r="K175" s="125"/>
      <c r="L175" s="125"/>
      <c r="M175" s="125"/>
      <c r="N175" s="125"/>
      <c r="O175" s="125"/>
      <c r="P175" s="125"/>
      <c r="Q175" s="125"/>
      <c r="R175" s="125"/>
      <c r="S175" s="125"/>
      <c r="T175" s="125"/>
      <c r="U175" s="125"/>
      <c r="V175" s="125"/>
      <c r="W175" s="125"/>
      <c r="X175" s="125"/>
      <c r="Y175" s="125"/>
      <c r="Z175" s="125"/>
      <c r="AA175" s="125"/>
      <c r="AB175" s="125"/>
      <c r="AC175" s="125"/>
      <c r="AD175" s="125"/>
      <c r="AE175" s="125"/>
      <c r="AF175" s="125"/>
      <c r="AG175" s="125"/>
      <c r="AH175" s="125"/>
      <c r="AI175" s="125"/>
      <c r="AJ175" s="125"/>
      <c r="AK175" s="125"/>
      <c r="AL175" s="125"/>
      <c r="AM175" s="125"/>
      <c r="AN175" s="125"/>
      <c r="AO175" s="125"/>
      <c r="AP175" s="125"/>
      <c r="AQ175" s="125"/>
      <c r="AR175" s="125"/>
      <c r="AS175" s="125"/>
      <c r="AT175" s="125"/>
      <c r="AU175" s="125"/>
      <c r="AV175" s="125"/>
      <c r="AW175" s="125"/>
      <c r="AX175" s="125"/>
      <c r="AY175" s="125"/>
      <c r="AZ175" s="125"/>
      <c r="BA175" s="125"/>
      <c r="BB175" s="125"/>
      <c r="BC175" s="125"/>
      <c r="BD175" s="125"/>
      <c r="BE175" s="125"/>
      <c r="BF175" s="125"/>
      <c r="BG175" s="125"/>
      <c r="BH175" s="125"/>
      <c r="BI175" s="125"/>
      <c r="BJ175" s="125"/>
      <c r="BK175" s="125"/>
    </row>
    <row r="176" spans="1:63" s="29" customFormat="1">
      <c r="A176" s="46"/>
      <c r="C176" s="305"/>
      <c r="D176" s="46"/>
      <c r="E176" s="46"/>
      <c r="F176" s="125"/>
      <c r="G176" s="125"/>
      <c r="H176" s="125"/>
      <c r="I176" s="125"/>
      <c r="J176" s="125"/>
      <c r="K176" s="125"/>
      <c r="L176" s="125"/>
      <c r="M176" s="125"/>
      <c r="N176" s="125"/>
      <c r="O176" s="125"/>
      <c r="P176" s="125"/>
      <c r="Q176" s="125"/>
      <c r="R176" s="125"/>
      <c r="S176" s="125"/>
      <c r="T176" s="125"/>
      <c r="U176" s="125"/>
      <c r="V176" s="125"/>
      <c r="W176" s="125"/>
      <c r="X176" s="125"/>
      <c r="Y176" s="125"/>
      <c r="Z176" s="125"/>
      <c r="AA176" s="125"/>
      <c r="AB176" s="125"/>
      <c r="AC176" s="125"/>
      <c r="AD176" s="125"/>
      <c r="AE176" s="125"/>
      <c r="AF176" s="125"/>
      <c r="AG176" s="125"/>
      <c r="AH176" s="125"/>
      <c r="AI176" s="125"/>
      <c r="AJ176" s="125"/>
      <c r="AK176" s="125"/>
      <c r="AL176" s="125"/>
      <c r="AM176" s="125"/>
      <c r="AN176" s="125"/>
      <c r="AO176" s="125"/>
      <c r="AP176" s="125"/>
      <c r="AQ176" s="125"/>
      <c r="AR176" s="125"/>
      <c r="AS176" s="125"/>
      <c r="AT176" s="125"/>
      <c r="AU176" s="125"/>
      <c r="AV176" s="125"/>
      <c r="AW176" s="125"/>
      <c r="AX176" s="125"/>
      <c r="AY176" s="125"/>
      <c r="AZ176" s="125"/>
      <c r="BA176" s="125"/>
      <c r="BB176" s="125"/>
      <c r="BC176" s="125"/>
      <c r="BD176" s="125"/>
      <c r="BE176" s="125"/>
      <c r="BF176" s="125"/>
      <c r="BG176" s="125"/>
      <c r="BH176" s="125"/>
      <c r="BI176" s="125"/>
      <c r="BJ176" s="125"/>
      <c r="BK176" s="125"/>
    </row>
    <row r="177" spans="1:63" s="29" customFormat="1">
      <c r="A177" s="46"/>
      <c r="C177" s="305"/>
      <c r="D177" s="46"/>
      <c r="E177" s="46"/>
      <c r="F177" s="125"/>
      <c r="G177" s="125"/>
      <c r="H177" s="125"/>
      <c r="I177" s="125"/>
      <c r="J177" s="125"/>
      <c r="K177" s="125"/>
      <c r="L177" s="125"/>
      <c r="M177" s="125"/>
      <c r="N177" s="125"/>
      <c r="O177" s="125"/>
      <c r="P177" s="125"/>
      <c r="Q177" s="125"/>
      <c r="R177" s="125"/>
      <c r="S177" s="125"/>
      <c r="T177" s="125"/>
      <c r="U177" s="125"/>
      <c r="V177" s="125"/>
      <c r="W177" s="125"/>
      <c r="X177" s="125"/>
      <c r="Y177" s="125"/>
      <c r="Z177" s="125"/>
      <c r="AA177" s="125"/>
      <c r="AB177" s="125"/>
      <c r="AC177" s="125"/>
      <c r="AD177" s="125"/>
      <c r="AE177" s="125"/>
      <c r="AF177" s="125"/>
      <c r="AG177" s="125"/>
      <c r="AH177" s="125"/>
      <c r="AI177" s="125"/>
      <c r="AJ177" s="125"/>
      <c r="AK177" s="125"/>
      <c r="AL177" s="125"/>
      <c r="AM177" s="125"/>
      <c r="AN177" s="125"/>
      <c r="AO177" s="125"/>
      <c r="AP177" s="125"/>
      <c r="AQ177" s="125"/>
      <c r="AR177" s="125"/>
      <c r="AS177" s="125"/>
      <c r="AT177" s="125"/>
      <c r="AU177" s="125"/>
      <c r="AV177" s="125"/>
      <c r="AW177" s="125"/>
      <c r="AX177" s="125"/>
      <c r="AY177" s="125"/>
      <c r="AZ177" s="125"/>
      <c r="BA177" s="125"/>
      <c r="BB177" s="125"/>
      <c r="BC177" s="125"/>
      <c r="BD177" s="125"/>
      <c r="BE177" s="125"/>
      <c r="BF177" s="125"/>
      <c r="BG177" s="125"/>
      <c r="BH177" s="125"/>
      <c r="BI177" s="125"/>
      <c r="BJ177" s="125"/>
      <c r="BK177" s="125"/>
    </row>
    <row r="178" spans="1:63" s="29" customFormat="1">
      <c r="A178" s="46"/>
      <c r="C178" s="305"/>
      <c r="D178" s="46"/>
      <c r="E178" s="46"/>
      <c r="F178" s="125"/>
      <c r="G178" s="125"/>
      <c r="H178" s="125"/>
      <c r="I178" s="125"/>
      <c r="J178" s="125"/>
      <c r="K178" s="125"/>
      <c r="L178" s="125"/>
      <c r="M178" s="125"/>
      <c r="N178" s="125"/>
      <c r="O178" s="125"/>
      <c r="P178" s="125"/>
      <c r="Q178" s="125"/>
      <c r="R178" s="125"/>
      <c r="S178" s="125"/>
      <c r="T178" s="125"/>
      <c r="U178" s="125"/>
      <c r="V178" s="125"/>
      <c r="W178" s="125"/>
      <c r="X178" s="125"/>
      <c r="Y178" s="125"/>
      <c r="Z178" s="125"/>
      <c r="AA178" s="125"/>
      <c r="AB178" s="125"/>
      <c r="AC178" s="125"/>
      <c r="AD178" s="125"/>
      <c r="AE178" s="125"/>
      <c r="AF178" s="125"/>
      <c r="AG178" s="125"/>
      <c r="AH178" s="125"/>
      <c r="AI178" s="125"/>
      <c r="AJ178" s="125"/>
      <c r="AK178" s="125"/>
      <c r="AL178" s="125"/>
      <c r="AM178" s="125"/>
      <c r="AN178" s="125"/>
      <c r="AO178" s="125"/>
      <c r="AP178" s="125"/>
      <c r="AQ178" s="125"/>
      <c r="AR178" s="125"/>
      <c r="AS178" s="125"/>
      <c r="AT178" s="125"/>
      <c r="AU178" s="125"/>
      <c r="AV178" s="125"/>
      <c r="AW178" s="125"/>
      <c r="AX178" s="125"/>
      <c r="AY178" s="125"/>
      <c r="AZ178" s="125"/>
      <c r="BA178" s="125"/>
      <c r="BB178" s="125"/>
      <c r="BC178" s="125"/>
      <c r="BD178" s="125"/>
      <c r="BE178" s="125"/>
      <c r="BF178" s="125"/>
      <c r="BG178" s="125"/>
      <c r="BH178" s="125"/>
      <c r="BI178" s="125"/>
      <c r="BJ178" s="125"/>
      <c r="BK178" s="125"/>
    </row>
    <row r="179" spans="1:63" s="29" customFormat="1">
      <c r="A179" s="46"/>
      <c r="C179" s="305"/>
      <c r="D179" s="46"/>
      <c r="E179" s="46"/>
      <c r="F179" s="125"/>
      <c r="G179" s="125"/>
      <c r="H179" s="125"/>
      <c r="I179" s="125"/>
      <c r="J179" s="125"/>
      <c r="K179" s="125"/>
      <c r="L179" s="125"/>
      <c r="M179" s="125"/>
      <c r="N179" s="125"/>
      <c r="O179" s="125"/>
      <c r="P179" s="125"/>
      <c r="Q179" s="125"/>
      <c r="R179" s="125"/>
      <c r="S179" s="125"/>
      <c r="T179" s="125"/>
      <c r="U179" s="125"/>
      <c r="V179" s="125"/>
      <c r="W179" s="125"/>
      <c r="X179" s="125"/>
      <c r="Y179" s="125"/>
      <c r="Z179" s="125"/>
      <c r="AA179" s="125"/>
      <c r="AB179" s="125"/>
      <c r="AC179" s="125"/>
      <c r="AD179" s="125"/>
      <c r="AE179" s="125"/>
      <c r="AF179" s="125"/>
      <c r="AG179" s="125"/>
      <c r="AH179" s="125"/>
      <c r="AI179" s="125"/>
      <c r="AJ179" s="125"/>
      <c r="AK179" s="125"/>
      <c r="AL179" s="125"/>
      <c r="AM179" s="125"/>
      <c r="AN179" s="125"/>
      <c r="AO179" s="125"/>
      <c r="AP179" s="125"/>
      <c r="AQ179" s="125"/>
      <c r="AR179" s="125"/>
      <c r="AS179" s="125"/>
      <c r="AT179" s="125"/>
      <c r="AU179" s="125"/>
      <c r="AV179" s="125"/>
      <c r="AW179" s="125"/>
      <c r="AX179" s="125"/>
      <c r="AY179" s="125"/>
      <c r="AZ179" s="125"/>
      <c r="BA179" s="125"/>
      <c r="BB179" s="125"/>
      <c r="BC179" s="125"/>
      <c r="BD179" s="125"/>
      <c r="BE179" s="125"/>
      <c r="BF179" s="125"/>
      <c r="BG179" s="125"/>
      <c r="BH179" s="125"/>
      <c r="BI179" s="125"/>
      <c r="BJ179" s="125"/>
      <c r="BK179" s="125"/>
    </row>
    <row r="180" spans="1:63" s="29" customFormat="1">
      <c r="A180" s="46"/>
      <c r="C180" s="305"/>
      <c r="D180" s="46"/>
      <c r="E180" s="46"/>
      <c r="F180" s="125"/>
      <c r="G180" s="125"/>
      <c r="H180" s="125"/>
      <c r="I180" s="125"/>
      <c r="J180" s="125"/>
      <c r="K180" s="125"/>
      <c r="L180" s="125"/>
      <c r="M180" s="125"/>
      <c r="N180" s="125"/>
      <c r="O180" s="125"/>
      <c r="P180" s="125"/>
      <c r="Q180" s="125"/>
      <c r="R180" s="125"/>
      <c r="S180" s="125"/>
      <c r="T180" s="125"/>
      <c r="U180" s="125"/>
      <c r="V180" s="125"/>
      <c r="W180" s="125"/>
      <c r="X180" s="125"/>
      <c r="Y180" s="125"/>
      <c r="Z180" s="125"/>
      <c r="AA180" s="125"/>
      <c r="AB180" s="125"/>
      <c r="AC180" s="125"/>
      <c r="AD180" s="125"/>
      <c r="AE180" s="125"/>
      <c r="AF180" s="125"/>
      <c r="AG180" s="125"/>
      <c r="AH180" s="125"/>
      <c r="AI180" s="125"/>
      <c r="AJ180" s="125"/>
      <c r="AK180" s="125"/>
      <c r="AL180" s="125"/>
      <c r="AM180" s="125"/>
      <c r="AN180" s="125"/>
      <c r="AO180" s="125"/>
      <c r="AP180" s="125"/>
      <c r="AQ180" s="125"/>
      <c r="AR180" s="125"/>
      <c r="AS180" s="125"/>
      <c r="AT180" s="125"/>
      <c r="AU180" s="125"/>
      <c r="AV180" s="125"/>
      <c r="AW180" s="125"/>
      <c r="AX180" s="125"/>
      <c r="AY180" s="125"/>
      <c r="AZ180" s="125"/>
      <c r="BA180" s="125"/>
      <c r="BB180" s="125"/>
      <c r="BC180" s="125"/>
      <c r="BD180" s="125"/>
      <c r="BE180" s="125"/>
      <c r="BF180" s="125"/>
      <c r="BG180" s="125"/>
      <c r="BH180" s="125"/>
      <c r="BI180" s="125"/>
      <c r="BJ180" s="125"/>
      <c r="BK180" s="125"/>
    </row>
    <row r="181" spans="1:63" s="29" customFormat="1">
      <c r="A181" s="46"/>
      <c r="C181" s="305"/>
      <c r="D181" s="46"/>
      <c r="E181" s="46"/>
      <c r="F181" s="125"/>
      <c r="G181" s="125"/>
      <c r="H181" s="125"/>
      <c r="I181" s="125"/>
      <c r="J181" s="125"/>
      <c r="K181" s="125"/>
      <c r="L181" s="125"/>
      <c r="M181" s="125"/>
      <c r="N181" s="125"/>
      <c r="O181" s="125"/>
      <c r="P181" s="125"/>
      <c r="Q181" s="125"/>
      <c r="R181" s="125"/>
      <c r="S181" s="125"/>
      <c r="T181" s="125"/>
      <c r="U181" s="125"/>
      <c r="V181" s="125"/>
      <c r="W181" s="125"/>
      <c r="X181" s="125"/>
      <c r="Y181" s="125"/>
      <c r="Z181" s="125"/>
      <c r="AA181" s="125"/>
      <c r="AB181" s="125"/>
      <c r="AC181" s="125"/>
      <c r="AD181" s="125"/>
      <c r="AE181" s="125"/>
      <c r="AF181" s="125"/>
      <c r="AG181" s="125"/>
      <c r="AH181" s="125"/>
      <c r="AI181" s="125"/>
      <c r="AJ181" s="125"/>
      <c r="AK181" s="125"/>
      <c r="AL181" s="125"/>
      <c r="AM181" s="125"/>
      <c r="AN181" s="125"/>
      <c r="AO181" s="125"/>
      <c r="AP181" s="125"/>
      <c r="AQ181" s="125"/>
      <c r="AR181" s="125"/>
      <c r="AS181" s="125"/>
      <c r="AT181" s="125"/>
      <c r="AU181" s="125"/>
      <c r="AV181" s="125"/>
      <c r="AW181" s="125"/>
      <c r="AX181" s="125"/>
      <c r="AY181" s="125"/>
      <c r="AZ181" s="125"/>
      <c r="BA181" s="125"/>
      <c r="BB181" s="125"/>
      <c r="BC181" s="125"/>
      <c r="BD181" s="125"/>
      <c r="BE181" s="125"/>
      <c r="BF181" s="125"/>
      <c r="BG181" s="125"/>
      <c r="BH181" s="125"/>
      <c r="BI181" s="125"/>
      <c r="BJ181" s="125"/>
      <c r="BK181" s="125"/>
    </row>
    <row r="182" spans="1:63" s="29" customFormat="1">
      <c r="A182" s="46"/>
      <c r="C182" s="305"/>
      <c r="D182" s="46"/>
      <c r="E182" s="46"/>
      <c r="F182" s="125"/>
      <c r="G182" s="125"/>
      <c r="H182" s="125"/>
      <c r="I182" s="125"/>
      <c r="J182" s="125"/>
      <c r="K182" s="125"/>
      <c r="L182" s="125"/>
      <c r="M182" s="125"/>
      <c r="N182" s="125"/>
      <c r="O182" s="125"/>
      <c r="P182" s="125"/>
      <c r="Q182" s="125"/>
      <c r="R182" s="125"/>
      <c r="S182" s="125"/>
      <c r="T182" s="125"/>
      <c r="U182" s="125"/>
      <c r="V182" s="125"/>
      <c r="W182" s="125"/>
      <c r="X182" s="125"/>
      <c r="Y182" s="125"/>
      <c r="Z182" s="125"/>
      <c r="AA182" s="125"/>
      <c r="AB182" s="125"/>
      <c r="AC182" s="125"/>
      <c r="AD182" s="125"/>
      <c r="AE182" s="125"/>
      <c r="AF182" s="125"/>
      <c r="AG182" s="125"/>
      <c r="AH182" s="125"/>
      <c r="AI182" s="125"/>
      <c r="AJ182" s="125"/>
      <c r="AK182" s="125"/>
      <c r="AL182" s="125"/>
      <c r="AM182" s="125"/>
      <c r="AN182" s="125"/>
      <c r="AO182" s="125"/>
      <c r="AP182" s="125"/>
      <c r="AQ182" s="125"/>
      <c r="AR182" s="125"/>
      <c r="AS182" s="125"/>
      <c r="AT182" s="125"/>
      <c r="AU182" s="125"/>
      <c r="AV182" s="125"/>
      <c r="AW182" s="125"/>
      <c r="AX182" s="125"/>
      <c r="AY182" s="125"/>
      <c r="AZ182" s="125"/>
      <c r="BA182" s="125"/>
      <c r="BB182" s="125"/>
      <c r="BC182" s="125"/>
      <c r="BD182" s="125"/>
      <c r="BE182" s="125"/>
      <c r="BF182" s="125"/>
      <c r="BG182" s="125"/>
      <c r="BH182" s="125"/>
      <c r="BI182" s="125"/>
      <c r="BJ182" s="125"/>
      <c r="BK182" s="125"/>
    </row>
    <row r="183" spans="1:63" s="29" customFormat="1">
      <c r="A183" s="46"/>
      <c r="C183" s="305"/>
      <c r="D183" s="46"/>
      <c r="E183" s="46"/>
      <c r="F183" s="125"/>
      <c r="G183" s="125"/>
      <c r="H183" s="125"/>
      <c r="I183" s="125"/>
      <c r="J183" s="125"/>
      <c r="K183" s="125"/>
      <c r="L183" s="125"/>
      <c r="M183" s="125"/>
      <c r="N183" s="125"/>
      <c r="O183" s="125"/>
      <c r="P183" s="125"/>
      <c r="Q183" s="125"/>
      <c r="R183" s="125"/>
      <c r="S183" s="125"/>
      <c r="T183" s="125"/>
      <c r="U183" s="125"/>
      <c r="V183" s="125"/>
      <c r="W183" s="125"/>
      <c r="X183" s="125"/>
      <c r="Y183" s="125"/>
      <c r="Z183" s="125"/>
      <c r="AA183" s="125"/>
      <c r="AB183" s="125"/>
      <c r="AC183" s="125"/>
      <c r="AD183" s="125"/>
      <c r="AE183" s="125"/>
      <c r="AF183" s="125"/>
      <c r="AG183" s="125"/>
      <c r="AH183" s="125"/>
      <c r="AI183" s="125"/>
      <c r="AJ183" s="125"/>
      <c r="AK183" s="125"/>
      <c r="AL183" s="125"/>
      <c r="AM183" s="125"/>
      <c r="AN183" s="125"/>
      <c r="AO183" s="125"/>
      <c r="AP183" s="125"/>
      <c r="AQ183" s="125"/>
      <c r="AR183" s="125"/>
      <c r="AS183" s="125"/>
      <c r="AT183" s="125"/>
      <c r="AU183" s="125"/>
      <c r="AV183" s="125"/>
      <c r="AW183" s="125"/>
      <c r="AX183" s="125"/>
      <c r="AY183" s="125"/>
      <c r="AZ183" s="125"/>
      <c r="BA183" s="125"/>
      <c r="BB183" s="125"/>
      <c r="BC183" s="125"/>
      <c r="BD183" s="125"/>
      <c r="BE183" s="125"/>
      <c r="BF183" s="125"/>
      <c r="BG183" s="125"/>
      <c r="BH183" s="125"/>
      <c r="BI183" s="125"/>
      <c r="BJ183" s="125"/>
      <c r="BK183" s="125"/>
    </row>
    <row r="184" spans="1:63" s="29" customFormat="1">
      <c r="A184" s="46"/>
      <c r="C184" s="305"/>
      <c r="D184" s="46"/>
      <c r="E184" s="46"/>
      <c r="F184" s="125"/>
      <c r="G184" s="125"/>
      <c r="H184" s="125"/>
      <c r="I184" s="125"/>
      <c r="J184" s="125"/>
      <c r="K184" s="125"/>
      <c r="L184" s="125"/>
      <c r="M184" s="125"/>
      <c r="N184" s="125"/>
      <c r="O184" s="125"/>
      <c r="P184" s="125"/>
      <c r="Q184" s="125"/>
      <c r="R184" s="125"/>
      <c r="S184" s="125"/>
      <c r="T184" s="125"/>
      <c r="U184" s="125"/>
      <c r="V184" s="125"/>
      <c r="W184" s="125"/>
      <c r="X184" s="125"/>
      <c r="Y184" s="125"/>
      <c r="Z184" s="125"/>
      <c r="AA184" s="125"/>
      <c r="AB184" s="125"/>
      <c r="AC184" s="125"/>
      <c r="AD184" s="125"/>
      <c r="AE184" s="125"/>
      <c r="AF184" s="125"/>
      <c r="AG184" s="125"/>
      <c r="AH184" s="125"/>
      <c r="AI184" s="125"/>
      <c r="AJ184" s="125"/>
      <c r="AK184" s="125"/>
      <c r="AL184" s="125"/>
      <c r="AM184" s="125"/>
      <c r="AN184" s="125"/>
      <c r="AO184" s="125"/>
      <c r="AP184" s="125"/>
      <c r="AQ184" s="125"/>
      <c r="AR184" s="125"/>
      <c r="AS184" s="125"/>
      <c r="AT184" s="125"/>
      <c r="AU184" s="125"/>
      <c r="AV184" s="125"/>
      <c r="AW184" s="125"/>
      <c r="AX184" s="125"/>
      <c r="AY184" s="125"/>
      <c r="AZ184" s="125"/>
      <c r="BA184" s="125"/>
      <c r="BB184" s="125"/>
      <c r="BC184" s="125"/>
      <c r="BD184" s="125"/>
      <c r="BE184" s="125"/>
      <c r="BF184" s="125"/>
      <c r="BG184" s="125"/>
      <c r="BH184" s="125"/>
      <c r="BI184" s="125"/>
      <c r="BJ184" s="125"/>
      <c r="BK184" s="125"/>
    </row>
    <row r="185" spans="1:63" s="29" customFormat="1">
      <c r="A185" s="46"/>
      <c r="C185" s="305"/>
      <c r="D185" s="46"/>
      <c r="E185" s="46"/>
      <c r="F185" s="125"/>
      <c r="G185" s="125"/>
      <c r="H185" s="125"/>
      <c r="I185" s="125"/>
      <c r="J185" s="125"/>
      <c r="K185" s="125"/>
      <c r="L185" s="125"/>
      <c r="M185" s="125"/>
      <c r="N185" s="125"/>
      <c r="O185" s="125"/>
      <c r="P185" s="125"/>
      <c r="Q185" s="125"/>
      <c r="R185" s="125"/>
      <c r="S185" s="125"/>
      <c r="T185" s="125"/>
      <c r="U185" s="125"/>
      <c r="V185" s="125"/>
      <c r="W185" s="125"/>
      <c r="X185" s="125"/>
      <c r="Y185" s="125"/>
      <c r="Z185" s="125"/>
      <c r="AA185" s="125"/>
      <c r="AB185" s="125"/>
      <c r="AC185" s="125"/>
      <c r="AD185" s="125"/>
      <c r="AE185" s="125"/>
      <c r="AF185" s="125"/>
      <c r="AG185" s="125"/>
      <c r="AH185" s="125"/>
      <c r="AI185" s="125"/>
      <c r="AJ185" s="125"/>
      <c r="AK185" s="125"/>
      <c r="AL185" s="125"/>
      <c r="AM185" s="125"/>
      <c r="AN185" s="125"/>
      <c r="AO185" s="125"/>
      <c r="AP185" s="125"/>
      <c r="AQ185" s="125"/>
      <c r="AR185" s="125"/>
      <c r="AS185" s="125"/>
      <c r="AT185" s="125"/>
      <c r="AU185" s="125"/>
      <c r="AV185" s="125"/>
      <c r="AW185" s="125"/>
      <c r="AX185" s="125"/>
      <c r="AY185" s="125"/>
      <c r="AZ185" s="125"/>
      <c r="BA185" s="125"/>
      <c r="BB185" s="125"/>
      <c r="BC185" s="125"/>
      <c r="BD185" s="125"/>
      <c r="BE185" s="125"/>
      <c r="BF185" s="125"/>
      <c r="BG185" s="125"/>
      <c r="BH185" s="125"/>
      <c r="BI185" s="125"/>
      <c r="BJ185" s="125"/>
      <c r="BK185" s="125"/>
    </row>
    <row r="186" spans="1:63" s="29" customFormat="1">
      <c r="A186" s="46"/>
      <c r="C186" s="305"/>
      <c r="D186" s="46"/>
      <c r="E186" s="46"/>
      <c r="F186" s="125"/>
      <c r="G186" s="125"/>
      <c r="H186" s="125"/>
      <c r="I186" s="125"/>
      <c r="J186" s="125"/>
      <c r="K186" s="125"/>
      <c r="L186" s="125"/>
      <c r="M186" s="125"/>
      <c r="N186" s="125"/>
      <c r="O186" s="125"/>
      <c r="P186" s="125"/>
      <c r="Q186" s="125"/>
      <c r="R186" s="125"/>
      <c r="S186" s="125"/>
      <c r="T186" s="125"/>
      <c r="U186" s="125"/>
      <c r="V186" s="125"/>
      <c r="W186" s="125"/>
      <c r="X186" s="125"/>
      <c r="Y186" s="125"/>
      <c r="Z186" s="125"/>
      <c r="AA186" s="125"/>
      <c r="AB186" s="125"/>
      <c r="AC186" s="125"/>
      <c r="AD186" s="125"/>
      <c r="AE186" s="125"/>
      <c r="AF186" s="125"/>
      <c r="AG186" s="125"/>
      <c r="AH186" s="125"/>
      <c r="AI186" s="125"/>
      <c r="AJ186" s="125"/>
      <c r="AK186" s="125"/>
      <c r="AL186" s="125"/>
      <c r="AM186" s="125"/>
      <c r="AN186" s="125"/>
      <c r="AO186" s="125"/>
      <c r="AP186" s="125"/>
      <c r="AQ186" s="125"/>
      <c r="AR186" s="125"/>
      <c r="AS186" s="125"/>
      <c r="AT186" s="125"/>
      <c r="AU186" s="125"/>
      <c r="AV186" s="125"/>
      <c r="AW186" s="125"/>
      <c r="AX186" s="125"/>
      <c r="AY186" s="125"/>
      <c r="AZ186" s="125"/>
      <c r="BA186" s="125"/>
      <c r="BB186" s="125"/>
      <c r="BC186" s="125"/>
      <c r="BD186" s="125"/>
      <c r="BE186" s="125"/>
      <c r="BF186" s="125"/>
      <c r="BG186" s="125"/>
      <c r="BH186" s="125"/>
      <c r="BI186" s="125"/>
      <c r="BJ186" s="125"/>
      <c r="BK186" s="125"/>
    </row>
    <row r="187" spans="1:63" s="29" customFormat="1">
      <c r="A187" s="46"/>
      <c r="C187" s="305"/>
      <c r="D187" s="46"/>
      <c r="E187" s="46"/>
      <c r="F187" s="125"/>
      <c r="G187" s="125"/>
      <c r="H187" s="125"/>
      <c r="I187" s="125"/>
      <c r="J187" s="125"/>
      <c r="K187" s="125"/>
      <c r="L187" s="125"/>
      <c r="M187" s="125"/>
      <c r="N187" s="125"/>
      <c r="O187" s="125"/>
      <c r="P187" s="125"/>
      <c r="Q187" s="125"/>
      <c r="R187" s="125"/>
      <c r="S187" s="125"/>
      <c r="T187" s="125"/>
      <c r="U187" s="125"/>
      <c r="V187" s="125"/>
      <c r="W187" s="125"/>
      <c r="X187" s="125"/>
      <c r="Y187" s="125"/>
      <c r="Z187" s="125"/>
      <c r="AA187" s="125"/>
      <c r="AB187" s="125"/>
      <c r="AC187" s="125"/>
      <c r="AD187" s="125"/>
      <c r="AE187" s="125"/>
      <c r="AF187" s="125"/>
      <c r="AG187" s="125"/>
      <c r="AH187" s="125"/>
      <c r="AI187" s="125"/>
      <c r="AJ187" s="125"/>
      <c r="AK187" s="125"/>
      <c r="AL187" s="125"/>
      <c r="AM187" s="125"/>
      <c r="AN187" s="125"/>
      <c r="AO187" s="125"/>
      <c r="AP187" s="125"/>
      <c r="AQ187" s="125"/>
      <c r="AR187" s="125"/>
      <c r="AS187" s="125"/>
      <c r="AT187" s="125"/>
      <c r="AU187" s="125"/>
      <c r="AV187" s="125"/>
      <c r="AW187" s="125"/>
      <c r="AX187" s="125"/>
      <c r="AY187" s="125"/>
      <c r="AZ187" s="125"/>
      <c r="BA187" s="125"/>
      <c r="BB187" s="125"/>
      <c r="BC187" s="125"/>
      <c r="BD187" s="125"/>
      <c r="BE187" s="125"/>
      <c r="BF187" s="125"/>
      <c r="BG187" s="125"/>
      <c r="BH187" s="125"/>
      <c r="BI187" s="125"/>
      <c r="BJ187" s="125"/>
      <c r="BK187" s="125"/>
    </row>
    <row r="188" spans="1:63" s="29" customFormat="1">
      <c r="A188" s="46"/>
      <c r="C188" s="305"/>
      <c r="D188" s="46"/>
      <c r="E188" s="46"/>
      <c r="F188" s="125"/>
      <c r="G188" s="125"/>
      <c r="H188" s="125"/>
      <c r="I188" s="125"/>
      <c r="J188" s="125"/>
      <c r="K188" s="125"/>
      <c r="L188" s="125"/>
      <c r="M188" s="125"/>
      <c r="N188" s="125"/>
      <c r="O188" s="125"/>
      <c r="P188" s="125"/>
      <c r="Q188" s="125"/>
      <c r="R188" s="125"/>
      <c r="S188" s="125"/>
      <c r="T188" s="125"/>
      <c r="U188" s="125"/>
      <c r="V188" s="125"/>
      <c r="W188" s="125"/>
      <c r="X188" s="125"/>
      <c r="Y188" s="125"/>
      <c r="Z188" s="125"/>
      <c r="AA188" s="125"/>
      <c r="AB188" s="125"/>
      <c r="AC188" s="125"/>
      <c r="AD188" s="125"/>
      <c r="AE188" s="125"/>
      <c r="AF188" s="125"/>
      <c r="AG188" s="125"/>
      <c r="AH188" s="125"/>
      <c r="AI188" s="125"/>
      <c r="AJ188" s="125"/>
      <c r="AK188" s="125"/>
      <c r="AL188" s="125"/>
      <c r="AM188" s="125"/>
      <c r="AN188" s="125"/>
      <c r="AO188" s="125"/>
      <c r="AP188" s="125"/>
      <c r="AQ188" s="125"/>
      <c r="AR188" s="125"/>
      <c r="AS188" s="125"/>
      <c r="AT188" s="125"/>
      <c r="AU188" s="125"/>
      <c r="AV188" s="125"/>
      <c r="AW188" s="125"/>
      <c r="AX188" s="125"/>
      <c r="AY188" s="125"/>
      <c r="AZ188" s="125"/>
      <c r="BA188" s="125"/>
      <c r="BB188" s="125"/>
      <c r="BC188" s="125"/>
      <c r="BD188" s="125"/>
      <c r="BE188" s="125"/>
      <c r="BF188" s="125"/>
      <c r="BG188" s="125"/>
      <c r="BH188" s="125"/>
      <c r="BI188" s="125"/>
      <c r="BJ188" s="125"/>
      <c r="BK188" s="125"/>
    </row>
    <row r="189" spans="1:63" s="29" customFormat="1">
      <c r="A189" s="46"/>
      <c r="C189" s="305"/>
      <c r="D189" s="46"/>
      <c r="E189" s="46"/>
      <c r="F189" s="125"/>
      <c r="G189" s="125"/>
      <c r="H189" s="125"/>
      <c r="I189" s="125"/>
      <c r="J189" s="125"/>
      <c r="K189" s="125"/>
      <c r="L189" s="125"/>
      <c r="M189" s="125"/>
      <c r="N189" s="125"/>
      <c r="O189" s="125"/>
      <c r="P189" s="125"/>
      <c r="Q189" s="125"/>
      <c r="R189" s="125"/>
      <c r="S189" s="125"/>
      <c r="T189" s="125"/>
      <c r="U189" s="125"/>
      <c r="V189" s="125"/>
      <c r="W189" s="125"/>
      <c r="X189" s="125"/>
      <c r="Y189" s="125"/>
      <c r="Z189" s="125"/>
      <c r="AA189" s="125"/>
      <c r="AB189" s="125"/>
      <c r="AC189" s="125"/>
      <c r="AD189" s="125"/>
      <c r="AE189" s="125"/>
      <c r="AF189" s="125"/>
      <c r="AG189" s="125"/>
      <c r="AH189" s="125"/>
      <c r="AI189" s="125"/>
      <c r="AJ189" s="125"/>
      <c r="AK189" s="125"/>
      <c r="AL189" s="125"/>
      <c r="AM189" s="125"/>
      <c r="AN189" s="125"/>
      <c r="AO189" s="125"/>
      <c r="AP189" s="125"/>
      <c r="AQ189" s="125"/>
      <c r="AR189" s="125"/>
      <c r="AS189" s="125"/>
      <c r="AT189" s="125"/>
      <c r="AU189" s="125"/>
      <c r="AV189" s="125"/>
      <c r="AW189" s="125"/>
      <c r="AX189" s="125"/>
      <c r="AY189" s="125"/>
      <c r="AZ189" s="125"/>
      <c r="BA189" s="125"/>
      <c r="BB189" s="125"/>
      <c r="BC189" s="125"/>
      <c r="BD189" s="125"/>
      <c r="BE189" s="125"/>
      <c r="BF189" s="125"/>
      <c r="BG189" s="125"/>
      <c r="BH189" s="125"/>
      <c r="BI189" s="125"/>
      <c r="BJ189" s="125"/>
      <c r="BK189" s="125"/>
    </row>
    <row r="190" spans="1:63" s="29" customFormat="1">
      <c r="A190" s="46"/>
      <c r="C190" s="305"/>
      <c r="D190" s="46"/>
      <c r="E190" s="46"/>
      <c r="F190" s="125"/>
      <c r="G190" s="125"/>
      <c r="H190" s="125"/>
      <c r="I190" s="125"/>
      <c r="J190" s="125"/>
      <c r="K190" s="125"/>
      <c r="L190" s="125"/>
      <c r="M190" s="125"/>
      <c r="N190" s="125"/>
      <c r="O190" s="125"/>
      <c r="P190" s="125"/>
      <c r="Q190" s="125"/>
      <c r="R190" s="125"/>
      <c r="S190" s="125"/>
      <c r="T190" s="125"/>
      <c r="U190" s="125"/>
      <c r="V190" s="125"/>
      <c r="W190" s="125"/>
      <c r="X190" s="125"/>
      <c r="Y190" s="125"/>
      <c r="Z190" s="125"/>
      <c r="AA190" s="125"/>
      <c r="AB190" s="125"/>
      <c r="AC190" s="125"/>
      <c r="AD190" s="125"/>
      <c r="AE190" s="125"/>
      <c r="AF190" s="125"/>
      <c r="AG190" s="125"/>
      <c r="AH190" s="125"/>
      <c r="AI190" s="125"/>
      <c r="AJ190" s="125"/>
      <c r="AK190" s="125"/>
      <c r="AL190" s="125"/>
      <c r="AM190" s="125"/>
      <c r="AN190" s="125"/>
      <c r="AO190" s="125"/>
      <c r="AP190" s="125"/>
      <c r="AQ190" s="125"/>
      <c r="AR190" s="125"/>
      <c r="AS190" s="125"/>
      <c r="AT190" s="125"/>
      <c r="AU190" s="125"/>
      <c r="AV190" s="125"/>
      <c r="AW190" s="125"/>
      <c r="AX190" s="125"/>
      <c r="AY190" s="125"/>
      <c r="AZ190" s="125"/>
      <c r="BA190" s="125"/>
      <c r="BB190" s="125"/>
      <c r="BC190" s="125"/>
      <c r="BD190" s="125"/>
      <c r="BE190" s="125"/>
      <c r="BF190" s="125"/>
      <c r="BG190" s="125"/>
      <c r="BH190" s="125"/>
      <c r="BI190" s="125"/>
      <c r="BJ190" s="125"/>
      <c r="BK190" s="125"/>
    </row>
    <row r="191" spans="1:63" s="29" customFormat="1">
      <c r="A191" s="46"/>
      <c r="C191" s="305"/>
      <c r="D191" s="46"/>
      <c r="E191" s="46"/>
      <c r="F191" s="125"/>
      <c r="G191" s="125"/>
      <c r="H191" s="125"/>
      <c r="I191" s="125"/>
      <c r="J191" s="125"/>
      <c r="K191" s="125"/>
      <c r="L191" s="125"/>
      <c r="M191" s="125"/>
      <c r="N191" s="125"/>
      <c r="O191" s="125"/>
      <c r="P191" s="125"/>
      <c r="Q191" s="125"/>
      <c r="R191" s="125"/>
      <c r="S191" s="125"/>
      <c r="T191" s="125"/>
      <c r="U191" s="125"/>
      <c r="V191" s="125"/>
      <c r="W191" s="125"/>
      <c r="X191" s="125"/>
      <c r="Y191" s="125"/>
      <c r="Z191" s="125"/>
      <c r="AA191" s="125"/>
      <c r="AB191" s="125"/>
      <c r="AC191" s="125"/>
      <c r="AD191" s="125"/>
      <c r="AE191" s="125"/>
      <c r="AF191" s="125"/>
      <c r="AG191" s="125"/>
      <c r="AH191" s="125"/>
      <c r="AI191" s="125"/>
      <c r="AJ191" s="125"/>
      <c r="AK191" s="125"/>
      <c r="AL191" s="125"/>
      <c r="AM191" s="125"/>
      <c r="AN191" s="125"/>
      <c r="AO191" s="125"/>
      <c r="AP191" s="125"/>
      <c r="AQ191" s="125"/>
      <c r="AR191" s="125"/>
      <c r="AS191" s="125"/>
      <c r="AT191" s="125"/>
      <c r="AU191" s="125"/>
      <c r="AV191" s="125"/>
      <c r="AW191" s="125"/>
      <c r="AX191" s="125"/>
      <c r="AY191" s="125"/>
      <c r="AZ191" s="125"/>
      <c r="BA191" s="125"/>
      <c r="BB191" s="125"/>
      <c r="BC191" s="125"/>
      <c r="BD191" s="125"/>
      <c r="BE191" s="125"/>
      <c r="BF191" s="125"/>
      <c r="BG191" s="125"/>
      <c r="BH191" s="125"/>
      <c r="BI191" s="125"/>
      <c r="BJ191" s="125"/>
      <c r="BK191" s="125"/>
    </row>
    <row r="192" spans="1:63" s="29" customFormat="1">
      <c r="A192" s="46"/>
      <c r="C192" s="305"/>
      <c r="D192" s="46"/>
      <c r="E192" s="46"/>
      <c r="F192" s="125"/>
      <c r="G192" s="125"/>
      <c r="H192" s="125"/>
      <c r="I192" s="125"/>
      <c r="J192" s="125"/>
      <c r="K192" s="125"/>
      <c r="L192" s="125"/>
      <c r="M192" s="125"/>
      <c r="N192" s="125"/>
      <c r="O192" s="125"/>
      <c r="P192" s="125"/>
      <c r="Q192" s="125"/>
      <c r="R192" s="125"/>
      <c r="S192" s="125"/>
      <c r="T192" s="125"/>
      <c r="U192" s="125"/>
      <c r="V192" s="125"/>
      <c r="W192" s="125"/>
      <c r="X192" s="125"/>
      <c r="Y192" s="125"/>
      <c r="Z192" s="125"/>
      <c r="AA192" s="125"/>
      <c r="AB192" s="125"/>
      <c r="AC192" s="125"/>
      <c r="AD192" s="125"/>
      <c r="AE192" s="125"/>
      <c r="AF192" s="125"/>
      <c r="AG192" s="125"/>
      <c r="AH192" s="125"/>
      <c r="AI192" s="125"/>
      <c r="AJ192" s="125"/>
      <c r="AK192" s="125"/>
      <c r="AL192" s="125"/>
      <c r="AM192" s="125"/>
      <c r="AN192" s="125"/>
      <c r="AO192" s="125"/>
      <c r="AP192" s="125"/>
      <c r="AQ192" s="125"/>
      <c r="AR192" s="125"/>
      <c r="AS192" s="125"/>
      <c r="AT192" s="125"/>
      <c r="AU192" s="125"/>
      <c r="AV192" s="125"/>
      <c r="AW192" s="125"/>
      <c r="AX192" s="125"/>
      <c r="AY192" s="125"/>
      <c r="AZ192" s="125"/>
      <c r="BA192" s="125"/>
      <c r="BB192" s="125"/>
      <c r="BC192" s="125"/>
      <c r="BD192" s="125"/>
      <c r="BE192" s="125"/>
      <c r="BF192" s="125"/>
      <c r="BG192" s="125"/>
      <c r="BH192" s="125"/>
      <c r="BI192" s="125"/>
      <c r="BJ192" s="125"/>
      <c r="BK192" s="125"/>
    </row>
    <row r="193" spans="1:63" s="29" customFormat="1">
      <c r="A193" s="46"/>
      <c r="C193" s="305"/>
      <c r="D193" s="46"/>
      <c r="E193" s="46"/>
      <c r="F193" s="125"/>
      <c r="G193" s="125"/>
      <c r="H193" s="125"/>
      <c r="I193" s="125"/>
      <c r="J193" s="125"/>
      <c r="K193" s="125"/>
      <c r="L193" s="125"/>
      <c r="M193" s="125"/>
      <c r="N193" s="125"/>
      <c r="O193" s="125"/>
      <c r="P193" s="125"/>
      <c r="Q193" s="125"/>
      <c r="R193" s="125"/>
      <c r="S193" s="125"/>
      <c r="T193" s="125"/>
      <c r="U193" s="125"/>
      <c r="V193" s="125"/>
      <c r="W193" s="125"/>
      <c r="X193" s="125"/>
      <c r="Y193" s="125"/>
      <c r="Z193" s="125"/>
      <c r="AA193" s="125"/>
      <c r="AB193" s="125"/>
      <c r="AC193" s="125"/>
      <c r="AD193" s="125"/>
      <c r="AE193" s="125"/>
      <c r="AF193" s="125"/>
      <c r="AG193" s="125"/>
      <c r="AH193" s="125"/>
      <c r="AI193" s="125"/>
      <c r="AJ193" s="125"/>
      <c r="AK193" s="125"/>
      <c r="AL193" s="125"/>
      <c r="AM193" s="125"/>
      <c r="AN193" s="125"/>
      <c r="AO193" s="125"/>
      <c r="AP193" s="125"/>
      <c r="AQ193" s="125"/>
      <c r="AR193" s="125"/>
      <c r="AS193" s="125"/>
      <c r="AT193" s="125"/>
      <c r="AU193" s="125"/>
      <c r="AV193" s="125"/>
      <c r="AW193" s="125"/>
      <c r="AX193" s="125"/>
      <c r="AY193" s="125"/>
      <c r="AZ193" s="125"/>
      <c r="BA193" s="125"/>
      <c r="BB193" s="125"/>
      <c r="BC193" s="125"/>
      <c r="BD193" s="125"/>
      <c r="BE193" s="125"/>
      <c r="BF193" s="125"/>
      <c r="BG193" s="125"/>
      <c r="BH193" s="125"/>
      <c r="BI193" s="125"/>
      <c r="BJ193" s="125"/>
      <c r="BK193" s="125"/>
    </row>
    <row r="194" spans="1:63" s="29" customFormat="1">
      <c r="A194" s="46"/>
      <c r="C194" s="305"/>
      <c r="D194" s="46"/>
      <c r="E194" s="46"/>
      <c r="F194" s="125"/>
      <c r="G194" s="125"/>
      <c r="H194" s="125"/>
      <c r="I194" s="125"/>
      <c r="J194" s="125"/>
      <c r="K194" s="125"/>
      <c r="L194" s="125"/>
      <c r="M194" s="125"/>
      <c r="N194" s="125"/>
      <c r="O194" s="125"/>
      <c r="P194" s="125"/>
      <c r="Q194" s="125"/>
      <c r="R194" s="125"/>
      <c r="S194" s="125"/>
      <c r="T194" s="125"/>
      <c r="U194" s="125"/>
      <c r="V194" s="125"/>
      <c r="W194" s="125"/>
      <c r="X194" s="125"/>
      <c r="Y194" s="125"/>
      <c r="Z194" s="125"/>
      <c r="AA194" s="125"/>
      <c r="AB194" s="125"/>
      <c r="AC194" s="125"/>
      <c r="AD194" s="125"/>
      <c r="AE194" s="125"/>
      <c r="AF194" s="125"/>
      <c r="AG194" s="125"/>
      <c r="AH194" s="125"/>
      <c r="AI194" s="125"/>
      <c r="AJ194" s="125"/>
      <c r="AK194" s="125"/>
      <c r="AL194" s="125"/>
      <c r="AM194" s="125"/>
      <c r="AN194" s="125"/>
      <c r="AO194" s="125"/>
      <c r="AP194" s="125"/>
      <c r="AQ194" s="125"/>
      <c r="AR194" s="125"/>
      <c r="AS194" s="125"/>
      <c r="AT194" s="125"/>
      <c r="AU194" s="125"/>
      <c r="AV194" s="125"/>
      <c r="AW194" s="125"/>
      <c r="AX194" s="125"/>
      <c r="AY194" s="125"/>
      <c r="AZ194" s="125"/>
      <c r="BA194" s="125"/>
      <c r="BB194" s="125"/>
      <c r="BC194" s="125"/>
      <c r="BD194" s="125"/>
      <c r="BE194" s="125"/>
      <c r="BF194" s="125"/>
      <c r="BG194" s="125"/>
      <c r="BH194" s="125"/>
      <c r="BI194" s="125"/>
      <c r="BJ194" s="125"/>
      <c r="BK194" s="125"/>
    </row>
    <row r="195" spans="1:63" s="29" customFormat="1">
      <c r="A195" s="46"/>
      <c r="C195" s="305"/>
      <c r="D195" s="46"/>
      <c r="E195" s="46"/>
      <c r="F195" s="125"/>
      <c r="G195" s="125"/>
      <c r="H195" s="125"/>
      <c r="I195" s="125"/>
      <c r="J195" s="125"/>
      <c r="K195" s="125"/>
      <c r="L195" s="125"/>
      <c r="M195" s="125"/>
      <c r="N195" s="125"/>
      <c r="O195" s="125"/>
      <c r="P195" s="125"/>
      <c r="Q195" s="125"/>
      <c r="R195" s="125"/>
      <c r="S195" s="125"/>
      <c r="T195" s="125"/>
      <c r="U195" s="125"/>
      <c r="V195" s="125"/>
      <c r="W195" s="125"/>
      <c r="X195" s="125"/>
      <c r="Y195" s="125"/>
      <c r="Z195" s="125"/>
      <c r="AA195" s="125"/>
      <c r="AB195" s="125"/>
      <c r="AC195" s="125"/>
      <c r="AD195" s="125"/>
      <c r="AE195" s="125"/>
      <c r="AF195" s="125"/>
      <c r="AG195" s="125"/>
      <c r="AH195" s="125"/>
      <c r="AI195" s="125"/>
      <c r="AJ195" s="125"/>
      <c r="AK195" s="125"/>
      <c r="AL195" s="125"/>
      <c r="AM195" s="125"/>
      <c r="AN195" s="125"/>
      <c r="AO195" s="125"/>
      <c r="AP195" s="125"/>
      <c r="AQ195" s="125"/>
      <c r="AR195" s="125"/>
      <c r="AS195" s="125"/>
      <c r="AT195" s="125"/>
      <c r="AU195" s="125"/>
      <c r="AV195" s="125"/>
      <c r="AW195" s="125"/>
      <c r="AX195" s="125"/>
      <c r="AY195" s="125"/>
      <c r="AZ195" s="125"/>
      <c r="BA195" s="125"/>
      <c r="BB195" s="125"/>
      <c r="BC195" s="125"/>
      <c r="BD195" s="125"/>
      <c r="BE195" s="125"/>
      <c r="BF195" s="125"/>
      <c r="BG195" s="125"/>
      <c r="BH195" s="125"/>
      <c r="BI195" s="125"/>
      <c r="BJ195" s="125"/>
      <c r="BK195" s="125"/>
    </row>
    <row r="196" spans="1:63" s="29" customFormat="1">
      <c r="A196" s="46"/>
      <c r="C196" s="305"/>
      <c r="D196" s="46"/>
      <c r="E196" s="46"/>
      <c r="F196" s="125"/>
      <c r="G196" s="125"/>
      <c r="H196" s="125"/>
      <c r="I196" s="125"/>
      <c r="J196" s="125"/>
      <c r="K196" s="125"/>
      <c r="L196" s="125"/>
      <c r="M196" s="125"/>
      <c r="N196" s="125"/>
      <c r="O196" s="125"/>
      <c r="P196" s="125"/>
      <c r="Q196" s="125"/>
      <c r="R196" s="125"/>
      <c r="S196" s="125"/>
      <c r="T196" s="125"/>
      <c r="U196" s="125"/>
      <c r="V196" s="125"/>
      <c r="W196" s="125"/>
      <c r="X196" s="125"/>
      <c r="Y196" s="125"/>
      <c r="Z196" s="125"/>
      <c r="AA196" s="125"/>
      <c r="AB196" s="125"/>
      <c r="AC196" s="125"/>
      <c r="AD196" s="125"/>
      <c r="AE196" s="125"/>
      <c r="AF196" s="125"/>
      <c r="AG196" s="125"/>
      <c r="AH196" s="125"/>
      <c r="AI196" s="125"/>
      <c r="AJ196" s="125"/>
      <c r="AK196" s="125"/>
      <c r="AL196" s="125"/>
      <c r="AM196" s="125"/>
      <c r="AN196" s="125"/>
      <c r="AO196" s="125"/>
      <c r="AP196" s="125"/>
      <c r="AQ196" s="125"/>
      <c r="AR196" s="125"/>
      <c r="AS196" s="125"/>
      <c r="AT196" s="125"/>
      <c r="AU196" s="125"/>
      <c r="AV196" s="125"/>
      <c r="AW196" s="125"/>
      <c r="AX196" s="125"/>
      <c r="AY196" s="125"/>
      <c r="AZ196" s="125"/>
      <c r="BA196" s="125"/>
      <c r="BB196" s="125"/>
      <c r="BC196" s="125"/>
      <c r="BD196" s="125"/>
      <c r="BE196" s="125"/>
      <c r="BF196" s="125"/>
      <c r="BG196" s="125"/>
      <c r="BH196" s="125"/>
      <c r="BI196" s="125"/>
      <c r="BJ196" s="125"/>
      <c r="BK196" s="125"/>
    </row>
    <row r="197" spans="1:63" s="29" customFormat="1">
      <c r="A197" s="46"/>
      <c r="C197" s="305"/>
      <c r="D197" s="46"/>
      <c r="E197" s="46"/>
      <c r="F197" s="125"/>
      <c r="G197" s="125"/>
      <c r="H197" s="125"/>
      <c r="I197" s="125"/>
      <c r="J197" s="125"/>
      <c r="K197" s="125"/>
      <c r="L197" s="125"/>
      <c r="M197" s="125"/>
      <c r="N197" s="125"/>
      <c r="O197" s="125"/>
      <c r="P197" s="125"/>
      <c r="Q197" s="125"/>
      <c r="R197" s="125"/>
      <c r="S197" s="125"/>
      <c r="T197" s="125"/>
      <c r="U197" s="125"/>
      <c r="V197" s="125"/>
      <c r="W197" s="125"/>
      <c r="X197" s="125"/>
      <c r="Y197" s="125"/>
      <c r="Z197" s="125"/>
      <c r="AA197" s="125"/>
      <c r="AB197" s="125"/>
      <c r="AC197" s="125"/>
      <c r="AD197" s="125"/>
      <c r="AE197" s="125"/>
      <c r="AF197" s="125"/>
      <c r="AG197" s="125"/>
      <c r="AH197" s="125"/>
      <c r="AI197" s="125"/>
      <c r="AJ197" s="125"/>
      <c r="AK197" s="125"/>
      <c r="AL197" s="125"/>
      <c r="AM197" s="125"/>
      <c r="AN197" s="125"/>
      <c r="AO197" s="125"/>
      <c r="AP197" s="125"/>
      <c r="AQ197" s="125"/>
      <c r="AR197" s="125"/>
      <c r="AS197" s="125"/>
      <c r="AT197" s="125"/>
      <c r="AU197" s="125"/>
      <c r="AV197" s="125"/>
      <c r="AW197" s="125"/>
      <c r="AX197" s="125"/>
      <c r="AY197" s="125"/>
      <c r="AZ197" s="125"/>
      <c r="BA197" s="125"/>
      <c r="BB197" s="125"/>
      <c r="BC197" s="125"/>
      <c r="BD197" s="125"/>
      <c r="BE197" s="125"/>
      <c r="BF197" s="125"/>
      <c r="BG197" s="125"/>
      <c r="BH197" s="125"/>
      <c r="BI197" s="125"/>
      <c r="BJ197" s="125"/>
      <c r="BK197" s="125"/>
    </row>
    <row r="198" spans="1:63" s="29" customFormat="1">
      <c r="A198" s="46"/>
      <c r="C198" s="305"/>
      <c r="D198" s="46"/>
      <c r="E198" s="46"/>
      <c r="F198" s="125"/>
      <c r="G198" s="125"/>
      <c r="H198" s="125"/>
      <c r="I198" s="125"/>
      <c r="J198" s="125"/>
      <c r="K198" s="125"/>
      <c r="L198" s="125"/>
      <c r="M198" s="125"/>
      <c r="N198" s="125"/>
      <c r="O198" s="125"/>
      <c r="P198" s="125"/>
      <c r="Q198" s="125"/>
      <c r="R198" s="125"/>
      <c r="S198" s="125"/>
      <c r="T198" s="125"/>
      <c r="U198" s="125"/>
      <c r="V198" s="125"/>
      <c r="W198" s="125"/>
      <c r="X198" s="125"/>
      <c r="Y198" s="125"/>
      <c r="Z198" s="125"/>
      <c r="AA198" s="125"/>
      <c r="AB198" s="125"/>
      <c r="AC198" s="125"/>
      <c r="AD198" s="125"/>
      <c r="AE198" s="125"/>
      <c r="AF198" s="125"/>
      <c r="AG198" s="125"/>
      <c r="AH198" s="125"/>
      <c r="AI198" s="125"/>
      <c r="AJ198" s="125"/>
      <c r="AK198" s="125"/>
      <c r="AL198" s="125"/>
      <c r="AM198" s="125"/>
      <c r="AN198" s="125"/>
      <c r="AO198" s="125"/>
      <c r="AP198" s="125"/>
      <c r="AQ198" s="125"/>
      <c r="AR198" s="125"/>
      <c r="AS198" s="125"/>
      <c r="AT198" s="125"/>
      <c r="AU198" s="125"/>
      <c r="AV198" s="125"/>
      <c r="AW198" s="125"/>
      <c r="AX198" s="125"/>
      <c r="AY198" s="125"/>
      <c r="AZ198" s="125"/>
      <c r="BA198" s="125"/>
      <c r="BB198" s="125"/>
      <c r="BC198" s="125"/>
      <c r="BD198" s="125"/>
      <c r="BE198" s="125"/>
      <c r="BF198" s="125"/>
      <c r="BG198" s="125"/>
      <c r="BH198" s="125"/>
      <c r="BI198" s="125"/>
      <c r="BJ198" s="125"/>
      <c r="BK198" s="125"/>
    </row>
    <row r="199" spans="1:63" s="29" customFormat="1">
      <c r="A199" s="46"/>
      <c r="C199" s="305"/>
      <c r="D199" s="46"/>
      <c r="E199" s="46"/>
      <c r="F199" s="125"/>
      <c r="G199" s="125"/>
      <c r="H199" s="125"/>
      <c r="I199" s="125"/>
      <c r="J199" s="125"/>
      <c r="K199" s="125"/>
      <c r="L199" s="125"/>
      <c r="M199" s="125"/>
      <c r="N199" s="125"/>
      <c r="O199" s="125"/>
      <c r="P199" s="125"/>
      <c r="Q199" s="125"/>
      <c r="R199" s="125"/>
      <c r="S199" s="125"/>
      <c r="T199" s="125"/>
      <c r="U199" s="125"/>
      <c r="V199" s="125"/>
      <c r="W199" s="125"/>
      <c r="X199" s="125"/>
      <c r="Y199" s="125"/>
      <c r="Z199" s="125"/>
      <c r="AA199" s="125"/>
      <c r="AB199" s="125"/>
      <c r="AC199" s="125"/>
      <c r="AD199" s="125"/>
      <c r="AE199" s="125"/>
      <c r="AF199" s="125"/>
      <c r="AG199" s="125"/>
      <c r="AH199" s="125"/>
      <c r="AI199" s="125"/>
      <c r="AJ199" s="125"/>
      <c r="AK199" s="125"/>
      <c r="AL199" s="125"/>
      <c r="AM199" s="125"/>
      <c r="AN199" s="125"/>
      <c r="AO199" s="125"/>
      <c r="AP199" s="125"/>
      <c r="AQ199" s="125"/>
      <c r="AR199" s="125"/>
      <c r="AS199" s="125"/>
      <c r="AT199" s="125"/>
      <c r="AU199" s="125"/>
      <c r="AV199" s="125"/>
      <c r="AW199" s="125"/>
      <c r="AX199" s="125"/>
      <c r="AY199" s="125"/>
      <c r="AZ199" s="125"/>
      <c r="BA199" s="125"/>
      <c r="BB199" s="125"/>
      <c r="BC199" s="125"/>
      <c r="BD199" s="125"/>
      <c r="BE199" s="125"/>
      <c r="BF199" s="125"/>
      <c r="BG199" s="125"/>
      <c r="BH199" s="125"/>
      <c r="BI199" s="125"/>
      <c r="BJ199" s="125"/>
      <c r="BK199" s="125"/>
    </row>
    <row r="200" spans="1:63" s="29" customFormat="1">
      <c r="A200" s="46"/>
      <c r="C200" s="305"/>
      <c r="D200" s="46"/>
      <c r="E200" s="46"/>
      <c r="F200" s="125"/>
      <c r="G200" s="125"/>
      <c r="H200" s="125"/>
      <c r="I200" s="125"/>
      <c r="J200" s="125"/>
      <c r="K200" s="125"/>
      <c r="L200" s="125"/>
      <c r="M200" s="125"/>
      <c r="N200" s="125"/>
      <c r="O200" s="125"/>
      <c r="P200" s="125"/>
      <c r="Q200" s="125"/>
      <c r="R200" s="125"/>
      <c r="S200" s="125"/>
      <c r="T200" s="125"/>
      <c r="U200" s="125"/>
      <c r="V200" s="125"/>
      <c r="W200" s="125"/>
      <c r="X200" s="125"/>
      <c r="Y200" s="125"/>
      <c r="Z200" s="125"/>
      <c r="AA200" s="125"/>
      <c r="AB200" s="125"/>
      <c r="AC200" s="125"/>
      <c r="AD200" s="125"/>
      <c r="AE200" s="125"/>
      <c r="AF200" s="125"/>
      <c r="AG200" s="125"/>
      <c r="AH200" s="125"/>
      <c r="AI200" s="125"/>
      <c r="AJ200" s="125"/>
      <c r="AK200" s="125"/>
      <c r="AL200" s="125"/>
      <c r="AM200" s="125"/>
      <c r="AN200" s="125"/>
      <c r="AO200" s="125"/>
      <c r="AP200" s="125"/>
      <c r="AQ200" s="125"/>
      <c r="AR200" s="125"/>
      <c r="AS200" s="125"/>
      <c r="AT200" s="125"/>
      <c r="AU200" s="125"/>
      <c r="AV200" s="125"/>
      <c r="AW200" s="125"/>
      <c r="AX200" s="125"/>
      <c r="AY200" s="125"/>
      <c r="AZ200" s="125"/>
      <c r="BA200" s="125"/>
      <c r="BB200" s="125"/>
      <c r="BC200" s="125"/>
      <c r="BD200" s="125"/>
      <c r="BE200" s="125"/>
      <c r="BF200" s="125"/>
      <c r="BG200" s="125"/>
      <c r="BH200" s="125"/>
      <c r="BI200" s="125"/>
      <c r="BJ200" s="125"/>
      <c r="BK200" s="125"/>
    </row>
    <row r="201" spans="1:63" s="29" customFormat="1">
      <c r="A201" s="46"/>
      <c r="C201" s="305"/>
      <c r="D201" s="46"/>
      <c r="E201" s="46"/>
      <c r="F201" s="125"/>
      <c r="G201" s="125"/>
      <c r="H201" s="125"/>
      <c r="I201" s="125"/>
      <c r="J201" s="125"/>
      <c r="K201" s="125"/>
      <c r="L201" s="125"/>
      <c r="M201" s="125"/>
      <c r="N201" s="125"/>
      <c r="O201" s="125"/>
      <c r="P201" s="125"/>
      <c r="Q201" s="125"/>
      <c r="R201" s="125"/>
      <c r="S201" s="125"/>
      <c r="T201" s="125"/>
      <c r="U201" s="125"/>
      <c r="V201" s="125"/>
      <c r="W201" s="125"/>
      <c r="X201" s="125"/>
      <c r="Y201" s="125"/>
      <c r="Z201" s="125"/>
      <c r="AA201" s="125"/>
      <c r="AB201" s="125"/>
      <c r="AC201" s="125"/>
      <c r="AD201" s="125"/>
      <c r="AE201" s="125"/>
      <c r="AF201" s="125"/>
      <c r="AG201" s="125"/>
      <c r="AH201" s="125"/>
      <c r="AI201" s="125"/>
      <c r="AJ201" s="125"/>
      <c r="AK201" s="125"/>
      <c r="AL201" s="125"/>
      <c r="AM201" s="125"/>
      <c r="AN201" s="125"/>
      <c r="AO201" s="125"/>
      <c r="AP201" s="125"/>
      <c r="AQ201" s="125"/>
      <c r="AR201" s="125"/>
      <c r="AS201" s="125"/>
      <c r="AT201" s="125"/>
      <c r="AU201" s="125"/>
      <c r="AV201" s="125"/>
      <c r="AW201" s="125"/>
      <c r="AX201" s="125"/>
      <c r="AY201" s="125"/>
      <c r="AZ201" s="125"/>
      <c r="BA201" s="125"/>
      <c r="BB201" s="125"/>
      <c r="BC201" s="125"/>
      <c r="BD201" s="125"/>
      <c r="BE201" s="125"/>
      <c r="BF201" s="125"/>
      <c r="BG201" s="125"/>
      <c r="BH201" s="125"/>
      <c r="BI201" s="125"/>
      <c r="BJ201" s="125"/>
      <c r="BK201" s="125"/>
    </row>
    <row r="202" spans="1:63" s="29" customFormat="1">
      <c r="A202" s="46"/>
      <c r="C202" s="305"/>
      <c r="D202" s="46"/>
      <c r="E202" s="46"/>
      <c r="F202" s="125"/>
      <c r="G202" s="125"/>
      <c r="H202" s="125"/>
      <c r="I202" s="125"/>
      <c r="J202" s="125"/>
      <c r="K202" s="125"/>
      <c r="L202" s="125"/>
      <c r="M202" s="125"/>
      <c r="N202" s="125"/>
      <c r="O202" s="125"/>
      <c r="P202" s="125"/>
      <c r="Q202" s="125"/>
      <c r="R202" s="125"/>
      <c r="S202" s="125"/>
      <c r="T202" s="125"/>
      <c r="U202" s="125"/>
      <c r="V202" s="125"/>
      <c r="W202" s="125"/>
      <c r="X202" s="125"/>
      <c r="Y202" s="125"/>
      <c r="Z202" s="125"/>
      <c r="AA202" s="125"/>
      <c r="AB202" s="125"/>
      <c r="AC202" s="125"/>
      <c r="AD202" s="125"/>
      <c r="AE202" s="125"/>
      <c r="AF202" s="125"/>
      <c r="AG202" s="125"/>
      <c r="AH202" s="125"/>
      <c r="AI202" s="125"/>
      <c r="AJ202" s="125"/>
      <c r="AK202" s="125"/>
      <c r="AL202" s="125"/>
      <c r="AM202" s="125"/>
      <c r="AN202" s="125"/>
      <c r="AO202" s="125"/>
      <c r="AP202" s="125"/>
      <c r="AQ202" s="125"/>
      <c r="AR202" s="125"/>
      <c r="AS202" s="125"/>
      <c r="AT202" s="125"/>
      <c r="AU202" s="125"/>
      <c r="AV202" s="125"/>
      <c r="AW202" s="125"/>
      <c r="AX202" s="125"/>
      <c r="AY202" s="125"/>
      <c r="AZ202" s="125"/>
      <c r="BA202" s="125"/>
      <c r="BB202" s="125"/>
      <c r="BC202" s="125"/>
      <c r="BD202" s="125"/>
      <c r="BE202" s="125"/>
      <c r="BF202" s="125"/>
      <c r="BG202" s="125"/>
      <c r="BH202" s="125"/>
      <c r="BI202" s="125"/>
      <c r="BJ202" s="125"/>
      <c r="BK202" s="125"/>
    </row>
    <row r="203" spans="1:63" s="29" customFormat="1">
      <c r="A203" s="46"/>
      <c r="C203" s="305"/>
      <c r="D203" s="46"/>
      <c r="E203" s="46"/>
      <c r="F203" s="125"/>
      <c r="G203" s="125"/>
      <c r="H203" s="125"/>
      <c r="I203" s="125"/>
      <c r="J203" s="125"/>
      <c r="K203" s="125"/>
      <c r="L203" s="125"/>
      <c r="M203" s="125"/>
      <c r="N203" s="125"/>
      <c r="O203" s="125"/>
      <c r="P203" s="125"/>
      <c r="Q203" s="125"/>
      <c r="R203" s="125"/>
      <c r="S203" s="125"/>
      <c r="T203" s="125"/>
      <c r="U203" s="125"/>
      <c r="V203" s="125"/>
      <c r="W203" s="125"/>
      <c r="X203" s="125"/>
      <c r="Y203" s="125"/>
      <c r="Z203" s="125"/>
      <c r="AA203" s="125"/>
      <c r="AB203" s="125"/>
      <c r="AC203" s="125"/>
      <c r="AD203" s="125"/>
      <c r="AE203" s="125"/>
      <c r="AF203" s="125"/>
      <c r="AG203" s="125"/>
      <c r="AH203" s="125"/>
      <c r="AI203" s="125"/>
      <c r="AJ203" s="125"/>
      <c r="AK203" s="125"/>
      <c r="AL203" s="125"/>
      <c r="AM203" s="125"/>
      <c r="AN203" s="125"/>
      <c r="AO203" s="125"/>
      <c r="AP203" s="125"/>
      <c r="AQ203" s="125"/>
      <c r="AR203" s="125"/>
      <c r="AS203" s="125"/>
      <c r="AT203" s="125"/>
      <c r="AU203" s="125"/>
      <c r="AV203" s="125"/>
      <c r="AW203" s="125"/>
      <c r="AX203" s="125"/>
      <c r="AY203" s="125"/>
      <c r="AZ203" s="125"/>
      <c r="BA203" s="125"/>
      <c r="BB203" s="125"/>
      <c r="BC203" s="125"/>
      <c r="BD203" s="125"/>
      <c r="BE203" s="125"/>
      <c r="BF203" s="125"/>
      <c r="BG203" s="125"/>
      <c r="BH203" s="125"/>
      <c r="BI203" s="125"/>
      <c r="BJ203" s="125"/>
      <c r="BK203" s="125"/>
    </row>
    <row r="204" spans="1:63" s="29" customFormat="1">
      <c r="A204" s="46"/>
      <c r="C204" s="305"/>
      <c r="D204" s="46"/>
      <c r="E204" s="46"/>
      <c r="F204" s="125"/>
      <c r="G204" s="125"/>
      <c r="H204" s="125"/>
      <c r="I204" s="125"/>
      <c r="J204" s="125"/>
      <c r="K204" s="125"/>
      <c r="L204" s="125"/>
      <c r="M204" s="125"/>
      <c r="N204" s="125"/>
      <c r="O204" s="125"/>
      <c r="P204" s="125"/>
      <c r="Q204" s="125"/>
      <c r="R204" s="125"/>
      <c r="S204" s="125"/>
      <c r="T204" s="125"/>
      <c r="U204" s="125"/>
      <c r="V204" s="125"/>
      <c r="W204" s="125"/>
      <c r="X204" s="125"/>
      <c r="Y204" s="125"/>
      <c r="Z204" s="125"/>
      <c r="AA204" s="125"/>
      <c r="AB204" s="125"/>
      <c r="AC204" s="125"/>
      <c r="AD204" s="125"/>
      <c r="AE204" s="125"/>
      <c r="AF204" s="125"/>
      <c r="AG204" s="125"/>
      <c r="AH204" s="125"/>
      <c r="AI204" s="125"/>
      <c r="AJ204" s="125"/>
      <c r="AK204" s="125"/>
      <c r="AL204" s="125"/>
      <c r="AM204" s="125"/>
      <c r="AN204" s="125"/>
      <c r="AO204" s="125"/>
      <c r="AP204" s="125"/>
      <c r="AQ204" s="125"/>
      <c r="AR204" s="125"/>
      <c r="AS204" s="125"/>
      <c r="AT204" s="125"/>
      <c r="AU204" s="125"/>
      <c r="AV204" s="125"/>
      <c r="AW204" s="125"/>
      <c r="AX204" s="125"/>
      <c r="AY204" s="125"/>
      <c r="AZ204" s="125"/>
      <c r="BA204" s="125"/>
      <c r="BB204" s="125"/>
      <c r="BC204" s="125"/>
      <c r="BD204" s="125"/>
      <c r="BE204" s="125"/>
      <c r="BF204" s="125"/>
      <c r="BG204" s="125"/>
      <c r="BH204" s="125"/>
      <c r="BI204" s="125"/>
      <c r="BJ204" s="125"/>
      <c r="BK204" s="125"/>
    </row>
    <row r="205" spans="1:63" s="29" customFormat="1">
      <c r="A205" s="46"/>
      <c r="C205" s="305"/>
      <c r="D205" s="46"/>
      <c r="E205" s="46"/>
      <c r="F205" s="125"/>
      <c r="G205" s="125"/>
      <c r="H205" s="125"/>
      <c r="I205" s="125"/>
      <c r="J205" s="125"/>
      <c r="K205" s="125"/>
      <c r="L205" s="125"/>
      <c r="M205" s="125"/>
      <c r="N205" s="125"/>
      <c r="O205" s="125"/>
      <c r="P205" s="125"/>
      <c r="Q205" s="125"/>
      <c r="R205" s="125"/>
      <c r="S205" s="125"/>
      <c r="T205" s="125"/>
      <c r="U205" s="125"/>
      <c r="V205" s="125"/>
      <c r="W205" s="125"/>
      <c r="X205" s="125"/>
      <c r="Y205" s="125"/>
      <c r="Z205" s="125"/>
      <c r="AA205" s="125"/>
      <c r="AB205" s="125"/>
      <c r="AC205" s="125"/>
      <c r="AD205" s="125"/>
      <c r="AE205" s="125"/>
      <c r="AF205" s="125"/>
      <c r="AG205" s="125"/>
      <c r="AH205" s="125"/>
      <c r="AI205" s="125"/>
      <c r="AJ205" s="125"/>
      <c r="AK205" s="125"/>
      <c r="AL205" s="125"/>
      <c r="AM205" s="125"/>
      <c r="AN205" s="125"/>
      <c r="AO205" s="125"/>
      <c r="AP205" s="125"/>
      <c r="AQ205" s="125"/>
      <c r="AR205" s="125"/>
      <c r="AS205" s="125"/>
      <c r="AT205" s="125"/>
      <c r="AU205" s="125"/>
      <c r="AV205" s="125"/>
      <c r="AW205" s="125"/>
      <c r="AX205" s="125"/>
      <c r="AY205" s="125"/>
      <c r="AZ205" s="125"/>
      <c r="BA205" s="125"/>
      <c r="BB205" s="125"/>
      <c r="BC205" s="125"/>
      <c r="BD205" s="125"/>
      <c r="BE205" s="125"/>
      <c r="BF205" s="125"/>
      <c r="BG205" s="125"/>
      <c r="BH205" s="125"/>
      <c r="BI205" s="125"/>
      <c r="BJ205" s="125"/>
      <c r="BK205" s="125"/>
    </row>
    <row r="206" spans="1:63" s="29" customFormat="1">
      <c r="A206" s="46"/>
      <c r="C206" s="305"/>
      <c r="D206" s="46"/>
      <c r="E206" s="46"/>
      <c r="F206" s="125"/>
      <c r="G206" s="125"/>
      <c r="H206" s="125"/>
      <c r="I206" s="125"/>
      <c r="J206" s="125"/>
      <c r="K206" s="125"/>
      <c r="L206" s="125"/>
      <c r="M206" s="125"/>
      <c r="N206" s="125"/>
      <c r="O206" s="125"/>
      <c r="P206" s="125"/>
      <c r="Q206" s="125"/>
      <c r="R206" s="125"/>
      <c r="S206" s="125"/>
      <c r="T206" s="125"/>
      <c r="U206" s="125"/>
      <c r="V206" s="125"/>
      <c r="W206" s="125"/>
      <c r="X206" s="125"/>
      <c r="Y206" s="125"/>
      <c r="Z206" s="125"/>
      <c r="AA206" s="125"/>
      <c r="AB206" s="125"/>
      <c r="AC206" s="125"/>
      <c r="AD206" s="125"/>
      <c r="AE206" s="125"/>
      <c r="AF206" s="125"/>
      <c r="AG206" s="125"/>
      <c r="AH206" s="125"/>
      <c r="AI206" s="125"/>
      <c r="AJ206" s="125"/>
      <c r="AK206" s="125"/>
      <c r="AL206" s="125"/>
      <c r="AM206" s="125"/>
      <c r="AN206" s="125"/>
      <c r="AO206" s="125"/>
      <c r="AP206" s="125"/>
      <c r="AQ206" s="125"/>
      <c r="AR206" s="125"/>
      <c r="AS206" s="125"/>
      <c r="AT206" s="125"/>
      <c r="AU206" s="125"/>
      <c r="AV206" s="125"/>
      <c r="AW206" s="125"/>
      <c r="AX206" s="125"/>
      <c r="AY206" s="125"/>
      <c r="AZ206" s="125"/>
      <c r="BA206" s="125"/>
      <c r="BB206" s="125"/>
      <c r="BC206" s="125"/>
      <c r="BD206" s="125"/>
      <c r="BE206" s="125"/>
      <c r="BF206" s="125"/>
      <c r="BG206" s="125"/>
      <c r="BH206" s="125"/>
      <c r="BI206" s="125"/>
      <c r="BJ206" s="125"/>
      <c r="BK206" s="125"/>
    </row>
    <row r="207" spans="1:63" s="29" customFormat="1">
      <c r="A207" s="46"/>
      <c r="C207" s="305"/>
      <c r="D207" s="46"/>
      <c r="E207" s="46"/>
      <c r="F207" s="125"/>
      <c r="G207" s="125"/>
      <c r="H207" s="125"/>
      <c r="I207" s="125"/>
      <c r="J207" s="125"/>
      <c r="K207" s="125"/>
      <c r="L207" s="125"/>
      <c r="M207" s="125"/>
      <c r="N207" s="125"/>
      <c r="O207" s="125"/>
      <c r="P207" s="125"/>
      <c r="Q207" s="125"/>
      <c r="R207" s="125"/>
      <c r="S207" s="125"/>
      <c r="T207" s="125"/>
      <c r="U207" s="125"/>
      <c r="V207" s="125"/>
      <c r="W207" s="125"/>
      <c r="X207" s="125"/>
      <c r="Y207" s="125"/>
      <c r="Z207" s="125"/>
      <c r="AA207" s="125"/>
      <c r="AB207" s="125"/>
      <c r="AC207" s="125"/>
      <c r="AD207" s="125"/>
      <c r="AE207" s="125"/>
      <c r="AF207" s="125"/>
      <c r="AG207" s="125"/>
      <c r="AH207" s="125"/>
      <c r="AI207" s="125"/>
      <c r="AJ207" s="125"/>
      <c r="AK207" s="125"/>
      <c r="AL207" s="125"/>
      <c r="AM207" s="125"/>
      <c r="AN207" s="125"/>
      <c r="AO207" s="125"/>
      <c r="AP207" s="125"/>
      <c r="AQ207" s="125"/>
      <c r="AR207" s="125"/>
      <c r="AS207" s="125"/>
      <c r="AT207" s="125"/>
      <c r="AU207" s="125"/>
      <c r="AV207" s="125"/>
      <c r="AW207" s="125"/>
      <c r="AX207" s="125"/>
      <c r="AY207" s="125"/>
      <c r="AZ207" s="125"/>
      <c r="BA207" s="125"/>
      <c r="BB207" s="125"/>
      <c r="BC207" s="125"/>
      <c r="BD207" s="125"/>
      <c r="BE207" s="125"/>
      <c r="BF207" s="125"/>
      <c r="BG207" s="125"/>
      <c r="BH207" s="125"/>
      <c r="BI207" s="125"/>
      <c r="BJ207" s="125"/>
      <c r="BK207" s="125"/>
    </row>
    <row r="208" spans="1:63" s="29" customFormat="1">
      <c r="A208" s="46"/>
      <c r="C208" s="305"/>
      <c r="D208" s="46"/>
      <c r="E208" s="46"/>
      <c r="F208" s="125"/>
      <c r="G208" s="125"/>
      <c r="H208" s="125"/>
      <c r="I208" s="125"/>
      <c r="J208" s="125"/>
      <c r="K208" s="125"/>
      <c r="L208" s="125"/>
      <c r="M208" s="125"/>
      <c r="N208" s="125"/>
      <c r="O208" s="125"/>
      <c r="P208" s="125"/>
      <c r="Q208" s="125"/>
      <c r="R208" s="125"/>
      <c r="S208" s="125"/>
      <c r="T208" s="125"/>
      <c r="U208" s="125"/>
      <c r="V208" s="125"/>
      <c r="W208" s="125"/>
      <c r="X208" s="125"/>
      <c r="Y208" s="125"/>
      <c r="Z208" s="125"/>
      <c r="AA208" s="125"/>
      <c r="AB208" s="125"/>
      <c r="AC208" s="125"/>
      <c r="AD208" s="125"/>
      <c r="AE208" s="125"/>
      <c r="AF208" s="125"/>
      <c r="AG208" s="125"/>
      <c r="AH208" s="125"/>
      <c r="AI208" s="125"/>
      <c r="AJ208" s="125"/>
      <c r="AK208" s="125"/>
      <c r="AL208" s="125"/>
      <c r="AM208" s="125"/>
      <c r="AN208" s="125"/>
      <c r="AO208" s="125"/>
      <c r="AP208" s="125"/>
      <c r="AQ208" s="125"/>
      <c r="AR208" s="125"/>
      <c r="AS208" s="125"/>
      <c r="AT208" s="125"/>
      <c r="AU208" s="125"/>
      <c r="AV208" s="125"/>
      <c r="AW208" s="125"/>
      <c r="AX208" s="125"/>
      <c r="AY208" s="125"/>
      <c r="AZ208" s="125"/>
      <c r="BA208" s="125"/>
      <c r="BB208" s="125"/>
      <c r="BC208" s="125"/>
      <c r="BD208" s="125"/>
      <c r="BE208" s="125"/>
      <c r="BF208" s="125"/>
      <c r="BG208" s="125"/>
      <c r="BH208" s="125"/>
      <c r="BI208" s="125"/>
      <c r="BJ208" s="125"/>
      <c r="BK208" s="125"/>
    </row>
    <row r="209" spans="1:63" s="29" customFormat="1">
      <c r="A209" s="46"/>
      <c r="C209" s="305"/>
      <c r="D209" s="46"/>
      <c r="E209" s="46"/>
      <c r="F209" s="125"/>
      <c r="G209" s="125"/>
      <c r="H209" s="125"/>
      <c r="I209" s="125"/>
      <c r="J209" s="125"/>
      <c r="K209" s="125"/>
      <c r="L209" s="125"/>
      <c r="M209" s="125"/>
      <c r="N209" s="125"/>
      <c r="O209" s="125"/>
      <c r="P209" s="125"/>
      <c r="Q209" s="125"/>
      <c r="R209" s="125"/>
      <c r="S209" s="125"/>
      <c r="T209" s="125"/>
      <c r="U209" s="125"/>
      <c r="V209" s="125"/>
      <c r="W209" s="125"/>
      <c r="X209" s="125"/>
      <c r="Y209" s="125"/>
      <c r="Z209" s="125"/>
      <c r="AA209" s="125"/>
      <c r="AB209" s="125"/>
      <c r="AC209" s="125"/>
      <c r="AD209" s="125"/>
      <c r="AE209" s="125"/>
      <c r="AF209" s="125"/>
      <c r="AG209" s="125"/>
      <c r="AH209" s="125"/>
      <c r="AI209" s="125"/>
      <c r="AJ209" s="125"/>
      <c r="AK209" s="125"/>
      <c r="AL209" s="125"/>
      <c r="AM209" s="125"/>
      <c r="AN209" s="125"/>
      <c r="AO209" s="125"/>
      <c r="AP209" s="125"/>
      <c r="AQ209" s="125"/>
      <c r="AR209" s="125"/>
      <c r="AS209" s="125"/>
      <c r="AT209" s="125"/>
      <c r="AU209" s="125"/>
      <c r="AV209" s="125"/>
      <c r="AW209" s="125"/>
      <c r="AX209" s="125"/>
      <c r="AY209" s="125"/>
      <c r="AZ209" s="125"/>
      <c r="BA209" s="125"/>
      <c r="BB209" s="125"/>
      <c r="BC209" s="125"/>
      <c r="BD209" s="125"/>
      <c r="BE209" s="125"/>
      <c r="BF209" s="125"/>
      <c r="BG209" s="125"/>
      <c r="BH209" s="125"/>
      <c r="BI209" s="125"/>
      <c r="BJ209" s="125"/>
      <c r="BK209" s="125"/>
    </row>
    <row r="210" spans="1:63" s="29" customFormat="1">
      <c r="A210" s="46"/>
      <c r="C210" s="305"/>
      <c r="D210" s="46"/>
      <c r="E210" s="46"/>
      <c r="F210" s="125"/>
      <c r="G210" s="125"/>
      <c r="H210" s="125"/>
      <c r="I210" s="125"/>
      <c r="J210" s="125"/>
      <c r="K210" s="125"/>
      <c r="L210" s="125"/>
      <c r="M210" s="125"/>
      <c r="N210" s="125"/>
      <c r="O210" s="125"/>
      <c r="P210" s="125"/>
      <c r="Q210" s="125"/>
      <c r="R210" s="125"/>
      <c r="S210" s="125"/>
      <c r="T210" s="125"/>
      <c r="U210" s="125"/>
      <c r="V210" s="125"/>
      <c r="W210" s="125"/>
      <c r="X210" s="125"/>
      <c r="Y210" s="125"/>
      <c r="Z210" s="125"/>
      <c r="AA210" s="125"/>
      <c r="AB210" s="125"/>
      <c r="AC210" s="125"/>
      <c r="AD210" s="125"/>
      <c r="AE210" s="125"/>
      <c r="AF210" s="125"/>
      <c r="AG210" s="125"/>
      <c r="AH210" s="125"/>
      <c r="AI210" s="125"/>
      <c r="AJ210" s="125"/>
      <c r="AK210" s="125"/>
      <c r="AL210" s="125"/>
      <c r="AM210" s="125"/>
      <c r="AN210" s="125"/>
      <c r="AO210" s="125"/>
      <c r="AP210" s="125"/>
      <c r="AQ210" s="125"/>
      <c r="AR210" s="125"/>
      <c r="AS210" s="125"/>
      <c r="AT210" s="125"/>
      <c r="AU210" s="125"/>
      <c r="AV210" s="125"/>
      <c r="AW210" s="125"/>
      <c r="AX210" s="125"/>
      <c r="AY210" s="125"/>
      <c r="AZ210" s="125"/>
      <c r="BA210" s="125"/>
      <c r="BB210" s="125"/>
      <c r="BC210" s="125"/>
      <c r="BD210" s="125"/>
      <c r="BE210" s="125"/>
      <c r="BF210" s="125"/>
      <c r="BG210" s="125"/>
      <c r="BH210" s="125"/>
      <c r="BI210" s="125"/>
      <c r="BJ210" s="125"/>
      <c r="BK210" s="125"/>
    </row>
    <row r="211" spans="1:63" s="29" customFormat="1">
      <c r="A211" s="46"/>
      <c r="C211" s="305"/>
      <c r="D211" s="46"/>
      <c r="E211" s="46"/>
      <c r="F211" s="125"/>
      <c r="G211" s="125"/>
      <c r="H211" s="125"/>
      <c r="I211" s="125"/>
      <c r="J211" s="125"/>
      <c r="K211" s="125"/>
      <c r="L211" s="125"/>
      <c r="M211" s="125"/>
      <c r="N211" s="125"/>
      <c r="O211" s="125"/>
      <c r="P211" s="125"/>
      <c r="Q211" s="125"/>
      <c r="R211" s="125"/>
      <c r="S211" s="125"/>
      <c r="T211" s="125"/>
      <c r="U211" s="125"/>
      <c r="V211" s="125"/>
      <c r="W211" s="125"/>
      <c r="X211" s="125"/>
      <c r="Y211" s="125"/>
      <c r="Z211" s="125"/>
      <c r="AA211" s="125"/>
      <c r="AB211" s="125"/>
      <c r="AC211" s="125"/>
      <c r="AD211" s="125"/>
      <c r="AE211" s="125"/>
      <c r="AF211" s="125"/>
      <c r="AG211" s="125"/>
      <c r="AH211" s="125"/>
      <c r="AI211" s="125"/>
      <c r="AJ211" s="125"/>
      <c r="AK211" s="125"/>
      <c r="AL211" s="125"/>
      <c r="AM211" s="125"/>
      <c r="AN211" s="125"/>
      <c r="AO211" s="125"/>
      <c r="AP211" s="125"/>
      <c r="AQ211" s="125"/>
      <c r="AR211" s="125"/>
      <c r="AS211" s="125"/>
      <c r="AT211" s="125"/>
      <c r="AU211" s="125"/>
      <c r="AV211" s="125"/>
      <c r="AW211" s="125"/>
      <c r="AX211" s="125"/>
      <c r="AY211" s="125"/>
      <c r="AZ211" s="125"/>
      <c r="BA211" s="125"/>
      <c r="BB211" s="125"/>
      <c r="BC211" s="125"/>
      <c r="BD211" s="125"/>
      <c r="BE211" s="125"/>
      <c r="BF211" s="125"/>
      <c r="BG211" s="125"/>
      <c r="BH211" s="125"/>
      <c r="BI211" s="125"/>
      <c r="BJ211" s="125"/>
      <c r="BK211" s="125"/>
    </row>
    <row r="212" spans="1:63" s="29" customFormat="1">
      <c r="A212" s="46"/>
      <c r="C212" s="305"/>
      <c r="D212" s="46"/>
      <c r="E212" s="46"/>
      <c r="F212" s="125"/>
      <c r="G212" s="125"/>
      <c r="H212" s="125"/>
      <c r="I212" s="125"/>
      <c r="J212" s="125"/>
      <c r="K212" s="125"/>
      <c r="L212" s="125"/>
      <c r="M212" s="125"/>
      <c r="N212" s="125"/>
      <c r="O212" s="125"/>
      <c r="P212" s="125"/>
      <c r="Q212" s="125"/>
      <c r="R212" s="125"/>
      <c r="S212" s="125"/>
      <c r="T212" s="125"/>
      <c r="U212" s="125"/>
      <c r="V212" s="125"/>
      <c r="W212" s="125"/>
      <c r="X212" s="125"/>
      <c r="Y212" s="125"/>
      <c r="Z212" s="125"/>
      <c r="AA212" s="125"/>
      <c r="AB212" s="125"/>
      <c r="AC212" s="125"/>
      <c r="AD212" s="125"/>
      <c r="AE212" s="125"/>
      <c r="AF212" s="125"/>
      <c r="AG212" s="125"/>
      <c r="AH212" s="125"/>
      <c r="AI212" s="125"/>
      <c r="AJ212" s="125"/>
      <c r="AK212" s="125"/>
      <c r="AL212" s="125"/>
      <c r="AM212" s="125"/>
      <c r="AN212" s="125"/>
      <c r="AO212" s="125"/>
      <c r="AP212" s="125"/>
      <c r="AQ212" s="125"/>
      <c r="AR212" s="125"/>
      <c r="AS212" s="125"/>
      <c r="AT212" s="125"/>
      <c r="AU212" s="125"/>
      <c r="AV212" s="125"/>
      <c r="AW212" s="125"/>
      <c r="AX212" s="125"/>
      <c r="AY212" s="125"/>
      <c r="AZ212" s="125"/>
      <c r="BA212" s="125"/>
      <c r="BB212" s="125"/>
      <c r="BC212" s="125"/>
      <c r="BD212" s="125"/>
      <c r="BE212" s="125"/>
      <c r="BF212" s="125"/>
      <c r="BG212" s="125"/>
      <c r="BH212" s="125"/>
      <c r="BI212" s="125"/>
      <c r="BJ212" s="125"/>
      <c r="BK212" s="125"/>
    </row>
    <row r="213" spans="1:63" s="29" customFormat="1">
      <c r="A213" s="46"/>
      <c r="C213" s="305"/>
      <c r="D213" s="46"/>
      <c r="E213" s="46"/>
      <c r="F213" s="125"/>
      <c r="G213" s="125"/>
      <c r="H213" s="125"/>
      <c r="I213" s="125"/>
      <c r="J213" s="125"/>
      <c r="K213" s="125"/>
      <c r="L213" s="125"/>
      <c r="M213" s="125"/>
      <c r="N213" s="125"/>
      <c r="O213" s="125"/>
      <c r="P213" s="125"/>
      <c r="Q213" s="125"/>
      <c r="R213" s="125"/>
      <c r="S213" s="125"/>
      <c r="T213" s="125"/>
      <c r="U213" s="125"/>
      <c r="V213" s="125"/>
      <c r="W213" s="125"/>
      <c r="X213" s="125"/>
      <c r="Y213" s="125"/>
      <c r="Z213" s="125"/>
      <c r="AA213" s="125"/>
      <c r="AB213" s="125"/>
      <c r="AC213" s="125"/>
      <c r="AD213" s="125"/>
      <c r="AE213" s="125"/>
      <c r="AF213" s="125"/>
      <c r="AG213" s="125"/>
      <c r="AH213" s="125"/>
      <c r="AI213" s="125"/>
      <c r="AJ213" s="125"/>
      <c r="AK213" s="125"/>
      <c r="AL213" s="125"/>
      <c r="AM213" s="125"/>
      <c r="AN213" s="125"/>
      <c r="AO213" s="125"/>
      <c r="AP213" s="125"/>
      <c r="AQ213" s="125"/>
      <c r="AR213" s="125"/>
      <c r="AS213" s="125"/>
      <c r="AT213" s="125"/>
      <c r="AU213" s="125"/>
      <c r="AV213" s="125"/>
      <c r="AW213" s="125"/>
      <c r="AX213" s="125"/>
      <c r="AY213" s="125"/>
      <c r="AZ213" s="125"/>
      <c r="BA213" s="125"/>
      <c r="BB213" s="125"/>
      <c r="BC213" s="125"/>
      <c r="BD213" s="125"/>
      <c r="BE213" s="125"/>
      <c r="BF213" s="125"/>
      <c r="BG213" s="125"/>
      <c r="BH213" s="125"/>
      <c r="BI213" s="125"/>
      <c r="BJ213" s="125"/>
      <c r="BK213" s="125"/>
    </row>
    <row r="214" spans="1:63" s="29" customFormat="1">
      <c r="A214" s="46"/>
      <c r="C214" s="305"/>
      <c r="D214" s="46"/>
      <c r="E214" s="46"/>
      <c r="F214" s="125"/>
      <c r="G214" s="125"/>
      <c r="H214" s="125"/>
      <c r="I214" s="125"/>
      <c r="J214" s="125"/>
      <c r="K214" s="125"/>
      <c r="L214" s="125"/>
      <c r="M214" s="125"/>
      <c r="N214" s="125"/>
      <c r="O214" s="125"/>
      <c r="P214" s="125"/>
      <c r="Q214" s="125"/>
      <c r="R214" s="125"/>
      <c r="S214" s="125"/>
      <c r="T214" s="125"/>
      <c r="U214" s="125"/>
      <c r="V214" s="125"/>
      <c r="W214" s="125"/>
      <c r="X214" s="125"/>
      <c r="Y214" s="125"/>
      <c r="Z214" s="125"/>
      <c r="AA214" s="125"/>
      <c r="AB214" s="125"/>
      <c r="AC214" s="125"/>
      <c r="AD214" s="125"/>
      <c r="AE214" s="125"/>
      <c r="AF214" s="125"/>
      <c r="AG214" s="125"/>
      <c r="AH214" s="125"/>
      <c r="AI214" s="125"/>
      <c r="AJ214" s="125"/>
      <c r="AK214" s="125"/>
      <c r="AL214" s="125"/>
      <c r="AM214" s="125"/>
      <c r="AN214" s="125"/>
      <c r="AO214" s="125"/>
      <c r="AP214" s="125"/>
      <c r="AQ214" s="125"/>
      <c r="AR214" s="125"/>
      <c r="AS214" s="125"/>
      <c r="AT214" s="125"/>
      <c r="AU214" s="125"/>
      <c r="AV214" s="125"/>
      <c r="AW214" s="125"/>
      <c r="AX214" s="125"/>
      <c r="AY214" s="125"/>
      <c r="AZ214" s="125"/>
      <c r="BA214" s="125"/>
      <c r="BB214" s="125"/>
      <c r="BC214" s="125"/>
      <c r="BD214" s="125"/>
      <c r="BE214" s="125"/>
      <c r="BF214" s="125"/>
      <c r="BG214" s="125"/>
      <c r="BH214" s="125"/>
      <c r="BI214" s="125"/>
      <c r="BJ214" s="125"/>
      <c r="BK214" s="125"/>
    </row>
    <row r="215" spans="1:63" s="29" customFormat="1">
      <c r="A215" s="46"/>
      <c r="C215" s="305"/>
      <c r="D215" s="46"/>
      <c r="E215" s="46"/>
      <c r="F215" s="125"/>
      <c r="G215" s="125"/>
      <c r="H215" s="125"/>
      <c r="I215" s="125"/>
      <c r="J215" s="125"/>
      <c r="K215" s="125"/>
      <c r="L215" s="125"/>
      <c r="M215" s="125"/>
      <c r="N215" s="125"/>
      <c r="O215" s="125"/>
      <c r="P215" s="125"/>
      <c r="Q215" s="125"/>
      <c r="R215" s="125"/>
      <c r="S215" s="125"/>
      <c r="T215" s="125"/>
      <c r="U215" s="125"/>
      <c r="V215" s="125"/>
      <c r="W215" s="125"/>
      <c r="X215" s="125"/>
      <c r="Y215" s="125"/>
      <c r="Z215" s="125"/>
      <c r="AA215" s="125"/>
      <c r="AB215" s="125"/>
      <c r="AC215" s="125"/>
      <c r="AD215" s="125"/>
      <c r="AE215" s="125"/>
      <c r="AF215" s="125"/>
      <c r="AG215" s="125"/>
      <c r="AH215" s="125"/>
      <c r="AI215" s="125"/>
      <c r="AJ215" s="125"/>
      <c r="AK215" s="125"/>
      <c r="AL215" s="125"/>
      <c r="AM215" s="125"/>
      <c r="AN215" s="125"/>
      <c r="AO215" s="125"/>
      <c r="AP215" s="125"/>
      <c r="AQ215" s="125"/>
      <c r="AR215" s="125"/>
      <c r="AS215" s="125"/>
      <c r="AT215" s="125"/>
      <c r="AU215" s="125"/>
      <c r="AV215" s="125"/>
      <c r="AW215" s="125"/>
      <c r="AX215" s="125"/>
      <c r="AY215" s="125"/>
      <c r="AZ215" s="125"/>
      <c r="BA215" s="125"/>
      <c r="BB215" s="125"/>
      <c r="BC215" s="125"/>
      <c r="BD215" s="125"/>
      <c r="BE215" s="125"/>
      <c r="BF215" s="125"/>
      <c r="BG215" s="125"/>
      <c r="BH215" s="125"/>
      <c r="BI215" s="125"/>
      <c r="BJ215" s="125"/>
      <c r="BK215" s="125"/>
    </row>
    <row r="216" spans="1:63" s="29" customFormat="1">
      <c r="A216" s="46"/>
      <c r="C216" s="305"/>
      <c r="D216" s="46"/>
      <c r="E216" s="46"/>
      <c r="F216" s="125"/>
      <c r="G216" s="125"/>
      <c r="H216" s="125"/>
      <c r="I216" s="125"/>
      <c r="J216" s="125"/>
      <c r="K216" s="125"/>
      <c r="L216" s="125"/>
      <c r="M216" s="125"/>
      <c r="N216" s="125"/>
      <c r="O216" s="125"/>
      <c r="P216" s="125"/>
      <c r="Q216" s="125"/>
      <c r="R216" s="125"/>
      <c r="S216" s="125"/>
      <c r="T216" s="125"/>
      <c r="U216" s="125"/>
      <c r="V216" s="125"/>
      <c r="W216" s="125"/>
      <c r="X216" s="125"/>
      <c r="Y216" s="125"/>
      <c r="Z216" s="125"/>
      <c r="AA216" s="125"/>
      <c r="AB216" s="125"/>
      <c r="AC216" s="125"/>
      <c r="AD216" s="125"/>
      <c r="AE216" s="125"/>
      <c r="AF216" s="125"/>
      <c r="AG216" s="125"/>
      <c r="AH216" s="125"/>
      <c r="AI216" s="125"/>
      <c r="AJ216" s="125"/>
      <c r="AK216" s="125"/>
      <c r="AL216" s="125"/>
      <c r="AM216" s="125"/>
      <c r="AN216" s="125"/>
      <c r="AO216" s="125"/>
      <c r="AP216" s="125"/>
      <c r="AQ216" s="125"/>
      <c r="AR216" s="125"/>
      <c r="AS216" s="125"/>
      <c r="AT216" s="125"/>
      <c r="AU216" s="125"/>
      <c r="AV216" s="125"/>
      <c r="AW216" s="125"/>
      <c r="AX216" s="125"/>
      <c r="AY216" s="125"/>
      <c r="AZ216" s="125"/>
      <c r="BA216" s="125"/>
      <c r="BB216" s="125"/>
      <c r="BC216" s="125"/>
      <c r="BD216" s="125"/>
      <c r="BE216" s="125"/>
      <c r="BF216" s="125"/>
      <c r="BG216" s="125"/>
      <c r="BH216" s="125"/>
      <c r="BI216" s="125"/>
      <c r="BJ216" s="125"/>
      <c r="BK216" s="125"/>
    </row>
    <row r="217" spans="1:63" s="29" customFormat="1">
      <c r="A217" s="46"/>
      <c r="C217" s="305"/>
      <c r="D217" s="46"/>
      <c r="E217" s="46"/>
      <c r="F217" s="125"/>
      <c r="G217" s="125"/>
      <c r="H217" s="125"/>
      <c r="I217" s="125"/>
      <c r="J217" s="125"/>
      <c r="K217" s="125"/>
      <c r="L217" s="125"/>
      <c r="M217" s="125"/>
      <c r="N217" s="125"/>
      <c r="O217" s="125"/>
      <c r="P217" s="125"/>
      <c r="Q217" s="125"/>
      <c r="R217" s="125"/>
      <c r="S217" s="125"/>
      <c r="T217" s="125"/>
      <c r="U217" s="125"/>
      <c r="V217" s="125"/>
      <c r="W217" s="125"/>
      <c r="X217" s="125"/>
      <c r="Y217" s="125"/>
      <c r="Z217" s="125"/>
      <c r="AA217" s="125"/>
      <c r="AB217" s="125"/>
      <c r="AC217" s="125"/>
      <c r="AD217" s="125"/>
      <c r="AE217" s="125"/>
      <c r="AF217" s="125"/>
      <c r="AG217" s="125"/>
      <c r="AH217" s="125"/>
      <c r="AI217" s="125"/>
      <c r="AJ217" s="125"/>
      <c r="AK217" s="125"/>
      <c r="AL217" s="125"/>
      <c r="AM217" s="125"/>
      <c r="AN217" s="125"/>
      <c r="AO217" s="125"/>
      <c r="AP217" s="125"/>
      <c r="AQ217" s="125"/>
      <c r="AR217" s="125"/>
      <c r="AS217" s="125"/>
      <c r="AT217" s="125"/>
      <c r="AU217" s="125"/>
      <c r="AV217" s="125"/>
      <c r="AW217" s="125"/>
      <c r="AX217" s="125"/>
      <c r="AY217" s="125"/>
      <c r="AZ217" s="125"/>
      <c r="BA217" s="125"/>
      <c r="BB217" s="125"/>
      <c r="BC217" s="125"/>
      <c r="BD217" s="125"/>
      <c r="BE217" s="125"/>
      <c r="BF217" s="125"/>
      <c r="BG217" s="125"/>
      <c r="BH217" s="125"/>
      <c r="BI217" s="125"/>
      <c r="BJ217" s="125"/>
      <c r="BK217" s="125"/>
    </row>
    <row r="218" spans="1:63" s="29" customFormat="1">
      <c r="A218" s="46"/>
      <c r="C218" s="305"/>
      <c r="D218" s="46"/>
      <c r="E218" s="46"/>
      <c r="F218" s="125"/>
      <c r="G218" s="125"/>
      <c r="H218" s="125"/>
      <c r="I218" s="125"/>
      <c r="J218" s="125"/>
      <c r="K218" s="125"/>
      <c r="L218" s="125"/>
      <c r="M218" s="125"/>
      <c r="N218" s="125"/>
      <c r="O218" s="125"/>
      <c r="P218" s="125"/>
      <c r="Q218" s="125"/>
      <c r="R218" s="125"/>
      <c r="S218" s="125"/>
      <c r="T218" s="125"/>
      <c r="U218" s="125"/>
      <c r="V218" s="125"/>
      <c r="W218" s="125"/>
      <c r="X218" s="125"/>
      <c r="Y218" s="125"/>
      <c r="Z218" s="125"/>
      <c r="AA218" s="125"/>
      <c r="AB218" s="125"/>
      <c r="AC218" s="125"/>
      <c r="AD218" s="125"/>
      <c r="AE218" s="125"/>
      <c r="AF218" s="125"/>
      <c r="AG218" s="125"/>
      <c r="AH218" s="125"/>
      <c r="AI218" s="125"/>
      <c r="AJ218" s="125"/>
      <c r="AK218" s="125"/>
      <c r="AL218" s="125"/>
      <c r="AM218" s="125"/>
      <c r="AN218" s="125"/>
      <c r="AO218" s="125"/>
      <c r="AP218" s="125"/>
      <c r="AQ218" s="125"/>
      <c r="AR218" s="125"/>
      <c r="AS218" s="125"/>
      <c r="AT218" s="125"/>
      <c r="AU218" s="125"/>
      <c r="AV218" s="125"/>
      <c r="AW218" s="125"/>
      <c r="AX218" s="125"/>
      <c r="AY218" s="125"/>
      <c r="AZ218" s="125"/>
      <c r="BA218" s="125"/>
      <c r="BB218" s="125"/>
      <c r="BC218" s="125"/>
      <c r="BD218" s="125"/>
      <c r="BE218" s="125"/>
      <c r="BF218" s="125"/>
      <c r="BG218" s="125"/>
      <c r="BH218" s="125"/>
      <c r="BI218" s="125"/>
      <c r="BJ218" s="125"/>
      <c r="BK218" s="125"/>
    </row>
    <row r="219" spans="1:63" s="29" customFormat="1">
      <c r="A219" s="46"/>
      <c r="C219" s="305"/>
      <c r="D219" s="46"/>
      <c r="E219" s="46"/>
      <c r="F219" s="125"/>
      <c r="G219" s="125"/>
      <c r="H219" s="125"/>
      <c r="I219" s="125"/>
      <c r="J219" s="125"/>
      <c r="K219" s="125"/>
      <c r="L219" s="125"/>
      <c r="M219" s="125"/>
      <c r="N219" s="125"/>
      <c r="O219" s="125"/>
      <c r="P219" s="125"/>
      <c r="Q219" s="125"/>
      <c r="R219" s="125"/>
      <c r="S219" s="125"/>
      <c r="T219" s="125"/>
      <c r="U219" s="125"/>
      <c r="V219" s="125"/>
      <c r="W219" s="125"/>
      <c r="X219" s="125"/>
      <c r="Y219" s="125"/>
      <c r="Z219" s="125"/>
      <c r="AA219" s="125"/>
      <c r="AB219" s="125"/>
      <c r="AC219" s="125"/>
      <c r="AD219" s="125"/>
      <c r="AE219" s="125"/>
      <c r="AF219" s="125"/>
      <c r="AG219" s="125"/>
      <c r="AH219" s="125"/>
      <c r="AI219" s="125"/>
      <c r="AJ219" s="125"/>
      <c r="AK219" s="125"/>
      <c r="AL219" s="125"/>
      <c r="AM219" s="125"/>
      <c r="AN219" s="125"/>
      <c r="AO219" s="125"/>
      <c r="AP219" s="125"/>
      <c r="AQ219" s="125"/>
      <c r="AR219" s="125"/>
      <c r="AS219" s="125"/>
      <c r="AT219" s="125"/>
      <c r="AU219" s="125"/>
      <c r="AV219" s="125"/>
      <c r="AW219" s="125"/>
      <c r="AX219" s="125"/>
      <c r="AY219" s="125"/>
      <c r="AZ219" s="125"/>
      <c r="BA219" s="125"/>
      <c r="BB219" s="125"/>
      <c r="BC219" s="125"/>
      <c r="BD219" s="125"/>
      <c r="BE219" s="125"/>
      <c r="BF219" s="125"/>
      <c r="BG219" s="125"/>
      <c r="BH219" s="125"/>
      <c r="BI219" s="125"/>
      <c r="BJ219" s="125"/>
      <c r="BK219" s="125"/>
    </row>
    <row r="220" spans="1:63" s="29" customFormat="1">
      <c r="A220" s="46"/>
      <c r="C220" s="305"/>
      <c r="D220" s="46"/>
      <c r="E220" s="46"/>
      <c r="F220" s="125"/>
      <c r="G220" s="125"/>
      <c r="H220" s="125"/>
      <c r="I220" s="125"/>
      <c r="J220" s="125"/>
      <c r="K220" s="125"/>
      <c r="L220" s="125"/>
      <c r="M220" s="125"/>
      <c r="N220" s="125"/>
      <c r="O220" s="125"/>
      <c r="P220" s="125"/>
      <c r="Q220" s="125"/>
      <c r="R220" s="125"/>
      <c r="S220" s="125"/>
      <c r="T220" s="125"/>
      <c r="U220" s="125"/>
      <c r="V220" s="125"/>
      <c r="W220" s="125"/>
      <c r="X220" s="125"/>
      <c r="Y220" s="125"/>
      <c r="Z220" s="125"/>
      <c r="AA220" s="125"/>
      <c r="AB220" s="125"/>
      <c r="AC220" s="125"/>
      <c r="AD220" s="125"/>
      <c r="AE220" s="125"/>
      <c r="AF220" s="125"/>
      <c r="AG220" s="125"/>
      <c r="AH220" s="125"/>
      <c r="AI220" s="125"/>
      <c r="AJ220" s="125"/>
      <c r="AK220" s="125"/>
      <c r="AL220" s="125"/>
      <c r="AM220" s="125"/>
      <c r="AN220" s="125"/>
      <c r="AO220" s="125"/>
      <c r="AP220" s="125"/>
      <c r="AQ220" s="125"/>
      <c r="AR220" s="125"/>
      <c r="AS220" s="125"/>
      <c r="AT220" s="125"/>
      <c r="AU220" s="125"/>
      <c r="AV220" s="125"/>
      <c r="AW220" s="125"/>
      <c r="AX220" s="125"/>
      <c r="AY220" s="125"/>
      <c r="AZ220" s="125"/>
      <c r="BA220" s="125"/>
      <c r="BB220" s="125"/>
      <c r="BC220" s="125"/>
      <c r="BD220" s="125"/>
      <c r="BE220" s="125"/>
      <c r="BF220" s="125"/>
      <c r="BG220" s="125"/>
      <c r="BH220" s="125"/>
      <c r="BI220" s="125"/>
      <c r="BJ220" s="125"/>
      <c r="BK220" s="125"/>
    </row>
    <row r="221" spans="1:63" s="29" customFormat="1">
      <c r="A221" s="46"/>
      <c r="C221" s="305"/>
      <c r="D221" s="46"/>
      <c r="E221" s="46"/>
      <c r="F221" s="125"/>
      <c r="G221" s="125"/>
      <c r="H221" s="125"/>
      <c r="I221" s="125"/>
      <c r="J221" s="125"/>
      <c r="K221" s="125"/>
      <c r="L221" s="125"/>
      <c r="M221" s="125"/>
      <c r="N221" s="125"/>
      <c r="O221" s="125"/>
      <c r="P221" s="125"/>
      <c r="Q221" s="125"/>
      <c r="R221" s="125"/>
      <c r="S221" s="125"/>
      <c r="T221" s="125"/>
      <c r="U221" s="125"/>
      <c r="V221" s="125"/>
      <c r="W221" s="125"/>
      <c r="X221" s="125"/>
      <c r="Y221" s="125"/>
      <c r="Z221" s="125"/>
      <c r="AA221" s="125"/>
      <c r="AB221" s="125"/>
      <c r="AC221" s="125"/>
      <c r="AD221" s="125"/>
      <c r="AE221" s="125"/>
      <c r="AF221" s="125"/>
      <c r="AG221" s="125"/>
      <c r="AH221" s="125"/>
      <c r="AI221" s="125"/>
      <c r="AJ221" s="125"/>
      <c r="AK221" s="125"/>
      <c r="AL221" s="125"/>
      <c r="AM221" s="125"/>
      <c r="AN221" s="125"/>
      <c r="AO221" s="125"/>
      <c r="AP221" s="125"/>
      <c r="AQ221" s="125"/>
      <c r="AR221" s="125"/>
      <c r="AS221" s="125"/>
      <c r="AT221" s="125"/>
      <c r="AU221" s="125"/>
      <c r="AV221" s="125"/>
      <c r="AW221" s="125"/>
      <c r="AX221" s="125"/>
      <c r="AY221" s="125"/>
      <c r="AZ221" s="125"/>
      <c r="BA221" s="125"/>
      <c r="BB221" s="125"/>
      <c r="BC221" s="125"/>
      <c r="BD221" s="125"/>
      <c r="BE221" s="125"/>
      <c r="BF221" s="125"/>
      <c r="BG221" s="125"/>
      <c r="BH221" s="125"/>
      <c r="BI221" s="125"/>
      <c r="BJ221" s="125"/>
      <c r="BK221" s="125"/>
    </row>
    <row r="222" spans="1:63" s="29" customFormat="1">
      <c r="A222" s="46"/>
      <c r="C222" s="305"/>
      <c r="D222" s="46"/>
      <c r="E222" s="46"/>
      <c r="F222" s="125"/>
      <c r="G222" s="125"/>
      <c r="H222" s="125"/>
      <c r="I222" s="125"/>
      <c r="J222" s="125"/>
      <c r="K222" s="125"/>
      <c r="L222" s="125"/>
      <c r="M222" s="125"/>
      <c r="N222" s="125"/>
      <c r="O222" s="125"/>
      <c r="P222" s="125"/>
      <c r="Q222" s="125"/>
      <c r="R222" s="125"/>
      <c r="S222" s="125"/>
      <c r="T222" s="125"/>
      <c r="U222" s="125"/>
      <c r="V222" s="125"/>
      <c r="W222" s="125"/>
      <c r="X222" s="125"/>
      <c r="Y222" s="125"/>
      <c r="Z222" s="125"/>
      <c r="AA222" s="125"/>
      <c r="AB222" s="125"/>
      <c r="AC222" s="125"/>
      <c r="AD222" s="125"/>
      <c r="AE222" s="125"/>
      <c r="AF222" s="125"/>
      <c r="AG222" s="125"/>
      <c r="AH222" s="125"/>
      <c r="AI222" s="125"/>
      <c r="AJ222" s="125"/>
      <c r="AK222" s="125"/>
      <c r="AL222" s="125"/>
      <c r="AM222" s="125"/>
      <c r="AN222" s="125"/>
      <c r="AO222" s="125"/>
      <c r="AP222" s="125"/>
      <c r="AQ222" s="125"/>
      <c r="AR222" s="125"/>
      <c r="AS222" s="125"/>
      <c r="AT222" s="125"/>
      <c r="AU222" s="125"/>
      <c r="AV222" s="125"/>
      <c r="AW222" s="125"/>
      <c r="AX222" s="125"/>
      <c r="AY222" s="125"/>
      <c r="AZ222" s="125"/>
      <c r="BA222" s="125"/>
      <c r="BB222" s="125"/>
      <c r="BC222" s="125"/>
      <c r="BD222" s="125"/>
      <c r="BE222" s="125"/>
      <c r="BF222" s="125"/>
      <c r="BG222" s="125"/>
      <c r="BH222" s="125"/>
      <c r="BI222" s="125"/>
      <c r="BJ222" s="125"/>
      <c r="BK222" s="125"/>
    </row>
    <row r="223" spans="1:63" s="29" customFormat="1">
      <c r="A223" s="46"/>
      <c r="C223" s="305"/>
      <c r="D223" s="46"/>
      <c r="E223" s="46"/>
      <c r="F223" s="125"/>
      <c r="G223" s="125"/>
      <c r="H223" s="125"/>
      <c r="I223" s="125"/>
      <c r="J223" s="125"/>
      <c r="K223" s="125"/>
      <c r="L223" s="125"/>
      <c r="M223" s="125"/>
      <c r="N223" s="125"/>
      <c r="O223" s="125"/>
      <c r="P223" s="125"/>
      <c r="Q223" s="125"/>
      <c r="R223" s="125"/>
      <c r="S223" s="125"/>
      <c r="T223" s="125"/>
      <c r="U223" s="125"/>
      <c r="V223" s="125"/>
      <c r="W223" s="125"/>
      <c r="X223" s="125"/>
      <c r="Y223" s="125"/>
      <c r="Z223" s="125"/>
      <c r="AA223" s="125"/>
      <c r="AB223" s="125"/>
      <c r="AC223" s="125"/>
      <c r="AD223" s="125"/>
      <c r="AE223" s="125"/>
      <c r="AF223" s="125"/>
      <c r="AG223" s="125"/>
      <c r="AH223" s="125"/>
      <c r="AI223" s="125"/>
      <c r="AJ223" s="125"/>
      <c r="AK223" s="125"/>
      <c r="AL223" s="125"/>
      <c r="AM223" s="125"/>
      <c r="AN223" s="125"/>
      <c r="AO223" s="125"/>
      <c r="AP223" s="125"/>
      <c r="AQ223" s="125"/>
      <c r="AR223" s="125"/>
      <c r="AS223" s="125"/>
      <c r="AT223" s="125"/>
      <c r="AU223" s="125"/>
      <c r="AV223" s="125"/>
      <c r="AW223" s="125"/>
      <c r="AX223" s="125"/>
      <c r="AY223" s="125"/>
      <c r="AZ223" s="125"/>
      <c r="BA223" s="125"/>
      <c r="BB223" s="125"/>
      <c r="BC223" s="125"/>
      <c r="BD223" s="125"/>
      <c r="BE223" s="125"/>
      <c r="BF223" s="125"/>
      <c r="BG223" s="125"/>
      <c r="BH223" s="125"/>
      <c r="BI223" s="125"/>
      <c r="BJ223" s="125"/>
      <c r="BK223" s="125"/>
    </row>
    <row r="224" spans="1:63" s="29" customFormat="1">
      <c r="A224" s="46"/>
      <c r="C224" s="305"/>
      <c r="D224" s="46"/>
      <c r="E224" s="46"/>
      <c r="F224" s="125"/>
      <c r="G224" s="125"/>
      <c r="H224" s="125"/>
      <c r="I224" s="125"/>
      <c r="J224" s="125"/>
      <c r="K224" s="125"/>
      <c r="L224" s="125"/>
      <c r="M224" s="125"/>
      <c r="N224" s="125"/>
      <c r="O224" s="125"/>
      <c r="P224" s="125"/>
      <c r="Q224" s="125"/>
      <c r="R224" s="125"/>
      <c r="S224" s="125"/>
      <c r="T224" s="125"/>
      <c r="U224" s="125"/>
      <c r="V224" s="125"/>
      <c r="W224" s="125"/>
      <c r="X224" s="125"/>
      <c r="Y224" s="125"/>
      <c r="Z224" s="125"/>
      <c r="AA224" s="125"/>
      <c r="AB224" s="125"/>
      <c r="AC224" s="125"/>
      <c r="AD224" s="125"/>
      <c r="AE224" s="125"/>
      <c r="AF224" s="125"/>
      <c r="AG224" s="125"/>
      <c r="AH224" s="125"/>
      <c r="AI224" s="125"/>
      <c r="AJ224" s="125"/>
      <c r="AK224" s="125"/>
      <c r="AL224" s="125"/>
      <c r="AM224" s="125"/>
      <c r="AN224" s="125"/>
      <c r="AO224" s="125"/>
      <c r="AP224" s="125"/>
      <c r="AQ224" s="125"/>
      <c r="AR224" s="125"/>
      <c r="AS224" s="125"/>
      <c r="AT224" s="125"/>
      <c r="AU224" s="125"/>
      <c r="AV224" s="125"/>
      <c r="AW224" s="125"/>
      <c r="AX224" s="125"/>
      <c r="AY224" s="125"/>
      <c r="AZ224" s="125"/>
      <c r="BA224" s="125"/>
      <c r="BB224" s="125"/>
      <c r="BC224" s="125"/>
      <c r="BD224" s="125"/>
      <c r="BE224" s="125"/>
      <c r="BF224" s="125"/>
      <c r="BG224" s="125"/>
      <c r="BH224" s="125"/>
      <c r="BI224" s="125"/>
      <c r="BJ224" s="125"/>
      <c r="BK224" s="125"/>
    </row>
    <row r="225" spans="1:63" s="29" customFormat="1">
      <c r="A225" s="46"/>
      <c r="C225" s="305"/>
      <c r="D225" s="46"/>
      <c r="E225" s="46"/>
      <c r="F225" s="125"/>
      <c r="G225" s="125"/>
      <c r="H225" s="125"/>
      <c r="I225" s="125"/>
      <c r="J225" s="125"/>
      <c r="K225" s="125"/>
      <c r="L225" s="125"/>
      <c r="M225" s="125"/>
      <c r="N225" s="125"/>
      <c r="O225" s="125"/>
      <c r="P225" s="125"/>
      <c r="Q225" s="125"/>
      <c r="R225" s="125"/>
      <c r="S225" s="125"/>
      <c r="T225" s="125"/>
      <c r="U225" s="125"/>
      <c r="V225" s="125"/>
      <c r="W225" s="125"/>
      <c r="X225" s="125"/>
      <c r="Y225" s="125"/>
      <c r="Z225" s="125"/>
      <c r="AA225" s="125"/>
      <c r="AB225" s="125"/>
      <c r="AC225" s="125"/>
      <c r="AD225" s="125"/>
      <c r="AE225" s="125"/>
      <c r="AF225" s="125"/>
      <c r="AG225" s="125"/>
      <c r="AH225" s="125"/>
      <c r="AI225" s="125"/>
      <c r="AJ225" s="125"/>
      <c r="AK225" s="125"/>
      <c r="AL225" s="125"/>
      <c r="AM225" s="125"/>
      <c r="AN225" s="125"/>
      <c r="AO225" s="125"/>
      <c r="AP225" s="125"/>
      <c r="AQ225" s="125"/>
      <c r="AR225" s="125"/>
      <c r="AS225" s="125"/>
      <c r="AT225" s="125"/>
      <c r="AU225" s="125"/>
      <c r="AV225" s="125"/>
      <c r="AW225" s="125"/>
      <c r="AX225" s="125"/>
      <c r="AY225" s="125"/>
      <c r="AZ225" s="125"/>
      <c r="BA225" s="125"/>
      <c r="BB225" s="125"/>
      <c r="BC225" s="125"/>
      <c r="BD225" s="125"/>
      <c r="BE225" s="125"/>
      <c r="BF225" s="125"/>
      <c r="BG225" s="125"/>
      <c r="BH225" s="125"/>
      <c r="BI225" s="125"/>
      <c r="BJ225" s="125"/>
      <c r="BK225" s="125"/>
    </row>
    <row r="226" spans="1:63" s="29" customFormat="1">
      <c r="A226" s="46"/>
      <c r="C226" s="305"/>
      <c r="D226" s="46"/>
      <c r="E226" s="46"/>
      <c r="F226" s="125"/>
      <c r="G226" s="125"/>
      <c r="H226" s="125"/>
      <c r="I226" s="125"/>
      <c r="J226" s="125"/>
      <c r="K226" s="125"/>
      <c r="L226" s="125"/>
      <c r="M226" s="125"/>
      <c r="N226" s="125"/>
      <c r="O226" s="125"/>
      <c r="P226" s="125"/>
      <c r="Q226" s="125"/>
      <c r="R226" s="125"/>
      <c r="S226" s="125"/>
      <c r="T226" s="125"/>
      <c r="U226" s="125"/>
      <c r="V226" s="125"/>
      <c r="W226" s="125"/>
      <c r="X226" s="125"/>
      <c r="Y226" s="125"/>
      <c r="Z226" s="125"/>
      <c r="AA226" s="125"/>
      <c r="AB226" s="125"/>
      <c r="AC226" s="125"/>
      <c r="AD226" s="125"/>
      <c r="AE226" s="125"/>
      <c r="AF226" s="125"/>
      <c r="AG226" s="125"/>
      <c r="AH226" s="125"/>
      <c r="AI226" s="125"/>
      <c r="AJ226" s="125"/>
      <c r="AK226" s="125"/>
      <c r="AL226" s="125"/>
      <c r="AM226" s="125"/>
      <c r="AN226" s="125"/>
      <c r="AO226" s="125"/>
      <c r="AP226" s="125"/>
      <c r="AQ226" s="125"/>
      <c r="AR226" s="125"/>
      <c r="AS226" s="125"/>
      <c r="AT226" s="125"/>
      <c r="AU226" s="125"/>
      <c r="AV226" s="125"/>
      <c r="AW226" s="125"/>
      <c r="AX226" s="125"/>
      <c r="AY226" s="125"/>
      <c r="AZ226" s="125"/>
      <c r="BA226" s="125"/>
      <c r="BB226" s="125"/>
      <c r="BC226" s="125"/>
      <c r="BD226" s="125"/>
      <c r="BE226" s="125"/>
      <c r="BF226" s="125"/>
      <c r="BG226" s="125"/>
      <c r="BH226" s="125"/>
      <c r="BI226" s="125"/>
      <c r="BJ226" s="125"/>
      <c r="BK226" s="125"/>
    </row>
    <row r="227" spans="1:63" s="29" customFormat="1">
      <c r="A227" s="46"/>
      <c r="C227" s="305"/>
      <c r="D227" s="46"/>
      <c r="E227" s="46"/>
      <c r="F227" s="125"/>
      <c r="G227" s="125"/>
      <c r="H227" s="125"/>
      <c r="I227" s="125"/>
      <c r="J227" s="125"/>
      <c r="K227" s="125"/>
      <c r="L227" s="125"/>
      <c r="M227" s="125"/>
      <c r="N227" s="125"/>
      <c r="O227" s="125"/>
      <c r="P227" s="125"/>
      <c r="Q227" s="125"/>
      <c r="R227" s="125"/>
      <c r="S227" s="125"/>
      <c r="T227" s="125"/>
      <c r="U227" s="125"/>
      <c r="V227" s="125"/>
      <c r="W227" s="125"/>
      <c r="X227" s="125"/>
      <c r="Y227" s="125"/>
      <c r="Z227" s="125"/>
      <c r="AA227" s="125"/>
      <c r="AB227" s="125"/>
      <c r="AC227" s="125"/>
      <c r="AD227" s="125"/>
      <c r="AE227" s="125"/>
      <c r="AF227" s="125"/>
      <c r="AG227" s="125"/>
      <c r="AH227" s="125"/>
      <c r="AI227" s="125"/>
      <c r="AJ227" s="125"/>
      <c r="AK227" s="125"/>
      <c r="AL227" s="125"/>
      <c r="AM227" s="125"/>
      <c r="AN227" s="125"/>
      <c r="AO227" s="125"/>
      <c r="AP227" s="125"/>
      <c r="AQ227" s="125"/>
      <c r="AR227" s="125"/>
      <c r="AS227" s="125"/>
      <c r="AT227" s="125"/>
      <c r="AU227" s="125"/>
      <c r="AV227" s="125"/>
      <c r="AW227" s="125"/>
      <c r="AX227" s="125"/>
      <c r="AY227" s="125"/>
      <c r="AZ227" s="125"/>
      <c r="BA227" s="125"/>
      <c r="BB227" s="125"/>
      <c r="BC227" s="125"/>
      <c r="BD227" s="125"/>
      <c r="BE227" s="125"/>
      <c r="BF227" s="125"/>
      <c r="BG227" s="125"/>
      <c r="BH227" s="125"/>
      <c r="BI227" s="125"/>
      <c r="BJ227" s="125"/>
      <c r="BK227" s="125"/>
    </row>
    <row r="228" spans="1:63" s="29" customFormat="1">
      <c r="A228" s="46"/>
      <c r="C228" s="305"/>
      <c r="D228" s="46"/>
      <c r="E228" s="46"/>
      <c r="F228" s="125"/>
      <c r="G228" s="125"/>
      <c r="H228" s="125"/>
      <c r="I228" s="125"/>
      <c r="J228" s="125"/>
      <c r="K228" s="125"/>
      <c r="L228" s="125"/>
      <c r="M228" s="125"/>
      <c r="N228" s="125"/>
      <c r="O228" s="125"/>
      <c r="P228" s="125"/>
      <c r="Q228" s="125"/>
      <c r="R228" s="125"/>
      <c r="S228" s="125"/>
      <c r="T228" s="125"/>
      <c r="U228" s="125"/>
      <c r="V228" s="125"/>
      <c r="W228" s="125"/>
      <c r="X228" s="125"/>
      <c r="Y228" s="125"/>
      <c r="Z228" s="125"/>
      <c r="AA228" s="125"/>
      <c r="AB228" s="125"/>
      <c r="AC228" s="125"/>
      <c r="AD228" s="125"/>
      <c r="AE228" s="125"/>
      <c r="AF228" s="125"/>
      <c r="AG228" s="125"/>
      <c r="AH228" s="125"/>
      <c r="AI228" s="125"/>
      <c r="AJ228" s="125"/>
      <c r="AK228" s="125"/>
      <c r="AL228" s="125"/>
      <c r="AM228" s="125"/>
      <c r="AN228" s="125"/>
      <c r="AO228" s="125"/>
      <c r="AP228" s="125"/>
      <c r="AQ228" s="125"/>
      <c r="AR228" s="125"/>
      <c r="AS228" s="125"/>
      <c r="AT228" s="125"/>
      <c r="AU228" s="125"/>
      <c r="AV228" s="125"/>
      <c r="AW228" s="125"/>
      <c r="AX228" s="125"/>
      <c r="AY228" s="125"/>
      <c r="AZ228" s="125"/>
      <c r="BA228" s="125"/>
      <c r="BB228" s="125"/>
      <c r="BC228" s="125"/>
      <c r="BD228" s="125"/>
      <c r="BE228" s="125"/>
      <c r="BF228" s="125"/>
      <c r="BG228" s="125"/>
      <c r="BH228" s="125"/>
      <c r="BI228" s="125"/>
      <c r="BJ228" s="125"/>
      <c r="BK228" s="125"/>
    </row>
    <row r="229" spans="1:63" s="29" customFormat="1">
      <c r="A229" s="46"/>
      <c r="C229" s="305"/>
      <c r="D229" s="46"/>
      <c r="E229" s="46"/>
      <c r="F229" s="125"/>
      <c r="G229" s="125"/>
      <c r="H229" s="125"/>
      <c r="I229" s="125"/>
      <c r="J229" s="125"/>
      <c r="K229" s="125"/>
      <c r="L229" s="125"/>
      <c r="M229" s="125"/>
      <c r="N229" s="125"/>
      <c r="O229" s="125"/>
      <c r="P229" s="125"/>
      <c r="Q229" s="125"/>
      <c r="R229" s="125"/>
      <c r="S229" s="125"/>
      <c r="T229" s="125"/>
      <c r="U229" s="125"/>
      <c r="V229" s="125"/>
      <c r="W229" s="125"/>
      <c r="X229" s="125"/>
      <c r="Y229" s="125"/>
      <c r="Z229" s="125"/>
      <c r="AA229" s="125"/>
      <c r="AB229" s="125"/>
      <c r="AC229" s="125"/>
      <c r="AD229" s="125"/>
      <c r="AE229" s="125"/>
      <c r="AF229" s="125"/>
      <c r="AG229" s="125"/>
      <c r="AH229" s="125"/>
      <c r="AI229" s="125"/>
      <c r="AJ229" s="125"/>
      <c r="AK229" s="125"/>
      <c r="AL229" s="125"/>
      <c r="AM229" s="125"/>
      <c r="AN229" s="125"/>
      <c r="AO229" s="125"/>
      <c r="AP229" s="125"/>
      <c r="AQ229" s="125"/>
      <c r="AR229" s="125"/>
      <c r="AS229" s="125"/>
      <c r="AT229" s="125"/>
      <c r="AU229" s="125"/>
      <c r="AV229" s="125"/>
      <c r="AW229" s="125"/>
      <c r="AX229" s="125"/>
      <c r="AY229" s="125"/>
      <c r="AZ229" s="125"/>
      <c r="BA229" s="125"/>
      <c r="BB229" s="125"/>
      <c r="BC229" s="125"/>
      <c r="BD229" s="125"/>
      <c r="BE229" s="125"/>
      <c r="BF229" s="125"/>
      <c r="BG229" s="125"/>
      <c r="BH229" s="125"/>
      <c r="BI229" s="125"/>
      <c r="BJ229" s="125"/>
      <c r="BK229" s="125"/>
    </row>
    <row r="230" spans="1:63" s="29" customFormat="1">
      <c r="A230" s="46"/>
      <c r="C230" s="305"/>
      <c r="D230" s="46"/>
      <c r="E230" s="46"/>
      <c r="F230" s="125"/>
      <c r="G230" s="125"/>
      <c r="H230" s="125"/>
      <c r="I230" s="125"/>
      <c r="J230" s="125"/>
      <c r="K230" s="125"/>
      <c r="L230" s="125"/>
      <c r="M230" s="125"/>
      <c r="N230" s="125"/>
      <c r="O230" s="125"/>
      <c r="P230" s="125"/>
      <c r="Q230" s="125"/>
      <c r="R230" s="125"/>
      <c r="S230" s="125"/>
      <c r="T230" s="125"/>
      <c r="U230" s="125"/>
      <c r="V230" s="125"/>
      <c r="W230" s="125"/>
      <c r="X230" s="125"/>
      <c r="Y230" s="125"/>
      <c r="Z230" s="125"/>
      <c r="AA230" s="125"/>
      <c r="AB230" s="125"/>
      <c r="AC230" s="125"/>
      <c r="AD230" s="125"/>
      <c r="AE230" s="125"/>
      <c r="AF230" s="125"/>
      <c r="AG230" s="125"/>
      <c r="AH230" s="125"/>
      <c r="AI230" s="125"/>
      <c r="AJ230" s="125"/>
      <c r="AK230" s="125"/>
      <c r="AL230" s="125"/>
      <c r="AM230" s="125"/>
      <c r="AN230" s="125"/>
      <c r="AO230" s="125"/>
      <c r="AP230" s="125"/>
      <c r="AQ230" s="125"/>
      <c r="AR230" s="125"/>
      <c r="AS230" s="125"/>
      <c r="AT230" s="125"/>
      <c r="AU230" s="125"/>
      <c r="AV230" s="125"/>
      <c r="AW230" s="125"/>
      <c r="AX230" s="125"/>
      <c r="AY230" s="125"/>
      <c r="AZ230" s="125"/>
      <c r="BA230" s="125"/>
      <c r="BB230" s="125"/>
      <c r="BC230" s="125"/>
      <c r="BD230" s="125"/>
      <c r="BE230" s="125"/>
      <c r="BF230" s="125"/>
      <c r="BG230" s="125"/>
      <c r="BH230" s="125"/>
      <c r="BI230" s="125"/>
      <c r="BJ230" s="125"/>
      <c r="BK230" s="125"/>
    </row>
    <row r="231" spans="1:63" s="29" customFormat="1">
      <c r="A231" s="46"/>
      <c r="C231" s="305"/>
      <c r="D231" s="46"/>
      <c r="E231" s="46"/>
      <c r="F231" s="125"/>
      <c r="G231" s="125"/>
      <c r="H231" s="125"/>
      <c r="I231" s="125"/>
      <c r="J231" s="125"/>
      <c r="K231" s="125"/>
      <c r="L231" s="125"/>
      <c r="M231" s="125"/>
      <c r="N231" s="125"/>
      <c r="O231" s="125"/>
      <c r="P231" s="125"/>
      <c r="Q231" s="125"/>
      <c r="R231" s="125"/>
      <c r="S231" s="125"/>
      <c r="T231" s="125"/>
      <c r="U231" s="125"/>
      <c r="V231" s="125"/>
      <c r="W231" s="125"/>
      <c r="X231" s="125"/>
      <c r="Y231" s="125"/>
      <c r="Z231" s="125"/>
      <c r="AA231" s="125"/>
      <c r="AB231" s="125"/>
      <c r="AC231" s="125"/>
      <c r="AD231" s="125"/>
      <c r="AE231" s="125"/>
      <c r="AF231" s="125"/>
      <c r="AG231" s="125"/>
      <c r="AH231" s="125"/>
      <c r="AI231" s="125"/>
      <c r="AJ231" s="125"/>
      <c r="AK231" s="125"/>
      <c r="AL231" s="125"/>
      <c r="AM231" s="125"/>
      <c r="AN231" s="125"/>
      <c r="AO231" s="125"/>
      <c r="AP231" s="125"/>
      <c r="AQ231" s="125"/>
      <c r="AR231" s="125"/>
      <c r="AS231" s="125"/>
      <c r="AT231" s="125"/>
      <c r="AU231" s="125"/>
      <c r="AV231" s="125"/>
      <c r="AW231" s="125"/>
      <c r="AX231" s="125"/>
      <c r="AY231" s="125"/>
      <c r="AZ231" s="125"/>
      <c r="BA231" s="125"/>
      <c r="BB231" s="125"/>
      <c r="BC231" s="125"/>
      <c r="BD231" s="125"/>
      <c r="BE231" s="125"/>
      <c r="BF231" s="125"/>
      <c r="BG231" s="125"/>
      <c r="BH231" s="125"/>
      <c r="BI231" s="125"/>
      <c r="BJ231" s="125"/>
      <c r="BK231" s="125"/>
    </row>
    <row r="232" spans="1:63" s="29" customFormat="1">
      <c r="A232" s="46"/>
      <c r="C232" s="305"/>
      <c r="D232" s="46"/>
      <c r="E232" s="46"/>
      <c r="F232" s="125"/>
      <c r="G232" s="125"/>
      <c r="H232" s="125"/>
      <c r="I232" s="125"/>
      <c r="J232" s="125"/>
      <c r="K232" s="125"/>
      <c r="L232" s="125"/>
      <c r="M232" s="125"/>
      <c r="N232" s="125"/>
      <c r="O232" s="125"/>
      <c r="P232" s="125"/>
      <c r="Q232" s="125"/>
      <c r="R232" s="125"/>
      <c r="S232" s="125"/>
      <c r="T232" s="125"/>
      <c r="U232" s="125"/>
      <c r="V232" s="125"/>
      <c r="W232" s="125"/>
      <c r="X232" s="125"/>
      <c r="Y232" s="125"/>
      <c r="Z232" s="125"/>
      <c r="AA232" s="125"/>
      <c r="AB232" s="125"/>
      <c r="AC232" s="125"/>
      <c r="AD232" s="125"/>
      <c r="AE232" s="125"/>
      <c r="AF232" s="125"/>
      <c r="AG232" s="125"/>
      <c r="AH232" s="125"/>
      <c r="AI232" s="125"/>
      <c r="AJ232" s="125"/>
      <c r="AK232" s="125"/>
      <c r="AL232" s="125"/>
      <c r="AM232" s="125"/>
      <c r="AN232" s="125"/>
      <c r="AO232" s="125"/>
      <c r="AP232" s="125"/>
      <c r="AQ232" s="125"/>
      <c r="AR232" s="125"/>
      <c r="AS232" s="125"/>
      <c r="AT232" s="125"/>
      <c r="AU232" s="125"/>
      <c r="AV232" s="125"/>
      <c r="AW232" s="125"/>
      <c r="AX232" s="125"/>
      <c r="AY232" s="125"/>
      <c r="AZ232" s="125"/>
      <c r="BA232" s="125"/>
      <c r="BB232" s="125"/>
      <c r="BC232" s="125"/>
      <c r="BD232" s="125"/>
      <c r="BE232" s="125"/>
      <c r="BF232" s="125"/>
      <c r="BG232" s="125"/>
      <c r="BH232" s="125"/>
      <c r="BI232" s="125"/>
      <c r="BJ232" s="125"/>
      <c r="BK232" s="125"/>
    </row>
    <row r="233" spans="1:63" s="29" customFormat="1">
      <c r="A233" s="46"/>
      <c r="C233" s="305"/>
      <c r="D233" s="46"/>
      <c r="E233" s="46"/>
      <c r="F233" s="125"/>
      <c r="G233" s="125"/>
      <c r="H233" s="125"/>
      <c r="I233" s="125"/>
      <c r="J233" s="125"/>
      <c r="K233" s="125"/>
      <c r="L233" s="125"/>
      <c r="M233" s="125"/>
      <c r="N233" s="125"/>
      <c r="O233" s="125"/>
      <c r="P233" s="125"/>
      <c r="Q233" s="125"/>
      <c r="R233" s="125"/>
      <c r="S233" s="125"/>
      <c r="T233" s="125"/>
      <c r="U233" s="125"/>
      <c r="V233" s="125"/>
      <c r="W233" s="125"/>
      <c r="X233" s="125"/>
      <c r="Y233" s="125"/>
      <c r="Z233" s="125"/>
      <c r="AA233" s="125"/>
      <c r="AB233" s="125"/>
      <c r="AC233" s="125"/>
      <c r="AD233" s="125"/>
      <c r="AE233" s="125"/>
      <c r="AF233" s="125"/>
      <c r="AG233" s="125"/>
      <c r="AH233" s="125"/>
      <c r="AI233" s="125"/>
      <c r="AJ233" s="125"/>
      <c r="AK233" s="125"/>
      <c r="AL233" s="125"/>
      <c r="AM233" s="125"/>
      <c r="AN233" s="125"/>
      <c r="AO233" s="125"/>
      <c r="AP233" s="125"/>
      <c r="AQ233" s="125"/>
      <c r="AR233" s="125"/>
      <c r="AS233" s="125"/>
      <c r="AT233" s="125"/>
      <c r="AU233" s="125"/>
      <c r="AV233" s="125"/>
      <c r="AW233" s="125"/>
      <c r="AX233" s="125"/>
      <c r="AY233" s="125"/>
      <c r="AZ233" s="125"/>
      <c r="BA233" s="125"/>
      <c r="BB233" s="125"/>
      <c r="BC233" s="125"/>
      <c r="BD233" s="125"/>
      <c r="BE233" s="125"/>
      <c r="BF233" s="125"/>
      <c r="BG233" s="125"/>
      <c r="BH233" s="125"/>
      <c r="BI233" s="125"/>
      <c r="BJ233" s="125"/>
      <c r="BK233" s="125"/>
    </row>
    <row r="234" spans="1:63" s="29" customFormat="1">
      <c r="A234" s="46"/>
      <c r="C234" s="305"/>
      <c r="D234" s="46"/>
      <c r="E234" s="46"/>
      <c r="F234" s="125"/>
      <c r="G234" s="125"/>
      <c r="H234" s="125"/>
      <c r="I234" s="125"/>
      <c r="J234" s="125"/>
      <c r="K234" s="125"/>
      <c r="L234" s="125"/>
      <c r="M234" s="125"/>
      <c r="N234" s="125"/>
      <c r="O234" s="125"/>
      <c r="P234" s="125"/>
      <c r="Q234" s="125"/>
      <c r="R234" s="125"/>
      <c r="S234" s="125"/>
      <c r="T234" s="125"/>
      <c r="U234" s="125"/>
      <c r="V234" s="125"/>
      <c r="W234" s="125"/>
      <c r="X234" s="125"/>
      <c r="Y234" s="125"/>
      <c r="Z234" s="125"/>
      <c r="AA234" s="125"/>
      <c r="AB234" s="125"/>
      <c r="AC234" s="125"/>
      <c r="AD234" s="125"/>
      <c r="AE234" s="125"/>
      <c r="AF234" s="125"/>
      <c r="AG234" s="125"/>
      <c r="AH234" s="125"/>
      <c r="AI234" s="125"/>
      <c r="AJ234" s="125"/>
      <c r="AK234" s="125"/>
      <c r="AL234" s="125"/>
      <c r="AM234" s="125"/>
      <c r="AN234" s="125"/>
      <c r="AO234" s="125"/>
      <c r="AP234" s="125"/>
      <c r="AQ234" s="125"/>
      <c r="AR234" s="125"/>
      <c r="AS234" s="125"/>
      <c r="AT234" s="125"/>
      <c r="AU234" s="125"/>
      <c r="AV234" s="125"/>
      <c r="AW234" s="125"/>
      <c r="AX234" s="125"/>
      <c r="AY234" s="125"/>
      <c r="AZ234" s="125"/>
      <c r="BA234" s="125"/>
      <c r="BB234" s="125"/>
      <c r="BC234" s="125"/>
      <c r="BD234" s="125"/>
      <c r="BE234" s="125"/>
      <c r="BF234" s="125"/>
      <c r="BG234" s="125"/>
      <c r="BH234" s="125"/>
      <c r="BI234" s="125"/>
      <c r="BJ234" s="125"/>
      <c r="BK234" s="125"/>
    </row>
    <row r="235" spans="1:63" s="29" customFormat="1">
      <c r="A235" s="46"/>
      <c r="C235" s="305"/>
      <c r="D235" s="46"/>
      <c r="E235" s="46"/>
      <c r="F235" s="125"/>
      <c r="G235" s="125"/>
      <c r="H235" s="125"/>
      <c r="I235" s="125"/>
      <c r="J235" s="125"/>
      <c r="K235" s="125"/>
      <c r="L235" s="125"/>
      <c r="M235" s="125"/>
      <c r="N235" s="125"/>
      <c r="O235" s="125"/>
      <c r="P235" s="125"/>
      <c r="Q235" s="125"/>
      <c r="R235" s="125"/>
      <c r="S235" s="125"/>
      <c r="T235" s="125"/>
      <c r="U235" s="125"/>
      <c r="V235" s="125"/>
      <c r="W235" s="125"/>
      <c r="X235" s="125"/>
      <c r="Y235" s="125"/>
      <c r="Z235" s="125"/>
      <c r="AA235" s="125"/>
      <c r="AB235" s="125"/>
      <c r="AC235" s="125"/>
      <c r="AD235" s="125"/>
      <c r="AE235" s="125"/>
      <c r="AF235" s="125"/>
      <c r="AG235" s="125"/>
      <c r="AH235" s="125"/>
      <c r="AI235" s="125"/>
      <c r="AJ235" s="125"/>
      <c r="AK235" s="125"/>
      <c r="AL235" s="125"/>
      <c r="AM235" s="125"/>
      <c r="AN235" s="125"/>
      <c r="AO235" s="125"/>
      <c r="AP235" s="125"/>
      <c r="AQ235" s="125"/>
      <c r="AR235" s="125"/>
      <c r="AS235" s="125"/>
      <c r="AT235" s="125"/>
      <c r="AU235" s="125"/>
      <c r="AV235" s="125"/>
      <c r="AW235" s="125"/>
      <c r="AX235" s="125"/>
      <c r="AY235" s="125"/>
      <c r="AZ235" s="125"/>
      <c r="BA235" s="125"/>
      <c r="BB235" s="125"/>
      <c r="BC235" s="125"/>
      <c r="BD235" s="125"/>
      <c r="BE235" s="125"/>
      <c r="BF235" s="125"/>
      <c r="BG235" s="125"/>
      <c r="BH235" s="125"/>
      <c r="BI235" s="125"/>
      <c r="BJ235" s="125"/>
      <c r="BK235" s="125"/>
    </row>
    <row r="236" spans="1:63" s="29" customFormat="1">
      <c r="A236" s="46"/>
      <c r="C236" s="305"/>
      <c r="D236" s="46"/>
      <c r="E236" s="46"/>
      <c r="F236" s="125"/>
      <c r="G236" s="125"/>
      <c r="H236" s="125"/>
      <c r="I236" s="125"/>
      <c r="J236" s="125"/>
      <c r="K236" s="125"/>
      <c r="L236" s="125"/>
      <c r="M236" s="125"/>
      <c r="N236" s="125"/>
      <c r="O236" s="125"/>
      <c r="P236" s="125"/>
      <c r="Q236" s="125"/>
      <c r="R236" s="125"/>
      <c r="S236" s="125"/>
      <c r="T236" s="125"/>
      <c r="U236" s="125"/>
      <c r="V236" s="125"/>
      <c r="W236" s="125"/>
      <c r="X236" s="125"/>
      <c r="Y236" s="125"/>
      <c r="Z236" s="125"/>
      <c r="AA236" s="125"/>
      <c r="AB236" s="125"/>
      <c r="AC236" s="125"/>
      <c r="AD236" s="125"/>
      <c r="AE236" s="125"/>
      <c r="AF236" s="125"/>
      <c r="AG236" s="125"/>
      <c r="AH236" s="125"/>
      <c r="AI236" s="125"/>
      <c r="AJ236" s="125"/>
      <c r="AK236" s="125"/>
      <c r="AL236" s="125"/>
      <c r="AM236" s="125"/>
      <c r="AN236" s="125"/>
      <c r="AO236" s="125"/>
      <c r="AP236" s="125"/>
      <c r="AQ236" s="125"/>
      <c r="AR236" s="125"/>
      <c r="AS236" s="125"/>
      <c r="AT236" s="125"/>
      <c r="AU236" s="125"/>
      <c r="AV236" s="125"/>
      <c r="AW236" s="125"/>
      <c r="AX236" s="125"/>
      <c r="AY236" s="125"/>
      <c r="AZ236" s="125"/>
      <c r="BA236" s="125"/>
      <c r="BB236" s="125"/>
      <c r="BC236" s="125"/>
      <c r="BD236" s="125"/>
      <c r="BE236" s="125"/>
      <c r="BF236" s="125"/>
      <c r="BG236" s="125"/>
      <c r="BH236" s="125"/>
      <c r="BI236" s="125"/>
      <c r="BJ236" s="125"/>
      <c r="BK236" s="125"/>
    </row>
    <row r="237" spans="1:63" s="29" customFormat="1">
      <c r="A237" s="46"/>
      <c r="C237" s="305"/>
      <c r="D237" s="46"/>
      <c r="E237" s="46"/>
      <c r="F237" s="125"/>
      <c r="G237" s="125"/>
      <c r="H237" s="125"/>
      <c r="I237" s="125"/>
      <c r="J237" s="125"/>
      <c r="K237" s="125"/>
      <c r="L237" s="125"/>
      <c r="M237" s="125"/>
      <c r="N237" s="125"/>
      <c r="O237" s="125"/>
      <c r="P237" s="125"/>
      <c r="Q237" s="125"/>
      <c r="R237" s="125"/>
      <c r="S237" s="125"/>
      <c r="T237" s="125"/>
      <c r="U237" s="125"/>
      <c r="V237" s="125"/>
      <c r="W237" s="125"/>
      <c r="X237" s="125"/>
      <c r="Y237" s="125"/>
      <c r="Z237" s="125"/>
      <c r="AA237" s="125"/>
      <c r="AB237" s="125"/>
      <c r="AC237" s="125"/>
      <c r="AD237" s="125"/>
      <c r="AE237" s="125"/>
      <c r="AF237" s="125"/>
      <c r="AG237" s="125"/>
      <c r="AH237" s="125"/>
      <c r="AI237" s="125"/>
      <c r="AJ237" s="125"/>
      <c r="AK237" s="125"/>
      <c r="AL237" s="125"/>
      <c r="AM237" s="125"/>
      <c r="AN237" s="125"/>
      <c r="AO237" s="125"/>
      <c r="AP237" s="125"/>
      <c r="AQ237" s="125"/>
      <c r="AR237" s="125"/>
      <c r="AS237" s="125"/>
      <c r="AT237" s="125"/>
      <c r="AU237" s="125"/>
      <c r="AV237" s="125"/>
      <c r="AW237" s="125"/>
      <c r="AX237" s="125"/>
      <c r="AY237" s="125"/>
      <c r="AZ237" s="125"/>
      <c r="BA237" s="125"/>
      <c r="BB237" s="125"/>
      <c r="BC237" s="125"/>
      <c r="BD237" s="125"/>
      <c r="BE237" s="125"/>
      <c r="BF237" s="125"/>
      <c r="BG237" s="125"/>
      <c r="BH237" s="125"/>
      <c r="BI237" s="125"/>
      <c r="BJ237" s="125"/>
      <c r="BK237" s="125"/>
    </row>
    <row r="238" spans="1:63" s="29" customFormat="1">
      <c r="A238" s="46"/>
      <c r="C238" s="305"/>
      <c r="D238" s="46"/>
      <c r="E238" s="46"/>
      <c r="F238" s="125"/>
      <c r="G238" s="125"/>
      <c r="H238" s="125"/>
      <c r="I238" s="125"/>
      <c r="J238" s="125"/>
      <c r="K238" s="125"/>
      <c r="L238" s="125"/>
      <c r="M238" s="125"/>
      <c r="N238" s="125"/>
      <c r="O238" s="125"/>
      <c r="P238" s="125"/>
      <c r="Q238" s="125"/>
      <c r="R238" s="125"/>
      <c r="S238" s="125"/>
      <c r="T238" s="125"/>
      <c r="U238" s="125"/>
      <c r="V238" s="125"/>
      <c r="W238" s="125"/>
      <c r="X238" s="125"/>
      <c r="Y238" s="125"/>
      <c r="Z238" s="125"/>
      <c r="AA238" s="125"/>
      <c r="AB238" s="125"/>
      <c r="AC238" s="125"/>
      <c r="AD238" s="125"/>
      <c r="AE238" s="125"/>
      <c r="AF238" s="125"/>
      <c r="AG238" s="125"/>
      <c r="AH238" s="125"/>
      <c r="AI238" s="125"/>
      <c r="AJ238" s="125"/>
      <c r="AK238" s="125"/>
      <c r="AL238" s="125"/>
      <c r="AM238" s="125"/>
      <c r="AN238" s="125"/>
      <c r="AO238" s="125"/>
      <c r="AP238" s="125"/>
      <c r="AQ238" s="125"/>
      <c r="AR238" s="125"/>
      <c r="AS238" s="125"/>
      <c r="AT238" s="125"/>
      <c r="AU238" s="125"/>
      <c r="AV238" s="125"/>
      <c r="AW238" s="125"/>
      <c r="AX238" s="125"/>
      <c r="AY238" s="125"/>
      <c r="AZ238" s="125"/>
      <c r="BA238" s="125"/>
      <c r="BB238" s="125"/>
      <c r="BC238" s="125"/>
      <c r="BD238" s="125"/>
      <c r="BE238" s="125"/>
      <c r="BF238" s="125"/>
      <c r="BG238" s="125"/>
      <c r="BH238" s="125"/>
      <c r="BI238" s="125"/>
      <c r="BJ238" s="125"/>
      <c r="BK238" s="125"/>
    </row>
    <row r="239" spans="1:63" s="29" customFormat="1">
      <c r="A239" s="46"/>
      <c r="C239" s="305"/>
      <c r="D239" s="46"/>
      <c r="E239" s="46"/>
      <c r="F239" s="125"/>
      <c r="G239" s="125"/>
      <c r="H239" s="125"/>
      <c r="I239" s="125"/>
      <c r="J239" s="125"/>
      <c r="K239" s="125"/>
      <c r="L239" s="125"/>
      <c r="M239" s="125"/>
      <c r="N239" s="125"/>
      <c r="O239" s="125"/>
      <c r="P239" s="125"/>
      <c r="Q239" s="125"/>
      <c r="R239" s="125"/>
      <c r="S239" s="125"/>
      <c r="T239" s="125"/>
      <c r="U239" s="125"/>
      <c r="V239" s="125"/>
      <c r="W239" s="125"/>
      <c r="X239" s="125"/>
      <c r="Y239" s="125"/>
      <c r="Z239" s="125"/>
      <c r="AA239" s="125"/>
      <c r="AB239" s="125"/>
      <c r="AC239" s="125"/>
      <c r="AD239" s="125"/>
      <c r="AE239" s="125"/>
      <c r="AF239" s="125"/>
      <c r="AG239" s="125"/>
      <c r="AH239" s="125"/>
      <c r="AI239" s="125"/>
      <c r="AJ239" s="125"/>
      <c r="AK239" s="125"/>
      <c r="AL239" s="125"/>
      <c r="AM239" s="125"/>
      <c r="AN239" s="125"/>
      <c r="AO239" s="125"/>
      <c r="AP239" s="125"/>
      <c r="AQ239" s="125"/>
      <c r="AR239" s="125"/>
      <c r="AS239" s="125"/>
      <c r="AT239" s="125"/>
      <c r="AU239" s="125"/>
      <c r="AV239" s="125"/>
      <c r="AW239" s="125"/>
      <c r="AX239" s="125"/>
      <c r="AY239" s="125"/>
      <c r="AZ239" s="125"/>
      <c r="BA239" s="125"/>
      <c r="BB239" s="125"/>
      <c r="BC239" s="125"/>
      <c r="BD239" s="125"/>
      <c r="BE239" s="125"/>
      <c r="BF239" s="125"/>
      <c r="BG239" s="125"/>
      <c r="BH239" s="125"/>
      <c r="BI239" s="125"/>
      <c r="BJ239" s="125"/>
      <c r="BK239" s="125"/>
    </row>
    <row r="240" spans="1:63" s="29" customFormat="1">
      <c r="A240" s="46"/>
      <c r="C240" s="305"/>
      <c r="D240" s="46"/>
      <c r="E240" s="46"/>
      <c r="F240" s="125"/>
      <c r="G240" s="125"/>
      <c r="H240" s="125"/>
      <c r="I240" s="125"/>
      <c r="J240" s="125"/>
      <c r="K240" s="125"/>
      <c r="L240" s="125"/>
      <c r="M240" s="125"/>
      <c r="N240" s="125"/>
      <c r="O240" s="125"/>
      <c r="P240" s="125"/>
      <c r="Q240" s="125"/>
      <c r="R240" s="125"/>
      <c r="S240" s="125"/>
      <c r="T240" s="125"/>
      <c r="U240" s="125"/>
      <c r="V240" s="125"/>
      <c r="W240" s="125"/>
      <c r="X240" s="125"/>
      <c r="Y240" s="125"/>
      <c r="Z240" s="125"/>
      <c r="AA240" s="125"/>
      <c r="AB240" s="125"/>
      <c r="AC240" s="125"/>
      <c r="AD240" s="125"/>
      <c r="AE240" s="125"/>
      <c r="AF240" s="125"/>
      <c r="AG240" s="125"/>
      <c r="AH240" s="125"/>
      <c r="AI240" s="125"/>
      <c r="AJ240" s="125"/>
      <c r="AK240" s="125"/>
      <c r="AL240" s="125"/>
      <c r="AM240" s="125"/>
      <c r="AN240" s="125"/>
      <c r="AO240" s="125"/>
      <c r="AP240" s="125"/>
      <c r="AQ240" s="125"/>
      <c r="AR240" s="125"/>
      <c r="AS240" s="125"/>
      <c r="AT240" s="125"/>
      <c r="AU240" s="125"/>
      <c r="AV240" s="125"/>
      <c r="AW240" s="125"/>
      <c r="AX240" s="125"/>
      <c r="AY240" s="125"/>
      <c r="AZ240" s="125"/>
      <c r="BA240" s="125"/>
      <c r="BB240" s="125"/>
      <c r="BC240" s="125"/>
      <c r="BD240" s="125"/>
      <c r="BE240" s="125"/>
      <c r="BF240" s="125"/>
      <c r="BG240" s="125"/>
      <c r="BH240" s="125"/>
      <c r="BI240" s="125"/>
      <c r="BJ240" s="125"/>
      <c r="BK240" s="125"/>
    </row>
    <row r="241" spans="1:63" s="29" customFormat="1">
      <c r="A241" s="46"/>
      <c r="C241" s="305"/>
      <c r="D241" s="46"/>
      <c r="E241" s="46"/>
      <c r="F241" s="125"/>
      <c r="G241" s="125"/>
      <c r="H241" s="125"/>
      <c r="I241" s="125"/>
      <c r="J241" s="125"/>
      <c r="K241" s="125"/>
      <c r="L241" s="125"/>
      <c r="M241" s="125"/>
      <c r="N241" s="125"/>
      <c r="O241" s="125"/>
      <c r="P241" s="125"/>
      <c r="Q241" s="125"/>
      <c r="R241" s="125"/>
      <c r="S241" s="125"/>
      <c r="T241" s="125"/>
      <c r="U241" s="125"/>
      <c r="V241" s="125"/>
      <c r="W241" s="125"/>
      <c r="X241" s="125"/>
      <c r="Y241" s="125"/>
      <c r="Z241" s="125"/>
      <c r="AA241" s="125"/>
      <c r="AB241" s="125"/>
      <c r="AC241" s="125"/>
      <c r="AD241" s="125"/>
      <c r="AE241" s="125"/>
      <c r="AF241" s="125"/>
      <c r="AG241" s="125"/>
      <c r="AH241" s="125"/>
      <c r="AI241" s="125"/>
      <c r="AJ241" s="125"/>
      <c r="AK241" s="125"/>
      <c r="AL241" s="125"/>
      <c r="AM241" s="125"/>
      <c r="AN241" s="125"/>
      <c r="AO241" s="125"/>
      <c r="AP241" s="125"/>
      <c r="AQ241" s="125"/>
      <c r="AR241" s="125"/>
      <c r="AS241" s="125"/>
      <c r="AT241" s="125"/>
      <c r="AU241" s="125"/>
      <c r="AV241" s="125"/>
      <c r="AW241" s="125"/>
      <c r="AX241" s="125"/>
      <c r="AY241" s="125"/>
      <c r="AZ241" s="125"/>
      <c r="BA241" s="125"/>
      <c r="BB241" s="125"/>
      <c r="BC241" s="125"/>
      <c r="BD241" s="125"/>
      <c r="BE241" s="125"/>
      <c r="BF241" s="125"/>
      <c r="BG241" s="125"/>
      <c r="BH241" s="125"/>
      <c r="BI241" s="125"/>
      <c r="BJ241" s="125"/>
      <c r="BK241" s="125"/>
    </row>
    <row r="242" spans="1:63" s="29" customFormat="1">
      <c r="A242" s="46"/>
      <c r="C242" s="305"/>
      <c r="D242" s="46"/>
      <c r="E242" s="46"/>
      <c r="F242" s="125"/>
      <c r="G242" s="125"/>
      <c r="H242" s="125"/>
      <c r="I242" s="125"/>
      <c r="J242" s="125"/>
      <c r="K242" s="125"/>
      <c r="L242" s="125"/>
      <c r="M242" s="125"/>
      <c r="N242" s="125"/>
      <c r="O242" s="125"/>
      <c r="P242" s="125"/>
      <c r="Q242" s="125"/>
      <c r="R242" s="125"/>
      <c r="S242" s="125"/>
      <c r="T242" s="125"/>
      <c r="U242" s="125"/>
      <c r="V242" s="125"/>
      <c r="W242" s="125"/>
      <c r="X242" s="125"/>
      <c r="Y242" s="125"/>
      <c r="Z242" s="125"/>
      <c r="AA242" s="125"/>
      <c r="AB242" s="125"/>
      <c r="AC242" s="125"/>
      <c r="AD242" s="125"/>
      <c r="AE242" s="125"/>
      <c r="AF242" s="125"/>
      <c r="AG242" s="125"/>
      <c r="AH242" s="125"/>
      <c r="AI242" s="125"/>
      <c r="AJ242" s="125"/>
      <c r="AK242" s="125"/>
      <c r="AL242" s="125"/>
      <c r="AM242" s="125"/>
      <c r="AN242" s="125"/>
      <c r="AO242" s="125"/>
      <c r="AP242" s="125"/>
      <c r="AQ242" s="125"/>
      <c r="AR242" s="125"/>
      <c r="AS242" s="125"/>
      <c r="AT242" s="125"/>
      <c r="AU242" s="125"/>
      <c r="AV242" s="125"/>
      <c r="AW242" s="125"/>
      <c r="AX242" s="125"/>
      <c r="AY242" s="125"/>
      <c r="AZ242" s="125"/>
      <c r="BA242" s="125"/>
      <c r="BB242" s="125"/>
      <c r="BC242" s="125"/>
      <c r="BD242" s="125"/>
      <c r="BE242" s="125"/>
      <c r="BF242" s="125"/>
      <c r="BG242" s="125"/>
      <c r="BH242" s="125"/>
      <c r="BI242" s="125"/>
      <c r="BJ242" s="125"/>
      <c r="BK242" s="125"/>
    </row>
    <row r="243" spans="1:63" s="29" customFormat="1">
      <c r="A243" s="46"/>
      <c r="C243" s="305"/>
      <c r="D243" s="46"/>
      <c r="E243" s="46"/>
      <c r="F243" s="125"/>
      <c r="G243" s="125"/>
      <c r="H243" s="125"/>
      <c r="I243" s="125"/>
      <c r="J243" s="125"/>
      <c r="K243" s="125"/>
      <c r="L243" s="125"/>
      <c r="M243" s="125"/>
      <c r="N243" s="125"/>
      <c r="O243" s="125"/>
      <c r="P243" s="125"/>
      <c r="Q243" s="125"/>
      <c r="R243" s="125"/>
      <c r="S243" s="125"/>
      <c r="T243" s="125"/>
      <c r="U243" s="125"/>
      <c r="V243" s="125"/>
      <c r="W243" s="125"/>
      <c r="X243" s="125"/>
      <c r="Y243" s="125"/>
      <c r="Z243" s="125"/>
      <c r="AA243" s="125"/>
      <c r="AB243" s="125"/>
      <c r="AC243" s="125"/>
      <c r="AD243" s="125"/>
      <c r="AE243" s="125"/>
      <c r="AF243" s="125"/>
      <c r="AG243" s="125"/>
      <c r="AH243" s="125"/>
      <c r="AI243" s="125"/>
      <c r="AJ243" s="125"/>
      <c r="AK243" s="125"/>
      <c r="AL243" s="125"/>
      <c r="AM243" s="125"/>
      <c r="AN243" s="125"/>
      <c r="AO243" s="125"/>
      <c r="AP243" s="125"/>
      <c r="AQ243" s="125"/>
      <c r="AR243" s="125"/>
      <c r="AS243" s="125"/>
      <c r="AT243" s="125"/>
      <c r="AU243" s="125"/>
      <c r="AV243" s="125"/>
      <c r="AW243" s="125"/>
      <c r="AX243" s="125"/>
      <c r="AY243" s="125"/>
      <c r="AZ243" s="125"/>
      <c r="BA243" s="125"/>
      <c r="BB243" s="125"/>
      <c r="BC243" s="125"/>
      <c r="BD243" s="125"/>
      <c r="BE243" s="125"/>
      <c r="BF243" s="125"/>
      <c r="BG243" s="125"/>
      <c r="BH243" s="125"/>
      <c r="BI243" s="125"/>
      <c r="BJ243" s="125"/>
      <c r="BK243" s="125"/>
    </row>
    <row r="244" spans="1:63" s="29" customFormat="1">
      <c r="A244" s="46"/>
      <c r="C244" s="305"/>
      <c r="D244" s="46"/>
      <c r="E244" s="46"/>
      <c r="F244" s="125"/>
      <c r="G244" s="125"/>
      <c r="H244" s="125"/>
      <c r="I244" s="125"/>
      <c r="J244" s="125"/>
      <c r="K244" s="125"/>
      <c r="L244" s="125"/>
      <c r="M244" s="125"/>
      <c r="N244" s="125"/>
      <c r="O244" s="125"/>
      <c r="P244" s="125"/>
      <c r="Q244" s="125"/>
      <c r="R244" s="125"/>
      <c r="S244" s="125"/>
      <c r="T244" s="125"/>
      <c r="U244" s="125"/>
      <c r="V244" s="125"/>
      <c r="W244" s="125"/>
      <c r="X244" s="125"/>
      <c r="Y244" s="125"/>
      <c r="Z244" s="125"/>
      <c r="AA244" s="125"/>
      <c r="AB244" s="125"/>
      <c r="AC244" s="125"/>
      <c r="AD244" s="125"/>
      <c r="AE244" s="125"/>
      <c r="AF244" s="125"/>
      <c r="AG244" s="125"/>
      <c r="AH244" s="125"/>
      <c r="AI244" s="125"/>
      <c r="AJ244" s="125"/>
      <c r="AK244" s="125"/>
      <c r="AL244" s="125"/>
      <c r="AM244" s="125"/>
      <c r="AN244" s="125"/>
      <c r="AO244" s="125"/>
      <c r="AP244" s="125"/>
      <c r="AQ244" s="125"/>
      <c r="AR244" s="125"/>
      <c r="AS244" s="125"/>
      <c r="AT244" s="125"/>
      <c r="AU244" s="125"/>
      <c r="AV244" s="125"/>
      <c r="AW244" s="125"/>
      <c r="AX244" s="125"/>
      <c r="AY244" s="125"/>
      <c r="AZ244" s="125"/>
      <c r="BA244" s="125"/>
      <c r="BB244" s="125"/>
      <c r="BC244" s="125"/>
      <c r="BD244" s="125"/>
      <c r="BE244" s="125"/>
      <c r="BF244" s="125"/>
      <c r="BG244" s="125"/>
      <c r="BH244" s="125"/>
      <c r="BI244" s="125"/>
      <c r="BJ244" s="125"/>
      <c r="BK244" s="125"/>
    </row>
    <row r="245" spans="1:63" s="29" customFormat="1">
      <c r="A245" s="46"/>
      <c r="C245" s="305"/>
      <c r="D245" s="46"/>
      <c r="E245" s="46"/>
      <c r="F245" s="125"/>
      <c r="G245" s="125"/>
      <c r="H245" s="125"/>
      <c r="I245" s="125"/>
      <c r="J245" s="125"/>
      <c r="K245" s="125"/>
      <c r="L245" s="125"/>
      <c r="M245" s="125"/>
      <c r="N245" s="125"/>
      <c r="O245" s="125"/>
      <c r="P245" s="125"/>
      <c r="Q245" s="125"/>
      <c r="R245" s="125"/>
      <c r="S245" s="125"/>
      <c r="T245" s="125"/>
      <c r="U245" s="125"/>
      <c r="V245" s="125"/>
      <c r="W245" s="125"/>
      <c r="X245" s="125"/>
      <c r="Y245" s="125"/>
      <c r="Z245" s="125"/>
      <c r="AA245" s="125"/>
      <c r="AB245" s="125"/>
      <c r="AC245" s="125"/>
      <c r="AD245" s="125"/>
      <c r="AE245" s="125"/>
      <c r="AF245" s="125"/>
      <c r="AG245" s="125"/>
      <c r="AH245" s="125"/>
      <c r="AI245" s="125"/>
      <c r="AJ245" s="125"/>
      <c r="AK245" s="125"/>
      <c r="AL245" s="125"/>
      <c r="AM245" s="125"/>
      <c r="AN245" s="125"/>
      <c r="AO245" s="125"/>
      <c r="AP245" s="125"/>
      <c r="AQ245" s="125"/>
      <c r="AR245" s="125"/>
      <c r="AS245" s="125"/>
      <c r="AT245" s="125"/>
      <c r="AU245" s="125"/>
      <c r="AV245" s="125"/>
      <c r="AW245" s="125"/>
      <c r="AX245" s="125"/>
      <c r="AY245" s="125"/>
      <c r="AZ245" s="125"/>
      <c r="BA245" s="125"/>
      <c r="BB245" s="125"/>
      <c r="BC245" s="125"/>
      <c r="BD245" s="125"/>
      <c r="BE245" s="125"/>
      <c r="BF245" s="125"/>
      <c r="BG245" s="125"/>
      <c r="BH245" s="125"/>
      <c r="BI245" s="125"/>
      <c r="BJ245" s="125"/>
      <c r="BK245" s="125"/>
    </row>
    <row r="246" spans="1:63" s="29" customFormat="1">
      <c r="A246" s="46"/>
      <c r="C246" s="305"/>
      <c r="D246" s="46"/>
      <c r="E246" s="46"/>
      <c r="F246" s="125"/>
      <c r="G246" s="125"/>
      <c r="H246" s="125"/>
      <c r="I246" s="125"/>
      <c r="J246" s="125"/>
      <c r="K246" s="125"/>
      <c r="L246" s="125"/>
      <c r="M246" s="125"/>
      <c r="N246" s="125"/>
      <c r="O246" s="125"/>
      <c r="P246" s="125"/>
      <c r="Q246" s="125"/>
      <c r="R246" s="125"/>
      <c r="S246" s="125"/>
      <c r="T246" s="125"/>
      <c r="U246" s="125"/>
      <c r="V246" s="125"/>
      <c r="W246" s="125"/>
      <c r="X246" s="125"/>
      <c r="Y246" s="125"/>
      <c r="Z246" s="125"/>
      <c r="AA246" s="125"/>
      <c r="AB246" s="125"/>
      <c r="AC246" s="125"/>
      <c r="AD246" s="125"/>
      <c r="AE246" s="125"/>
      <c r="AF246" s="125"/>
      <c r="AG246" s="125"/>
      <c r="AH246" s="125"/>
      <c r="AI246" s="125"/>
      <c r="AJ246" s="125"/>
      <c r="AK246" s="125"/>
      <c r="AL246" s="125"/>
      <c r="AM246" s="125"/>
      <c r="AN246" s="125"/>
      <c r="AO246" s="125"/>
      <c r="AP246" s="125"/>
      <c r="AQ246" s="125"/>
      <c r="AR246" s="125"/>
      <c r="AS246" s="125"/>
      <c r="AT246" s="125"/>
      <c r="AU246" s="125"/>
      <c r="AV246" s="125"/>
      <c r="AW246" s="125"/>
      <c r="AX246" s="125"/>
      <c r="AY246" s="125"/>
      <c r="AZ246" s="125"/>
      <c r="BA246" s="125"/>
      <c r="BB246" s="125"/>
      <c r="BC246" s="125"/>
      <c r="BD246" s="125"/>
      <c r="BE246" s="125"/>
      <c r="BF246" s="125"/>
      <c r="BG246" s="125"/>
      <c r="BH246" s="125"/>
      <c r="BI246" s="125"/>
      <c r="BJ246" s="125"/>
      <c r="BK246" s="125"/>
    </row>
    <row r="247" spans="1:63" s="29" customFormat="1">
      <c r="A247" s="46"/>
      <c r="C247" s="305"/>
      <c r="D247" s="46"/>
      <c r="E247" s="46"/>
      <c r="F247" s="125"/>
      <c r="G247" s="125"/>
      <c r="H247" s="125"/>
      <c r="I247" s="125"/>
      <c r="J247" s="125"/>
      <c r="K247" s="125"/>
      <c r="L247" s="125"/>
      <c r="M247" s="125"/>
      <c r="N247" s="125"/>
      <c r="O247" s="125"/>
      <c r="P247" s="125"/>
      <c r="Q247" s="125"/>
      <c r="R247" s="125"/>
      <c r="S247" s="125"/>
      <c r="T247" s="125"/>
      <c r="U247" s="125"/>
      <c r="V247" s="125"/>
      <c r="W247" s="125"/>
      <c r="X247" s="125"/>
      <c r="Y247" s="125"/>
      <c r="Z247" s="125"/>
      <c r="AA247" s="125"/>
      <c r="AB247" s="125"/>
      <c r="AC247" s="125"/>
      <c r="AD247" s="125"/>
      <c r="AE247" s="125"/>
      <c r="AF247" s="125"/>
      <c r="AG247" s="125"/>
      <c r="AH247" s="125"/>
      <c r="AI247" s="125"/>
      <c r="AJ247" s="125"/>
      <c r="AK247" s="125"/>
      <c r="AL247" s="125"/>
      <c r="AM247" s="125"/>
      <c r="AN247" s="125"/>
      <c r="AO247" s="125"/>
      <c r="AP247" s="125"/>
      <c r="AQ247" s="125"/>
      <c r="AR247" s="125"/>
      <c r="AS247" s="125"/>
      <c r="AT247" s="125"/>
      <c r="AU247" s="125"/>
      <c r="AV247" s="125"/>
      <c r="AW247" s="125"/>
      <c r="AX247" s="125"/>
      <c r="AY247" s="125"/>
      <c r="AZ247" s="125"/>
      <c r="BA247" s="125"/>
      <c r="BB247" s="125"/>
      <c r="BC247" s="125"/>
      <c r="BD247" s="125"/>
      <c r="BE247" s="125"/>
      <c r="BF247" s="125"/>
      <c r="BG247" s="125"/>
      <c r="BH247" s="125"/>
      <c r="BI247" s="125"/>
      <c r="BJ247" s="125"/>
      <c r="BK247" s="125"/>
    </row>
    <row r="248" spans="1:63" s="29" customFormat="1">
      <c r="A248" s="46"/>
      <c r="C248" s="305"/>
      <c r="D248" s="46"/>
      <c r="E248" s="46"/>
      <c r="F248" s="125"/>
      <c r="G248" s="125"/>
      <c r="H248" s="125"/>
      <c r="I248" s="125"/>
      <c r="J248" s="125"/>
      <c r="K248" s="125"/>
      <c r="L248" s="125"/>
      <c r="M248" s="125"/>
      <c r="N248" s="125"/>
      <c r="O248" s="125"/>
      <c r="P248" s="125"/>
      <c r="Q248" s="125"/>
      <c r="R248" s="125"/>
      <c r="S248" s="125"/>
      <c r="T248" s="125"/>
      <c r="U248" s="125"/>
      <c r="V248" s="125"/>
      <c r="W248" s="125"/>
      <c r="X248" s="125"/>
      <c r="Y248" s="125"/>
      <c r="Z248" s="125"/>
      <c r="AA248" s="125"/>
      <c r="AB248" s="125"/>
      <c r="AC248" s="125"/>
      <c r="AD248" s="125"/>
      <c r="AE248" s="125"/>
      <c r="AF248" s="125"/>
      <c r="AG248" s="125"/>
      <c r="AH248" s="125"/>
      <c r="AI248" s="125"/>
      <c r="AJ248" s="125"/>
      <c r="AK248" s="125"/>
      <c r="AL248" s="125"/>
      <c r="AM248" s="125"/>
      <c r="AN248" s="125"/>
      <c r="AO248" s="125"/>
      <c r="AP248" s="125"/>
      <c r="AQ248" s="125"/>
      <c r="AR248" s="125"/>
      <c r="AS248" s="125"/>
      <c r="AT248" s="125"/>
      <c r="AU248" s="125"/>
      <c r="AV248" s="125"/>
      <c r="AW248" s="125"/>
      <c r="AX248" s="125"/>
      <c r="AY248" s="125"/>
      <c r="AZ248" s="125"/>
      <c r="BA248" s="125"/>
      <c r="BB248" s="125"/>
      <c r="BC248" s="125"/>
      <c r="BD248" s="125"/>
      <c r="BE248" s="125"/>
      <c r="BF248" s="125"/>
      <c r="BG248" s="125"/>
      <c r="BH248" s="125"/>
      <c r="BI248" s="125"/>
      <c r="BJ248" s="125"/>
      <c r="BK248" s="125"/>
    </row>
    <row r="249" spans="1:63" s="29" customFormat="1">
      <c r="A249" s="46"/>
      <c r="C249" s="305"/>
      <c r="D249" s="46"/>
      <c r="E249" s="46"/>
      <c r="F249" s="125"/>
      <c r="G249" s="125"/>
      <c r="H249" s="125"/>
      <c r="I249" s="125"/>
      <c r="J249" s="125"/>
      <c r="K249" s="125"/>
      <c r="L249" s="125"/>
      <c r="M249" s="125"/>
      <c r="N249" s="125"/>
      <c r="O249" s="125"/>
      <c r="P249" s="125"/>
      <c r="Q249" s="125"/>
      <c r="R249" s="125"/>
      <c r="S249" s="125"/>
      <c r="T249" s="125"/>
      <c r="U249" s="125"/>
      <c r="V249" s="125"/>
      <c r="W249" s="125"/>
      <c r="X249" s="125"/>
      <c r="Y249" s="125"/>
      <c r="Z249" s="125"/>
      <c r="AA249" s="125"/>
      <c r="AB249" s="125"/>
      <c r="AC249" s="125"/>
      <c r="AD249" s="125"/>
      <c r="AE249" s="125"/>
      <c r="AF249" s="125"/>
      <c r="AG249" s="125"/>
      <c r="AH249" s="125"/>
      <c r="AI249" s="125"/>
      <c r="AJ249" s="125"/>
      <c r="AK249" s="125"/>
      <c r="AL249" s="125"/>
      <c r="AM249" s="125"/>
      <c r="AN249" s="125"/>
      <c r="AO249" s="125"/>
      <c r="AP249" s="125"/>
      <c r="AQ249" s="125"/>
      <c r="AR249" s="125"/>
      <c r="AS249" s="125"/>
      <c r="AT249" s="125"/>
      <c r="AU249" s="125"/>
      <c r="AV249" s="125"/>
      <c r="AW249" s="125"/>
      <c r="AX249" s="125"/>
      <c r="AY249" s="125"/>
      <c r="AZ249" s="125"/>
      <c r="BA249" s="125"/>
      <c r="BB249" s="125"/>
      <c r="BC249" s="125"/>
      <c r="BD249" s="125"/>
      <c r="BE249" s="125"/>
      <c r="BF249" s="125"/>
      <c r="BG249" s="125"/>
      <c r="BH249" s="125"/>
      <c r="BI249" s="125"/>
      <c r="BJ249" s="125"/>
      <c r="BK249" s="125"/>
    </row>
    <row r="250" spans="1:63" s="29" customFormat="1">
      <c r="A250" s="46"/>
      <c r="C250" s="305"/>
      <c r="D250" s="46"/>
      <c r="E250" s="46"/>
      <c r="F250" s="125"/>
      <c r="G250" s="125"/>
      <c r="H250" s="125"/>
      <c r="I250" s="125"/>
      <c r="J250" s="125"/>
      <c r="K250" s="125"/>
      <c r="L250" s="125"/>
      <c r="M250" s="125"/>
      <c r="N250" s="125"/>
      <c r="O250" s="125"/>
      <c r="P250" s="125"/>
      <c r="Q250" s="125"/>
      <c r="R250" s="125"/>
      <c r="S250" s="125"/>
      <c r="T250" s="125"/>
      <c r="U250" s="125"/>
      <c r="V250" s="125"/>
      <c r="W250" s="125"/>
      <c r="X250" s="125"/>
      <c r="Y250" s="125"/>
      <c r="Z250" s="125"/>
      <c r="AA250" s="125"/>
      <c r="AB250" s="125"/>
      <c r="AC250" s="125"/>
      <c r="AD250" s="125"/>
      <c r="AE250" s="125"/>
      <c r="AF250" s="125"/>
      <c r="AG250" s="125"/>
      <c r="AH250" s="125"/>
      <c r="AI250" s="125"/>
      <c r="AJ250" s="125"/>
      <c r="AK250" s="125"/>
      <c r="AL250" s="125"/>
      <c r="AM250" s="125"/>
      <c r="AN250" s="125"/>
      <c r="AO250" s="125"/>
      <c r="AP250" s="125"/>
      <c r="AQ250" s="125"/>
      <c r="AR250" s="125"/>
      <c r="AS250" s="125"/>
      <c r="AT250" s="125"/>
      <c r="AU250" s="125"/>
      <c r="AV250" s="125"/>
      <c r="AW250" s="125"/>
      <c r="AX250" s="125"/>
      <c r="AY250" s="125"/>
      <c r="AZ250" s="125"/>
      <c r="BA250" s="125"/>
      <c r="BB250" s="125"/>
      <c r="BC250" s="125"/>
      <c r="BD250" s="125"/>
      <c r="BE250" s="125"/>
      <c r="BF250" s="125"/>
      <c r="BG250" s="125"/>
      <c r="BH250" s="125"/>
      <c r="BI250" s="125"/>
      <c r="BJ250" s="125"/>
      <c r="BK250" s="125"/>
    </row>
    <row r="251" spans="1:63" s="29" customFormat="1">
      <c r="A251" s="46"/>
      <c r="C251" s="305"/>
      <c r="D251" s="46"/>
      <c r="E251" s="46"/>
      <c r="F251" s="125"/>
      <c r="G251" s="125"/>
      <c r="H251" s="125"/>
      <c r="I251" s="125"/>
      <c r="J251" s="125"/>
      <c r="K251" s="125"/>
      <c r="L251" s="125"/>
      <c r="M251" s="125"/>
      <c r="N251" s="125"/>
      <c r="O251" s="125"/>
      <c r="P251" s="125"/>
      <c r="Q251" s="125"/>
      <c r="R251" s="125"/>
      <c r="S251" s="125"/>
      <c r="T251" s="125"/>
      <c r="U251" s="125"/>
      <c r="V251" s="125"/>
      <c r="W251" s="125"/>
      <c r="X251" s="125"/>
      <c r="Y251" s="125"/>
      <c r="Z251" s="125"/>
      <c r="AA251" s="125"/>
      <c r="AB251" s="125"/>
      <c r="AC251" s="125"/>
      <c r="AD251" s="125"/>
      <c r="AE251" s="125"/>
      <c r="AF251" s="125"/>
      <c r="AG251" s="125"/>
      <c r="AH251" s="125"/>
      <c r="AI251" s="125"/>
      <c r="AJ251" s="125"/>
      <c r="AK251" s="125"/>
      <c r="AL251" s="125"/>
      <c r="AM251" s="125"/>
      <c r="AN251" s="125"/>
      <c r="AO251" s="125"/>
      <c r="AP251" s="125"/>
      <c r="AQ251" s="125"/>
      <c r="AR251" s="125"/>
      <c r="AS251" s="125"/>
      <c r="AT251" s="125"/>
      <c r="AU251" s="125"/>
      <c r="AV251" s="125"/>
      <c r="AW251" s="125"/>
      <c r="AX251" s="125"/>
      <c r="AY251" s="125"/>
      <c r="AZ251" s="125"/>
      <c r="BA251" s="125"/>
      <c r="BB251" s="125"/>
      <c r="BC251" s="125"/>
      <c r="BD251" s="125"/>
      <c r="BE251" s="125"/>
      <c r="BF251" s="125"/>
      <c r="BG251" s="125"/>
      <c r="BH251" s="125"/>
      <c r="BI251" s="125"/>
      <c r="BJ251" s="125"/>
      <c r="BK251" s="125"/>
    </row>
    <row r="252" spans="1:63" s="29" customFormat="1">
      <c r="A252" s="46"/>
      <c r="C252" s="305"/>
      <c r="D252" s="46"/>
      <c r="E252" s="46"/>
      <c r="F252" s="125"/>
      <c r="G252" s="125"/>
      <c r="H252" s="125"/>
      <c r="I252" s="125"/>
      <c r="J252" s="125"/>
      <c r="K252" s="125"/>
      <c r="L252" s="125"/>
      <c r="M252" s="125"/>
      <c r="N252" s="125"/>
      <c r="O252" s="125"/>
      <c r="P252" s="125"/>
      <c r="Q252" s="125"/>
      <c r="R252" s="125"/>
      <c r="S252" s="125"/>
      <c r="T252" s="125"/>
      <c r="U252" s="125"/>
      <c r="V252" s="125"/>
      <c r="W252" s="125"/>
      <c r="X252" s="125"/>
      <c r="Y252" s="125"/>
      <c r="Z252" s="125"/>
      <c r="AA252" s="125"/>
      <c r="AB252" s="125"/>
      <c r="AC252" s="125"/>
      <c r="AD252" s="125"/>
      <c r="AE252" s="125"/>
      <c r="AF252" s="125"/>
      <c r="AG252" s="125"/>
      <c r="AH252" s="125"/>
      <c r="AI252" s="125"/>
      <c r="AJ252" s="125"/>
      <c r="AK252" s="125"/>
      <c r="AL252" s="125"/>
      <c r="AM252" s="125"/>
      <c r="AN252" s="125"/>
      <c r="AO252" s="125"/>
      <c r="AP252" s="125"/>
      <c r="AQ252" s="125"/>
      <c r="AR252" s="125"/>
      <c r="AS252" s="125"/>
      <c r="AT252" s="125"/>
      <c r="AU252" s="125"/>
      <c r="AV252" s="125"/>
      <c r="AW252" s="125"/>
      <c r="AX252" s="125"/>
      <c r="AY252" s="125"/>
      <c r="AZ252" s="125"/>
      <c r="BA252" s="125"/>
      <c r="BB252" s="125"/>
      <c r="BC252" s="125"/>
      <c r="BD252" s="125"/>
      <c r="BE252" s="125"/>
      <c r="BF252" s="125"/>
      <c r="BG252" s="125"/>
      <c r="BH252" s="125"/>
      <c r="BI252" s="125"/>
      <c r="BJ252" s="125"/>
      <c r="BK252" s="125"/>
    </row>
    <row r="253" spans="1:63" s="29" customFormat="1">
      <c r="A253" s="46"/>
      <c r="C253" s="305"/>
      <c r="D253" s="46"/>
      <c r="E253" s="46"/>
      <c r="F253" s="125"/>
      <c r="G253" s="125"/>
      <c r="H253" s="125"/>
      <c r="I253" s="125"/>
      <c r="J253" s="125"/>
      <c r="K253" s="125"/>
      <c r="L253" s="125"/>
      <c r="M253" s="125"/>
      <c r="N253" s="125"/>
      <c r="O253" s="125"/>
      <c r="P253" s="125"/>
      <c r="Q253" s="125"/>
      <c r="R253" s="125"/>
      <c r="S253" s="125"/>
      <c r="T253" s="125"/>
      <c r="U253" s="125"/>
      <c r="V253" s="125"/>
      <c r="W253" s="125"/>
      <c r="X253" s="125"/>
      <c r="Y253" s="125"/>
      <c r="Z253" s="125"/>
      <c r="AA253" s="125"/>
      <c r="AB253" s="125"/>
      <c r="AC253" s="125"/>
      <c r="AD253" s="125"/>
      <c r="AE253" s="125"/>
      <c r="AF253" s="125"/>
      <c r="AG253" s="125"/>
      <c r="AH253" s="125"/>
      <c r="AI253" s="125"/>
      <c r="AJ253" s="125"/>
      <c r="AK253" s="125"/>
      <c r="AL253" s="125"/>
      <c r="AM253" s="125"/>
      <c r="AN253" s="125"/>
      <c r="AO253" s="125"/>
      <c r="AP253" s="125"/>
      <c r="AQ253" s="125"/>
      <c r="AR253" s="125"/>
      <c r="AS253" s="125"/>
      <c r="AT253" s="125"/>
      <c r="AU253" s="125"/>
      <c r="AV253" s="125"/>
      <c r="AW253" s="125"/>
      <c r="AX253" s="125"/>
      <c r="AY253" s="125"/>
      <c r="AZ253" s="125"/>
      <c r="BA253" s="125"/>
      <c r="BB253" s="125"/>
      <c r="BC253" s="125"/>
      <c r="BD253" s="125"/>
      <c r="BE253" s="125"/>
      <c r="BF253" s="125"/>
      <c r="BG253" s="125"/>
      <c r="BH253" s="125"/>
      <c r="BI253" s="125"/>
      <c r="BJ253" s="125"/>
      <c r="BK253" s="125"/>
    </row>
    <row r="254" spans="1:63" s="29" customFormat="1">
      <c r="A254" s="46"/>
      <c r="C254" s="305"/>
      <c r="D254" s="46"/>
      <c r="E254" s="46"/>
      <c r="F254" s="125"/>
      <c r="G254" s="125"/>
      <c r="H254" s="125"/>
      <c r="I254" s="125"/>
      <c r="J254" s="125"/>
      <c r="K254" s="125"/>
      <c r="L254" s="125"/>
      <c r="M254" s="125"/>
      <c r="N254" s="125"/>
      <c r="O254" s="125"/>
      <c r="P254" s="125"/>
      <c r="Q254" s="125"/>
      <c r="R254" s="125"/>
      <c r="S254" s="125"/>
      <c r="T254" s="125"/>
      <c r="U254" s="125"/>
      <c r="V254" s="125"/>
      <c r="W254" s="125"/>
      <c r="X254" s="125"/>
      <c r="Y254" s="125"/>
      <c r="Z254" s="125"/>
      <c r="AA254" s="125"/>
      <c r="AB254" s="125"/>
      <c r="AC254" s="125"/>
      <c r="AD254" s="125"/>
      <c r="AE254" s="125"/>
      <c r="AF254" s="125"/>
      <c r="AG254" s="125"/>
      <c r="AH254" s="125"/>
      <c r="AI254" s="125"/>
      <c r="AJ254" s="125"/>
      <c r="AK254" s="125"/>
      <c r="AL254" s="125"/>
      <c r="AM254" s="125"/>
      <c r="AN254" s="125"/>
      <c r="AO254" s="125"/>
      <c r="AP254" s="125"/>
      <c r="AQ254" s="125"/>
      <c r="AR254" s="125"/>
      <c r="AS254" s="125"/>
      <c r="AT254" s="125"/>
      <c r="AU254" s="125"/>
      <c r="AV254" s="125"/>
      <c r="AW254" s="125"/>
      <c r="AX254" s="125"/>
      <c r="AY254" s="125"/>
      <c r="AZ254" s="125"/>
      <c r="BA254" s="125"/>
      <c r="BB254" s="125"/>
      <c r="BC254" s="125"/>
      <c r="BD254" s="125"/>
      <c r="BE254" s="125"/>
      <c r="BF254" s="125"/>
      <c r="BG254" s="125"/>
      <c r="BH254" s="125"/>
      <c r="BI254" s="125"/>
      <c r="BJ254" s="125"/>
      <c r="BK254" s="125"/>
    </row>
    <row r="255" spans="1:63" s="29" customFormat="1">
      <c r="A255" s="46"/>
      <c r="C255" s="305"/>
      <c r="D255" s="46"/>
      <c r="E255" s="46"/>
      <c r="F255" s="125"/>
      <c r="G255" s="125"/>
      <c r="H255" s="125"/>
      <c r="I255" s="125"/>
      <c r="J255" s="125"/>
      <c r="K255" s="125"/>
      <c r="L255" s="125"/>
      <c r="M255" s="125"/>
      <c r="N255" s="125"/>
      <c r="O255" s="125"/>
      <c r="P255" s="125"/>
      <c r="Q255" s="125"/>
      <c r="R255" s="125"/>
      <c r="S255" s="125"/>
      <c r="T255" s="125"/>
      <c r="U255" s="125"/>
      <c r="V255" s="125"/>
      <c r="W255" s="125"/>
      <c r="X255" s="125"/>
      <c r="Y255" s="125"/>
      <c r="Z255" s="125"/>
      <c r="AA255" s="125"/>
      <c r="AB255" s="125"/>
      <c r="AC255" s="125"/>
      <c r="AD255" s="125"/>
      <c r="AE255" s="125"/>
      <c r="AF255" s="125"/>
      <c r="AG255" s="125"/>
      <c r="AH255" s="125"/>
      <c r="AI255" s="125"/>
      <c r="AJ255" s="125"/>
      <c r="AK255" s="125"/>
      <c r="AL255" s="125"/>
      <c r="AM255" s="125"/>
      <c r="AN255" s="125"/>
      <c r="AO255" s="125"/>
      <c r="AP255" s="125"/>
      <c r="AQ255" s="125"/>
      <c r="AR255" s="125"/>
      <c r="AS255" s="125"/>
      <c r="AT255" s="125"/>
      <c r="AU255" s="125"/>
      <c r="AV255" s="125"/>
      <c r="AW255" s="125"/>
      <c r="AX255" s="125"/>
      <c r="AY255" s="125"/>
      <c r="AZ255" s="125"/>
      <c r="BA255" s="125"/>
      <c r="BB255" s="125"/>
      <c r="BC255" s="125"/>
      <c r="BD255" s="125"/>
      <c r="BE255" s="125"/>
      <c r="BF255" s="125"/>
      <c r="BG255" s="125"/>
      <c r="BH255" s="125"/>
      <c r="BI255" s="125"/>
      <c r="BJ255" s="125"/>
      <c r="BK255" s="125"/>
    </row>
    <row r="256" spans="1:63" s="29" customFormat="1">
      <c r="A256" s="46"/>
      <c r="C256" s="305"/>
      <c r="D256" s="46"/>
      <c r="E256" s="46"/>
      <c r="F256" s="125"/>
      <c r="G256" s="125"/>
      <c r="H256" s="125"/>
      <c r="I256" s="125"/>
      <c r="J256" s="125"/>
      <c r="K256" s="125"/>
      <c r="L256" s="125"/>
      <c r="M256" s="125"/>
      <c r="N256" s="125"/>
      <c r="O256" s="125"/>
      <c r="P256" s="125"/>
      <c r="Q256" s="125"/>
      <c r="R256" s="125"/>
      <c r="S256" s="125"/>
      <c r="T256" s="125"/>
      <c r="U256" s="125"/>
      <c r="V256" s="125"/>
      <c r="W256" s="125"/>
      <c r="X256" s="125"/>
      <c r="Y256" s="125"/>
      <c r="Z256" s="125"/>
      <c r="AA256" s="125"/>
      <c r="AB256" s="125"/>
      <c r="AC256" s="125"/>
      <c r="AD256" s="125"/>
      <c r="AE256" s="125"/>
      <c r="AF256" s="125"/>
      <c r="AG256" s="125"/>
      <c r="AH256" s="125"/>
      <c r="AI256" s="125"/>
      <c r="AJ256" s="125"/>
      <c r="AK256" s="125"/>
      <c r="AL256" s="125"/>
      <c r="AM256" s="125"/>
      <c r="AN256" s="125"/>
      <c r="AO256" s="125"/>
      <c r="AP256" s="125"/>
      <c r="AQ256" s="125"/>
      <c r="AR256" s="125"/>
      <c r="AS256" s="125"/>
      <c r="AT256" s="125"/>
      <c r="AU256" s="125"/>
      <c r="AV256" s="125"/>
      <c r="AW256" s="125"/>
      <c r="AX256" s="125"/>
      <c r="AY256" s="125"/>
      <c r="AZ256" s="125"/>
      <c r="BA256" s="125"/>
      <c r="BB256" s="125"/>
      <c r="BC256" s="125"/>
      <c r="BD256" s="125"/>
      <c r="BE256" s="125"/>
      <c r="BF256" s="125"/>
      <c r="BG256" s="125"/>
      <c r="BH256" s="125"/>
      <c r="BI256" s="125"/>
      <c r="BJ256" s="125"/>
      <c r="BK256" s="125"/>
    </row>
    <row r="257" spans="1:63" s="29" customFormat="1">
      <c r="A257" s="46"/>
      <c r="C257" s="305"/>
      <c r="D257" s="46"/>
      <c r="E257" s="46"/>
      <c r="F257" s="125"/>
      <c r="G257" s="125"/>
      <c r="H257" s="125"/>
      <c r="I257" s="125"/>
      <c r="J257" s="125"/>
      <c r="K257" s="125"/>
      <c r="L257" s="125"/>
      <c r="M257" s="125"/>
      <c r="N257" s="125"/>
      <c r="O257" s="125"/>
      <c r="P257" s="125"/>
      <c r="Q257" s="125"/>
      <c r="R257" s="125"/>
      <c r="S257" s="125"/>
      <c r="T257" s="125"/>
      <c r="U257" s="125"/>
      <c r="V257" s="125"/>
      <c r="W257" s="125"/>
      <c r="X257" s="125"/>
      <c r="Y257" s="125"/>
      <c r="Z257" s="125"/>
      <c r="AA257" s="125"/>
      <c r="AB257" s="125"/>
      <c r="AC257" s="125"/>
      <c r="AD257" s="125"/>
      <c r="AE257" s="125"/>
      <c r="AF257" s="125"/>
      <c r="AG257" s="125"/>
      <c r="AH257" s="125"/>
      <c r="AI257" s="125"/>
      <c r="AJ257" s="125"/>
      <c r="AK257" s="125"/>
      <c r="AL257" s="125"/>
      <c r="AM257" s="125"/>
      <c r="AN257" s="125"/>
      <c r="AO257" s="125"/>
      <c r="AP257" s="125"/>
      <c r="AQ257" s="125"/>
      <c r="AR257" s="125"/>
      <c r="AS257" s="125"/>
      <c r="AT257" s="125"/>
      <c r="AU257" s="125"/>
      <c r="AV257" s="125"/>
      <c r="AW257" s="125"/>
      <c r="AX257" s="125"/>
      <c r="AY257" s="125"/>
      <c r="AZ257" s="125"/>
      <c r="BA257" s="125"/>
      <c r="BB257" s="125"/>
      <c r="BC257" s="125"/>
      <c r="BD257" s="125"/>
      <c r="BE257" s="125"/>
      <c r="BF257" s="125"/>
      <c r="BG257" s="125"/>
      <c r="BH257" s="125"/>
      <c r="BI257" s="125"/>
      <c r="BJ257" s="125"/>
      <c r="BK257" s="125"/>
    </row>
    <row r="258" spans="1:63" s="29" customFormat="1">
      <c r="A258" s="46"/>
      <c r="C258" s="305"/>
      <c r="D258" s="46"/>
      <c r="E258" s="46"/>
      <c r="F258" s="125"/>
      <c r="G258" s="125"/>
      <c r="H258" s="125"/>
      <c r="I258" s="125"/>
      <c r="J258" s="125"/>
      <c r="K258" s="125"/>
      <c r="L258" s="125"/>
      <c r="M258" s="125"/>
      <c r="N258" s="125"/>
      <c r="O258" s="125"/>
      <c r="P258" s="125"/>
      <c r="Q258" s="125"/>
      <c r="R258" s="125"/>
      <c r="S258" s="125"/>
      <c r="T258" s="125"/>
      <c r="U258" s="125"/>
      <c r="V258" s="125"/>
      <c r="W258" s="125"/>
      <c r="X258" s="125"/>
      <c r="Y258" s="125"/>
      <c r="Z258" s="125"/>
      <c r="AA258" s="125"/>
      <c r="AB258" s="125"/>
      <c r="AC258" s="125"/>
      <c r="AD258" s="125"/>
      <c r="AE258" s="125"/>
      <c r="AF258" s="125"/>
      <c r="AG258" s="125"/>
      <c r="AH258" s="125"/>
      <c r="AI258" s="125"/>
      <c r="AJ258" s="125"/>
      <c r="AK258" s="125"/>
      <c r="AL258" s="125"/>
      <c r="AM258" s="125"/>
      <c r="AN258" s="125"/>
      <c r="AO258" s="125"/>
      <c r="AP258" s="125"/>
      <c r="AQ258" s="125"/>
      <c r="AR258" s="125"/>
      <c r="AS258" s="125"/>
      <c r="AT258" s="125"/>
      <c r="AU258" s="125"/>
      <c r="AV258" s="125"/>
      <c r="AW258" s="125"/>
      <c r="AX258" s="125"/>
      <c r="AY258" s="125"/>
      <c r="AZ258" s="125"/>
      <c r="BA258" s="125"/>
      <c r="BB258" s="125"/>
      <c r="BC258" s="125"/>
      <c r="BD258" s="125"/>
      <c r="BE258" s="125"/>
      <c r="BF258" s="125"/>
      <c r="BG258" s="125"/>
      <c r="BH258" s="125"/>
      <c r="BI258" s="125"/>
      <c r="BJ258" s="125"/>
      <c r="BK258" s="125"/>
    </row>
    <row r="259" spans="1:63" s="29" customFormat="1">
      <c r="A259" s="46"/>
      <c r="C259" s="305"/>
      <c r="D259" s="46"/>
      <c r="E259" s="46"/>
      <c r="F259" s="125"/>
      <c r="G259" s="125"/>
      <c r="H259" s="125"/>
      <c r="I259" s="125"/>
      <c r="J259" s="125"/>
      <c r="K259" s="125"/>
      <c r="L259" s="125"/>
      <c r="M259" s="125"/>
      <c r="N259" s="125"/>
      <c r="O259" s="125"/>
      <c r="P259" s="125"/>
      <c r="Q259" s="125"/>
      <c r="R259" s="125"/>
      <c r="S259" s="125"/>
      <c r="T259" s="125"/>
      <c r="U259" s="125"/>
      <c r="V259" s="125"/>
      <c r="W259" s="125"/>
      <c r="X259" s="125"/>
      <c r="Y259" s="125"/>
      <c r="Z259" s="125"/>
      <c r="AA259" s="125"/>
      <c r="AB259" s="125"/>
      <c r="AC259" s="125"/>
      <c r="AD259" s="125"/>
      <c r="AE259" s="125"/>
      <c r="AF259" s="125"/>
      <c r="AG259" s="125"/>
      <c r="AH259" s="125"/>
      <c r="AI259" s="125"/>
      <c r="AJ259" s="125"/>
      <c r="AK259" s="125"/>
      <c r="AL259" s="125"/>
      <c r="AM259" s="125"/>
      <c r="AN259" s="125"/>
      <c r="AO259" s="125"/>
      <c r="AP259" s="125"/>
      <c r="AQ259" s="125"/>
      <c r="AR259" s="125"/>
      <c r="AS259" s="125"/>
      <c r="AT259" s="125"/>
      <c r="AU259" s="125"/>
      <c r="AV259" s="125"/>
      <c r="AW259" s="125"/>
      <c r="AX259" s="125"/>
      <c r="AY259" s="125"/>
      <c r="AZ259" s="125"/>
      <c r="BA259" s="125"/>
      <c r="BB259" s="125"/>
      <c r="BC259" s="125"/>
      <c r="BD259" s="125"/>
      <c r="BE259" s="125"/>
      <c r="BF259" s="125"/>
      <c r="BG259" s="125"/>
      <c r="BH259" s="125"/>
      <c r="BI259" s="125"/>
      <c r="BJ259" s="125"/>
      <c r="BK259" s="125"/>
    </row>
    <row r="260" spans="1:63" s="29" customFormat="1">
      <c r="A260" s="46"/>
      <c r="C260" s="305"/>
      <c r="D260" s="46"/>
      <c r="E260" s="46"/>
      <c r="F260" s="125"/>
      <c r="G260" s="125"/>
      <c r="H260" s="125"/>
      <c r="I260" s="125"/>
      <c r="J260" s="125"/>
      <c r="K260" s="125"/>
      <c r="L260" s="125"/>
      <c r="M260" s="125"/>
      <c r="N260" s="125"/>
      <c r="O260" s="125"/>
      <c r="P260" s="125"/>
      <c r="Q260" s="125"/>
      <c r="R260" s="125"/>
      <c r="S260" s="125"/>
      <c r="T260" s="125"/>
      <c r="U260" s="125"/>
      <c r="V260" s="125"/>
      <c r="W260" s="125"/>
      <c r="X260" s="125"/>
      <c r="Y260" s="125"/>
      <c r="Z260" s="125"/>
      <c r="AA260" s="125"/>
      <c r="AB260" s="125"/>
      <c r="AC260" s="125"/>
      <c r="AD260" s="125"/>
      <c r="AE260" s="125"/>
      <c r="AF260" s="125"/>
      <c r="AG260" s="125"/>
      <c r="AH260" s="125"/>
      <c r="AI260" s="125"/>
      <c r="AJ260" s="125"/>
      <c r="AK260" s="125"/>
      <c r="AL260" s="125"/>
      <c r="AM260" s="125"/>
      <c r="AN260" s="125"/>
      <c r="AO260" s="125"/>
      <c r="AP260" s="125"/>
      <c r="AQ260" s="125"/>
      <c r="AR260" s="125"/>
      <c r="AS260" s="125"/>
      <c r="AT260" s="125"/>
      <c r="AU260" s="125"/>
      <c r="AV260" s="125"/>
      <c r="AW260" s="125"/>
      <c r="AX260" s="125"/>
      <c r="AY260" s="125"/>
      <c r="AZ260" s="125"/>
      <c r="BA260" s="125"/>
      <c r="BB260" s="125"/>
      <c r="BC260" s="125"/>
      <c r="BD260" s="125"/>
      <c r="BE260" s="125"/>
      <c r="BF260" s="125"/>
      <c r="BG260" s="125"/>
      <c r="BH260" s="125"/>
      <c r="BI260" s="125"/>
      <c r="BJ260" s="125"/>
      <c r="BK260" s="125"/>
    </row>
    <row r="261" spans="1:63" s="29" customFormat="1">
      <c r="A261" s="46"/>
      <c r="C261" s="305"/>
      <c r="D261" s="46"/>
      <c r="E261" s="46"/>
      <c r="F261" s="125"/>
      <c r="G261" s="125"/>
      <c r="H261" s="125"/>
      <c r="I261" s="125"/>
      <c r="J261" s="125"/>
      <c r="K261" s="125"/>
      <c r="L261" s="125"/>
      <c r="M261" s="125"/>
      <c r="N261" s="125"/>
      <c r="O261" s="125"/>
      <c r="P261" s="125"/>
      <c r="Q261" s="125"/>
      <c r="R261" s="125"/>
      <c r="S261" s="125"/>
      <c r="T261" s="125"/>
      <c r="U261" s="125"/>
      <c r="V261" s="125"/>
      <c r="W261" s="125"/>
      <c r="X261" s="125"/>
      <c r="Y261" s="125"/>
      <c r="Z261" s="125"/>
      <c r="AA261" s="125"/>
      <c r="AB261" s="125"/>
      <c r="AC261" s="125"/>
      <c r="AD261" s="125"/>
      <c r="AE261" s="125"/>
      <c r="AF261" s="125"/>
      <c r="AG261" s="125"/>
      <c r="AH261" s="125"/>
      <c r="AI261" s="125"/>
      <c r="AJ261" s="125"/>
      <c r="AK261" s="125"/>
      <c r="AL261" s="125"/>
      <c r="AM261" s="125"/>
      <c r="AN261" s="125"/>
      <c r="AO261" s="125"/>
      <c r="AP261" s="125"/>
      <c r="AQ261" s="125"/>
      <c r="AR261" s="125"/>
      <c r="AS261" s="125"/>
      <c r="AT261" s="125"/>
      <c r="AU261" s="125"/>
      <c r="AV261" s="125"/>
      <c r="AW261" s="125"/>
      <c r="AX261" s="125"/>
      <c r="AY261" s="125"/>
      <c r="AZ261" s="125"/>
      <c r="BA261" s="125"/>
      <c r="BB261" s="125"/>
      <c r="BC261" s="125"/>
      <c r="BD261" s="125"/>
      <c r="BE261" s="125"/>
      <c r="BF261" s="125"/>
      <c r="BG261" s="125"/>
      <c r="BH261" s="125"/>
      <c r="BI261" s="125"/>
      <c r="BJ261" s="125"/>
      <c r="BK261" s="125"/>
    </row>
    <row r="262" spans="1:63" s="29" customFormat="1">
      <c r="A262" s="46"/>
      <c r="C262" s="305"/>
      <c r="D262" s="46"/>
      <c r="E262" s="46"/>
      <c r="F262" s="125"/>
      <c r="G262" s="125"/>
      <c r="H262" s="125"/>
      <c r="I262" s="125"/>
      <c r="J262" s="125"/>
      <c r="K262" s="125"/>
      <c r="L262" s="125"/>
      <c r="M262" s="125"/>
      <c r="N262" s="125"/>
      <c r="O262" s="125"/>
      <c r="P262" s="125"/>
      <c r="Q262" s="125"/>
      <c r="R262" s="125"/>
      <c r="S262" s="125"/>
      <c r="T262" s="125"/>
      <c r="U262" s="125"/>
      <c r="V262" s="125"/>
      <c r="W262" s="125"/>
      <c r="X262" s="125"/>
      <c r="Y262" s="125"/>
      <c r="Z262" s="125"/>
      <c r="AA262" s="125"/>
      <c r="AB262" s="125"/>
      <c r="AC262" s="125"/>
      <c r="AD262" s="125"/>
      <c r="AE262" s="125"/>
      <c r="AF262" s="125"/>
      <c r="AG262" s="125"/>
      <c r="AH262" s="125"/>
      <c r="AI262" s="125"/>
      <c r="AJ262" s="125"/>
      <c r="AK262" s="125"/>
      <c r="AL262" s="125"/>
      <c r="AM262" s="125"/>
      <c r="AN262" s="125"/>
      <c r="AO262" s="125"/>
      <c r="AP262" s="125"/>
      <c r="AQ262" s="125"/>
      <c r="AR262" s="125"/>
      <c r="AS262" s="125"/>
      <c r="AT262" s="125"/>
      <c r="AU262" s="125"/>
      <c r="AV262" s="125"/>
      <c r="AW262" s="125"/>
      <c r="AX262" s="125"/>
      <c r="AY262" s="125"/>
      <c r="AZ262" s="125"/>
      <c r="BA262" s="125"/>
      <c r="BB262" s="125"/>
      <c r="BC262" s="125"/>
      <c r="BD262" s="125"/>
      <c r="BE262" s="125"/>
      <c r="BF262" s="125"/>
      <c r="BG262" s="125"/>
      <c r="BH262" s="125"/>
      <c r="BI262" s="125"/>
      <c r="BJ262" s="125"/>
      <c r="BK262" s="125"/>
    </row>
    <row r="263" spans="1:63" s="29" customFormat="1">
      <c r="A263" s="46"/>
      <c r="C263" s="305"/>
      <c r="D263" s="46"/>
      <c r="E263" s="46"/>
      <c r="F263" s="125"/>
      <c r="G263" s="125"/>
      <c r="H263" s="125"/>
      <c r="I263" s="125"/>
      <c r="J263" s="125"/>
      <c r="K263" s="125"/>
      <c r="L263" s="125"/>
      <c r="M263" s="125"/>
      <c r="N263" s="125"/>
      <c r="O263" s="125"/>
      <c r="P263" s="125"/>
      <c r="Q263" s="125"/>
      <c r="R263" s="125"/>
      <c r="S263" s="125"/>
      <c r="T263" s="125"/>
      <c r="U263" s="125"/>
      <c r="V263" s="125"/>
      <c r="W263" s="125"/>
      <c r="X263" s="125"/>
      <c r="Y263" s="125"/>
      <c r="Z263" s="125"/>
      <c r="AA263" s="125"/>
      <c r="AB263" s="125"/>
      <c r="AC263" s="125"/>
      <c r="AD263" s="125"/>
      <c r="AE263" s="125"/>
      <c r="AF263" s="125"/>
      <c r="AG263" s="125"/>
      <c r="AH263" s="125"/>
      <c r="AI263" s="125"/>
      <c r="AJ263" s="125"/>
      <c r="AK263" s="125"/>
      <c r="AL263" s="125"/>
      <c r="AM263" s="125"/>
      <c r="AN263" s="125"/>
      <c r="AO263" s="125"/>
      <c r="AP263" s="125"/>
      <c r="AQ263" s="125"/>
      <c r="AR263" s="125"/>
      <c r="AS263" s="125"/>
      <c r="AT263" s="125"/>
      <c r="AU263" s="125"/>
      <c r="AV263" s="125"/>
      <c r="AW263" s="125"/>
      <c r="AX263" s="125"/>
      <c r="AY263" s="125"/>
      <c r="AZ263" s="125"/>
      <c r="BA263" s="125"/>
      <c r="BB263" s="125"/>
      <c r="BC263" s="125"/>
      <c r="BD263" s="125"/>
      <c r="BE263" s="125"/>
      <c r="BF263" s="125"/>
      <c r="BG263" s="125"/>
      <c r="BH263" s="125"/>
      <c r="BI263" s="125"/>
      <c r="BJ263" s="125"/>
      <c r="BK263" s="125"/>
    </row>
    <row r="264" spans="1:63" s="29" customFormat="1">
      <c r="A264" s="46"/>
      <c r="C264" s="305"/>
      <c r="D264" s="46"/>
      <c r="E264" s="46"/>
      <c r="F264" s="125"/>
      <c r="G264" s="125"/>
      <c r="H264" s="125"/>
      <c r="I264" s="125"/>
      <c r="J264" s="125"/>
      <c r="K264" s="125"/>
      <c r="L264" s="125"/>
      <c r="M264" s="125"/>
      <c r="N264" s="125"/>
      <c r="O264" s="125"/>
      <c r="P264" s="125"/>
      <c r="Q264" s="125"/>
      <c r="R264" s="125"/>
      <c r="S264" s="125"/>
      <c r="T264" s="125"/>
      <c r="U264" s="125"/>
      <c r="V264" s="125"/>
      <c r="W264" s="125"/>
      <c r="X264" s="125"/>
      <c r="Y264" s="125"/>
      <c r="Z264" s="125"/>
      <c r="AA264" s="125"/>
      <c r="AB264" s="125"/>
      <c r="AC264" s="125"/>
      <c r="AD264" s="125"/>
      <c r="AE264" s="125"/>
      <c r="AF264" s="125"/>
      <c r="AG264" s="125"/>
      <c r="AH264" s="125"/>
      <c r="AI264" s="125"/>
      <c r="AJ264" s="125"/>
      <c r="AK264" s="125"/>
      <c r="AL264" s="125"/>
      <c r="AM264" s="125"/>
      <c r="AN264" s="125"/>
      <c r="AO264" s="125"/>
      <c r="AP264" s="125"/>
      <c r="AQ264" s="125"/>
      <c r="AR264" s="125"/>
      <c r="AS264" s="125"/>
      <c r="AT264" s="125"/>
      <c r="AU264" s="125"/>
      <c r="AV264" s="125"/>
      <c r="AW264" s="125"/>
      <c r="AX264" s="125"/>
      <c r="AY264" s="125"/>
      <c r="AZ264" s="125"/>
      <c r="BA264" s="125"/>
      <c r="BB264" s="125"/>
      <c r="BC264" s="125"/>
      <c r="BD264" s="125"/>
      <c r="BE264" s="125"/>
      <c r="BF264" s="125"/>
      <c r="BG264" s="125"/>
      <c r="BH264" s="125"/>
      <c r="BI264" s="125"/>
      <c r="BJ264" s="125"/>
      <c r="BK264" s="125"/>
    </row>
    <row r="265" spans="1:63" s="29" customFormat="1">
      <c r="A265" s="46"/>
      <c r="C265" s="305"/>
      <c r="D265" s="46"/>
      <c r="E265" s="46"/>
      <c r="F265" s="125"/>
      <c r="G265" s="125"/>
      <c r="H265" s="125"/>
      <c r="I265" s="125"/>
      <c r="J265" s="125"/>
      <c r="K265" s="125"/>
      <c r="L265" s="125"/>
      <c r="M265" s="125"/>
      <c r="N265" s="125"/>
      <c r="O265" s="125"/>
      <c r="P265" s="125"/>
      <c r="Q265" s="125"/>
      <c r="R265" s="125"/>
      <c r="S265" s="125"/>
      <c r="T265" s="125"/>
      <c r="U265" s="125"/>
      <c r="V265" s="125"/>
      <c r="W265" s="125"/>
      <c r="X265" s="125"/>
      <c r="Y265" s="125"/>
      <c r="Z265" s="125"/>
      <c r="AA265" s="125"/>
      <c r="AB265" s="125"/>
      <c r="AC265" s="125"/>
      <c r="AD265" s="125"/>
      <c r="AE265" s="125"/>
      <c r="AF265" s="125"/>
      <c r="AG265" s="125"/>
      <c r="AH265" s="125"/>
      <c r="AI265" s="125"/>
      <c r="AJ265" s="125"/>
      <c r="AK265" s="125"/>
      <c r="AL265" s="125"/>
      <c r="AM265" s="125"/>
      <c r="AN265" s="125"/>
      <c r="AO265" s="125"/>
      <c r="AP265" s="125"/>
      <c r="AQ265" s="125"/>
      <c r="AR265" s="125"/>
      <c r="AS265" s="125"/>
      <c r="AT265" s="125"/>
      <c r="AU265" s="125"/>
      <c r="AV265" s="125"/>
      <c r="AW265" s="125"/>
      <c r="AX265" s="125"/>
      <c r="AY265" s="125"/>
      <c r="AZ265" s="125"/>
      <c r="BA265" s="125"/>
      <c r="BB265" s="125"/>
      <c r="BC265" s="125"/>
      <c r="BD265" s="125"/>
      <c r="BE265" s="125"/>
      <c r="BF265" s="125"/>
      <c r="BG265" s="125"/>
      <c r="BH265" s="125"/>
      <c r="BI265" s="125"/>
      <c r="BJ265" s="125"/>
      <c r="BK265" s="125"/>
    </row>
    <row r="266" spans="1:63" s="29" customFormat="1">
      <c r="A266" s="46"/>
      <c r="C266" s="305"/>
      <c r="D266" s="46"/>
      <c r="E266" s="46"/>
      <c r="F266" s="125"/>
      <c r="G266" s="125"/>
      <c r="H266" s="125"/>
      <c r="I266" s="125"/>
      <c r="J266" s="125"/>
      <c r="K266" s="125"/>
      <c r="L266" s="125"/>
      <c r="M266" s="125"/>
      <c r="N266" s="125"/>
      <c r="O266" s="125"/>
      <c r="P266" s="125"/>
      <c r="Q266" s="125"/>
      <c r="R266" s="125"/>
      <c r="S266" s="125"/>
      <c r="T266" s="125"/>
      <c r="U266" s="125"/>
      <c r="V266" s="125"/>
      <c r="W266" s="125"/>
      <c r="X266" s="125"/>
      <c r="Y266" s="125"/>
      <c r="Z266" s="125"/>
      <c r="AA266" s="125"/>
      <c r="AB266" s="125"/>
      <c r="AC266" s="125"/>
      <c r="AD266" s="125"/>
      <c r="AE266" s="125"/>
      <c r="AF266" s="125"/>
      <c r="AG266" s="125"/>
      <c r="AH266" s="125"/>
      <c r="AI266" s="125"/>
      <c r="AJ266" s="125"/>
      <c r="AK266" s="125"/>
      <c r="AL266" s="125"/>
      <c r="AM266" s="125"/>
      <c r="AN266" s="125"/>
      <c r="AO266" s="125"/>
      <c r="AP266" s="125"/>
      <c r="AQ266" s="125"/>
      <c r="AR266" s="125"/>
      <c r="AS266" s="125"/>
      <c r="AT266" s="125"/>
      <c r="AU266" s="125"/>
      <c r="AV266" s="125"/>
      <c r="AW266" s="125"/>
      <c r="AX266" s="125"/>
      <c r="AY266" s="125"/>
      <c r="AZ266" s="125"/>
      <c r="BA266" s="125"/>
      <c r="BB266" s="125"/>
      <c r="BC266" s="125"/>
      <c r="BD266" s="125"/>
      <c r="BE266" s="125"/>
      <c r="BF266" s="125"/>
      <c r="BG266" s="125"/>
      <c r="BH266" s="125"/>
      <c r="BI266" s="125"/>
      <c r="BJ266" s="125"/>
      <c r="BK266" s="125"/>
    </row>
    <row r="267" spans="1:63" s="29" customFormat="1">
      <c r="A267" s="46"/>
      <c r="C267" s="305"/>
      <c r="D267" s="46"/>
      <c r="E267" s="46"/>
      <c r="F267" s="125"/>
      <c r="G267" s="125"/>
      <c r="H267" s="125"/>
      <c r="I267" s="125"/>
      <c r="J267" s="125"/>
      <c r="K267" s="125"/>
      <c r="L267" s="125"/>
      <c r="M267" s="125"/>
      <c r="N267" s="125"/>
      <c r="O267" s="125"/>
      <c r="P267" s="125"/>
      <c r="Q267" s="125"/>
      <c r="R267" s="125"/>
      <c r="S267" s="125"/>
      <c r="T267" s="125"/>
      <c r="U267" s="125"/>
      <c r="V267" s="125"/>
      <c r="W267" s="125"/>
      <c r="X267" s="125"/>
      <c r="Y267" s="125"/>
      <c r="Z267" s="125"/>
      <c r="AA267" s="125"/>
      <c r="AB267" s="125"/>
      <c r="AC267" s="125"/>
      <c r="AD267" s="125"/>
      <c r="AE267" s="125"/>
      <c r="AF267" s="125"/>
      <c r="AG267" s="125"/>
      <c r="AH267" s="125"/>
      <c r="AI267" s="125"/>
      <c r="AJ267" s="125"/>
      <c r="AK267" s="125"/>
      <c r="AL267" s="125"/>
      <c r="AM267" s="125"/>
      <c r="AN267" s="125"/>
      <c r="AO267" s="125"/>
      <c r="AP267" s="125"/>
      <c r="AQ267" s="125"/>
      <c r="AR267" s="125"/>
      <c r="AS267" s="125"/>
      <c r="AT267" s="125"/>
      <c r="AU267" s="125"/>
      <c r="AV267" s="125"/>
      <c r="AW267" s="125"/>
      <c r="AX267" s="125"/>
      <c r="AY267" s="125"/>
      <c r="AZ267" s="125"/>
      <c r="BA267" s="125"/>
      <c r="BB267" s="125"/>
      <c r="BC267" s="125"/>
      <c r="BD267" s="125"/>
      <c r="BE267" s="125"/>
      <c r="BF267" s="125"/>
      <c r="BG267" s="125"/>
      <c r="BH267" s="125"/>
      <c r="BI267" s="125"/>
      <c r="BJ267" s="125"/>
      <c r="BK267" s="125"/>
    </row>
    <row r="268" spans="1:63" s="29" customFormat="1">
      <c r="A268" s="46"/>
      <c r="C268" s="305"/>
      <c r="D268" s="46"/>
      <c r="E268" s="46"/>
      <c r="F268" s="125"/>
      <c r="G268" s="125"/>
      <c r="H268" s="125"/>
      <c r="I268" s="125"/>
      <c r="J268" s="125"/>
      <c r="K268" s="125"/>
      <c r="L268" s="125"/>
      <c r="M268" s="125"/>
      <c r="N268" s="125"/>
      <c r="O268" s="125"/>
      <c r="P268" s="125"/>
      <c r="Q268" s="125"/>
      <c r="R268" s="125"/>
      <c r="S268" s="125"/>
      <c r="T268" s="125"/>
      <c r="U268" s="125"/>
      <c r="V268" s="125"/>
      <c r="W268" s="125"/>
      <c r="X268" s="125"/>
      <c r="Y268" s="125"/>
      <c r="Z268" s="125"/>
      <c r="AA268" s="125"/>
      <c r="AB268" s="125"/>
      <c r="AC268" s="125"/>
      <c r="AD268" s="125"/>
      <c r="AE268" s="125"/>
      <c r="AF268" s="125"/>
      <c r="AG268" s="125"/>
      <c r="AH268" s="125"/>
      <c r="AI268" s="125"/>
      <c r="AJ268" s="125"/>
      <c r="AK268" s="125"/>
      <c r="AL268" s="125"/>
      <c r="AM268" s="125"/>
      <c r="AN268" s="125"/>
      <c r="AO268" s="125"/>
      <c r="AP268" s="125"/>
      <c r="AQ268" s="125"/>
      <c r="AR268" s="125"/>
      <c r="AS268" s="125"/>
      <c r="AT268" s="125"/>
      <c r="AU268" s="125"/>
      <c r="AV268" s="125"/>
      <c r="AW268" s="125"/>
      <c r="AX268" s="125"/>
      <c r="AY268" s="125"/>
      <c r="AZ268" s="125"/>
      <c r="BA268" s="125"/>
      <c r="BB268" s="125"/>
      <c r="BC268" s="125"/>
      <c r="BD268" s="125"/>
      <c r="BE268" s="125"/>
      <c r="BF268" s="125"/>
      <c r="BG268" s="125"/>
      <c r="BH268" s="125"/>
      <c r="BI268" s="125"/>
      <c r="BJ268" s="125"/>
      <c r="BK268" s="125"/>
    </row>
    <row r="269" spans="1:63" s="29" customFormat="1">
      <c r="A269" s="46"/>
      <c r="C269" s="305"/>
      <c r="D269" s="46"/>
      <c r="E269" s="46"/>
      <c r="F269" s="125"/>
      <c r="G269" s="125"/>
      <c r="H269" s="125"/>
      <c r="I269" s="125"/>
      <c r="J269" s="125"/>
      <c r="K269" s="125"/>
      <c r="L269" s="125"/>
      <c r="M269" s="125"/>
      <c r="N269" s="125"/>
      <c r="O269" s="125"/>
      <c r="P269" s="125"/>
      <c r="Q269" s="125"/>
      <c r="R269" s="125"/>
      <c r="S269" s="125"/>
      <c r="T269" s="125"/>
      <c r="U269" s="125"/>
      <c r="V269" s="125"/>
      <c r="W269" s="125"/>
      <c r="X269" s="125"/>
      <c r="Y269" s="125"/>
      <c r="Z269" s="125"/>
      <c r="AA269" s="125"/>
      <c r="AB269" s="125"/>
      <c r="AC269" s="125"/>
      <c r="AD269" s="125"/>
      <c r="AE269" s="125"/>
      <c r="AF269" s="125"/>
      <c r="AG269" s="125"/>
      <c r="AH269" s="125"/>
      <c r="AI269" s="125"/>
      <c r="AJ269" s="125"/>
      <c r="AK269" s="125"/>
      <c r="AL269" s="125"/>
      <c r="AM269" s="125"/>
      <c r="AN269" s="125"/>
      <c r="AO269" s="125"/>
      <c r="AP269" s="125"/>
      <c r="AQ269" s="125"/>
      <c r="AR269" s="125"/>
      <c r="AS269" s="125"/>
      <c r="AT269" s="125"/>
      <c r="AU269" s="125"/>
      <c r="AV269" s="125"/>
      <c r="AW269" s="125"/>
      <c r="AX269" s="125"/>
      <c r="AY269" s="125"/>
      <c r="AZ269" s="125"/>
      <c r="BA269" s="125"/>
      <c r="BB269" s="125"/>
      <c r="BC269" s="125"/>
      <c r="BD269" s="125"/>
      <c r="BE269" s="125"/>
      <c r="BF269" s="125"/>
      <c r="BG269" s="125"/>
      <c r="BH269" s="125"/>
      <c r="BI269" s="125"/>
      <c r="BJ269" s="125"/>
      <c r="BK269" s="125"/>
    </row>
    <row r="270" spans="1:63" s="29" customFormat="1">
      <c r="A270" s="46"/>
      <c r="C270" s="305"/>
      <c r="D270" s="46"/>
      <c r="E270" s="46"/>
      <c r="F270" s="125"/>
      <c r="G270" s="125"/>
      <c r="H270" s="125"/>
      <c r="I270" s="125"/>
      <c r="J270" s="125"/>
      <c r="K270" s="125"/>
      <c r="L270" s="125"/>
      <c r="M270" s="125"/>
      <c r="N270" s="125"/>
      <c r="O270" s="125"/>
      <c r="P270" s="125"/>
      <c r="Q270" s="125"/>
      <c r="R270" s="125"/>
      <c r="S270" s="125"/>
      <c r="T270" s="125"/>
      <c r="U270" s="125"/>
      <c r="V270" s="125"/>
      <c r="W270" s="125"/>
      <c r="X270" s="125"/>
      <c r="Y270" s="125"/>
      <c r="Z270" s="125"/>
      <c r="AA270" s="125"/>
      <c r="AB270" s="125"/>
      <c r="AC270" s="125"/>
      <c r="AD270" s="125"/>
      <c r="AE270" s="125"/>
      <c r="AF270" s="125"/>
      <c r="AG270" s="125"/>
      <c r="AH270" s="125"/>
      <c r="AI270" s="125"/>
      <c r="AJ270" s="125"/>
      <c r="AK270" s="125"/>
      <c r="AL270" s="125"/>
      <c r="AM270" s="125"/>
      <c r="AN270" s="125"/>
      <c r="AO270" s="125"/>
      <c r="AP270" s="125"/>
      <c r="AQ270" s="125"/>
      <c r="AR270" s="125"/>
      <c r="AS270" s="125"/>
      <c r="AT270" s="125"/>
      <c r="AU270" s="125"/>
      <c r="AV270" s="125"/>
      <c r="AW270" s="125"/>
      <c r="AX270" s="125"/>
      <c r="AY270" s="125"/>
      <c r="AZ270" s="125"/>
      <c r="BA270" s="125"/>
      <c r="BB270" s="125"/>
      <c r="BC270" s="125"/>
      <c r="BD270" s="125"/>
      <c r="BE270" s="125"/>
      <c r="BF270" s="125"/>
      <c r="BG270" s="125"/>
      <c r="BH270" s="125"/>
      <c r="BI270" s="125"/>
      <c r="BJ270" s="125"/>
      <c r="BK270" s="125"/>
    </row>
    <row r="271" spans="1:63" s="29" customFormat="1">
      <c r="A271" s="46"/>
      <c r="C271" s="305"/>
      <c r="D271" s="46"/>
      <c r="E271" s="46"/>
      <c r="F271" s="125"/>
      <c r="G271" s="125"/>
      <c r="H271" s="125"/>
      <c r="I271" s="125"/>
      <c r="J271" s="125"/>
      <c r="K271" s="125"/>
      <c r="L271" s="125"/>
      <c r="M271" s="125"/>
      <c r="N271" s="125"/>
      <c r="O271" s="125"/>
      <c r="P271" s="125"/>
      <c r="Q271" s="125"/>
      <c r="R271" s="125"/>
      <c r="S271" s="125"/>
      <c r="T271" s="125"/>
      <c r="U271" s="125"/>
      <c r="V271" s="125"/>
      <c r="W271" s="125"/>
      <c r="X271" s="125"/>
      <c r="Y271" s="125"/>
      <c r="Z271" s="125"/>
      <c r="AA271" s="125"/>
      <c r="AB271" s="125"/>
      <c r="AC271" s="125"/>
      <c r="AD271" s="125"/>
      <c r="AE271" s="125"/>
      <c r="AF271" s="125"/>
      <c r="AG271" s="125"/>
      <c r="AH271" s="125"/>
      <c r="AI271" s="125"/>
      <c r="AJ271" s="125"/>
      <c r="AK271" s="125"/>
      <c r="AL271" s="125"/>
      <c r="AM271" s="125"/>
      <c r="AN271" s="125"/>
      <c r="AO271" s="125"/>
      <c r="AP271" s="125"/>
      <c r="AQ271" s="125"/>
      <c r="AR271" s="125"/>
      <c r="AS271" s="125"/>
      <c r="AT271" s="125"/>
      <c r="AU271" s="125"/>
      <c r="AV271" s="125"/>
      <c r="AW271" s="125"/>
      <c r="AX271" s="125"/>
      <c r="AY271" s="125"/>
      <c r="AZ271" s="125"/>
      <c r="BA271" s="125"/>
      <c r="BB271" s="125"/>
      <c r="BC271" s="125"/>
      <c r="BD271" s="125"/>
      <c r="BE271" s="125"/>
      <c r="BF271" s="125"/>
      <c r="BG271" s="125"/>
      <c r="BH271" s="125"/>
      <c r="BI271" s="125"/>
      <c r="BJ271" s="125"/>
      <c r="BK271" s="125"/>
    </row>
    <row r="272" spans="1:63" s="29" customFormat="1">
      <c r="A272" s="46"/>
      <c r="C272" s="305"/>
      <c r="D272" s="46"/>
      <c r="E272" s="46"/>
      <c r="F272" s="125"/>
      <c r="G272" s="125"/>
      <c r="H272" s="125"/>
      <c r="I272" s="125"/>
      <c r="J272" s="125"/>
      <c r="K272" s="125"/>
      <c r="L272" s="125"/>
      <c r="M272" s="125"/>
      <c r="N272" s="125"/>
      <c r="O272" s="125"/>
      <c r="P272" s="125"/>
      <c r="Q272" s="125"/>
      <c r="R272" s="125"/>
      <c r="S272" s="125"/>
      <c r="T272" s="125"/>
      <c r="U272" s="125"/>
      <c r="V272" s="125"/>
      <c r="W272" s="125"/>
      <c r="X272" s="125"/>
      <c r="Y272" s="125"/>
      <c r="Z272" s="125"/>
      <c r="AA272" s="125"/>
      <c r="AB272" s="125"/>
      <c r="AC272" s="125"/>
      <c r="AD272" s="125"/>
      <c r="AE272" s="125"/>
      <c r="AF272" s="125"/>
      <c r="AG272" s="125"/>
      <c r="AH272" s="125"/>
      <c r="AI272" s="125"/>
      <c r="AJ272" s="125"/>
      <c r="AK272" s="125"/>
      <c r="AL272" s="125"/>
      <c r="AM272" s="125"/>
      <c r="AN272" s="125"/>
      <c r="AO272" s="125"/>
      <c r="AP272" s="125"/>
      <c r="AQ272" s="125"/>
      <c r="AR272" s="125"/>
      <c r="AS272" s="125"/>
      <c r="AT272" s="125"/>
      <c r="AU272" s="125"/>
      <c r="AV272" s="125"/>
      <c r="AW272" s="125"/>
      <c r="AX272" s="125"/>
      <c r="AY272" s="125"/>
      <c r="AZ272" s="125"/>
      <c r="BA272" s="125"/>
      <c r="BB272" s="125"/>
      <c r="BC272" s="125"/>
      <c r="BD272" s="125"/>
      <c r="BE272" s="125"/>
      <c r="BF272" s="125"/>
      <c r="BG272" s="125"/>
      <c r="BH272" s="125"/>
      <c r="BI272" s="125"/>
      <c r="BJ272" s="125"/>
      <c r="BK272" s="125"/>
    </row>
    <row r="273" spans="1:63" s="29" customFormat="1">
      <c r="A273" s="46"/>
      <c r="C273" s="305"/>
      <c r="D273" s="46"/>
      <c r="E273" s="46"/>
      <c r="F273" s="125"/>
      <c r="G273" s="125"/>
      <c r="H273" s="125"/>
      <c r="I273" s="125"/>
      <c r="J273" s="125"/>
      <c r="K273" s="125"/>
      <c r="L273" s="125"/>
      <c r="M273" s="125"/>
      <c r="N273" s="125"/>
      <c r="O273" s="125"/>
      <c r="P273" s="125"/>
      <c r="Q273" s="125"/>
      <c r="R273" s="125"/>
      <c r="S273" s="125"/>
      <c r="T273" s="125"/>
      <c r="U273" s="125"/>
      <c r="V273" s="125"/>
      <c r="W273" s="125"/>
      <c r="X273" s="125"/>
      <c r="Y273" s="125"/>
      <c r="Z273" s="125"/>
      <c r="AA273" s="125"/>
      <c r="AB273" s="125"/>
      <c r="AC273" s="125"/>
      <c r="AD273" s="125"/>
      <c r="AE273" s="125"/>
      <c r="AF273" s="125"/>
      <c r="AG273" s="125"/>
      <c r="AH273" s="125"/>
      <c r="AI273" s="125"/>
      <c r="AJ273" s="125"/>
      <c r="AK273" s="125"/>
      <c r="AL273" s="125"/>
      <c r="AM273" s="125"/>
      <c r="AN273" s="125"/>
      <c r="AO273" s="125"/>
      <c r="AP273" s="125"/>
      <c r="AQ273" s="125"/>
      <c r="AR273" s="125"/>
      <c r="AS273" s="125"/>
      <c r="AT273" s="125"/>
      <c r="AU273" s="125"/>
      <c r="AV273" s="125"/>
      <c r="AW273" s="125"/>
      <c r="AX273" s="125"/>
      <c r="AY273" s="125"/>
      <c r="AZ273" s="125"/>
      <c r="BA273" s="125"/>
      <c r="BB273" s="125"/>
      <c r="BC273" s="125"/>
      <c r="BD273" s="125"/>
      <c r="BE273" s="125"/>
      <c r="BF273" s="125"/>
      <c r="BG273" s="125"/>
      <c r="BH273" s="125"/>
      <c r="BI273" s="125"/>
      <c r="BJ273" s="125"/>
      <c r="BK273" s="125"/>
    </row>
    <row r="274" spans="1:63" s="29" customFormat="1">
      <c r="A274" s="46"/>
      <c r="C274" s="305"/>
      <c r="D274" s="46"/>
      <c r="E274" s="46"/>
      <c r="F274" s="125"/>
      <c r="G274" s="125"/>
      <c r="H274" s="125"/>
      <c r="I274" s="125"/>
      <c r="J274" s="125"/>
      <c r="K274" s="125"/>
      <c r="L274" s="125"/>
      <c r="M274" s="125"/>
      <c r="N274" s="125"/>
      <c r="O274" s="125"/>
      <c r="P274" s="125"/>
      <c r="Q274" s="125"/>
      <c r="R274" s="125"/>
      <c r="S274" s="125"/>
      <c r="T274" s="125"/>
      <c r="U274" s="125"/>
      <c r="V274" s="125"/>
      <c r="W274" s="125"/>
      <c r="X274" s="125"/>
      <c r="Y274" s="125"/>
      <c r="Z274" s="125"/>
      <c r="AA274" s="125"/>
      <c r="AB274" s="125"/>
      <c r="AC274" s="125"/>
      <c r="AD274" s="125"/>
      <c r="AE274" s="125"/>
      <c r="AF274" s="125"/>
      <c r="AG274" s="125"/>
      <c r="AH274" s="125"/>
      <c r="AI274" s="125"/>
      <c r="AJ274" s="125"/>
      <c r="AK274" s="125"/>
      <c r="AL274" s="125"/>
      <c r="AM274" s="125"/>
      <c r="AN274" s="125"/>
      <c r="AO274" s="125"/>
      <c r="AP274" s="125"/>
      <c r="AQ274" s="125"/>
      <c r="AR274" s="125"/>
      <c r="AS274" s="125"/>
      <c r="AT274" s="125"/>
      <c r="AU274" s="125"/>
      <c r="AV274" s="125"/>
      <c r="AW274" s="125"/>
      <c r="AX274" s="125"/>
      <c r="AY274" s="125"/>
      <c r="AZ274" s="125"/>
      <c r="BA274" s="125"/>
      <c r="BB274" s="125"/>
      <c r="BC274" s="125"/>
      <c r="BD274" s="125"/>
      <c r="BE274" s="125"/>
      <c r="BF274" s="125"/>
      <c r="BG274" s="125"/>
      <c r="BH274" s="125"/>
      <c r="BI274" s="125"/>
      <c r="BJ274" s="125"/>
      <c r="BK274" s="125"/>
    </row>
    <row r="275" spans="1:63" s="29" customFormat="1">
      <c r="A275" s="46"/>
      <c r="C275" s="305"/>
      <c r="D275" s="46"/>
      <c r="E275" s="46"/>
      <c r="F275" s="125"/>
      <c r="G275" s="125"/>
      <c r="H275" s="125"/>
      <c r="I275" s="125"/>
      <c r="J275" s="125"/>
      <c r="K275" s="125"/>
      <c r="L275" s="125"/>
      <c r="M275" s="125"/>
      <c r="N275" s="125"/>
      <c r="O275" s="125"/>
      <c r="P275" s="125"/>
      <c r="Q275" s="125"/>
      <c r="R275" s="125"/>
      <c r="S275" s="125"/>
      <c r="T275" s="125"/>
      <c r="U275" s="125"/>
      <c r="V275" s="125"/>
      <c r="W275" s="125"/>
      <c r="X275" s="125"/>
      <c r="Y275" s="125"/>
      <c r="Z275" s="125"/>
      <c r="AA275" s="125"/>
      <c r="AB275" s="125"/>
      <c r="AC275" s="125"/>
      <c r="AD275" s="125"/>
      <c r="AE275" s="125"/>
      <c r="AF275" s="125"/>
      <c r="AG275" s="125"/>
      <c r="AH275" s="125"/>
      <c r="AI275" s="125"/>
      <c r="AJ275" s="125"/>
      <c r="AK275" s="125"/>
      <c r="AL275" s="125"/>
      <c r="AM275" s="125"/>
      <c r="AN275" s="125"/>
      <c r="AO275" s="125"/>
      <c r="AP275" s="125"/>
      <c r="AQ275" s="125"/>
      <c r="AR275" s="125"/>
      <c r="AS275" s="125"/>
      <c r="AT275" s="125"/>
      <c r="AU275" s="125"/>
      <c r="AV275" s="125"/>
      <c r="AW275" s="125"/>
      <c r="AX275" s="125"/>
      <c r="AY275" s="125"/>
      <c r="AZ275" s="125"/>
      <c r="BA275" s="125"/>
      <c r="BB275" s="125"/>
      <c r="BC275" s="125"/>
      <c r="BD275" s="125"/>
      <c r="BE275" s="125"/>
      <c r="BF275" s="125"/>
      <c r="BG275" s="125"/>
      <c r="BH275" s="125"/>
      <c r="BI275" s="125"/>
      <c r="BJ275" s="125"/>
      <c r="BK275" s="125"/>
    </row>
    <row r="276" spans="1:63" s="29" customFormat="1">
      <c r="A276" s="46"/>
      <c r="C276" s="305"/>
      <c r="D276" s="46"/>
      <c r="E276" s="46"/>
      <c r="F276" s="125"/>
      <c r="G276" s="125"/>
      <c r="H276" s="125"/>
      <c r="I276" s="125"/>
      <c r="J276" s="125"/>
      <c r="K276" s="125"/>
      <c r="L276" s="125"/>
      <c r="M276" s="125"/>
      <c r="N276" s="125"/>
      <c r="O276" s="125"/>
      <c r="P276" s="125"/>
      <c r="Q276" s="125"/>
      <c r="R276" s="125"/>
      <c r="S276" s="125"/>
      <c r="T276" s="125"/>
      <c r="U276" s="125"/>
      <c r="V276" s="125"/>
      <c r="W276" s="125"/>
      <c r="X276" s="125"/>
      <c r="Y276" s="125"/>
      <c r="Z276" s="125"/>
      <c r="AA276" s="125"/>
      <c r="AB276" s="125"/>
      <c r="AC276" s="125"/>
      <c r="AD276" s="125"/>
      <c r="AE276" s="125"/>
      <c r="AF276" s="125"/>
      <c r="AG276" s="125"/>
      <c r="AH276" s="125"/>
      <c r="AI276" s="125"/>
      <c r="AJ276" s="125"/>
      <c r="AK276" s="125"/>
      <c r="AL276" s="125"/>
      <c r="AM276" s="125"/>
      <c r="AN276" s="125"/>
      <c r="AO276" s="125"/>
      <c r="AP276" s="125"/>
      <c r="AQ276" s="125"/>
      <c r="AR276" s="125"/>
      <c r="AS276" s="125"/>
      <c r="AT276" s="125"/>
      <c r="AU276" s="125"/>
      <c r="AV276" s="125"/>
      <c r="AW276" s="125"/>
      <c r="AX276" s="125"/>
      <c r="AY276" s="125"/>
      <c r="AZ276" s="125"/>
      <c r="BA276" s="125"/>
      <c r="BB276" s="125"/>
      <c r="BC276" s="125"/>
      <c r="BD276" s="125"/>
      <c r="BE276" s="125"/>
      <c r="BF276" s="125"/>
      <c r="BG276" s="125"/>
      <c r="BH276" s="125"/>
      <c r="BI276" s="125"/>
      <c r="BJ276" s="125"/>
      <c r="BK276" s="125"/>
    </row>
    <row r="277" spans="1:63" s="29" customFormat="1">
      <c r="A277" s="46"/>
      <c r="C277" s="305"/>
      <c r="D277" s="46"/>
      <c r="E277" s="46"/>
      <c r="F277" s="125"/>
      <c r="G277" s="125"/>
      <c r="H277" s="125"/>
      <c r="I277" s="125"/>
      <c r="J277" s="125"/>
      <c r="K277" s="125"/>
      <c r="L277" s="125"/>
      <c r="M277" s="125"/>
      <c r="N277" s="125"/>
      <c r="O277" s="125"/>
      <c r="P277" s="125"/>
      <c r="Q277" s="125"/>
      <c r="R277" s="125"/>
      <c r="S277" s="125"/>
      <c r="T277" s="125"/>
      <c r="U277" s="125"/>
      <c r="V277" s="125"/>
      <c r="W277" s="125"/>
      <c r="X277" s="125"/>
      <c r="Y277" s="125"/>
      <c r="Z277" s="125"/>
      <c r="AA277" s="125"/>
      <c r="AB277" s="125"/>
      <c r="AC277" s="125"/>
      <c r="AD277" s="125"/>
      <c r="AE277" s="125"/>
      <c r="AF277" s="125"/>
      <c r="AG277" s="125"/>
      <c r="AH277" s="125"/>
      <c r="AI277" s="125"/>
      <c r="AJ277" s="125"/>
      <c r="AK277" s="125"/>
      <c r="AL277" s="125"/>
      <c r="AM277" s="125"/>
      <c r="AN277" s="125"/>
      <c r="AO277" s="125"/>
      <c r="AP277" s="125"/>
      <c r="AQ277" s="125"/>
      <c r="AR277" s="125"/>
      <c r="AS277" s="125"/>
      <c r="AT277" s="125"/>
      <c r="AU277" s="125"/>
      <c r="AV277" s="125"/>
      <c r="AW277" s="125"/>
      <c r="AX277" s="125"/>
      <c r="AY277" s="125"/>
      <c r="AZ277" s="125"/>
      <c r="BA277" s="125"/>
      <c r="BB277" s="125"/>
      <c r="BC277" s="125"/>
      <c r="BD277" s="125"/>
      <c r="BE277" s="125"/>
      <c r="BF277" s="125"/>
      <c r="BG277" s="125"/>
      <c r="BH277" s="125"/>
      <c r="BI277" s="125"/>
      <c r="BJ277" s="125"/>
      <c r="BK277" s="125"/>
    </row>
    <row r="278" spans="1:63" s="29" customFormat="1">
      <c r="A278" s="46"/>
      <c r="C278" s="305"/>
      <c r="D278" s="46"/>
      <c r="E278" s="46"/>
      <c r="F278" s="125"/>
      <c r="G278" s="125"/>
      <c r="H278" s="125"/>
      <c r="I278" s="125"/>
      <c r="J278" s="125"/>
      <c r="K278" s="125"/>
      <c r="L278" s="125"/>
      <c r="M278" s="125"/>
      <c r="N278" s="125"/>
      <c r="O278" s="125"/>
      <c r="P278" s="125"/>
      <c r="Q278" s="125"/>
      <c r="R278" s="125"/>
      <c r="S278" s="125"/>
      <c r="T278" s="125"/>
      <c r="U278" s="125"/>
      <c r="V278" s="125"/>
      <c r="W278" s="125"/>
      <c r="X278" s="125"/>
      <c r="Y278" s="125"/>
      <c r="Z278" s="125"/>
      <c r="AA278" s="125"/>
      <c r="AB278" s="125"/>
      <c r="AC278" s="125"/>
      <c r="AD278" s="125"/>
      <c r="AE278" s="125"/>
      <c r="AF278" s="125"/>
      <c r="AG278" s="125"/>
      <c r="AH278" s="125"/>
      <c r="AI278" s="125"/>
      <c r="AJ278" s="125"/>
      <c r="AK278" s="125"/>
      <c r="AL278" s="125"/>
      <c r="AM278" s="125"/>
      <c r="AN278" s="125"/>
      <c r="AO278" s="125"/>
      <c r="AP278" s="125"/>
      <c r="AQ278" s="125"/>
      <c r="AR278" s="125"/>
      <c r="AS278" s="125"/>
      <c r="AT278" s="125"/>
      <c r="AU278" s="125"/>
      <c r="AV278" s="125"/>
      <c r="AW278" s="125"/>
      <c r="AX278" s="125"/>
      <c r="AY278" s="125"/>
      <c r="AZ278" s="125"/>
      <c r="BA278" s="125"/>
      <c r="BB278" s="125"/>
      <c r="BC278" s="125"/>
      <c r="BD278" s="125"/>
      <c r="BE278" s="125"/>
      <c r="BF278" s="125"/>
      <c r="BG278" s="125"/>
      <c r="BH278" s="125"/>
      <c r="BI278" s="125"/>
      <c r="BJ278" s="125"/>
      <c r="BK278" s="125"/>
    </row>
    <row r="279" spans="1:63" s="29" customFormat="1">
      <c r="A279" s="46"/>
      <c r="C279" s="305"/>
      <c r="D279" s="46"/>
      <c r="E279" s="46"/>
      <c r="F279" s="125"/>
      <c r="G279" s="125"/>
      <c r="H279" s="125"/>
      <c r="I279" s="125"/>
      <c r="J279" s="125"/>
      <c r="K279" s="125"/>
      <c r="L279" s="125"/>
      <c r="M279" s="125"/>
      <c r="N279" s="125"/>
      <c r="O279" s="125"/>
      <c r="P279" s="125"/>
      <c r="Q279" s="125"/>
      <c r="R279" s="125"/>
      <c r="S279" s="125"/>
      <c r="T279" s="125"/>
      <c r="U279" s="125"/>
      <c r="V279" s="125"/>
      <c r="W279" s="125"/>
      <c r="X279" s="125"/>
      <c r="Y279" s="125"/>
      <c r="Z279" s="125"/>
      <c r="AA279" s="125"/>
      <c r="AB279" s="125"/>
      <c r="AC279" s="125"/>
      <c r="AD279" s="125"/>
      <c r="AE279" s="125"/>
      <c r="AF279" s="125"/>
      <c r="AG279" s="125"/>
      <c r="AH279" s="125"/>
      <c r="AI279" s="125"/>
      <c r="AJ279" s="125"/>
      <c r="AK279" s="125"/>
      <c r="AL279" s="125"/>
      <c r="AM279" s="125"/>
      <c r="AN279" s="125"/>
      <c r="AO279" s="125"/>
      <c r="AP279" s="125"/>
      <c r="AQ279" s="125"/>
      <c r="AR279" s="125"/>
      <c r="AS279" s="125"/>
      <c r="AT279" s="125"/>
      <c r="AU279" s="125"/>
      <c r="AV279" s="125"/>
      <c r="AW279" s="125"/>
      <c r="AX279" s="125"/>
      <c r="AY279" s="125"/>
      <c r="AZ279" s="125"/>
      <c r="BA279" s="125"/>
      <c r="BB279" s="125"/>
      <c r="BC279" s="125"/>
      <c r="BD279" s="125"/>
      <c r="BE279" s="125"/>
      <c r="BF279" s="125"/>
      <c r="BG279" s="125"/>
      <c r="BH279" s="125"/>
      <c r="BI279" s="125"/>
      <c r="BJ279" s="125"/>
      <c r="BK279" s="125"/>
    </row>
    <row r="280" spans="1:63" s="29" customFormat="1">
      <c r="A280" s="46"/>
      <c r="C280" s="305"/>
      <c r="D280" s="46"/>
      <c r="E280" s="46"/>
      <c r="F280" s="125"/>
      <c r="G280" s="125"/>
      <c r="H280" s="125"/>
      <c r="I280" s="125"/>
      <c r="J280" s="125"/>
      <c r="K280" s="125"/>
      <c r="L280" s="125"/>
      <c r="M280" s="125"/>
      <c r="N280" s="125"/>
      <c r="O280" s="125"/>
      <c r="P280" s="125"/>
      <c r="Q280" s="125"/>
      <c r="R280" s="125"/>
      <c r="S280" s="125"/>
      <c r="T280" s="125"/>
      <c r="U280" s="125"/>
      <c r="V280" s="125"/>
      <c r="W280" s="125"/>
      <c r="X280" s="125"/>
      <c r="Y280" s="125"/>
      <c r="Z280" s="125"/>
      <c r="AA280" s="125"/>
      <c r="AB280" s="125"/>
      <c r="AC280" s="125"/>
      <c r="AD280" s="125"/>
      <c r="AE280" s="125"/>
      <c r="AF280" s="125"/>
      <c r="AG280" s="125"/>
      <c r="AH280" s="125"/>
      <c r="AI280" s="125"/>
      <c r="AJ280" s="125"/>
      <c r="AK280" s="125"/>
      <c r="AL280" s="125"/>
      <c r="AM280" s="125"/>
      <c r="AN280" s="125"/>
      <c r="AO280" s="125"/>
      <c r="AP280" s="125"/>
      <c r="AQ280" s="125"/>
      <c r="AR280" s="125"/>
      <c r="AS280" s="125"/>
      <c r="AT280" s="125"/>
      <c r="AU280" s="125"/>
      <c r="AV280" s="125"/>
      <c r="AW280" s="125"/>
      <c r="AX280" s="125"/>
      <c r="AY280" s="125"/>
      <c r="AZ280" s="125"/>
      <c r="BA280" s="125"/>
      <c r="BB280" s="125"/>
      <c r="BC280" s="125"/>
      <c r="BD280" s="125"/>
      <c r="BE280" s="125"/>
      <c r="BF280" s="125"/>
      <c r="BG280" s="125"/>
      <c r="BH280" s="125"/>
      <c r="BI280" s="125"/>
      <c r="BJ280" s="125"/>
      <c r="BK280" s="125"/>
    </row>
    <row r="281" spans="1:63" s="29" customFormat="1">
      <c r="A281" s="46"/>
      <c r="C281" s="305"/>
      <c r="D281" s="46"/>
      <c r="E281" s="46"/>
      <c r="F281" s="125"/>
      <c r="G281" s="125"/>
      <c r="H281" s="125"/>
      <c r="I281" s="125"/>
      <c r="J281" s="125"/>
      <c r="K281" s="125"/>
      <c r="L281" s="125"/>
      <c r="M281" s="125"/>
      <c r="N281" s="125"/>
      <c r="O281" s="125"/>
      <c r="P281" s="125"/>
      <c r="Q281" s="125"/>
      <c r="R281" s="125"/>
      <c r="S281" s="125"/>
      <c r="T281" s="125"/>
      <c r="U281" s="125"/>
      <c r="V281" s="125"/>
      <c r="W281" s="125"/>
      <c r="X281" s="125"/>
      <c r="Y281" s="125"/>
      <c r="Z281" s="125"/>
      <c r="AA281" s="125"/>
      <c r="AB281" s="125"/>
      <c r="AC281" s="125"/>
      <c r="AD281" s="125"/>
      <c r="AE281" s="125"/>
      <c r="AF281" s="125"/>
      <c r="AG281" s="125"/>
      <c r="AH281" s="125"/>
      <c r="AI281" s="125"/>
      <c r="AJ281" s="125"/>
      <c r="AK281" s="125"/>
      <c r="AL281" s="125"/>
      <c r="AM281" s="125"/>
      <c r="AN281" s="125"/>
      <c r="AO281" s="125"/>
      <c r="AP281" s="125"/>
      <c r="AQ281" s="125"/>
      <c r="AR281" s="125"/>
      <c r="AS281" s="125"/>
      <c r="AT281" s="125"/>
      <c r="AU281" s="125"/>
      <c r="AV281" s="125"/>
      <c r="AW281" s="125"/>
      <c r="AX281" s="125"/>
      <c r="AY281" s="125"/>
      <c r="AZ281" s="125"/>
      <c r="BA281" s="125"/>
      <c r="BB281" s="125"/>
      <c r="BC281" s="125"/>
      <c r="BD281" s="125"/>
      <c r="BE281" s="125"/>
      <c r="BF281" s="125"/>
      <c r="BG281" s="125"/>
      <c r="BH281" s="125"/>
      <c r="BI281" s="125"/>
      <c r="BJ281" s="125"/>
      <c r="BK281" s="125"/>
    </row>
    <row r="282" spans="1:63" s="29" customFormat="1">
      <c r="A282" s="46"/>
      <c r="C282" s="305"/>
      <c r="D282" s="46"/>
      <c r="E282" s="46"/>
      <c r="F282" s="125"/>
      <c r="G282" s="125"/>
      <c r="H282" s="125"/>
      <c r="I282" s="125"/>
      <c r="J282" s="125"/>
      <c r="K282" s="125"/>
      <c r="L282" s="125"/>
      <c r="M282" s="125"/>
      <c r="N282" s="125"/>
      <c r="O282" s="125"/>
      <c r="P282" s="125"/>
      <c r="Q282" s="125"/>
      <c r="R282" s="125"/>
      <c r="S282" s="125"/>
      <c r="T282" s="125"/>
      <c r="U282" s="125"/>
      <c r="V282" s="125"/>
      <c r="W282" s="125"/>
      <c r="X282" s="125"/>
      <c r="Y282" s="125"/>
      <c r="Z282" s="125"/>
      <c r="AA282" s="125"/>
      <c r="AB282" s="125"/>
      <c r="AC282" s="125"/>
      <c r="AD282" s="125"/>
      <c r="AE282" s="125"/>
      <c r="AF282" s="125"/>
      <c r="AG282" s="125"/>
      <c r="AH282" s="125"/>
      <c r="AI282" s="125"/>
      <c r="AJ282" s="125"/>
      <c r="AK282" s="125"/>
      <c r="AL282" s="125"/>
      <c r="AM282" s="125"/>
      <c r="AN282" s="125"/>
      <c r="AO282" s="125"/>
      <c r="AP282" s="125"/>
      <c r="AQ282" s="125"/>
      <c r="AR282" s="125"/>
      <c r="AS282" s="125"/>
      <c r="AT282" s="125"/>
      <c r="AU282" s="125"/>
      <c r="AV282" s="125"/>
      <c r="AW282" s="125"/>
      <c r="AX282" s="125"/>
      <c r="AY282" s="125"/>
      <c r="AZ282" s="125"/>
      <c r="BA282" s="125"/>
      <c r="BB282" s="125"/>
      <c r="BC282" s="125"/>
      <c r="BD282" s="125"/>
      <c r="BE282" s="125"/>
      <c r="BF282" s="125"/>
      <c r="BG282" s="125"/>
      <c r="BH282" s="125"/>
      <c r="BI282" s="125"/>
      <c r="BJ282" s="125"/>
      <c r="BK282" s="125"/>
    </row>
    <row r="283" spans="1:63" s="29" customFormat="1">
      <c r="A283" s="46"/>
      <c r="C283" s="305"/>
      <c r="D283" s="46"/>
      <c r="E283" s="46"/>
      <c r="F283" s="125"/>
      <c r="G283" s="125"/>
      <c r="H283" s="125"/>
      <c r="I283" s="125"/>
      <c r="J283" s="125"/>
      <c r="K283" s="125"/>
      <c r="L283" s="125"/>
      <c r="M283" s="125"/>
      <c r="N283" s="125"/>
      <c r="O283" s="125"/>
      <c r="P283" s="125"/>
      <c r="Q283" s="125"/>
      <c r="R283" s="125"/>
      <c r="S283" s="125"/>
      <c r="T283" s="125"/>
      <c r="U283" s="125"/>
      <c r="V283" s="125"/>
      <c r="W283" s="125"/>
      <c r="X283" s="125"/>
      <c r="Y283" s="125"/>
      <c r="Z283" s="125"/>
      <c r="AA283" s="125"/>
      <c r="AB283" s="125"/>
      <c r="AC283" s="125"/>
      <c r="AD283" s="125"/>
      <c r="AE283" s="125"/>
      <c r="AF283" s="125"/>
      <c r="AG283" s="125"/>
      <c r="AH283" s="125"/>
      <c r="AI283" s="125"/>
      <c r="AJ283" s="125"/>
      <c r="AK283" s="125"/>
      <c r="AL283" s="125"/>
      <c r="AM283" s="125"/>
      <c r="AN283" s="125"/>
      <c r="AO283" s="125"/>
      <c r="AP283" s="125"/>
      <c r="AQ283" s="125"/>
      <c r="AR283" s="125"/>
      <c r="AS283" s="125"/>
      <c r="AT283" s="125"/>
      <c r="AU283" s="125"/>
      <c r="AV283" s="125"/>
      <c r="AW283" s="125"/>
      <c r="AX283" s="125"/>
      <c r="AY283" s="125"/>
      <c r="AZ283" s="125"/>
      <c r="BA283" s="125"/>
      <c r="BB283" s="125"/>
      <c r="BC283" s="125"/>
      <c r="BD283" s="125"/>
      <c r="BE283" s="125"/>
      <c r="BF283" s="125"/>
      <c r="BG283" s="125"/>
      <c r="BH283" s="125"/>
      <c r="BI283" s="125"/>
      <c r="BJ283" s="125"/>
      <c r="BK283" s="125"/>
    </row>
    <row r="284" spans="1:63" s="29" customFormat="1">
      <c r="A284" s="46"/>
      <c r="C284" s="305"/>
      <c r="D284" s="46"/>
      <c r="E284" s="46"/>
      <c r="F284" s="125"/>
      <c r="G284" s="125"/>
      <c r="H284" s="125"/>
      <c r="I284" s="125"/>
      <c r="J284" s="125"/>
      <c r="K284" s="125"/>
      <c r="L284" s="125"/>
      <c r="M284" s="125"/>
      <c r="N284" s="125"/>
      <c r="O284" s="125"/>
      <c r="P284" s="125"/>
      <c r="Q284" s="125"/>
      <c r="R284" s="125"/>
      <c r="S284" s="125"/>
      <c r="T284" s="125"/>
      <c r="U284" s="125"/>
      <c r="V284" s="125"/>
      <c r="W284" s="125"/>
      <c r="X284" s="125"/>
      <c r="Y284" s="125"/>
      <c r="Z284" s="125"/>
      <c r="AA284" s="125"/>
      <c r="AB284" s="125"/>
      <c r="AC284" s="125"/>
      <c r="AD284" s="125"/>
      <c r="AE284" s="125"/>
      <c r="AF284" s="125"/>
      <c r="AG284" s="125"/>
      <c r="AH284" s="125"/>
      <c r="AI284" s="125"/>
      <c r="AJ284" s="125"/>
      <c r="AK284" s="125"/>
      <c r="AL284" s="125"/>
      <c r="AM284" s="125"/>
      <c r="AN284" s="125"/>
      <c r="AO284" s="125"/>
      <c r="AP284" s="125"/>
      <c r="AQ284" s="125"/>
      <c r="AR284" s="125"/>
      <c r="AS284" s="125"/>
      <c r="AT284" s="125"/>
      <c r="AU284" s="125"/>
      <c r="AV284" s="125"/>
      <c r="AW284" s="125"/>
      <c r="AX284" s="125"/>
      <c r="AY284" s="125"/>
      <c r="AZ284" s="125"/>
      <c r="BA284" s="125"/>
      <c r="BB284" s="125"/>
      <c r="BC284" s="125"/>
      <c r="BD284" s="125"/>
      <c r="BE284" s="125"/>
      <c r="BF284" s="125"/>
      <c r="BG284" s="125"/>
      <c r="BH284" s="125"/>
      <c r="BI284" s="125"/>
      <c r="BJ284" s="125"/>
      <c r="BK284" s="125"/>
    </row>
    <row r="285" spans="1:63" s="29" customFormat="1">
      <c r="A285" s="46"/>
      <c r="C285" s="305"/>
      <c r="D285" s="46"/>
      <c r="E285" s="46"/>
      <c r="F285" s="125"/>
      <c r="G285" s="125"/>
      <c r="H285" s="125"/>
      <c r="I285" s="125"/>
      <c r="J285" s="125"/>
      <c r="K285" s="125"/>
      <c r="L285" s="125"/>
      <c r="M285" s="125"/>
      <c r="N285" s="125"/>
      <c r="O285" s="125"/>
      <c r="P285" s="125"/>
      <c r="Q285" s="125"/>
      <c r="R285" s="125"/>
      <c r="S285" s="125"/>
      <c r="T285" s="125"/>
      <c r="U285" s="125"/>
      <c r="V285" s="125"/>
      <c r="W285" s="125"/>
      <c r="X285" s="125"/>
      <c r="Y285" s="125"/>
      <c r="Z285" s="125"/>
      <c r="AA285" s="125"/>
      <c r="AB285" s="125"/>
      <c r="AC285" s="125"/>
      <c r="AD285" s="125"/>
      <c r="AE285" s="125"/>
      <c r="AF285" s="125"/>
      <c r="AG285" s="125"/>
      <c r="AH285" s="125"/>
      <c r="AI285" s="125"/>
      <c r="AJ285" s="125"/>
      <c r="AK285" s="125"/>
      <c r="AL285" s="125"/>
      <c r="AM285" s="125"/>
      <c r="AN285" s="125"/>
      <c r="AO285" s="125"/>
      <c r="AP285" s="125"/>
      <c r="AQ285" s="125"/>
      <c r="AR285" s="125"/>
      <c r="AS285" s="125"/>
      <c r="AT285" s="125"/>
      <c r="AU285" s="125"/>
      <c r="AV285" s="125"/>
      <c r="AW285" s="125"/>
      <c r="AX285" s="125"/>
      <c r="AY285" s="125"/>
      <c r="AZ285" s="125"/>
      <c r="BA285" s="125"/>
      <c r="BB285" s="125"/>
      <c r="BC285" s="125"/>
      <c r="BD285" s="125"/>
      <c r="BE285" s="125"/>
      <c r="BF285" s="125"/>
      <c r="BG285" s="125"/>
      <c r="BH285" s="125"/>
      <c r="BI285" s="125"/>
      <c r="BJ285" s="125"/>
      <c r="BK285" s="125"/>
    </row>
    <row r="286" spans="1:63" s="29" customFormat="1">
      <c r="A286" s="46"/>
      <c r="C286" s="305"/>
      <c r="D286" s="46"/>
      <c r="E286" s="46"/>
      <c r="F286" s="125"/>
      <c r="G286" s="125"/>
      <c r="H286" s="125"/>
      <c r="I286" s="125"/>
      <c r="J286" s="125"/>
      <c r="K286" s="125"/>
      <c r="L286" s="125"/>
      <c r="M286" s="125"/>
      <c r="N286" s="125"/>
      <c r="O286" s="125"/>
      <c r="P286" s="125"/>
      <c r="Q286" s="125"/>
      <c r="R286" s="125"/>
      <c r="S286" s="125"/>
      <c r="T286" s="125"/>
      <c r="U286" s="125"/>
      <c r="V286" s="125"/>
      <c r="W286" s="125"/>
      <c r="X286" s="125"/>
      <c r="Y286" s="125"/>
      <c r="Z286" s="125"/>
      <c r="AA286" s="125"/>
      <c r="AB286" s="125"/>
      <c r="AC286" s="125"/>
      <c r="AD286" s="125"/>
      <c r="AE286" s="125"/>
      <c r="AF286" s="125"/>
      <c r="AG286" s="125"/>
      <c r="AH286" s="125"/>
      <c r="AI286" s="125"/>
      <c r="AJ286" s="125"/>
      <c r="AK286" s="125"/>
      <c r="AL286" s="125"/>
      <c r="AM286" s="125"/>
      <c r="AN286" s="125"/>
      <c r="AO286" s="125"/>
      <c r="AP286" s="125"/>
      <c r="AQ286" s="125"/>
      <c r="AR286" s="125"/>
      <c r="AS286" s="125"/>
      <c r="AT286" s="125"/>
      <c r="AU286" s="125"/>
      <c r="AV286" s="125"/>
      <c r="AW286" s="125"/>
      <c r="AX286" s="125"/>
      <c r="AY286" s="125"/>
      <c r="AZ286" s="125"/>
      <c r="BA286" s="125"/>
      <c r="BB286" s="125"/>
      <c r="BC286" s="125"/>
      <c r="BD286" s="125"/>
      <c r="BE286" s="125"/>
      <c r="BF286" s="125"/>
      <c r="BG286" s="125"/>
      <c r="BH286" s="125"/>
      <c r="BI286" s="125"/>
      <c r="BJ286" s="125"/>
      <c r="BK286" s="125"/>
    </row>
    <row r="287" spans="1:63" s="29" customFormat="1">
      <c r="A287" s="46"/>
      <c r="C287" s="305"/>
      <c r="D287" s="46"/>
      <c r="E287" s="46"/>
      <c r="F287" s="125"/>
      <c r="G287" s="125"/>
      <c r="H287" s="125"/>
      <c r="I287" s="125"/>
      <c r="J287" s="125"/>
      <c r="K287" s="125"/>
      <c r="L287" s="125"/>
      <c r="M287" s="125"/>
      <c r="N287" s="125"/>
      <c r="O287" s="125"/>
      <c r="P287" s="125"/>
      <c r="Q287" s="125"/>
      <c r="R287" s="125"/>
      <c r="S287" s="125"/>
      <c r="T287" s="125"/>
      <c r="U287" s="125"/>
      <c r="V287" s="125"/>
      <c r="W287" s="125"/>
      <c r="X287" s="125"/>
      <c r="Y287" s="125"/>
      <c r="Z287" s="125"/>
      <c r="AA287" s="125"/>
      <c r="AB287" s="125"/>
      <c r="AC287" s="125"/>
      <c r="AD287" s="125"/>
      <c r="AE287" s="125"/>
      <c r="AF287" s="125"/>
      <c r="AG287" s="125"/>
      <c r="AH287" s="125"/>
      <c r="AI287" s="125"/>
      <c r="AJ287" s="125"/>
      <c r="AK287" s="125"/>
      <c r="AL287" s="125"/>
      <c r="AM287" s="125"/>
      <c r="AN287" s="125"/>
      <c r="AO287" s="125"/>
      <c r="AP287" s="125"/>
      <c r="AQ287" s="125"/>
      <c r="AR287" s="125"/>
      <c r="AS287" s="125"/>
      <c r="AT287" s="125"/>
      <c r="AU287" s="125"/>
      <c r="AV287" s="125"/>
      <c r="AW287" s="125"/>
      <c r="AX287" s="125"/>
      <c r="AY287" s="125"/>
      <c r="AZ287" s="125"/>
      <c r="BA287" s="125"/>
      <c r="BB287" s="125"/>
      <c r="BC287" s="125"/>
      <c r="BD287" s="125"/>
      <c r="BE287" s="125"/>
      <c r="BF287" s="125"/>
      <c r="BG287" s="125"/>
      <c r="BH287" s="125"/>
      <c r="BI287" s="125"/>
      <c r="BJ287" s="125"/>
      <c r="BK287" s="125"/>
    </row>
    <row r="288" spans="1:63" s="29" customFormat="1">
      <c r="A288" s="46"/>
      <c r="C288" s="305"/>
      <c r="D288" s="46"/>
      <c r="E288" s="46"/>
      <c r="F288" s="125"/>
      <c r="G288" s="125"/>
      <c r="H288" s="125"/>
      <c r="I288" s="125"/>
      <c r="J288" s="125"/>
      <c r="K288" s="125"/>
      <c r="L288" s="125"/>
      <c r="M288" s="125"/>
      <c r="N288" s="125"/>
      <c r="O288" s="125"/>
      <c r="P288" s="125"/>
      <c r="Q288" s="125"/>
      <c r="R288" s="125"/>
      <c r="S288" s="125"/>
      <c r="T288" s="125"/>
      <c r="U288" s="125"/>
      <c r="V288" s="125"/>
      <c r="W288" s="125"/>
      <c r="X288" s="125"/>
      <c r="Y288" s="125"/>
      <c r="Z288" s="125"/>
      <c r="AA288" s="125"/>
      <c r="AB288" s="125"/>
      <c r="AC288" s="125"/>
      <c r="AD288" s="125"/>
      <c r="AE288" s="125"/>
      <c r="AF288" s="125"/>
      <c r="AG288" s="125"/>
      <c r="AH288" s="125"/>
      <c r="AI288" s="125"/>
      <c r="AJ288" s="125"/>
      <c r="AK288" s="125"/>
      <c r="AL288" s="125"/>
      <c r="AM288" s="125"/>
      <c r="AN288" s="125"/>
      <c r="AO288" s="125"/>
      <c r="AP288" s="125"/>
      <c r="AQ288" s="125"/>
      <c r="AR288" s="125"/>
      <c r="AS288" s="125"/>
      <c r="AT288" s="125"/>
      <c r="AU288" s="125"/>
      <c r="AV288" s="125"/>
      <c r="AW288" s="125"/>
      <c r="AX288" s="125"/>
      <c r="AY288" s="125"/>
      <c r="AZ288" s="125"/>
      <c r="BA288" s="125"/>
      <c r="BB288" s="125"/>
      <c r="BC288" s="125"/>
      <c r="BD288" s="125"/>
      <c r="BE288" s="125"/>
      <c r="BF288" s="125"/>
      <c r="BG288" s="125"/>
      <c r="BH288" s="125"/>
      <c r="BI288" s="125"/>
      <c r="BJ288" s="125"/>
      <c r="BK288" s="125"/>
    </row>
    <row r="289" spans="1:63" s="29" customFormat="1">
      <c r="A289" s="46"/>
      <c r="C289" s="305"/>
      <c r="D289" s="46"/>
      <c r="E289" s="46"/>
      <c r="F289" s="125"/>
      <c r="G289" s="125"/>
      <c r="H289" s="125"/>
      <c r="I289" s="125"/>
      <c r="J289" s="125"/>
      <c r="K289" s="125"/>
      <c r="L289" s="125"/>
      <c r="M289" s="125"/>
      <c r="N289" s="125"/>
      <c r="O289" s="125"/>
      <c r="P289" s="125"/>
      <c r="Q289" s="125"/>
      <c r="R289" s="125"/>
      <c r="S289" s="125"/>
      <c r="T289" s="125"/>
      <c r="U289" s="125"/>
      <c r="V289" s="125"/>
      <c r="W289" s="125"/>
      <c r="X289" s="125"/>
      <c r="Y289" s="125"/>
      <c r="Z289" s="125"/>
      <c r="AA289" s="125"/>
      <c r="AB289" s="125"/>
      <c r="AC289" s="125"/>
      <c r="AD289" s="125"/>
      <c r="AE289" s="125"/>
      <c r="AF289" s="125"/>
      <c r="AG289" s="125"/>
      <c r="AH289" s="125"/>
      <c r="AI289" s="125"/>
      <c r="AJ289" s="125"/>
      <c r="AK289" s="125"/>
      <c r="AL289" s="125"/>
      <c r="AM289" s="125"/>
      <c r="AN289" s="125"/>
      <c r="AO289" s="125"/>
      <c r="AP289" s="125"/>
      <c r="AQ289" s="125"/>
      <c r="AR289" s="125"/>
      <c r="AS289" s="125"/>
      <c r="AT289" s="125"/>
      <c r="AU289" s="125"/>
      <c r="AV289" s="125"/>
      <c r="AW289" s="125"/>
      <c r="AX289" s="125"/>
      <c r="AY289" s="125"/>
      <c r="AZ289" s="125"/>
      <c r="BA289" s="125"/>
      <c r="BB289" s="125"/>
      <c r="BC289" s="125"/>
      <c r="BD289" s="125"/>
      <c r="BE289" s="125"/>
      <c r="BF289" s="125"/>
      <c r="BG289" s="125"/>
      <c r="BH289" s="125"/>
      <c r="BI289" s="125"/>
      <c r="BJ289" s="125"/>
      <c r="BK289" s="125"/>
    </row>
    <row r="290" spans="1:63" s="29" customFormat="1">
      <c r="A290" s="46"/>
      <c r="C290" s="305"/>
      <c r="D290" s="46"/>
      <c r="E290" s="46"/>
      <c r="F290" s="125"/>
      <c r="G290" s="125"/>
      <c r="H290" s="125"/>
      <c r="I290" s="125"/>
      <c r="J290" s="125"/>
      <c r="K290" s="125"/>
      <c r="L290" s="125"/>
      <c r="M290" s="125"/>
      <c r="N290" s="125"/>
      <c r="O290" s="125"/>
      <c r="P290" s="125"/>
      <c r="Q290" s="125"/>
      <c r="R290" s="125"/>
      <c r="S290" s="125"/>
      <c r="T290" s="125"/>
      <c r="U290" s="125"/>
      <c r="V290" s="125"/>
      <c r="W290" s="125"/>
      <c r="X290" s="125"/>
      <c r="Y290" s="125"/>
      <c r="Z290" s="125"/>
      <c r="AA290" s="125"/>
      <c r="AB290" s="125"/>
      <c r="AC290" s="125"/>
      <c r="AD290" s="125"/>
      <c r="AE290" s="125"/>
      <c r="AF290" s="125"/>
      <c r="AG290" s="125"/>
      <c r="AH290" s="125"/>
      <c r="AI290" s="125"/>
      <c r="AJ290" s="125"/>
      <c r="AK290" s="125"/>
      <c r="AL290" s="125"/>
      <c r="AM290" s="125"/>
      <c r="AN290" s="125"/>
      <c r="AO290" s="125"/>
      <c r="AP290" s="125"/>
      <c r="AQ290" s="125"/>
      <c r="AR290" s="125"/>
      <c r="AS290" s="125"/>
      <c r="AT290" s="125"/>
      <c r="AU290" s="125"/>
      <c r="AV290" s="125"/>
      <c r="AW290" s="125"/>
      <c r="AX290" s="125"/>
      <c r="AY290" s="125"/>
      <c r="AZ290" s="125"/>
      <c r="BA290" s="125"/>
      <c r="BB290" s="125"/>
      <c r="BC290" s="125"/>
      <c r="BD290" s="125"/>
      <c r="BE290" s="125"/>
      <c r="BF290" s="125"/>
      <c r="BG290" s="125"/>
      <c r="BH290" s="125"/>
      <c r="BI290" s="125"/>
      <c r="BJ290" s="125"/>
      <c r="BK290" s="125"/>
    </row>
    <row r="291" spans="1:63" s="29" customFormat="1">
      <c r="A291" s="46"/>
      <c r="C291" s="305"/>
      <c r="D291" s="46"/>
      <c r="E291" s="46"/>
      <c r="F291" s="125"/>
      <c r="G291" s="125"/>
      <c r="H291" s="125"/>
      <c r="I291" s="125"/>
      <c r="J291" s="125"/>
      <c r="K291" s="125"/>
      <c r="L291" s="125"/>
      <c r="M291" s="125"/>
      <c r="N291" s="125"/>
      <c r="O291" s="125"/>
      <c r="P291" s="125"/>
      <c r="Q291" s="125"/>
      <c r="R291" s="125"/>
      <c r="S291" s="125"/>
      <c r="T291" s="125"/>
      <c r="U291" s="125"/>
      <c r="V291" s="125"/>
      <c r="W291" s="125"/>
      <c r="X291" s="125"/>
      <c r="Y291" s="125"/>
      <c r="Z291" s="125"/>
      <c r="AA291" s="125"/>
      <c r="AB291" s="125"/>
      <c r="AC291" s="125"/>
      <c r="AD291" s="125"/>
      <c r="AE291" s="125"/>
      <c r="AF291" s="125"/>
      <c r="AG291" s="125"/>
      <c r="AH291" s="125"/>
      <c r="AI291" s="125"/>
      <c r="AJ291" s="125"/>
      <c r="AK291" s="125"/>
      <c r="AL291" s="125"/>
      <c r="AM291" s="125"/>
      <c r="AN291" s="125"/>
      <c r="AO291" s="125"/>
      <c r="AP291" s="125"/>
      <c r="AQ291" s="125"/>
      <c r="AR291" s="125"/>
      <c r="AS291" s="125"/>
      <c r="AT291" s="125"/>
      <c r="AU291" s="125"/>
      <c r="AV291" s="125"/>
      <c r="AW291" s="125"/>
      <c r="AX291" s="125"/>
      <c r="AY291" s="125"/>
      <c r="AZ291" s="125"/>
      <c r="BA291" s="125"/>
      <c r="BB291" s="125"/>
      <c r="BC291" s="125"/>
      <c r="BD291" s="125"/>
      <c r="BE291" s="125"/>
      <c r="BF291" s="125"/>
      <c r="BG291" s="125"/>
      <c r="BH291" s="125"/>
      <c r="BI291" s="125"/>
      <c r="BJ291" s="125"/>
      <c r="BK291" s="125"/>
    </row>
    <row r="292" spans="1:63" s="29" customFormat="1">
      <c r="A292" s="46"/>
      <c r="C292" s="305"/>
      <c r="D292" s="46"/>
      <c r="E292" s="46"/>
      <c r="F292" s="125"/>
      <c r="G292" s="125"/>
      <c r="H292" s="125"/>
      <c r="I292" s="125"/>
      <c r="J292" s="125"/>
      <c r="K292" s="125"/>
      <c r="L292" s="125"/>
      <c r="M292" s="125"/>
      <c r="N292" s="125"/>
      <c r="O292" s="125"/>
      <c r="P292" s="125"/>
      <c r="Q292" s="125"/>
      <c r="R292" s="125"/>
      <c r="S292" s="125"/>
      <c r="T292" s="125"/>
      <c r="U292" s="125"/>
      <c r="V292" s="125"/>
      <c r="W292" s="125"/>
      <c r="X292" s="125"/>
      <c r="Y292" s="125"/>
      <c r="Z292" s="125"/>
      <c r="AA292" s="125"/>
      <c r="AB292" s="125"/>
      <c r="AC292" s="125"/>
      <c r="AD292" s="125"/>
      <c r="AE292" s="125"/>
      <c r="AF292" s="125"/>
      <c r="AG292" s="125"/>
      <c r="AH292" s="125"/>
      <c r="AI292" s="125"/>
      <c r="AJ292" s="125"/>
      <c r="AK292" s="125"/>
      <c r="AL292" s="125"/>
      <c r="AM292" s="125"/>
      <c r="AN292" s="125"/>
      <c r="AO292" s="125"/>
      <c r="AP292" s="125"/>
      <c r="AQ292" s="125"/>
      <c r="AR292" s="125"/>
      <c r="AS292" s="125"/>
      <c r="AT292" s="125"/>
      <c r="AU292" s="125"/>
      <c r="AV292" s="125"/>
      <c r="AW292" s="125"/>
      <c r="AX292" s="125"/>
      <c r="AY292" s="125"/>
      <c r="AZ292" s="125"/>
      <c r="BA292" s="125"/>
      <c r="BB292" s="125"/>
      <c r="BC292" s="125"/>
      <c r="BD292" s="125"/>
      <c r="BE292" s="125"/>
      <c r="BF292" s="125"/>
      <c r="BG292" s="125"/>
      <c r="BH292" s="125"/>
      <c r="BI292" s="125"/>
      <c r="BJ292" s="125"/>
      <c r="BK292" s="125"/>
    </row>
    <row r="293" spans="1:63" s="29" customFormat="1">
      <c r="A293" s="46"/>
      <c r="C293" s="305"/>
      <c r="D293" s="46"/>
      <c r="E293" s="46"/>
      <c r="F293" s="125"/>
      <c r="G293" s="125"/>
      <c r="H293" s="125"/>
      <c r="I293" s="125"/>
      <c r="J293" s="125"/>
      <c r="K293" s="125"/>
      <c r="L293" s="125"/>
      <c r="M293" s="125"/>
      <c r="N293" s="125"/>
      <c r="O293" s="125"/>
      <c r="P293" s="125"/>
      <c r="Q293" s="125"/>
      <c r="R293" s="125"/>
      <c r="S293" s="125"/>
      <c r="T293" s="125"/>
      <c r="U293" s="125"/>
      <c r="V293" s="125"/>
      <c r="W293" s="125"/>
      <c r="X293" s="125"/>
      <c r="Y293" s="125"/>
      <c r="Z293" s="125"/>
      <c r="AA293" s="125"/>
      <c r="AB293" s="125"/>
      <c r="AC293" s="125"/>
      <c r="AD293" s="125"/>
      <c r="AE293" s="125"/>
      <c r="AF293" s="125"/>
      <c r="AG293" s="125"/>
      <c r="AH293" s="125"/>
      <c r="AI293" s="125"/>
      <c r="AJ293" s="125"/>
      <c r="AK293" s="125"/>
      <c r="AL293" s="125"/>
      <c r="AM293" s="125"/>
      <c r="AN293" s="125"/>
      <c r="AO293" s="125"/>
      <c r="AP293" s="125"/>
      <c r="AQ293" s="125"/>
      <c r="AR293" s="125"/>
      <c r="AS293" s="125"/>
      <c r="AT293" s="125"/>
      <c r="AU293" s="125"/>
      <c r="AV293" s="125"/>
      <c r="AW293" s="125"/>
      <c r="AX293" s="125"/>
      <c r="AY293" s="125"/>
      <c r="AZ293" s="125"/>
      <c r="BA293" s="125"/>
      <c r="BB293" s="125"/>
      <c r="BC293" s="125"/>
      <c r="BD293" s="125"/>
      <c r="BE293" s="125"/>
      <c r="BF293" s="125"/>
      <c r="BG293" s="125"/>
      <c r="BH293" s="125"/>
      <c r="BI293" s="125"/>
      <c r="BJ293" s="125"/>
      <c r="BK293" s="125"/>
    </row>
    <row r="294" spans="1:63" s="29" customFormat="1">
      <c r="A294" s="46"/>
      <c r="C294" s="305"/>
      <c r="D294" s="46"/>
      <c r="E294" s="46"/>
      <c r="F294" s="125"/>
      <c r="G294" s="125"/>
      <c r="H294" s="125"/>
      <c r="I294" s="125"/>
      <c r="J294" s="125"/>
      <c r="K294" s="125"/>
      <c r="L294" s="125"/>
      <c r="M294" s="125"/>
      <c r="N294" s="125"/>
      <c r="O294" s="125"/>
      <c r="P294" s="125"/>
      <c r="Q294" s="125"/>
      <c r="R294" s="125"/>
      <c r="S294" s="125"/>
      <c r="T294" s="125"/>
      <c r="U294" s="125"/>
      <c r="V294" s="125"/>
      <c r="W294" s="125"/>
      <c r="X294" s="125"/>
      <c r="Y294" s="125"/>
      <c r="Z294" s="125"/>
      <c r="AA294" s="125"/>
      <c r="AB294" s="125"/>
      <c r="AC294" s="125"/>
      <c r="AD294" s="125"/>
      <c r="AE294" s="125"/>
      <c r="AF294" s="125"/>
      <c r="AG294" s="125"/>
      <c r="AH294" s="125"/>
      <c r="AI294" s="125"/>
      <c r="AJ294" s="125"/>
      <c r="AK294" s="125"/>
      <c r="AL294" s="125"/>
      <c r="AM294" s="125"/>
      <c r="AN294" s="125"/>
      <c r="AO294" s="125"/>
      <c r="AP294" s="125"/>
      <c r="AQ294" s="125"/>
      <c r="AR294" s="125"/>
      <c r="AS294" s="125"/>
      <c r="AT294" s="125"/>
      <c r="AU294" s="125"/>
      <c r="AV294" s="125"/>
      <c r="AW294" s="125"/>
      <c r="AX294" s="125"/>
      <c r="AY294" s="125"/>
      <c r="AZ294" s="125"/>
      <c r="BA294" s="125"/>
      <c r="BB294" s="125"/>
      <c r="BC294" s="125"/>
      <c r="BD294" s="125"/>
      <c r="BE294" s="125"/>
      <c r="BF294" s="125"/>
      <c r="BG294" s="125"/>
      <c r="BH294" s="125"/>
      <c r="BI294" s="125"/>
      <c r="BJ294" s="125"/>
      <c r="BK294" s="125"/>
    </row>
    <row r="295" spans="1:63" s="29" customFormat="1">
      <c r="A295" s="46"/>
      <c r="C295" s="305"/>
      <c r="D295" s="46"/>
      <c r="E295" s="46"/>
      <c r="F295" s="125"/>
      <c r="G295" s="125"/>
      <c r="H295" s="125"/>
      <c r="I295" s="125"/>
      <c r="J295" s="125"/>
      <c r="K295" s="125"/>
      <c r="L295" s="125"/>
      <c r="M295" s="125"/>
      <c r="N295" s="125"/>
      <c r="O295" s="125"/>
      <c r="P295" s="125"/>
      <c r="Q295" s="125"/>
      <c r="R295" s="125"/>
      <c r="S295" s="125"/>
      <c r="T295" s="125"/>
      <c r="U295" s="125"/>
      <c r="V295" s="125"/>
      <c r="W295" s="125"/>
      <c r="X295" s="125"/>
      <c r="Y295" s="125"/>
      <c r="Z295" s="125"/>
      <c r="AA295" s="125"/>
      <c r="AB295" s="125"/>
      <c r="AC295" s="125"/>
      <c r="AD295" s="125"/>
      <c r="AE295" s="125"/>
      <c r="AF295" s="125"/>
      <c r="AG295" s="125"/>
      <c r="AH295" s="125"/>
      <c r="AI295" s="125"/>
      <c r="AJ295" s="125"/>
      <c r="AK295" s="125"/>
      <c r="AL295" s="125"/>
      <c r="AM295" s="125"/>
      <c r="AN295" s="125"/>
      <c r="AO295" s="125"/>
      <c r="AP295" s="125"/>
      <c r="AQ295" s="125"/>
      <c r="AR295" s="125"/>
      <c r="AS295" s="125"/>
      <c r="AT295" s="125"/>
      <c r="AU295" s="125"/>
      <c r="AV295" s="125"/>
      <c r="AW295" s="125"/>
      <c r="AX295" s="125"/>
      <c r="AY295" s="125"/>
      <c r="AZ295" s="125"/>
      <c r="BA295" s="125"/>
      <c r="BB295" s="125"/>
      <c r="BC295" s="125"/>
      <c r="BD295" s="125"/>
      <c r="BE295" s="125"/>
      <c r="BF295" s="125"/>
      <c r="BG295" s="125"/>
      <c r="BH295" s="125"/>
      <c r="BI295" s="125"/>
      <c r="BJ295" s="125"/>
      <c r="BK295" s="125"/>
    </row>
    <row r="296" spans="1:63" s="29" customFormat="1">
      <c r="A296" s="46"/>
      <c r="C296" s="305"/>
      <c r="D296" s="46"/>
      <c r="E296" s="46"/>
      <c r="F296" s="125"/>
      <c r="G296" s="125"/>
      <c r="H296" s="125"/>
      <c r="I296" s="125"/>
      <c r="J296" s="125"/>
      <c r="K296" s="125"/>
      <c r="L296" s="125"/>
      <c r="M296" s="125"/>
      <c r="N296" s="125"/>
      <c r="O296" s="125"/>
      <c r="P296" s="125"/>
      <c r="Q296" s="125"/>
      <c r="R296" s="125"/>
      <c r="S296" s="125"/>
      <c r="T296" s="125"/>
      <c r="U296" s="125"/>
      <c r="V296" s="125"/>
      <c r="W296" s="125"/>
      <c r="X296" s="125"/>
      <c r="Y296" s="125"/>
      <c r="Z296" s="125"/>
      <c r="AA296" s="125"/>
      <c r="AB296" s="125"/>
      <c r="AC296" s="125"/>
      <c r="AD296" s="125"/>
      <c r="AE296" s="125"/>
      <c r="AF296" s="125"/>
      <c r="AG296" s="125"/>
      <c r="AH296" s="125"/>
      <c r="AI296" s="125"/>
      <c r="AJ296" s="125"/>
      <c r="AK296" s="125"/>
      <c r="AL296" s="125"/>
      <c r="AM296" s="125"/>
      <c r="AN296" s="125"/>
      <c r="AO296" s="125"/>
      <c r="AP296" s="125"/>
      <c r="AQ296" s="125"/>
      <c r="AR296" s="125"/>
      <c r="AS296" s="125"/>
      <c r="AT296" s="125"/>
      <c r="AU296" s="125"/>
      <c r="AV296" s="125"/>
      <c r="AW296" s="125"/>
      <c r="AX296" s="125"/>
      <c r="AY296" s="125"/>
      <c r="AZ296" s="125"/>
      <c r="BA296" s="125"/>
      <c r="BB296" s="125"/>
      <c r="BC296" s="125"/>
      <c r="BD296" s="125"/>
      <c r="BE296" s="125"/>
      <c r="BF296" s="125"/>
      <c r="BG296" s="125"/>
      <c r="BH296" s="125"/>
      <c r="BI296" s="125"/>
      <c r="BJ296" s="125"/>
      <c r="BK296" s="125"/>
    </row>
    <row r="297" spans="1:63" s="29" customFormat="1">
      <c r="A297" s="46"/>
      <c r="C297" s="305"/>
      <c r="D297" s="46"/>
      <c r="E297" s="46"/>
      <c r="F297" s="125"/>
      <c r="G297" s="125"/>
      <c r="H297" s="125"/>
      <c r="I297" s="125"/>
      <c r="J297" s="125"/>
      <c r="K297" s="125"/>
      <c r="L297" s="125"/>
      <c r="M297" s="125"/>
      <c r="N297" s="125"/>
      <c r="O297" s="125"/>
      <c r="P297" s="125"/>
      <c r="Q297" s="125"/>
      <c r="R297" s="125"/>
      <c r="S297" s="125"/>
      <c r="T297" s="125"/>
      <c r="U297" s="125"/>
      <c r="V297" s="125"/>
      <c r="W297" s="125"/>
      <c r="X297" s="125"/>
      <c r="Y297" s="125"/>
      <c r="Z297" s="125"/>
      <c r="AA297" s="125"/>
      <c r="AB297" s="125"/>
      <c r="AC297" s="125"/>
      <c r="AD297" s="125"/>
      <c r="AE297" s="125"/>
      <c r="AF297" s="125"/>
      <c r="AG297" s="125"/>
      <c r="AH297" s="125"/>
      <c r="AI297" s="125"/>
      <c r="AJ297" s="125"/>
      <c r="AK297" s="125"/>
      <c r="AL297" s="125"/>
      <c r="AM297" s="125"/>
      <c r="AN297" s="125"/>
      <c r="AO297" s="125"/>
      <c r="AP297" s="125"/>
      <c r="AQ297" s="125"/>
      <c r="AR297" s="125"/>
      <c r="AS297" s="125"/>
      <c r="AT297" s="125"/>
      <c r="AU297" s="125"/>
      <c r="AV297" s="125"/>
      <c r="AW297" s="125"/>
      <c r="AX297" s="125"/>
      <c r="AY297" s="125"/>
      <c r="AZ297" s="125"/>
      <c r="BA297" s="125"/>
      <c r="BB297" s="125"/>
      <c r="BC297" s="125"/>
      <c r="BD297" s="125"/>
      <c r="BE297" s="125"/>
      <c r="BF297" s="125"/>
      <c r="BG297" s="125"/>
      <c r="BH297" s="125"/>
      <c r="BI297" s="125"/>
      <c r="BJ297" s="125"/>
      <c r="BK297" s="125"/>
    </row>
    <row r="298" spans="1:63" s="29" customFormat="1">
      <c r="A298" s="46"/>
      <c r="C298" s="305"/>
      <c r="D298" s="46"/>
      <c r="E298" s="46"/>
      <c r="F298" s="125"/>
      <c r="G298" s="125"/>
      <c r="H298" s="125"/>
      <c r="I298" s="125"/>
      <c r="J298" s="125"/>
      <c r="K298" s="125"/>
      <c r="L298" s="125"/>
      <c r="M298" s="125"/>
      <c r="N298" s="125"/>
      <c r="O298" s="125"/>
      <c r="P298" s="125"/>
      <c r="Q298" s="125"/>
      <c r="R298" s="125"/>
      <c r="S298" s="125"/>
      <c r="T298" s="125"/>
      <c r="U298" s="125"/>
      <c r="V298" s="125"/>
      <c r="W298" s="125"/>
      <c r="X298" s="125"/>
      <c r="Y298" s="125"/>
      <c r="Z298" s="125"/>
      <c r="AA298" s="125"/>
      <c r="AB298" s="125"/>
      <c r="AC298" s="125"/>
      <c r="AD298" s="125"/>
      <c r="AE298" s="125"/>
      <c r="AF298" s="125"/>
      <c r="AG298" s="125"/>
      <c r="AH298" s="125"/>
      <c r="AI298" s="125"/>
      <c r="AJ298" s="125"/>
      <c r="AK298" s="125"/>
      <c r="AL298" s="125"/>
      <c r="AM298" s="125"/>
      <c r="AN298" s="125"/>
      <c r="AO298" s="125"/>
      <c r="AP298" s="125"/>
      <c r="AQ298" s="125"/>
      <c r="AR298" s="125"/>
      <c r="AS298" s="125"/>
      <c r="AT298" s="125"/>
      <c r="AU298" s="125"/>
      <c r="AV298" s="125"/>
      <c r="AW298" s="125"/>
      <c r="AX298" s="125"/>
      <c r="AY298" s="125"/>
      <c r="AZ298" s="125"/>
      <c r="BA298" s="125"/>
      <c r="BB298" s="125"/>
      <c r="BC298" s="125"/>
      <c r="BD298" s="125"/>
      <c r="BE298" s="125"/>
      <c r="BF298" s="125"/>
      <c r="BG298" s="125"/>
      <c r="BH298" s="125"/>
      <c r="BI298" s="125"/>
      <c r="BJ298" s="125"/>
      <c r="BK298" s="125"/>
    </row>
    <row r="299" spans="1:63" s="29" customFormat="1">
      <c r="A299" s="46"/>
      <c r="C299" s="305"/>
      <c r="D299" s="46"/>
      <c r="E299" s="46"/>
      <c r="F299" s="125"/>
      <c r="G299" s="125"/>
      <c r="H299" s="125"/>
      <c r="I299" s="125"/>
      <c r="J299" s="125"/>
      <c r="K299" s="125"/>
      <c r="L299" s="125"/>
      <c r="M299" s="125"/>
      <c r="N299" s="125"/>
      <c r="O299" s="125"/>
      <c r="P299" s="125"/>
      <c r="Q299" s="125"/>
      <c r="R299" s="125"/>
      <c r="S299" s="125"/>
      <c r="T299" s="125"/>
      <c r="U299" s="125"/>
      <c r="V299" s="125"/>
      <c r="W299" s="125"/>
      <c r="X299" s="125"/>
      <c r="Y299" s="125"/>
      <c r="Z299" s="125"/>
      <c r="AA299" s="125"/>
      <c r="AB299" s="125"/>
      <c r="AC299" s="125"/>
      <c r="AD299" s="125"/>
      <c r="AE299" s="125"/>
      <c r="AF299" s="125"/>
      <c r="AG299" s="125"/>
      <c r="AH299" s="125"/>
      <c r="AI299" s="125"/>
      <c r="AJ299" s="125"/>
      <c r="AK299" s="125"/>
      <c r="AL299" s="125"/>
      <c r="AM299" s="125"/>
      <c r="AN299" s="125"/>
      <c r="AO299" s="125"/>
      <c r="AP299" s="125"/>
      <c r="AQ299" s="125"/>
      <c r="AR299" s="125"/>
      <c r="AS299" s="125"/>
      <c r="AT299" s="125"/>
      <c r="AU299" s="125"/>
      <c r="AV299" s="125"/>
      <c r="AW299" s="125"/>
      <c r="AX299" s="125"/>
      <c r="AY299" s="125"/>
      <c r="AZ299" s="125"/>
      <c r="BA299" s="125"/>
      <c r="BB299" s="125"/>
      <c r="BC299" s="125"/>
      <c r="BD299" s="125"/>
      <c r="BE299" s="125"/>
      <c r="BF299" s="125"/>
      <c r="BG299" s="125"/>
      <c r="BH299" s="125"/>
      <c r="BI299" s="125"/>
      <c r="BJ299" s="125"/>
      <c r="BK299" s="125"/>
    </row>
    <row r="300" spans="1:63" s="29" customFormat="1">
      <c r="A300" s="46"/>
      <c r="C300" s="305"/>
      <c r="D300" s="46"/>
      <c r="E300" s="46"/>
      <c r="F300" s="125"/>
      <c r="G300" s="125"/>
      <c r="H300" s="125"/>
      <c r="I300" s="125"/>
      <c r="J300" s="125"/>
      <c r="K300" s="125"/>
      <c r="L300" s="125"/>
      <c r="M300" s="125"/>
      <c r="N300" s="125"/>
      <c r="O300" s="125"/>
      <c r="P300" s="125"/>
      <c r="Q300" s="125"/>
      <c r="R300" s="125"/>
      <c r="S300" s="125"/>
      <c r="T300" s="125"/>
      <c r="U300" s="125"/>
      <c r="V300" s="125"/>
      <c r="W300" s="125"/>
      <c r="X300" s="125"/>
      <c r="Y300" s="125"/>
      <c r="Z300" s="125"/>
      <c r="AA300" s="125"/>
      <c r="AB300" s="125"/>
      <c r="AC300" s="125"/>
      <c r="AD300" s="125"/>
      <c r="AE300" s="125"/>
      <c r="AF300" s="125"/>
      <c r="AG300" s="125"/>
      <c r="AH300" s="125"/>
      <c r="AI300" s="125"/>
      <c r="AJ300" s="125"/>
      <c r="AK300" s="125"/>
      <c r="AL300" s="125"/>
      <c r="AM300" s="125"/>
      <c r="AN300" s="125"/>
      <c r="AO300" s="125"/>
      <c r="AP300" s="125"/>
      <c r="AQ300" s="125"/>
      <c r="AR300" s="125"/>
      <c r="AS300" s="125"/>
      <c r="AT300" s="125"/>
      <c r="AU300" s="125"/>
      <c r="AV300" s="125"/>
      <c r="AW300" s="125"/>
      <c r="AX300" s="125"/>
      <c r="AY300" s="125"/>
      <c r="AZ300" s="125"/>
      <c r="BA300" s="125"/>
      <c r="BB300" s="125"/>
      <c r="BC300" s="125"/>
      <c r="BD300" s="125"/>
      <c r="BE300" s="125"/>
      <c r="BF300" s="125"/>
      <c r="BG300" s="125"/>
      <c r="BH300" s="125"/>
      <c r="BI300" s="125"/>
      <c r="BJ300" s="125"/>
      <c r="BK300" s="125"/>
    </row>
    <row r="301" spans="1:63" s="29" customFormat="1">
      <c r="A301" s="46"/>
      <c r="C301" s="305"/>
      <c r="D301" s="46"/>
      <c r="E301" s="46"/>
      <c r="F301" s="125"/>
      <c r="G301" s="125"/>
      <c r="H301" s="125"/>
      <c r="I301" s="125"/>
      <c r="J301" s="125"/>
      <c r="K301" s="125"/>
      <c r="L301" s="125"/>
      <c r="M301" s="125"/>
      <c r="N301" s="125"/>
      <c r="O301" s="125"/>
      <c r="P301" s="125"/>
      <c r="Q301" s="125"/>
      <c r="R301" s="125"/>
      <c r="S301" s="125"/>
      <c r="T301" s="125"/>
      <c r="U301" s="125"/>
      <c r="V301" s="125"/>
      <c r="W301" s="125"/>
      <c r="X301" s="125"/>
      <c r="Y301" s="125"/>
      <c r="Z301" s="125"/>
      <c r="AA301" s="125"/>
      <c r="AB301" s="125"/>
      <c r="AC301" s="125"/>
      <c r="AD301" s="125"/>
      <c r="AE301" s="125"/>
      <c r="AF301" s="125"/>
      <c r="AG301" s="125"/>
      <c r="AH301" s="125"/>
      <c r="AI301" s="125"/>
      <c r="AJ301" s="125"/>
      <c r="AK301" s="125"/>
      <c r="AL301" s="125"/>
      <c r="AM301" s="125"/>
      <c r="AN301" s="125"/>
      <c r="AO301" s="125"/>
      <c r="AP301" s="125"/>
      <c r="AQ301" s="125"/>
      <c r="AR301" s="125"/>
      <c r="AS301" s="125"/>
      <c r="AT301" s="125"/>
      <c r="AU301" s="125"/>
      <c r="AV301" s="125"/>
      <c r="AW301" s="125"/>
      <c r="AX301" s="125"/>
      <c r="AY301" s="125"/>
      <c r="AZ301" s="125"/>
      <c r="BA301" s="125"/>
      <c r="BB301" s="125"/>
      <c r="BC301" s="125"/>
      <c r="BD301" s="125"/>
      <c r="BE301" s="125"/>
      <c r="BF301" s="125"/>
      <c r="BG301" s="125"/>
      <c r="BH301" s="125"/>
      <c r="BI301" s="125"/>
      <c r="BJ301" s="125"/>
      <c r="BK301" s="125"/>
    </row>
    <row r="302" spans="1:63" s="29" customFormat="1">
      <c r="A302" s="46"/>
      <c r="C302" s="305"/>
      <c r="D302" s="46"/>
      <c r="E302" s="46"/>
      <c r="F302" s="125"/>
      <c r="G302" s="125"/>
      <c r="H302" s="125"/>
      <c r="I302" s="125"/>
      <c r="J302" s="125"/>
      <c r="K302" s="125"/>
      <c r="L302" s="125"/>
      <c r="M302" s="125"/>
      <c r="N302" s="125"/>
      <c r="O302" s="125"/>
      <c r="P302" s="125"/>
      <c r="Q302" s="125"/>
      <c r="R302" s="125"/>
      <c r="S302" s="125"/>
      <c r="T302" s="125"/>
      <c r="U302" s="125"/>
      <c r="V302" s="125"/>
      <c r="W302" s="125"/>
      <c r="X302" s="125"/>
      <c r="Y302" s="125"/>
      <c r="Z302" s="125"/>
      <c r="AA302" s="125"/>
      <c r="AB302" s="125"/>
      <c r="AC302" s="125"/>
      <c r="AD302" s="125"/>
      <c r="AE302" s="125"/>
      <c r="AF302" s="125"/>
      <c r="AG302" s="125"/>
      <c r="AH302" s="125"/>
      <c r="AI302" s="125"/>
      <c r="AJ302" s="125"/>
      <c r="AK302" s="125"/>
      <c r="AL302" s="125"/>
      <c r="AM302" s="125"/>
      <c r="AN302" s="125"/>
      <c r="AO302" s="125"/>
      <c r="AP302" s="125"/>
      <c r="AQ302" s="125"/>
      <c r="AR302" s="125"/>
      <c r="AS302" s="125"/>
      <c r="AT302" s="125"/>
      <c r="AU302" s="125"/>
      <c r="AV302" s="125"/>
      <c r="AW302" s="125"/>
      <c r="AX302" s="125"/>
      <c r="AY302" s="125"/>
      <c r="AZ302" s="125"/>
      <c r="BA302" s="125"/>
      <c r="BB302" s="125"/>
      <c r="BC302" s="125"/>
      <c r="BD302" s="125"/>
      <c r="BE302" s="125"/>
      <c r="BF302" s="125"/>
      <c r="BG302" s="125"/>
      <c r="BH302" s="125"/>
      <c r="BI302" s="125"/>
      <c r="BJ302" s="125"/>
      <c r="BK302" s="125"/>
    </row>
    <row r="303" spans="1:63" s="29" customFormat="1">
      <c r="A303" s="46"/>
      <c r="C303" s="305"/>
      <c r="D303" s="46"/>
      <c r="E303" s="46"/>
      <c r="F303" s="125"/>
      <c r="G303" s="125"/>
      <c r="H303" s="125"/>
      <c r="I303" s="125"/>
      <c r="J303" s="125"/>
      <c r="K303" s="125"/>
      <c r="L303" s="125"/>
      <c r="M303" s="125"/>
      <c r="N303" s="125"/>
      <c r="O303" s="125"/>
      <c r="P303" s="125"/>
      <c r="Q303" s="125"/>
      <c r="R303" s="125"/>
      <c r="S303" s="125"/>
      <c r="T303" s="125"/>
      <c r="U303" s="125"/>
      <c r="V303" s="125"/>
      <c r="W303" s="125"/>
      <c r="X303" s="125"/>
      <c r="Y303" s="125"/>
      <c r="Z303" s="125"/>
      <c r="AA303" s="125"/>
      <c r="AB303" s="125"/>
      <c r="AC303" s="125"/>
      <c r="AD303" s="125"/>
      <c r="AE303" s="125"/>
      <c r="AF303" s="125"/>
      <c r="AG303" s="125"/>
      <c r="AH303" s="125"/>
      <c r="AI303" s="125"/>
      <c r="AJ303" s="125"/>
      <c r="AK303" s="125"/>
      <c r="AL303" s="125"/>
      <c r="AM303" s="125"/>
      <c r="AN303" s="125"/>
      <c r="AO303" s="125"/>
      <c r="AP303" s="125"/>
      <c r="AQ303" s="125"/>
      <c r="AR303" s="125"/>
      <c r="AS303" s="125"/>
      <c r="AT303" s="125"/>
      <c r="AU303" s="125"/>
      <c r="AV303" s="125"/>
      <c r="AW303" s="125"/>
      <c r="AX303" s="125"/>
      <c r="AY303" s="125"/>
      <c r="AZ303" s="125"/>
      <c r="BA303" s="125"/>
      <c r="BB303" s="125"/>
      <c r="BC303" s="125"/>
      <c r="BD303" s="125"/>
      <c r="BE303" s="125"/>
      <c r="BF303" s="125"/>
      <c r="BG303" s="125"/>
      <c r="BH303" s="125"/>
      <c r="BI303" s="125"/>
      <c r="BJ303" s="125"/>
      <c r="BK303" s="125"/>
    </row>
    <row r="304" spans="1:63" s="29" customFormat="1">
      <c r="A304" s="46"/>
      <c r="C304" s="305"/>
      <c r="D304" s="46"/>
      <c r="E304" s="46"/>
      <c r="F304" s="125"/>
      <c r="G304" s="125"/>
      <c r="H304" s="125"/>
      <c r="I304" s="125"/>
      <c r="J304" s="125"/>
      <c r="K304" s="125"/>
      <c r="L304" s="125"/>
      <c r="M304" s="125"/>
      <c r="N304" s="125"/>
      <c r="O304" s="125"/>
      <c r="P304" s="125"/>
      <c r="Q304" s="125"/>
      <c r="R304" s="125"/>
      <c r="S304" s="125"/>
      <c r="T304" s="125"/>
      <c r="U304" s="125"/>
      <c r="V304" s="125"/>
      <c r="W304" s="125"/>
      <c r="X304" s="125"/>
      <c r="Y304" s="125"/>
      <c r="Z304" s="125"/>
      <c r="AA304" s="125"/>
      <c r="AB304" s="125"/>
      <c r="AC304" s="125"/>
      <c r="AD304" s="125"/>
      <c r="AE304" s="125"/>
      <c r="AF304" s="125"/>
      <c r="AG304" s="125"/>
      <c r="AH304" s="125"/>
      <c r="AI304" s="125"/>
      <c r="AJ304" s="125"/>
      <c r="AK304" s="125"/>
      <c r="AL304" s="125"/>
      <c r="AM304" s="125"/>
      <c r="AN304" s="125"/>
      <c r="AO304" s="125"/>
      <c r="AP304" s="125"/>
      <c r="AQ304" s="125"/>
      <c r="AR304" s="125"/>
      <c r="AS304" s="125"/>
      <c r="AT304" s="125"/>
      <c r="AU304" s="125"/>
      <c r="AV304" s="125"/>
      <c r="AW304" s="125"/>
      <c r="AX304" s="125"/>
      <c r="AY304" s="125"/>
      <c r="AZ304" s="125"/>
      <c r="BA304" s="125"/>
      <c r="BB304" s="125"/>
      <c r="BC304" s="125"/>
      <c r="BD304" s="125"/>
      <c r="BE304" s="125"/>
      <c r="BF304" s="125"/>
      <c r="BG304" s="125"/>
      <c r="BH304" s="125"/>
      <c r="BI304" s="125"/>
      <c r="BJ304" s="125"/>
      <c r="BK304" s="125"/>
    </row>
    <row r="305" spans="1:63" s="29" customFormat="1">
      <c r="A305" s="46"/>
      <c r="C305" s="305"/>
      <c r="D305" s="46"/>
      <c r="E305" s="46"/>
      <c r="F305" s="125"/>
      <c r="G305" s="125"/>
      <c r="H305" s="125"/>
      <c r="I305" s="125"/>
      <c r="J305" s="125"/>
      <c r="K305" s="125"/>
      <c r="L305" s="125"/>
      <c r="M305" s="125"/>
      <c r="N305" s="125"/>
      <c r="O305" s="125"/>
      <c r="P305" s="125"/>
      <c r="Q305" s="125"/>
      <c r="R305" s="125"/>
      <c r="S305" s="125"/>
      <c r="T305" s="125"/>
      <c r="U305" s="125"/>
      <c r="V305" s="125"/>
      <c r="W305" s="125"/>
      <c r="X305" s="125"/>
      <c r="Y305" s="125"/>
      <c r="Z305" s="125"/>
      <c r="AA305" s="125"/>
      <c r="AB305" s="125"/>
      <c r="AC305" s="125"/>
      <c r="AD305" s="125"/>
      <c r="AE305" s="125"/>
      <c r="AF305" s="125"/>
      <c r="AG305" s="125"/>
      <c r="AH305" s="125"/>
      <c r="AI305" s="125"/>
      <c r="AJ305" s="125"/>
      <c r="AK305" s="125"/>
      <c r="AL305" s="125"/>
      <c r="AM305" s="125"/>
      <c r="AN305" s="125"/>
      <c r="AO305" s="125"/>
      <c r="AP305" s="125"/>
      <c r="AQ305" s="125"/>
      <c r="AR305" s="125"/>
      <c r="AS305" s="125"/>
      <c r="AT305" s="125"/>
      <c r="AU305" s="125"/>
      <c r="AV305" s="125"/>
      <c r="AW305" s="125"/>
      <c r="AX305" s="125"/>
      <c r="AY305" s="125"/>
      <c r="AZ305" s="125"/>
      <c r="BA305" s="125"/>
      <c r="BB305" s="125"/>
      <c r="BC305" s="125"/>
      <c r="BD305" s="125"/>
      <c r="BE305" s="125"/>
      <c r="BF305" s="125"/>
      <c r="BG305" s="125"/>
      <c r="BH305" s="125"/>
      <c r="BI305" s="125"/>
      <c r="BJ305" s="125"/>
      <c r="BK305" s="125"/>
    </row>
    <row r="306" spans="1:63" s="29" customFormat="1">
      <c r="A306" s="46"/>
      <c r="C306" s="305"/>
      <c r="D306" s="46"/>
      <c r="E306" s="46"/>
      <c r="F306" s="125"/>
      <c r="G306" s="125"/>
      <c r="H306" s="125"/>
      <c r="I306" s="125"/>
      <c r="J306" s="125"/>
      <c r="K306" s="125"/>
      <c r="L306" s="125"/>
      <c r="M306" s="125"/>
      <c r="N306" s="125"/>
      <c r="O306" s="125"/>
      <c r="P306" s="125"/>
      <c r="Q306" s="125"/>
      <c r="R306" s="125"/>
      <c r="S306" s="125"/>
      <c r="T306" s="125"/>
      <c r="U306" s="125"/>
      <c r="V306" s="125"/>
      <c r="W306" s="125"/>
      <c r="X306" s="125"/>
      <c r="Y306" s="125"/>
      <c r="Z306" s="125"/>
      <c r="AA306" s="125"/>
      <c r="AB306" s="125"/>
      <c r="AC306" s="125"/>
      <c r="AD306" s="125"/>
      <c r="AE306" s="125"/>
      <c r="AF306" s="125"/>
      <c r="AG306" s="125"/>
      <c r="AH306" s="125"/>
      <c r="AI306" s="125"/>
      <c r="AJ306" s="125"/>
      <c r="AK306" s="125"/>
      <c r="AL306" s="125"/>
      <c r="AM306" s="125"/>
      <c r="AN306" s="125"/>
      <c r="AO306" s="125"/>
      <c r="AP306" s="125"/>
      <c r="AQ306" s="125"/>
      <c r="AR306" s="125"/>
      <c r="AS306" s="125"/>
      <c r="AT306" s="125"/>
      <c r="AU306" s="125"/>
      <c r="AV306" s="125"/>
      <c r="AW306" s="125"/>
      <c r="AX306" s="125"/>
      <c r="AY306" s="125"/>
      <c r="AZ306" s="125"/>
      <c r="BA306" s="125"/>
      <c r="BB306" s="125"/>
      <c r="BC306" s="125"/>
      <c r="BD306" s="125"/>
      <c r="BE306" s="125"/>
      <c r="BF306" s="125"/>
      <c r="BG306" s="125"/>
      <c r="BH306" s="125"/>
      <c r="BI306" s="125"/>
      <c r="BJ306" s="125"/>
      <c r="BK306" s="125"/>
    </row>
    <row r="307" spans="1:63" s="29" customFormat="1">
      <c r="A307" s="46"/>
      <c r="C307" s="305"/>
      <c r="D307" s="46"/>
      <c r="E307" s="46"/>
      <c r="F307" s="125"/>
      <c r="G307" s="125"/>
      <c r="H307" s="125"/>
      <c r="I307" s="125"/>
      <c r="J307" s="125"/>
      <c r="K307" s="125"/>
      <c r="L307" s="125"/>
      <c r="M307" s="125"/>
      <c r="N307" s="125"/>
      <c r="O307" s="125"/>
      <c r="P307" s="125"/>
      <c r="Q307" s="125"/>
      <c r="R307" s="125"/>
      <c r="S307" s="125"/>
      <c r="T307" s="125"/>
      <c r="U307" s="125"/>
      <c r="V307" s="125"/>
      <c r="W307" s="125"/>
      <c r="X307" s="125"/>
      <c r="Y307" s="125"/>
      <c r="Z307" s="125"/>
      <c r="AA307" s="125"/>
      <c r="AB307" s="125"/>
      <c r="AC307" s="125"/>
      <c r="AD307" s="125"/>
      <c r="AE307" s="125"/>
      <c r="AF307" s="125"/>
      <c r="AG307" s="125"/>
      <c r="AH307" s="125"/>
      <c r="AI307" s="125"/>
      <c r="AJ307" s="125"/>
      <c r="AK307" s="125"/>
      <c r="AL307" s="125"/>
      <c r="AM307" s="125"/>
      <c r="AN307" s="125"/>
      <c r="AO307" s="125"/>
      <c r="AP307" s="125"/>
      <c r="AQ307" s="125"/>
      <c r="AR307" s="125"/>
      <c r="AS307" s="125"/>
      <c r="AT307" s="125"/>
      <c r="AU307" s="125"/>
      <c r="AV307" s="125"/>
      <c r="AW307" s="125"/>
      <c r="AX307" s="125"/>
      <c r="AY307" s="125"/>
      <c r="AZ307" s="125"/>
      <c r="BA307" s="125"/>
      <c r="BB307" s="125"/>
      <c r="BC307" s="125"/>
      <c r="BD307" s="125"/>
      <c r="BE307" s="125"/>
      <c r="BF307" s="125"/>
      <c r="BG307" s="125"/>
      <c r="BH307" s="125"/>
      <c r="BI307" s="125"/>
      <c r="BJ307" s="125"/>
      <c r="BK307" s="125"/>
    </row>
    <row r="308" spans="1:63" s="29" customFormat="1">
      <c r="A308" s="46"/>
      <c r="C308" s="305"/>
      <c r="D308" s="46"/>
      <c r="E308" s="46"/>
      <c r="F308" s="125"/>
      <c r="G308" s="125"/>
      <c r="H308" s="125"/>
      <c r="I308" s="125"/>
      <c r="J308" s="125"/>
      <c r="K308" s="125"/>
      <c r="L308" s="125"/>
      <c r="M308" s="125"/>
      <c r="N308" s="125"/>
      <c r="O308" s="125"/>
      <c r="P308" s="125"/>
      <c r="Q308" s="125"/>
      <c r="R308" s="125"/>
      <c r="S308" s="125"/>
      <c r="T308" s="125"/>
      <c r="U308" s="125"/>
      <c r="V308" s="125"/>
      <c r="W308" s="125"/>
      <c r="X308" s="125"/>
      <c r="Y308" s="125"/>
      <c r="Z308" s="125"/>
      <c r="AA308" s="125"/>
      <c r="AB308" s="125"/>
      <c r="AC308" s="125"/>
      <c r="AD308" s="125"/>
      <c r="AE308" s="125"/>
      <c r="AF308" s="125"/>
      <c r="AG308" s="125"/>
      <c r="AH308" s="125"/>
      <c r="AI308" s="125"/>
      <c r="AJ308" s="125"/>
      <c r="AK308" s="125"/>
      <c r="AL308" s="125"/>
      <c r="AM308" s="125"/>
      <c r="AN308" s="125"/>
      <c r="AO308" s="125"/>
      <c r="AP308" s="125"/>
      <c r="AQ308" s="125"/>
      <c r="AR308" s="125"/>
      <c r="AS308" s="125"/>
      <c r="AT308" s="125"/>
      <c r="AU308" s="125"/>
      <c r="AV308" s="125"/>
      <c r="AW308" s="125"/>
      <c r="AX308" s="125"/>
      <c r="AY308" s="125"/>
      <c r="AZ308" s="125"/>
      <c r="BA308" s="125"/>
      <c r="BB308" s="125"/>
      <c r="BC308" s="125"/>
      <c r="BD308" s="125"/>
      <c r="BE308" s="125"/>
      <c r="BF308" s="125"/>
      <c r="BG308" s="125"/>
      <c r="BH308" s="125"/>
      <c r="BI308" s="125"/>
      <c r="BJ308" s="125"/>
      <c r="BK308" s="125"/>
    </row>
    <row r="309" spans="1:63" s="29" customFormat="1">
      <c r="A309" s="46"/>
      <c r="C309" s="305"/>
      <c r="D309" s="46"/>
      <c r="E309" s="46"/>
      <c r="F309" s="125"/>
      <c r="G309" s="125"/>
      <c r="H309" s="125"/>
      <c r="I309" s="125"/>
      <c r="J309" s="125"/>
      <c r="K309" s="125"/>
      <c r="L309" s="125"/>
      <c r="M309" s="125"/>
      <c r="N309" s="125"/>
      <c r="O309" s="125"/>
      <c r="P309" s="125"/>
      <c r="Q309" s="125"/>
      <c r="R309" s="125"/>
      <c r="S309" s="125"/>
      <c r="T309" s="125"/>
      <c r="U309" s="125"/>
      <c r="V309" s="125"/>
      <c r="W309" s="125"/>
      <c r="X309" s="125"/>
      <c r="Y309" s="125"/>
      <c r="Z309" s="125"/>
      <c r="AA309" s="125"/>
      <c r="AB309" s="125"/>
      <c r="AC309" s="125"/>
      <c r="AD309" s="125"/>
      <c r="AE309" s="125"/>
      <c r="AF309" s="125"/>
      <c r="AG309" s="125"/>
      <c r="AH309" s="125"/>
      <c r="AI309" s="125"/>
      <c r="AJ309" s="125"/>
      <c r="AK309" s="125"/>
      <c r="AL309" s="125"/>
      <c r="AM309" s="125"/>
      <c r="AN309" s="125"/>
      <c r="AO309" s="125"/>
      <c r="AP309" s="125"/>
      <c r="AQ309" s="125"/>
      <c r="AR309" s="125"/>
      <c r="AS309" s="125"/>
      <c r="AT309" s="125"/>
      <c r="AU309" s="125"/>
      <c r="AV309" s="125"/>
      <c r="AW309" s="125"/>
      <c r="AX309" s="125"/>
      <c r="AY309" s="125"/>
      <c r="AZ309" s="125"/>
      <c r="BA309" s="125"/>
      <c r="BB309" s="125"/>
      <c r="BC309" s="125"/>
      <c r="BD309" s="125"/>
      <c r="BE309" s="125"/>
      <c r="BF309" s="125"/>
      <c r="BG309" s="125"/>
      <c r="BH309" s="125"/>
      <c r="BI309" s="125"/>
      <c r="BJ309" s="125"/>
      <c r="BK309" s="125"/>
    </row>
    <row r="310" spans="1:63" s="29" customFormat="1">
      <c r="A310" s="46"/>
      <c r="C310" s="305"/>
      <c r="D310" s="46"/>
      <c r="E310" s="46"/>
      <c r="F310" s="125"/>
      <c r="G310" s="125"/>
      <c r="H310" s="125"/>
      <c r="I310" s="125"/>
      <c r="J310" s="125"/>
      <c r="K310" s="125"/>
      <c r="L310" s="125"/>
      <c r="M310" s="125"/>
      <c r="N310" s="125"/>
      <c r="O310" s="125"/>
      <c r="P310" s="125"/>
      <c r="Q310" s="125"/>
      <c r="R310" s="125"/>
      <c r="S310" s="125"/>
      <c r="T310" s="125"/>
      <c r="U310" s="125"/>
      <c r="V310" s="125"/>
      <c r="W310" s="125"/>
      <c r="X310" s="125"/>
      <c r="Y310" s="125"/>
      <c r="Z310" s="125"/>
      <c r="AA310" s="125"/>
      <c r="AB310" s="125"/>
      <c r="AC310" s="125"/>
      <c r="AD310" s="125"/>
      <c r="AE310" s="125"/>
      <c r="AF310" s="125"/>
      <c r="AG310" s="125"/>
      <c r="AH310" s="125"/>
      <c r="AI310" s="125"/>
      <c r="AJ310" s="125"/>
      <c r="AK310" s="125"/>
      <c r="AL310" s="125"/>
      <c r="AM310" s="125"/>
      <c r="AN310" s="125"/>
      <c r="AO310" s="125"/>
      <c r="AP310" s="125"/>
      <c r="AQ310" s="125"/>
      <c r="AR310" s="125"/>
      <c r="AS310" s="125"/>
      <c r="AT310" s="125"/>
      <c r="AU310" s="125"/>
      <c r="AV310" s="125"/>
      <c r="AW310" s="125"/>
      <c r="AX310" s="125"/>
      <c r="AY310" s="125"/>
      <c r="AZ310" s="125"/>
      <c r="BA310" s="125"/>
      <c r="BB310" s="125"/>
      <c r="BC310" s="125"/>
      <c r="BD310" s="125"/>
      <c r="BE310" s="125"/>
      <c r="BF310" s="125"/>
      <c r="BG310" s="125"/>
      <c r="BH310" s="125"/>
      <c r="BI310" s="125"/>
      <c r="BJ310" s="125"/>
      <c r="BK310" s="125"/>
    </row>
    <row r="311" spans="1:63" s="29" customFormat="1">
      <c r="A311" s="46"/>
      <c r="C311" s="305"/>
      <c r="D311" s="46"/>
      <c r="E311" s="46"/>
      <c r="F311" s="125"/>
      <c r="G311" s="125"/>
      <c r="H311" s="125"/>
      <c r="I311" s="125"/>
      <c r="J311" s="125"/>
      <c r="K311" s="125"/>
      <c r="L311" s="125"/>
      <c r="M311" s="125"/>
      <c r="N311" s="125"/>
      <c r="O311" s="125"/>
      <c r="P311" s="125"/>
      <c r="Q311" s="125"/>
      <c r="R311" s="125"/>
      <c r="S311" s="125"/>
      <c r="T311" s="125"/>
      <c r="U311" s="125"/>
      <c r="V311" s="125"/>
      <c r="W311" s="125"/>
      <c r="X311" s="125"/>
      <c r="Y311" s="125"/>
      <c r="Z311" s="125"/>
      <c r="AA311" s="125"/>
      <c r="AB311" s="125"/>
      <c r="AC311" s="125"/>
      <c r="AD311" s="125"/>
      <c r="AE311" s="125"/>
      <c r="AF311" s="125"/>
      <c r="AG311" s="125"/>
      <c r="AH311" s="125"/>
      <c r="AI311" s="125"/>
      <c r="AJ311" s="125"/>
      <c r="AK311" s="125"/>
      <c r="AL311" s="125"/>
      <c r="AM311" s="125"/>
      <c r="AN311" s="125"/>
      <c r="AO311" s="125"/>
      <c r="AP311" s="125"/>
      <c r="AQ311" s="125"/>
      <c r="AR311" s="125"/>
      <c r="AS311" s="125"/>
      <c r="AT311" s="125"/>
      <c r="AU311" s="125"/>
      <c r="AV311" s="125"/>
      <c r="AW311" s="125"/>
      <c r="AX311" s="125"/>
      <c r="AY311" s="125"/>
      <c r="AZ311" s="125"/>
      <c r="BA311" s="125"/>
      <c r="BB311" s="125"/>
      <c r="BC311" s="125"/>
      <c r="BD311" s="125"/>
      <c r="BE311" s="125"/>
      <c r="BF311" s="125"/>
      <c r="BG311" s="125"/>
      <c r="BH311" s="125"/>
      <c r="BI311" s="125"/>
      <c r="BJ311" s="125"/>
      <c r="BK311" s="125"/>
    </row>
    <row r="312" spans="1:63" s="29" customFormat="1">
      <c r="A312" s="46"/>
      <c r="C312" s="305"/>
      <c r="D312" s="46"/>
      <c r="E312" s="46"/>
      <c r="F312" s="125"/>
      <c r="G312" s="125"/>
      <c r="H312" s="125"/>
      <c r="I312" s="125"/>
      <c r="J312" s="125"/>
      <c r="K312" s="125"/>
      <c r="L312" s="125"/>
      <c r="M312" s="125"/>
      <c r="N312" s="125"/>
      <c r="O312" s="125"/>
      <c r="P312" s="125"/>
      <c r="Q312" s="125"/>
      <c r="R312" s="125"/>
      <c r="S312" s="125"/>
      <c r="T312" s="125"/>
      <c r="U312" s="125"/>
      <c r="V312" s="125"/>
      <c r="W312" s="125"/>
      <c r="X312" s="125"/>
      <c r="Y312" s="125"/>
      <c r="Z312" s="125"/>
      <c r="AA312" s="125"/>
      <c r="AB312" s="125"/>
      <c r="AC312" s="125"/>
      <c r="AD312" s="125"/>
      <c r="AE312" s="125"/>
      <c r="AF312" s="125"/>
      <c r="AG312" s="125"/>
      <c r="AH312" s="125"/>
      <c r="AI312" s="125"/>
      <c r="AJ312" s="125"/>
      <c r="AK312" s="125"/>
      <c r="AL312" s="125"/>
      <c r="AM312" s="125"/>
      <c r="AN312" s="125"/>
      <c r="AO312" s="125"/>
      <c r="AP312" s="125"/>
      <c r="AQ312" s="125"/>
      <c r="AR312" s="125"/>
      <c r="AS312" s="125"/>
      <c r="AT312" s="125"/>
      <c r="AU312" s="125"/>
      <c r="AV312" s="125"/>
      <c r="AW312" s="125"/>
      <c r="AX312" s="125"/>
      <c r="AY312" s="125"/>
      <c r="AZ312" s="125"/>
      <c r="BA312" s="125"/>
      <c r="BB312" s="125"/>
      <c r="BC312" s="125"/>
      <c r="BD312" s="125"/>
      <c r="BE312" s="125"/>
      <c r="BF312" s="125"/>
      <c r="BG312" s="125"/>
      <c r="BH312" s="125"/>
      <c r="BI312" s="125"/>
      <c r="BJ312" s="125"/>
      <c r="BK312" s="125"/>
    </row>
    <row r="313" spans="1:63" s="29" customFormat="1">
      <c r="A313" s="46"/>
      <c r="C313" s="305"/>
      <c r="D313" s="46"/>
      <c r="E313" s="46"/>
      <c r="F313" s="125"/>
      <c r="G313" s="125"/>
      <c r="H313" s="125"/>
      <c r="I313" s="125"/>
      <c r="J313" s="125"/>
      <c r="K313" s="125"/>
      <c r="L313" s="125"/>
      <c r="M313" s="125"/>
      <c r="N313" s="125"/>
      <c r="O313" s="125"/>
      <c r="P313" s="125"/>
      <c r="Q313" s="125"/>
      <c r="R313" s="125"/>
      <c r="S313" s="125"/>
      <c r="T313" s="125"/>
      <c r="U313" s="125"/>
      <c r="V313" s="125"/>
      <c r="W313" s="125"/>
      <c r="X313" s="125"/>
      <c r="Y313" s="125"/>
      <c r="Z313" s="125"/>
      <c r="AA313" s="125"/>
      <c r="AB313" s="125"/>
      <c r="AC313" s="125"/>
      <c r="AD313" s="125"/>
      <c r="AE313" s="125"/>
      <c r="AF313" s="125"/>
      <c r="AG313" s="125"/>
      <c r="AH313" s="125"/>
      <c r="AI313" s="125"/>
      <c r="AJ313" s="125"/>
      <c r="AK313" s="125"/>
      <c r="AL313" s="125"/>
      <c r="AM313" s="125"/>
      <c r="AN313" s="125"/>
      <c r="AO313" s="125"/>
      <c r="AP313" s="125"/>
      <c r="AQ313" s="125"/>
      <c r="AR313" s="125"/>
      <c r="AS313" s="125"/>
      <c r="AT313" s="125"/>
      <c r="AU313" s="125"/>
      <c r="AV313" s="125"/>
      <c r="AW313" s="125"/>
      <c r="AX313" s="125"/>
      <c r="AY313" s="125"/>
      <c r="AZ313" s="125"/>
      <c r="BA313" s="125"/>
      <c r="BB313" s="125"/>
      <c r="BC313" s="125"/>
      <c r="BD313" s="125"/>
      <c r="BE313" s="125"/>
      <c r="BF313" s="125"/>
      <c r="BG313" s="125"/>
      <c r="BH313" s="125"/>
      <c r="BI313" s="125"/>
      <c r="BJ313" s="125"/>
      <c r="BK313" s="125"/>
    </row>
    <row r="314" spans="1:63" s="29" customFormat="1">
      <c r="A314" s="46"/>
      <c r="C314" s="305"/>
      <c r="D314" s="46"/>
      <c r="E314" s="46"/>
      <c r="F314" s="125"/>
      <c r="G314" s="125"/>
      <c r="H314" s="125"/>
      <c r="I314" s="125"/>
      <c r="J314" s="125"/>
      <c r="K314" s="125"/>
      <c r="L314" s="125"/>
      <c r="M314" s="125"/>
      <c r="N314" s="125"/>
      <c r="O314" s="125"/>
      <c r="P314" s="125"/>
      <c r="Q314" s="125"/>
      <c r="R314" s="125"/>
      <c r="S314" s="125"/>
      <c r="T314" s="125"/>
      <c r="U314" s="125"/>
      <c r="V314" s="125"/>
      <c r="W314" s="125"/>
      <c r="X314" s="125"/>
      <c r="Y314" s="125"/>
      <c r="Z314" s="125"/>
      <c r="AA314" s="125"/>
      <c r="AB314" s="125"/>
      <c r="AC314" s="125"/>
      <c r="AD314" s="125"/>
      <c r="AE314" s="125"/>
      <c r="AF314" s="125"/>
      <c r="AG314" s="125"/>
      <c r="AH314" s="125"/>
      <c r="AI314" s="125"/>
      <c r="AJ314" s="125"/>
      <c r="AK314" s="125"/>
      <c r="AL314" s="125"/>
      <c r="AM314" s="125"/>
      <c r="AN314" s="125"/>
      <c r="AO314" s="125"/>
      <c r="AP314" s="125"/>
      <c r="AQ314" s="125"/>
      <c r="AR314" s="125"/>
      <c r="AS314" s="125"/>
      <c r="AT314" s="125"/>
      <c r="AU314" s="125"/>
      <c r="AV314" s="125"/>
      <c r="AW314" s="125"/>
      <c r="AX314" s="125"/>
      <c r="AY314" s="125"/>
      <c r="AZ314" s="125"/>
      <c r="BA314" s="125"/>
      <c r="BB314" s="125"/>
      <c r="BC314" s="125"/>
      <c r="BD314" s="125"/>
      <c r="BE314" s="125"/>
      <c r="BF314" s="125"/>
      <c r="BG314" s="125"/>
      <c r="BH314" s="125"/>
      <c r="BI314" s="125"/>
      <c r="BJ314" s="125"/>
      <c r="BK314" s="125"/>
    </row>
    <row r="315" spans="1:63" s="29" customFormat="1">
      <c r="A315" s="46"/>
      <c r="C315" s="305"/>
      <c r="D315" s="46"/>
      <c r="E315" s="46"/>
      <c r="F315" s="125"/>
      <c r="G315" s="125"/>
      <c r="H315" s="125"/>
      <c r="I315" s="125"/>
      <c r="J315" s="125"/>
      <c r="K315" s="125"/>
      <c r="L315" s="125"/>
      <c r="M315" s="125"/>
      <c r="N315" s="125"/>
      <c r="O315" s="125"/>
      <c r="P315" s="125"/>
      <c r="Q315" s="125"/>
      <c r="R315" s="125"/>
      <c r="S315" s="125"/>
      <c r="T315" s="125"/>
      <c r="U315" s="125"/>
      <c r="V315" s="125"/>
      <c r="W315" s="125"/>
      <c r="X315" s="125"/>
      <c r="Y315" s="125"/>
      <c r="Z315" s="125"/>
      <c r="AA315" s="125"/>
      <c r="AB315" s="125"/>
      <c r="AC315" s="125"/>
      <c r="AD315" s="125"/>
      <c r="AE315" s="125"/>
      <c r="AF315" s="125"/>
      <c r="AG315" s="125"/>
      <c r="AH315" s="125"/>
      <c r="AI315" s="125"/>
      <c r="AJ315" s="125"/>
      <c r="AK315" s="125"/>
      <c r="AL315" s="125"/>
      <c r="AM315" s="125"/>
      <c r="AN315" s="125"/>
      <c r="AO315" s="125"/>
      <c r="AP315" s="125"/>
      <c r="AQ315" s="125"/>
      <c r="AR315" s="125"/>
      <c r="AS315" s="125"/>
      <c r="AT315" s="125"/>
      <c r="AU315" s="125"/>
      <c r="AV315" s="125"/>
      <c r="AW315" s="125"/>
      <c r="AX315" s="125"/>
      <c r="AY315" s="125"/>
      <c r="AZ315" s="125"/>
      <c r="BA315" s="125"/>
      <c r="BB315" s="125"/>
      <c r="BC315" s="125"/>
      <c r="BD315" s="125"/>
      <c r="BE315" s="125"/>
      <c r="BF315" s="125"/>
      <c r="BG315" s="125"/>
      <c r="BH315" s="125"/>
      <c r="BI315" s="125"/>
      <c r="BJ315" s="125"/>
      <c r="BK315" s="125"/>
    </row>
    <row r="316" spans="1:63" s="29" customFormat="1">
      <c r="A316" s="46"/>
      <c r="C316" s="305"/>
      <c r="D316" s="46"/>
      <c r="E316" s="46"/>
      <c r="F316" s="125"/>
      <c r="G316" s="125"/>
      <c r="H316" s="125"/>
      <c r="I316" s="125"/>
      <c r="J316" s="125"/>
      <c r="K316" s="125"/>
      <c r="L316" s="125"/>
      <c r="M316" s="125"/>
      <c r="N316" s="125"/>
      <c r="O316" s="125"/>
      <c r="P316" s="125"/>
      <c r="Q316" s="125"/>
      <c r="R316" s="125"/>
      <c r="S316" s="125"/>
      <c r="T316" s="125"/>
      <c r="U316" s="125"/>
      <c r="V316" s="125"/>
      <c r="W316" s="125"/>
      <c r="X316" s="125"/>
      <c r="Y316" s="125"/>
      <c r="Z316" s="125"/>
      <c r="AA316" s="125"/>
      <c r="AB316" s="125"/>
      <c r="AC316" s="125"/>
      <c r="AD316" s="125"/>
      <c r="AE316" s="125"/>
      <c r="AF316" s="125"/>
      <c r="AG316" s="125"/>
      <c r="AH316" s="125"/>
      <c r="AI316" s="125"/>
      <c r="AJ316" s="125"/>
      <c r="AK316" s="125"/>
      <c r="AL316" s="125"/>
      <c r="AM316" s="125"/>
      <c r="AN316" s="125"/>
      <c r="AO316" s="125"/>
      <c r="AP316" s="125"/>
      <c r="AQ316" s="125"/>
      <c r="AR316" s="125"/>
      <c r="AS316" s="125"/>
      <c r="AT316" s="125"/>
      <c r="AU316" s="125"/>
      <c r="AV316" s="125"/>
      <c r="AW316" s="125"/>
      <c r="AX316" s="125"/>
      <c r="AY316" s="125"/>
      <c r="AZ316" s="125"/>
      <c r="BA316" s="125"/>
      <c r="BB316" s="125"/>
      <c r="BC316" s="125"/>
      <c r="BD316" s="125"/>
      <c r="BE316" s="125"/>
      <c r="BF316" s="125"/>
      <c r="BG316" s="125"/>
      <c r="BH316" s="125"/>
      <c r="BI316" s="125"/>
      <c r="BJ316" s="125"/>
      <c r="BK316" s="125"/>
    </row>
    <row r="317" spans="1:63" s="29" customFormat="1">
      <c r="A317" s="46"/>
      <c r="C317" s="305"/>
      <c r="D317" s="46"/>
      <c r="E317" s="46"/>
      <c r="F317" s="125"/>
      <c r="G317" s="125"/>
      <c r="H317" s="125"/>
      <c r="I317" s="125"/>
      <c r="J317" s="125"/>
      <c r="K317" s="125"/>
      <c r="L317" s="125"/>
      <c r="M317" s="125"/>
      <c r="N317" s="125"/>
      <c r="O317" s="125"/>
      <c r="P317" s="125"/>
      <c r="Q317" s="125"/>
      <c r="R317" s="125"/>
      <c r="S317" s="125"/>
      <c r="T317" s="125"/>
      <c r="U317" s="125"/>
      <c r="V317" s="125"/>
      <c r="W317" s="125"/>
      <c r="X317" s="125"/>
      <c r="Y317" s="125"/>
      <c r="Z317" s="125"/>
      <c r="AA317" s="125"/>
      <c r="AB317" s="125"/>
      <c r="AC317" s="125"/>
      <c r="AD317" s="125"/>
      <c r="AE317" s="125"/>
      <c r="AF317" s="125"/>
      <c r="AG317" s="125"/>
      <c r="AH317" s="125"/>
      <c r="AI317" s="125"/>
      <c r="AJ317" s="125"/>
      <c r="AK317" s="125"/>
      <c r="AL317" s="125"/>
      <c r="AM317" s="125"/>
      <c r="AN317" s="125"/>
      <c r="AO317" s="125"/>
      <c r="AP317" s="125"/>
      <c r="AQ317" s="125"/>
      <c r="AR317" s="125"/>
      <c r="AS317" s="125"/>
      <c r="AT317" s="125"/>
      <c r="AU317" s="125"/>
      <c r="AV317" s="125"/>
      <c r="AW317" s="125"/>
      <c r="AX317" s="125"/>
      <c r="AY317" s="125"/>
      <c r="AZ317" s="125"/>
      <c r="BA317" s="125"/>
      <c r="BB317" s="125"/>
      <c r="BC317" s="125"/>
      <c r="BD317" s="125"/>
      <c r="BE317" s="125"/>
      <c r="BF317" s="125"/>
      <c r="BG317" s="125"/>
      <c r="BH317" s="125"/>
      <c r="BI317" s="125"/>
      <c r="BJ317" s="125"/>
      <c r="BK317" s="125"/>
    </row>
    <row r="318" spans="1:63" s="29" customFormat="1">
      <c r="A318" s="46"/>
      <c r="C318" s="305"/>
      <c r="D318" s="46"/>
      <c r="E318" s="46"/>
      <c r="F318" s="125"/>
      <c r="G318" s="125"/>
      <c r="H318" s="125"/>
      <c r="I318" s="125"/>
      <c r="J318" s="125"/>
      <c r="K318" s="125"/>
      <c r="L318" s="125"/>
      <c r="M318" s="125"/>
      <c r="N318" s="125"/>
      <c r="O318" s="125"/>
      <c r="P318" s="125"/>
      <c r="Q318" s="125"/>
      <c r="R318" s="125"/>
      <c r="S318" s="125"/>
      <c r="T318" s="125"/>
      <c r="U318" s="125"/>
      <c r="V318" s="125"/>
      <c r="W318" s="125"/>
      <c r="X318" s="125"/>
      <c r="Y318" s="125"/>
      <c r="Z318" s="125"/>
      <c r="AA318" s="125"/>
      <c r="AB318" s="125"/>
      <c r="AC318" s="125"/>
      <c r="AD318" s="125"/>
      <c r="AE318" s="125"/>
      <c r="AF318" s="125"/>
      <c r="AG318" s="125"/>
      <c r="AH318" s="125"/>
      <c r="AI318" s="125"/>
      <c r="AJ318" s="125"/>
      <c r="AK318" s="125"/>
      <c r="AL318" s="125"/>
      <c r="AM318" s="125"/>
      <c r="AN318" s="125"/>
      <c r="AO318" s="125"/>
      <c r="AP318" s="125"/>
      <c r="AQ318" s="125"/>
      <c r="AR318" s="125"/>
      <c r="AS318" s="125"/>
      <c r="AT318" s="125"/>
      <c r="AU318" s="125"/>
      <c r="AV318" s="125"/>
      <c r="AW318" s="125"/>
      <c r="AX318" s="125"/>
      <c r="AY318" s="125"/>
      <c r="AZ318" s="125"/>
      <c r="BA318" s="125"/>
      <c r="BB318" s="125"/>
      <c r="BC318" s="125"/>
      <c r="BD318" s="125"/>
      <c r="BE318" s="125"/>
      <c r="BF318" s="125"/>
      <c r="BG318" s="125"/>
      <c r="BH318" s="125"/>
      <c r="BI318" s="125"/>
      <c r="BJ318" s="125"/>
      <c r="BK318" s="125"/>
    </row>
    <row r="319" spans="1:63" s="29" customFormat="1">
      <c r="A319" s="46"/>
      <c r="C319" s="305"/>
      <c r="D319" s="46"/>
      <c r="E319" s="46"/>
      <c r="F319" s="125"/>
      <c r="G319" s="125"/>
      <c r="H319" s="125"/>
      <c r="I319" s="125"/>
      <c r="J319" s="125"/>
      <c r="K319" s="125"/>
      <c r="L319" s="125"/>
      <c r="M319" s="125"/>
      <c r="N319" s="125"/>
      <c r="O319" s="125"/>
      <c r="P319" s="125"/>
      <c r="Q319" s="125"/>
      <c r="R319" s="125"/>
      <c r="S319" s="125"/>
      <c r="T319" s="125"/>
      <c r="U319" s="125"/>
      <c r="V319" s="125"/>
      <c r="W319" s="125"/>
      <c r="X319" s="125"/>
      <c r="Y319" s="125"/>
      <c r="Z319" s="125"/>
      <c r="AA319" s="125"/>
      <c r="AB319" s="125"/>
      <c r="AC319" s="125"/>
      <c r="AD319" s="125"/>
      <c r="AE319" s="125"/>
      <c r="AF319" s="125"/>
      <c r="AG319" s="125"/>
      <c r="AH319" s="125"/>
      <c r="AI319" s="125"/>
      <c r="AJ319" s="125"/>
      <c r="AK319" s="125"/>
      <c r="AL319" s="125"/>
      <c r="AM319" s="125"/>
      <c r="AN319" s="125"/>
      <c r="AO319" s="125"/>
      <c r="AP319" s="125"/>
      <c r="AQ319" s="125"/>
      <c r="AR319" s="125"/>
      <c r="AS319" s="125"/>
      <c r="AT319" s="125"/>
      <c r="AU319" s="125"/>
      <c r="AV319" s="125"/>
      <c r="AW319" s="125"/>
      <c r="AX319" s="125"/>
      <c r="AY319" s="125"/>
      <c r="AZ319" s="125"/>
      <c r="BA319" s="125"/>
      <c r="BB319" s="125"/>
      <c r="BC319" s="125"/>
      <c r="BD319" s="125"/>
      <c r="BE319" s="125"/>
      <c r="BF319" s="125"/>
      <c r="BG319" s="125"/>
      <c r="BH319" s="125"/>
      <c r="BI319" s="125"/>
      <c r="BJ319" s="125"/>
      <c r="BK319" s="125"/>
    </row>
    <row r="320" spans="1:63" s="29" customFormat="1">
      <c r="A320" s="46"/>
      <c r="C320" s="305"/>
      <c r="D320" s="46"/>
      <c r="E320" s="46"/>
      <c r="F320" s="125"/>
      <c r="G320" s="125"/>
      <c r="H320" s="125"/>
      <c r="I320" s="125"/>
      <c r="J320" s="125"/>
      <c r="K320" s="125"/>
      <c r="L320" s="125"/>
      <c r="M320" s="125"/>
      <c r="N320" s="125"/>
      <c r="O320" s="125"/>
      <c r="P320" s="125"/>
      <c r="Q320" s="125"/>
      <c r="R320" s="125"/>
      <c r="S320" s="125"/>
      <c r="T320" s="125"/>
      <c r="U320" s="125"/>
      <c r="V320" s="125"/>
      <c r="W320" s="125"/>
      <c r="X320" s="125"/>
      <c r="Y320" s="125"/>
      <c r="Z320" s="125"/>
      <c r="AA320" s="125"/>
      <c r="AB320" s="125"/>
      <c r="AC320" s="125"/>
      <c r="AD320" s="125"/>
      <c r="AE320" s="125"/>
      <c r="AF320" s="125"/>
      <c r="AG320" s="125"/>
      <c r="AH320" s="125"/>
      <c r="AI320" s="125"/>
      <c r="AJ320" s="125"/>
      <c r="AK320" s="125"/>
      <c r="AL320" s="125"/>
      <c r="AM320" s="125"/>
      <c r="AN320" s="125"/>
      <c r="AO320" s="125"/>
      <c r="AP320" s="125"/>
      <c r="AQ320" s="125"/>
      <c r="AR320" s="125"/>
      <c r="AS320" s="125"/>
      <c r="AT320" s="125"/>
      <c r="AU320" s="125"/>
      <c r="AV320" s="125"/>
      <c r="AW320" s="125"/>
      <c r="AX320" s="125"/>
      <c r="AY320" s="125"/>
      <c r="AZ320" s="125"/>
      <c r="BA320" s="125"/>
      <c r="BB320" s="125"/>
      <c r="BC320" s="125"/>
      <c r="BD320" s="125"/>
      <c r="BE320" s="125"/>
      <c r="BF320" s="125"/>
      <c r="BG320" s="125"/>
      <c r="BH320" s="125"/>
      <c r="BI320" s="125"/>
      <c r="BJ320" s="125"/>
      <c r="BK320" s="125"/>
    </row>
    <row r="321" spans="1:63" s="29" customFormat="1">
      <c r="A321" s="46"/>
      <c r="C321" s="305"/>
      <c r="D321" s="46"/>
      <c r="E321" s="46"/>
      <c r="F321" s="125"/>
      <c r="G321" s="125"/>
      <c r="H321" s="125"/>
      <c r="I321" s="125"/>
      <c r="J321" s="125"/>
      <c r="K321" s="125"/>
      <c r="L321" s="125"/>
      <c r="M321" s="125"/>
      <c r="N321" s="125"/>
      <c r="O321" s="125"/>
      <c r="P321" s="125"/>
      <c r="Q321" s="125"/>
      <c r="R321" s="125"/>
      <c r="S321" s="125"/>
      <c r="T321" s="125"/>
      <c r="U321" s="125"/>
      <c r="V321" s="125"/>
      <c r="W321" s="125"/>
      <c r="X321" s="125"/>
      <c r="Y321" s="125"/>
      <c r="Z321" s="125"/>
      <c r="AA321" s="125"/>
      <c r="AB321" s="125"/>
      <c r="AC321" s="125"/>
      <c r="AD321" s="125"/>
      <c r="AE321" s="125"/>
      <c r="AF321" s="125"/>
      <c r="AG321" s="125"/>
      <c r="AH321" s="125"/>
      <c r="AI321" s="125"/>
      <c r="AJ321" s="125"/>
      <c r="AK321" s="125"/>
      <c r="AL321" s="125"/>
      <c r="AM321" s="125"/>
      <c r="AN321" s="125"/>
      <c r="AO321" s="125"/>
      <c r="AP321" s="125"/>
      <c r="AQ321" s="125"/>
      <c r="AR321" s="125"/>
      <c r="AS321" s="125"/>
      <c r="AT321" s="125"/>
      <c r="AU321" s="125"/>
      <c r="AV321" s="125"/>
      <c r="AW321" s="125"/>
      <c r="AX321" s="125"/>
      <c r="AY321" s="125"/>
      <c r="AZ321" s="125"/>
      <c r="BA321" s="125"/>
      <c r="BB321" s="125"/>
      <c r="BC321" s="125"/>
      <c r="BD321" s="125"/>
      <c r="BE321" s="125"/>
      <c r="BF321" s="125"/>
      <c r="BG321" s="125"/>
      <c r="BH321" s="125"/>
      <c r="BI321" s="125"/>
      <c r="BJ321" s="125"/>
      <c r="BK321" s="125"/>
    </row>
    <row r="322" spans="1:63" s="29" customFormat="1">
      <c r="A322" s="46"/>
      <c r="C322" s="305"/>
      <c r="D322" s="46"/>
      <c r="E322" s="46"/>
      <c r="F322" s="125"/>
      <c r="G322" s="125"/>
      <c r="H322" s="125"/>
      <c r="I322" s="125"/>
      <c r="J322" s="125"/>
      <c r="K322" s="125"/>
      <c r="L322" s="125"/>
      <c r="M322" s="125"/>
      <c r="N322" s="125"/>
      <c r="O322" s="125"/>
      <c r="P322" s="125"/>
      <c r="Q322" s="125"/>
      <c r="R322" s="125"/>
      <c r="S322" s="125"/>
      <c r="T322" s="125"/>
      <c r="U322" s="125"/>
      <c r="V322" s="125"/>
      <c r="W322" s="125"/>
      <c r="X322" s="125"/>
      <c r="Y322" s="125"/>
      <c r="Z322" s="125"/>
      <c r="AA322" s="125"/>
      <c r="AB322" s="125"/>
      <c r="AC322" s="125"/>
      <c r="AD322" s="125"/>
      <c r="AE322" s="125"/>
      <c r="AF322" s="125"/>
      <c r="AG322" s="125"/>
      <c r="AH322" s="125"/>
      <c r="AI322" s="125"/>
      <c r="AJ322" s="125"/>
      <c r="AK322" s="125"/>
      <c r="AL322" s="125"/>
      <c r="AM322" s="125"/>
      <c r="AN322" s="125"/>
      <c r="AO322" s="125"/>
      <c r="AP322" s="125"/>
      <c r="AQ322" s="125"/>
      <c r="AR322" s="125"/>
      <c r="AS322" s="125"/>
      <c r="AT322" s="125"/>
      <c r="AU322" s="125"/>
      <c r="AV322" s="125"/>
      <c r="AW322" s="125"/>
      <c r="AX322" s="125"/>
      <c r="AY322" s="125"/>
      <c r="AZ322" s="125"/>
      <c r="BA322" s="125"/>
      <c r="BB322" s="125"/>
      <c r="BC322" s="125"/>
      <c r="BD322" s="125"/>
      <c r="BE322" s="125"/>
      <c r="BF322" s="125"/>
      <c r="BG322" s="125"/>
      <c r="BH322" s="125"/>
      <c r="BI322" s="125"/>
      <c r="BJ322" s="125"/>
      <c r="BK322" s="125"/>
    </row>
    <row r="323" spans="1:63" s="29" customFormat="1">
      <c r="A323" s="46"/>
      <c r="C323" s="305"/>
      <c r="D323" s="46"/>
      <c r="E323" s="46"/>
      <c r="F323" s="125"/>
      <c r="G323" s="125"/>
      <c r="H323" s="125"/>
      <c r="I323" s="125"/>
      <c r="J323" s="125"/>
      <c r="K323" s="125"/>
      <c r="L323" s="125"/>
      <c r="M323" s="125"/>
      <c r="N323" s="125"/>
      <c r="O323" s="125"/>
      <c r="P323" s="125"/>
      <c r="Q323" s="125"/>
      <c r="R323" s="125"/>
      <c r="S323" s="125"/>
      <c r="T323" s="125"/>
      <c r="U323" s="125"/>
      <c r="V323" s="125"/>
      <c r="W323" s="125"/>
      <c r="X323" s="125"/>
      <c r="Y323" s="125"/>
      <c r="Z323" s="125"/>
      <c r="AA323" s="125"/>
      <c r="AB323" s="125"/>
      <c r="AC323" s="125"/>
      <c r="AD323" s="125"/>
      <c r="AE323" s="125"/>
      <c r="AF323" s="125"/>
      <c r="AG323" s="125"/>
      <c r="AH323" s="125"/>
      <c r="AI323" s="125"/>
      <c r="AJ323" s="125"/>
      <c r="AK323" s="125"/>
      <c r="AL323" s="125"/>
      <c r="AM323" s="125"/>
      <c r="AN323" s="125"/>
      <c r="AO323" s="125"/>
      <c r="AP323" s="125"/>
      <c r="AQ323" s="125"/>
      <c r="AR323" s="125"/>
      <c r="AS323" s="125"/>
      <c r="AT323" s="125"/>
      <c r="AU323" s="125"/>
      <c r="AV323" s="125"/>
      <c r="AW323" s="125"/>
      <c r="AX323" s="125"/>
      <c r="AY323" s="125"/>
      <c r="AZ323" s="125"/>
      <c r="BA323" s="125"/>
      <c r="BB323" s="125"/>
      <c r="BC323" s="125"/>
      <c r="BD323" s="125"/>
      <c r="BE323" s="125"/>
      <c r="BF323" s="125"/>
      <c r="BG323" s="125"/>
      <c r="BH323" s="125"/>
      <c r="BI323" s="125"/>
      <c r="BJ323" s="125"/>
      <c r="BK323" s="125"/>
    </row>
    <row r="324" spans="1:63" s="29" customFormat="1">
      <c r="A324" s="46"/>
      <c r="C324" s="305"/>
      <c r="D324" s="46"/>
      <c r="E324" s="46"/>
      <c r="F324" s="125"/>
      <c r="G324" s="125"/>
      <c r="H324" s="125"/>
      <c r="I324" s="125"/>
      <c r="J324" s="125"/>
      <c r="K324" s="125"/>
      <c r="L324" s="125"/>
      <c r="M324" s="125"/>
      <c r="N324" s="125"/>
      <c r="O324" s="125"/>
      <c r="P324" s="125"/>
      <c r="Q324" s="125"/>
      <c r="R324" s="125"/>
      <c r="S324" s="125"/>
      <c r="T324" s="125"/>
      <c r="U324" s="125"/>
      <c r="V324" s="125"/>
      <c r="W324" s="125"/>
      <c r="X324" s="125"/>
      <c r="Y324" s="125"/>
      <c r="Z324" s="125"/>
      <c r="AA324" s="125"/>
      <c r="AB324" s="125"/>
      <c r="AC324" s="125"/>
      <c r="AD324" s="125"/>
      <c r="AE324" s="125"/>
      <c r="AF324" s="125"/>
      <c r="AG324" s="125"/>
      <c r="AH324" s="125"/>
      <c r="AI324" s="125"/>
      <c r="AJ324" s="125"/>
      <c r="AK324" s="125"/>
      <c r="AL324" s="125"/>
      <c r="AM324" s="125"/>
      <c r="AN324" s="125"/>
      <c r="AO324" s="125"/>
      <c r="AP324" s="125"/>
      <c r="AQ324" s="125"/>
      <c r="AR324" s="125"/>
      <c r="AS324" s="125"/>
      <c r="AT324" s="125"/>
      <c r="AU324" s="125"/>
      <c r="AV324" s="125"/>
      <c r="AW324" s="125"/>
      <c r="AX324" s="125"/>
      <c r="AY324" s="125"/>
      <c r="AZ324" s="125"/>
      <c r="BA324" s="125"/>
      <c r="BB324" s="125"/>
      <c r="BC324" s="125"/>
      <c r="BD324" s="125"/>
      <c r="BE324" s="125"/>
      <c r="BF324" s="125"/>
      <c r="BG324" s="125"/>
      <c r="BH324" s="125"/>
      <c r="BI324" s="125"/>
      <c r="BJ324" s="125"/>
      <c r="BK324" s="125"/>
    </row>
    <row r="325" spans="1:63" s="29" customFormat="1">
      <c r="A325" s="46"/>
      <c r="C325" s="305"/>
      <c r="D325" s="46"/>
      <c r="E325" s="46"/>
      <c r="F325" s="125"/>
      <c r="G325" s="125"/>
      <c r="H325" s="125"/>
      <c r="I325" s="125"/>
      <c r="J325" s="125"/>
      <c r="K325" s="125"/>
      <c r="L325" s="125"/>
      <c r="M325" s="125"/>
      <c r="N325" s="125"/>
      <c r="O325" s="125"/>
      <c r="P325" s="125"/>
      <c r="Q325" s="125"/>
      <c r="R325" s="125"/>
      <c r="S325" s="125"/>
      <c r="T325" s="125"/>
      <c r="U325" s="125"/>
      <c r="V325" s="125"/>
      <c r="W325" s="125"/>
      <c r="X325" s="125"/>
      <c r="Y325" s="125"/>
      <c r="Z325" s="125"/>
      <c r="AA325" s="125"/>
      <c r="AB325" s="125"/>
      <c r="AC325" s="125"/>
      <c r="AD325" s="125"/>
      <c r="AE325" s="125"/>
      <c r="AF325" s="125"/>
      <c r="AG325" s="125"/>
      <c r="AH325" s="125"/>
      <c r="AI325" s="125"/>
      <c r="AJ325" s="125"/>
      <c r="AK325" s="125"/>
      <c r="AL325" s="125"/>
      <c r="AM325" s="125"/>
      <c r="AN325" s="125"/>
      <c r="AO325" s="125"/>
      <c r="AP325" s="125"/>
      <c r="AQ325" s="125"/>
      <c r="AR325" s="125"/>
      <c r="AS325" s="125"/>
      <c r="AT325" s="125"/>
      <c r="AU325" s="125"/>
      <c r="AV325" s="125"/>
      <c r="AW325" s="125"/>
      <c r="AX325" s="125"/>
      <c r="AY325" s="125"/>
      <c r="AZ325" s="125"/>
      <c r="BA325" s="125"/>
      <c r="BB325" s="125"/>
      <c r="BC325" s="125"/>
      <c r="BD325" s="125"/>
      <c r="BE325" s="125"/>
      <c r="BF325" s="125"/>
      <c r="BG325" s="125"/>
      <c r="BH325" s="125"/>
      <c r="BI325" s="125"/>
      <c r="BJ325" s="125"/>
      <c r="BK325" s="125"/>
    </row>
    <row r="326" spans="1:63" s="29" customFormat="1">
      <c r="A326" s="46"/>
      <c r="C326" s="305"/>
      <c r="D326" s="46"/>
      <c r="E326" s="46"/>
      <c r="F326" s="125"/>
      <c r="G326" s="125"/>
      <c r="H326" s="125"/>
      <c r="I326" s="125"/>
      <c r="J326" s="125"/>
      <c r="K326" s="125"/>
      <c r="L326" s="125"/>
      <c r="M326" s="125"/>
      <c r="N326" s="125"/>
      <c r="O326" s="125"/>
      <c r="P326" s="125"/>
      <c r="Q326" s="125"/>
      <c r="R326" s="125"/>
      <c r="S326" s="125"/>
      <c r="T326" s="125"/>
      <c r="U326" s="125"/>
      <c r="V326" s="125"/>
      <c r="W326" s="125"/>
      <c r="X326" s="125"/>
      <c r="Y326" s="125"/>
      <c r="Z326" s="125"/>
      <c r="AA326" s="125"/>
      <c r="AB326" s="125"/>
      <c r="AC326" s="125"/>
      <c r="AD326" s="125"/>
      <c r="AE326" s="125"/>
      <c r="AF326" s="125"/>
      <c r="AG326" s="125"/>
      <c r="AH326" s="125"/>
      <c r="AI326" s="125"/>
      <c r="AJ326" s="125"/>
      <c r="AK326" s="125"/>
      <c r="AL326" s="125"/>
      <c r="AM326" s="125"/>
      <c r="AN326" s="125"/>
      <c r="AO326" s="125"/>
      <c r="AP326" s="125"/>
      <c r="AQ326" s="125"/>
      <c r="AR326" s="125"/>
      <c r="AS326" s="125"/>
      <c r="AT326" s="125"/>
      <c r="AU326" s="125"/>
      <c r="AV326" s="125"/>
      <c r="AW326" s="125"/>
      <c r="AX326" s="125"/>
      <c r="AY326" s="125"/>
      <c r="AZ326" s="125"/>
      <c r="BA326" s="125"/>
      <c r="BB326" s="125"/>
      <c r="BC326" s="125"/>
      <c r="BD326" s="125"/>
      <c r="BE326" s="125"/>
      <c r="BF326" s="125"/>
      <c r="BG326" s="125"/>
      <c r="BH326" s="125"/>
      <c r="BI326" s="125"/>
      <c r="BJ326" s="125"/>
      <c r="BK326" s="125"/>
    </row>
    <row r="327" spans="1:63" s="29" customFormat="1">
      <c r="A327" s="46"/>
      <c r="C327" s="305"/>
      <c r="D327" s="46"/>
      <c r="E327" s="46"/>
      <c r="F327" s="125"/>
      <c r="G327" s="125"/>
      <c r="H327" s="125"/>
      <c r="I327" s="125"/>
      <c r="J327" s="125"/>
      <c r="K327" s="125"/>
      <c r="L327" s="125"/>
      <c r="M327" s="125"/>
      <c r="N327" s="125"/>
      <c r="O327" s="125"/>
      <c r="P327" s="125"/>
      <c r="Q327" s="125"/>
      <c r="R327" s="125"/>
      <c r="S327" s="125"/>
      <c r="T327" s="125"/>
      <c r="U327" s="125"/>
      <c r="V327" s="125"/>
      <c r="W327" s="125"/>
      <c r="X327" s="125"/>
      <c r="Y327" s="125"/>
      <c r="Z327" s="125"/>
      <c r="AA327" s="125"/>
      <c r="AB327" s="125"/>
      <c r="AC327" s="125"/>
      <c r="AD327" s="125"/>
      <c r="AE327" s="125"/>
      <c r="AF327" s="125"/>
      <c r="AG327" s="125"/>
      <c r="AH327" s="125"/>
      <c r="AI327" s="125"/>
      <c r="AJ327" s="125"/>
      <c r="AK327" s="125"/>
      <c r="AL327" s="125"/>
      <c r="AM327" s="125"/>
      <c r="AN327" s="125"/>
      <c r="AO327" s="125"/>
      <c r="AP327" s="125"/>
      <c r="AQ327" s="125"/>
      <c r="AR327" s="125"/>
      <c r="AS327" s="125"/>
      <c r="AT327" s="125"/>
      <c r="AU327" s="125"/>
      <c r="AV327" s="125"/>
      <c r="AW327" s="125"/>
      <c r="AX327" s="125"/>
      <c r="AY327" s="125"/>
      <c r="AZ327" s="125"/>
      <c r="BA327" s="125"/>
      <c r="BB327" s="125"/>
      <c r="BC327" s="125"/>
      <c r="BD327" s="125"/>
      <c r="BE327" s="125"/>
      <c r="BF327" s="125"/>
      <c r="BG327" s="125"/>
      <c r="BH327" s="125"/>
      <c r="BI327" s="125"/>
      <c r="BJ327" s="125"/>
      <c r="BK327" s="125"/>
    </row>
    <row r="328" spans="1:63" s="29" customFormat="1">
      <c r="A328" s="46"/>
      <c r="C328" s="305"/>
      <c r="D328" s="46"/>
      <c r="E328" s="46"/>
      <c r="F328" s="125"/>
      <c r="G328" s="125"/>
      <c r="H328" s="125"/>
      <c r="I328" s="125"/>
      <c r="J328" s="125"/>
      <c r="K328" s="125"/>
      <c r="L328" s="125"/>
      <c r="M328" s="125"/>
      <c r="N328" s="125"/>
      <c r="O328" s="125"/>
      <c r="P328" s="125"/>
      <c r="Q328" s="125"/>
      <c r="R328" s="125"/>
      <c r="S328" s="125"/>
      <c r="T328" s="125"/>
      <c r="U328" s="125"/>
      <c r="V328" s="125"/>
      <c r="W328" s="125"/>
      <c r="X328" s="125"/>
      <c r="Y328" s="125"/>
      <c r="Z328" s="125"/>
      <c r="AA328" s="125"/>
      <c r="AB328" s="125"/>
      <c r="AC328" s="125"/>
      <c r="AD328" s="125"/>
      <c r="AE328" s="125"/>
      <c r="AF328" s="125"/>
      <c r="AG328" s="125"/>
      <c r="AH328" s="125"/>
      <c r="AI328" s="125"/>
      <c r="AJ328" s="125"/>
      <c r="AK328" s="125"/>
      <c r="AL328" s="125"/>
      <c r="AM328" s="125"/>
      <c r="AN328" s="125"/>
      <c r="AO328" s="125"/>
      <c r="AP328" s="125"/>
      <c r="AQ328" s="125"/>
      <c r="AR328" s="125"/>
      <c r="AS328" s="125"/>
      <c r="AT328" s="125"/>
      <c r="AU328" s="125"/>
      <c r="AV328" s="125"/>
      <c r="AW328" s="125"/>
      <c r="AX328" s="125"/>
      <c r="AY328" s="125"/>
      <c r="AZ328" s="125"/>
      <c r="BA328" s="125"/>
      <c r="BB328" s="125"/>
      <c r="BC328" s="125"/>
      <c r="BD328" s="125"/>
      <c r="BE328" s="125"/>
      <c r="BF328" s="125"/>
      <c r="BG328" s="125"/>
      <c r="BH328" s="125"/>
      <c r="BI328" s="125"/>
      <c r="BJ328" s="125"/>
      <c r="BK328" s="125"/>
    </row>
    <row r="329" spans="1:63" s="29" customFormat="1">
      <c r="A329" s="46"/>
      <c r="C329" s="305"/>
      <c r="D329" s="46"/>
      <c r="E329" s="46"/>
      <c r="F329" s="125"/>
      <c r="G329" s="125"/>
      <c r="H329" s="125"/>
      <c r="I329" s="125"/>
      <c r="J329" s="125"/>
      <c r="K329" s="125"/>
      <c r="L329" s="125"/>
      <c r="M329" s="125"/>
      <c r="N329" s="125"/>
      <c r="O329" s="125"/>
      <c r="P329" s="125"/>
      <c r="Q329" s="125"/>
      <c r="R329" s="125"/>
      <c r="S329" s="125"/>
      <c r="T329" s="125"/>
      <c r="U329" s="125"/>
      <c r="V329" s="125"/>
      <c r="W329" s="125"/>
      <c r="X329" s="125"/>
      <c r="Y329" s="125"/>
      <c r="Z329" s="125"/>
      <c r="AA329" s="125"/>
      <c r="AB329" s="125"/>
      <c r="AC329" s="125"/>
      <c r="AD329" s="125"/>
      <c r="AE329" s="125"/>
      <c r="AF329" s="125"/>
      <c r="AG329" s="125"/>
      <c r="AH329" s="125"/>
      <c r="AI329" s="125"/>
      <c r="AJ329" s="125"/>
      <c r="AK329" s="125"/>
      <c r="AL329" s="125"/>
      <c r="AM329" s="125"/>
      <c r="AN329" s="125"/>
      <c r="AO329" s="125"/>
      <c r="AP329" s="125"/>
      <c r="AQ329" s="125"/>
      <c r="AR329" s="125"/>
      <c r="AS329" s="125"/>
      <c r="AT329" s="125"/>
      <c r="AU329" s="125"/>
      <c r="AV329" s="125"/>
      <c r="AW329" s="125"/>
      <c r="AX329" s="125"/>
      <c r="AY329" s="125"/>
      <c r="AZ329" s="125"/>
      <c r="BA329" s="125"/>
      <c r="BB329" s="125"/>
      <c r="BC329" s="125"/>
      <c r="BD329" s="125"/>
      <c r="BE329" s="125"/>
      <c r="BF329" s="125"/>
      <c r="BG329" s="125"/>
      <c r="BH329" s="125"/>
      <c r="BI329" s="125"/>
      <c r="BJ329" s="125"/>
      <c r="BK329" s="125"/>
    </row>
    <row r="330" spans="1:63" s="29" customFormat="1">
      <c r="A330" s="46"/>
      <c r="C330" s="305"/>
      <c r="D330" s="46"/>
      <c r="E330" s="46"/>
      <c r="F330" s="125"/>
      <c r="G330" s="125"/>
      <c r="H330" s="125"/>
      <c r="I330" s="125"/>
      <c r="J330" s="125"/>
      <c r="K330" s="125"/>
      <c r="L330" s="125"/>
      <c r="M330" s="125"/>
      <c r="N330" s="125"/>
      <c r="O330" s="125"/>
      <c r="P330" s="125"/>
      <c r="Q330" s="125"/>
      <c r="R330" s="125"/>
      <c r="S330" s="125"/>
      <c r="T330" s="125"/>
      <c r="U330" s="125"/>
      <c r="V330" s="125"/>
      <c r="W330" s="125"/>
      <c r="X330" s="125"/>
      <c r="Y330" s="125"/>
      <c r="Z330" s="125"/>
      <c r="AA330" s="125"/>
      <c r="AB330" s="125"/>
      <c r="AC330" s="125"/>
      <c r="AD330" s="125"/>
      <c r="AE330" s="125"/>
      <c r="AF330" s="125"/>
      <c r="AG330" s="125"/>
      <c r="AH330" s="125"/>
      <c r="AI330" s="125"/>
      <c r="AJ330" s="125"/>
      <c r="AK330" s="125"/>
      <c r="AL330" s="125"/>
      <c r="AM330" s="125"/>
      <c r="AN330" s="125"/>
      <c r="AO330" s="125"/>
      <c r="AP330" s="125"/>
      <c r="AQ330" s="125"/>
      <c r="AR330" s="125"/>
      <c r="AS330" s="125"/>
      <c r="AT330" s="125"/>
      <c r="AU330" s="125"/>
      <c r="AV330" s="125"/>
      <c r="AW330" s="125"/>
      <c r="AX330" s="125"/>
      <c r="AY330" s="125"/>
      <c r="AZ330" s="125"/>
      <c r="BA330" s="125"/>
      <c r="BB330" s="125"/>
      <c r="BC330" s="125"/>
      <c r="BD330" s="125"/>
      <c r="BE330" s="125"/>
      <c r="BF330" s="125"/>
      <c r="BG330" s="125"/>
      <c r="BH330" s="125"/>
      <c r="BI330" s="125"/>
      <c r="BJ330" s="125"/>
      <c r="BK330" s="125"/>
    </row>
    <row r="331" spans="1:63" s="29" customFormat="1">
      <c r="A331" s="46"/>
      <c r="C331" s="305"/>
      <c r="D331" s="46"/>
      <c r="E331" s="46"/>
      <c r="F331" s="125"/>
      <c r="G331" s="125"/>
      <c r="H331" s="125"/>
      <c r="I331" s="125"/>
      <c r="J331" s="125"/>
      <c r="K331" s="125"/>
      <c r="L331" s="125"/>
      <c r="M331" s="125"/>
      <c r="N331" s="125"/>
      <c r="O331" s="125"/>
      <c r="P331" s="125"/>
      <c r="Q331" s="125"/>
      <c r="R331" s="125"/>
      <c r="S331" s="125"/>
      <c r="T331" s="125"/>
      <c r="U331" s="125"/>
      <c r="V331" s="125"/>
      <c r="W331" s="125"/>
      <c r="X331" s="125"/>
      <c r="Y331" s="125"/>
      <c r="Z331" s="125"/>
      <c r="AA331" s="125"/>
      <c r="AB331" s="125"/>
      <c r="AC331" s="125"/>
      <c r="AD331" s="125"/>
      <c r="AE331" s="125"/>
      <c r="AF331" s="125"/>
      <c r="AG331" s="125"/>
      <c r="AH331" s="125"/>
      <c r="AI331" s="125"/>
      <c r="AJ331" s="125"/>
      <c r="AK331" s="125"/>
      <c r="AL331" s="125"/>
      <c r="AM331" s="125"/>
      <c r="AN331" s="125"/>
      <c r="AO331" s="125"/>
      <c r="AP331" s="125"/>
      <c r="AQ331" s="125"/>
      <c r="AR331" s="125"/>
      <c r="AS331" s="125"/>
      <c r="AT331" s="125"/>
      <c r="AU331" s="125"/>
      <c r="AV331" s="125"/>
      <c r="AW331" s="125"/>
      <c r="AX331" s="125"/>
      <c r="AY331" s="125"/>
      <c r="AZ331" s="125"/>
      <c r="BA331" s="125"/>
      <c r="BB331" s="125"/>
      <c r="BC331" s="125"/>
      <c r="BD331" s="125"/>
      <c r="BE331" s="125"/>
      <c r="BF331" s="125"/>
      <c r="BG331" s="125"/>
      <c r="BH331" s="125"/>
      <c r="BI331" s="125"/>
      <c r="BJ331" s="125"/>
      <c r="BK331" s="125"/>
    </row>
    <row r="332" spans="1:63" s="29" customFormat="1">
      <c r="A332" s="46"/>
      <c r="C332" s="305"/>
      <c r="D332" s="46"/>
      <c r="E332" s="46"/>
      <c r="F332" s="125"/>
      <c r="G332" s="125"/>
      <c r="H332" s="125"/>
      <c r="I332" s="125"/>
      <c r="J332" s="125"/>
      <c r="K332" s="125"/>
      <c r="L332" s="125"/>
      <c r="M332" s="125"/>
      <c r="N332" s="125"/>
      <c r="O332" s="125"/>
      <c r="P332" s="125"/>
      <c r="Q332" s="125"/>
      <c r="R332" s="125"/>
      <c r="S332" s="125"/>
      <c r="T332" s="125"/>
      <c r="U332" s="125"/>
      <c r="V332" s="125"/>
      <c r="W332" s="125"/>
      <c r="X332" s="125"/>
      <c r="Y332" s="125"/>
      <c r="Z332" s="125"/>
      <c r="AA332" s="125"/>
      <c r="AB332" s="125"/>
      <c r="AC332" s="125"/>
      <c r="AD332" s="125"/>
      <c r="AE332" s="125"/>
      <c r="AF332" s="125"/>
      <c r="AG332" s="125"/>
      <c r="AH332" s="125"/>
      <c r="AI332" s="125"/>
      <c r="AJ332" s="125"/>
      <c r="AK332" s="125"/>
      <c r="AL332" s="125"/>
      <c r="AM332" s="125"/>
      <c r="AN332" s="125"/>
      <c r="AO332" s="125"/>
      <c r="AP332" s="125"/>
      <c r="AQ332" s="125"/>
      <c r="AR332" s="125"/>
      <c r="AS332" s="125"/>
      <c r="AT332" s="125"/>
      <c r="AU332" s="125"/>
      <c r="AV332" s="125"/>
      <c r="AW332" s="125"/>
      <c r="AX332" s="125"/>
      <c r="AY332" s="125"/>
      <c r="AZ332" s="125"/>
      <c r="BA332" s="125"/>
      <c r="BB332" s="125"/>
      <c r="BC332" s="125"/>
      <c r="BD332" s="125"/>
      <c r="BE332" s="125"/>
      <c r="BF332" s="125"/>
      <c r="BG332" s="125"/>
      <c r="BH332" s="125"/>
      <c r="BI332" s="125"/>
      <c r="BJ332" s="125"/>
      <c r="BK332" s="125"/>
    </row>
    <row r="333" spans="1:63" s="29" customFormat="1">
      <c r="A333" s="46"/>
      <c r="C333" s="305"/>
      <c r="D333" s="46"/>
      <c r="E333" s="46"/>
      <c r="F333" s="125"/>
      <c r="G333" s="125"/>
      <c r="H333" s="125"/>
      <c r="I333" s="125"/>
      <c r="J333" s="125"/>
      <c r="K333" s="125"/>
      <c r="L333" s="125"/>
      <c r="M333" s="125"/>
      <c r="N333" s="125"/>
      <c r="O333" s="125"/>
      <c r="P333" s="125"/>
      <c r="Q333" s="125"/>
      <c r="R333" s="125"/>
      <c r="S333" s="125"/>
      <c r="T333" s="125"/>
      <c r="U333" s="125"/>
      <c r="V333" s="125"/>
      <c r="W333" s="125"/>
      <c r="X333" s="125"/>
      <c r="Y333" s="125"/>
      <c r="Z333" s="125"/>
      <c r="AA333" s="125"/>
      <c r="AB333" s="125"/>
      <c r="AC333" s="125"/>
      <c r="AD333" s="125"/>
      <c r="AE333" s="125"/>
      <c r="AF333" s="125"/>
      <c r="AG333" s="125"/>
      <c r="AH333" s="125"/>
      <c r="AI333" s="125"/>
      <c r="AJ333" s="125"/>
      <c r="AK333" s="125"/>
      <c r="AL333" s="125"/>
      <c r="AM333" s="125"/>
      <c r="AN333" s="125"/>
      <c r="AO333" s="125"/>
      <c r="AP333" s="125"/>
      <c r="AQ333" s="125"/>
      <c r="AR333" s="125"/>
      <c r="AS333" s="125"/>
      <c r="AT333" s="125"/>
      <c r="AU333" s="125"/>
      <c r="AV333" s="125"/>
      <c r="AW333" s="125"/>
      <c r="AX333" s="125"/>
      <c r="AY333" s="125"/>
      <c r="AZ333" s="125"/>
      <c r="BA333" s="125"/>
      <c r="BB333" s="125"/>
      <c r="BC333" s="125"/>
      <c r="BD333" s="125"/>
      <c r="BE333" s="125"/>
      <c r="BF333" s="125"/>
      <c r="BG333" s="125"/>
      <c r="BH333" s="125"/>
      <c r="BI333" s="125"/>
      <c r="BJ333" s="125"/>
      <c r="BK333" s="125"/>
    </row>
    <row r="334" spans="1:63" s="29" customFormat="1">
      <c r="A334" s="46"/>
      <c r="C334" s="305"/>
      <c r="D334" s="46"/>
      <c r="E334" s="46"/>
      <c r="F334" s="125"/>
      <c r="G334" s="125"/>
      <c r="H334" s="125"/>
      <c r="I334" s="125"/>
      <c r="J334" s="125"/>
      <c r="K334" s="125"/>
      <c r="L334" s="125"/>
      <c r="M334" s="125"/>
      <c r="N334" s="125"/>
      <c r="O334" s="125"/>
      <c r="P334" s="125"/>
      <c r="Q334" s="125"/>
      <c r="R334" s="125"/>
      <c r="S334" s="125"/>
      <c r="T334" s="125"/>
      <c r="U334" s="125"/>
      <c r="V334" s="125"/>
      <c r="W334" s="125"/>
      <c r="X334" s="125"/>
      <c r="Y334" s="125"/>
      <c r="Z334" s="125"/>
      <c r="AA334" s="125"/>
      <c r="AB334" s="125"/>
      <c r="AC334" s="125"/>
      <c r="AD334" s="125"/>
      <c r="AE334" s="125"/>
      <c r="AF334" s="125"/>
      <c r="AG334" s="125"/>
      <c r="AH334" s="125"/>
      <c r="AI334" s="125"/>
      <c r="AJ334" s="125"/>
      <c r="AK334" s="125"/>
      <c r="AL334" s="125"/>
      <c r="AM334" s="125"/>
      <c r="AN334" s="125"/>
      <c r="AO334" s="125"/>
      <c r="AP334" s="125"/>
      <c r="AQ334" s="125"/>
      <c r="AR334" s="125"/>
      <c r="AS334" s="125"/>
      <c r="AT334" s="125"/>
      <c r="AU334" s="125"/>
      <c r="AV334" s="125"/>
      <c r="AW334" s="125"/>
      <c r="AX334" s="125"/>
      <c r="AY334" s="125"/>
      <c r="AZ334" s="125"/>
      <c r="BA334" s="125"/>
      <c r="BB334" s="125"/>
      <c r="BC334" s="125"/>
      <c r="BD334" s="125"/>
      <c r="BE334" s="125"/>
      <c r="BF334" s="125"/>
      <c r="BG334" s="125"/>
      <c r="BH334" s="125"/>
      <c r="BI334" s="125"/>
      <c r="BJ334" s="125"/>
      <c r="BK334" s="125"/>
    </row>
    <row r="335" spans="1:63" s="29" customFormat="1">
      <c r="A335" s="46"/>
      <c r="C335" s="305"/>
      <c r="D335" s="46"/>
      <c r="E335" s="46"/>
      <c r="F335" s="125"/>
      <c r="G335" s="125"/>
      <c r="H335" s="125"/>
      <c r="I335" s="125"/>
      <c r="J335" s="125"/>
      <c r="K335" s="125"/>
      <c r="L335" s="125"/>
      <c r="M335" s="125"/>
      <c r="N335" s="125"/>
      <c r="O335" s="125"/>
      <c r="P335" s="125"/>
      <c r="Q335" s="125"/>
      <c r="R335" s="125"/>
      <c r="S335" s="125"/>
      <c r="T335" s="125"/>
      <c r="U335" s="125"/>
      <c r="V335" s="125"/>
      <c r="W335" s="125"/>
      <c r="X335" s="125"/>
      <c r="Y335" s="125"/>
      <c r="Z335" s="125"/>
      <c r="AA335" s="125"/>
      <c r="AB335" s="125"/>
      <c r="AC335" s="125"/>
      <c r="AD335" s="125"/>
      <c r="AE335" s="125"/>
      <c r="AF335" s="125"/>
      <c r="AG335" s="125"/>
      <c r="AH335" s="125"/>
      <c r="AI335" s="125"/>
      <c r="AJ335" s="125"/>
      <c r="AK335" s="125"/>
      <c r="AL335" s="125"/>
      <c r="AM335" s="125"/>
      <c r="AN335" s="125"/>
      <c r="AO335" s="125"/>
      <c r="AP335" s="125"/>
      <c r="AQ335" s="125"/>
      <c r="AR335" s="125"/>
      <c r="AS335" s="125"/>
      <c r="AT335" s="125"/>
      <c r="AU335" s="125"/>
      <c r="AV335" s="125"/>
      <c r="AW335" s="125"/>
      <c r="AX335" s="125"/>
      <c r="AY335" s="125"/>
      <c r="AZ335" s="125"/>
      <c r="BA335" s="125"/>
      <c r="BB335" s="125"/>
      <c r="BC335" s="125"/>
      <c r="BD335" s="125"/>
      <c r="BE335" s="125"/>
      <c r="BF335" s="125"/>
      <c r="BG335" s="125"/>
      <c r="BH335" s="125"/>
      <c r="BI335" s="125"/>
      <c r="BJ335" s="125"/>
      <c r="BK335" s="125"/>
    </row>
    <row r="336" spans="1:63" s="29" customFormat="1">
      <c r="A336" s="46"/>
      <c r="C336" s="305"/>
      <c r="D336" s="46"/>
      <c r="E336" s="46"/>
      <c r="F336" s="125"/>
      <c r="G336" s="125"/>
      <c r="H336" s="125"/>
      <c r="I336" s="125"/>
      <c r="J336" s="125"/>
      <c r="K336" s="125"/>
      <c r="L336" s="125"/>
      <c r="M336" s="125"/>
      <c r="N336" s="125"/>
      <c r="O336" s="125"/>
      <c r="P336" s="125"/>
      <c r="Q336" s="125"/>
      <c r="R336" s="125"/>
      <c r="S336" s="125"/>
      <c r="T336" s="125"/>
      <c r="U336" s="125"/>
      <c r="V336" s="125"/>
      <c r="W336" s="125"/>
      <c r="X336" s="125"/>
      <c r="Y336" s="125"/>
      <c r="Z336" s="125"/>
      <c r="AA336" s="125"/>
      <c r="AB336" s="125"/>
      <c r="AC336" s="125"/>
      <c r="AD336" s="125"/>
      <c r="AE336" s="125"/>
      <c r="AF336" s="125"/>
      <c r="AG336" s="125"/>
      <c r="AH336" s="125"/>
      <c r="AI336" s="125"/>
      <c r="AJ336" s="125"/>
      <c r="AK336" s="125"/>
      <c r="AL336" s="125"/>
      <c r="AM336" s="125"/>
      <c r="AN336" s="125"/>
      <c r="AO336" s="125"/>
      <c r="AP336" s="125"/>
      <c r="AQ336" s="125"/>
      <c r="AR336" s="125"/>
      <c r="AS336" s="125"/>
      <c r="AT336" s="125"/>
      <c r="AU336" s="125"/>
      <c r="AV336" s="125"/>
      <c r="AW336" s="125"/>
      <c r="AX336" s="125"/>
      <c r="AY336" s="125"/>
      <c r="AZ336" s="125"/>
      <c r="BA336" s="125"/>
      <c r="BB336" s="125"/>
      <c r="BC336" s="125"/>
      <c r="BD336" s="125"/>
      <c r="BE336" s="125"/>
      <c r="BF336" s="125"/>
      <c r="BG336" s="125"/>
      <c r="BH336" s="125"/>
      <c r="BI336" s="125"/>
      <c r="BJ336" s="125"/>
      <c r="BK336" s="125"/>
    </row>
    <row r="337" spans="1:63" s="29" customFormat="1">
      <c r="A337" s="46"/>
      <c r="C337" s="305"/>
      <c r="D337" s="46"/>
      <c r="E337" s="46"/>
      <c r="F337" s="125"/>
      <c r="G337" s="125"/>
      <c r="H337" s="125"/>
      <c r="I337" s="125"/>
      <c r="J337" s="125"/>
      <c r="K337" s="125"/>
      <c r="L337" s="125"/>
      <c r="M337" s="125"/>
      <c r="N337" s="125"/>
      <c r="O337" s="125"/>
      <c r="P337" s="125"/>
      <c r="Q337" s="125"/>
      <c r="R337" s="125"/>
      <c r="S337" s="125"/>
      <c r="T337" s="125"/>
      <c r="U337" s="125"/>
      <c r="V337" s="125"/>
      <c r="W337" s="125"/>
      <c r="X337" s="125"/>
      <c r="Y337" s="125"/>
      <c r="Z337" s="125"/>
      <c r="AA337" s="125"/>
      <c r="AB337" s="125"/>
      <c r="AC337" s="125"/>
      <c r="AD337" s="125"/>
      <c r="AE337" s="125"/>
      <c r="AF337" s="125"/>
      <c r="AG337" s="125"/>
      <c r="AH337" s="125"/>
      <c r="AI337" s="125"/>
      <c r="AJ337" s="125"/>
      <c r="AK337" s="125"/>
      <c r="AL337" s="125"/>
      <c r="AM337" s="125"/>
      <c r="AN337" s="125"/>
      <c r="AO337" s="125"/>
      <c r="AP337" s="125"/>
      <c r="AQ337" s="125"/>
      <c r="AR337" s="125"/>
      <c r="AS337" s="125"/>
      <c r="AT337" s="125"/>
      <c r="AU337" s="125"/>
      <c r="AV337" s="125"/>
      <c r="AW337" s="125"/>
      <c r="AX337" s="125"/>
      <c r="AY337" s="125"/>
      <c r="AZ337" s="125"/>
      <c r="BA337" s="125"/>
      <c r="BB337" s="125"/>
      <c r="BC337" s="125"/>
      <c r="BD337" s="125"/>
      <c r="BE337" s="125"/>
      <c r="BF337" s="125"/>
      <c r="BG337" s="125"/>
      <c r="BH337" s="125"/>
      <c r="BI337" s="125"/>
      <c r="BJ337" s="125"/>
      <c r="BK337" s="125"/>
    </row>
    <row r="338" spans="1:63" s="29" customFormat="1">
      <c r="A338" s="46"/>
      <c r="C338" s="305"/>
      <c r="D338" s="46"/>
      <c r="E338" s="46"/>
      <c r="F338" s="125"/>
      <c r="G338" s="125"/>
      <c r="H338" s="125"/>
      <c r="I338" s="125"/>
      <c r="J338" s="125"/>
      <c r="K338" s="125"/>
      <c r="L338" s="125"/>
      <c r="M338" s="125"/>
      <c r="N338" s="125"/>
      <c r="O338" s="125"/>
      <c r="P338" s="125"/>
      <c r="Q338" s="125"/>
      <c r="R338" s="125"/>
      <c r="S338" s="125"/>
      <c r="T338" s="125"/>
      <c r="U338" s="125"/>
      <c r="V338" s="125"/>
      <c r="W338" s="125"/>
      <c r="X338" s="125"/>
      <c r="Y338" s="125"/>
      <c r="Z338" s="125"/>
      <c r="AA338" s="125"/>
      <c r="AB338" s="125"/>
      <c r="AC338" s="125"/>
      <c r="AD338" s="125"/>
      <c r="AE338" s="125"/>
      <c r="AF338" s="125"/>
      <c r="AG338" s="125"/>
      <c r="AH338" s="125"/>
      <c r="AI338" s="125"/>
      <c r="AJ338" s="125"/>
      <c r="AK338" s="125"/>
      <c r="AL338" s="125"/>
      <c r="AM338" s="125"/>
      <c r="AN338" s="125"/>
      <c r="AO338" s="125"/>
      <c r="AP338" s="125"/>
      <c r="AQ338" s="125"/>
      <c r="AR338" s="125"/>
      <c r="AS338" s="125"/>
      <c r="AT338" s="125"/>
      <c r="AU338" s="125"/>
      <c r="AV338" s="125"/>
      <c r="AW338" s="125"/>
      <c r="AX338" s="125"/>
      <c r="AY338" s="125"/>
      <c r="AZ338" s="125"/>
      <c r="BA338" s="125"/>
      <c r="BB338" s="125"/>
      <c r="BC338" s="125"/>
      <c r="BD338" s="125"/>
      <c r="BE338" s="125"/>
      <c r="BF338" s="125"/>
      <c r="BG338" s="125"/>
      <c r="BH338" s="125"/>
      <c r="BI338" s="125"/>
      <c r="BJ338" s="125"/>
      <c r="BK338" s="125"/>
    </row>
    <row r="339" spans="1:63" s="29" customFormat="1">
      <c r="A339" s="46"/>
      <c r="C339" s="305"/>
      <c r="D339" s="46"/>
      <c r="E339" s="46"/>
      <c r="F339" s="125"/>
      <c r="G339" s="125"/>
      <c r="H339" s="125"/>
      <c r="I339" s="125"/>
      <c r="J339" s="125"/>
      <c r="K339" s="125"/>
      <c r="L339" s="125"/>
      <c r="M339" s="125"/>
      <c r="N339" s="125"/>
      <c r="O339" s="125"/>
      <c r="P339" s="125"/>
      <c r="Q339" s="125"/>
      <c r="R339" s="125"/>
      <c r="S339" s="125"/>
      <c r="T339" s="125"/>
      <c r="U339" s="125"/>
      <c r="V339" s="125"/>
      <c r="W339" s="125"/>
      <c r="X339" s="125"/>
      <c r="Y339" s="125"/>
      <c r="Z339" s="125"/>
      <c r="AA339" s="125"/>
      <c r="AB339" s="125"/>
      <c r="AC339" s="125"/>
      <c r="AD339" s="125"/>
      <c r="AE339" s="125"/>
      <c r="AF339" s="125"/>
      <c r="AG339" s="125"/>
      <c r="AH339" s="125"/>
      <c r="AI339" s="125"/>
      <c r="AJ339" s="125"/>
      <c r="AK339" s="125"/>
      <c r="AL339" s="125"/>
      <c r="AM339" s="125"/>
      <c r="AN339" s="125"/>
      <c r="AO339" s="125"/>
      <c r="AP339" s="125"/>
      <c r="AQ339" s="125"/>
      <c r="AR339" s="125"/>
      <c r="AS339" s="125"/>
      <c r="AT339" s="125"/>
      <c r="AU339" s="125"/>
      <c r="AV339" s="125"/>
      <c r="AW339" s="125"/>
      <c r="AX339" s="125"/>
      <c r="AY339" s="125"/>
      <c r="AZ339" s="125"/>
      <c r="BA339" s="125"/>
      <c r="BB339" s="125"/>
      <c r="BC339" s="125"/>
      <c r="BD339" s="125"/>
      <c r="BE339" s="125"/>
      <c r="BF339" s="125"/>
      <c r="BG339" s="125"/>
      <c r="BH339" s="125"/>
      <c r="BI339" s="125"/>
      <c r="BJ339" s="125"/>
      <c r="BK339" s="125"/>
    </row>
    <row r="340" spans="1:63" s="29" customFormat="1">
      <c r="A340" s="46"/>
      <c r="C340" s="305"/>
      <c r="D340" s="46"/>
      <c r="E340" s="46"/>
      <c r="F340" s="125"/>
      <c r="G340" s="125"/>
      <c r="H340" s="125"/>
      <c r="I340" s="125"/>
      <c r="J340" s="125"/>
      <c r="K340" s="125"/>
      <c r="L340" s="125"/>
      <c r="M340" s="125"/>
      <c r="N340" s="125"/>
      <c r="O340" s="125"/>
      <c r="P340" s="125"/>
      <c r="Q340" s="125"/>
      <c r="R340" s="125"/>
      <c r="S340" s="125"/>
      <c r="T340" s="125"/>
      <c r="U340" s="125"/>
      <c r="V340" s="125"/>
      <c r="W340" s="125"/>
      <c r="X340" s="125"/>
      <c r="Y340" s="125"/>
      <c r="Z340" s="125"/>
      <c r="AA340" s="125"/>
      <c r="AB340" s="125"/>
      <c r="AC340" s="125"/>
      <c r="AD340" s="125"/>
      <c r="AE340" s="125"/>
      <c r="AF340" s="125"/>
      <c r="AG340" s="125"/>
      <c r="AH340" s="125"/>
      <c r="AI340" s="125"/>
      <c r="AJ340" s="125"/>
      <c r="AK340" s="125"/>
      <c r="AL340" s="125"/>
      <c r="AM340" s="125"/>
      <c r="AN340" s="125"/>
      <c r="AO340" s="125"/>
      <c r="AP340" s="125"/>
      <c r="AQ340" s="125"/>
      <c r="AR340" s="125"/>
      <c r="AS340" s="125"/>
      <c r="AT340" s="125"/>
      <c r="AU340" s="125"/>
      <c r="AV340" s="125"/>
      <c r="AW340" s="125"/>
      <c r="AX340" s="125"/>
      <c r="AY340" s="125"/>
      <c r="AZ340" s="125"/>
      <c r="BA340" s="125"/>
      <c r="BB340" s="125"/>
      <c r="BC340" s="125"/>
      <c r="BD340" s="125"/>
      <c r="BE340" s="125"/>
      <c r="BF340" s="125"/>
      <c r="BG340" s="125"/>
      <c r="BH340" s="125"/>
      <c r="BI340" s="125"/>
      <c r="BJ340" s="125"/>
      <c r="BK340" s="125"/>
    </row>
    <row r="341" spans="1:63" s="29" customFormat="1">
      <c r="A341" s="46"/>
      <c r="C341" s="305"/>
      <c r="D341" s="46"/>
      <c r="E341" s="46"/>
      <c r="F341" s="125"/>
      <c r="G341" s="125"/>
      <c r="H341" s="125"/>
      <c r="I341" s="125"/>
      <c r="J341" s="125"/>
      <c r="K341" s="125"/>
      <c r="L341" s="125"/>
      <c r="M341" s="125"/>
      <c r="N341" s="125"/>
      <c r="O341" s="125"/>
      <c r="P341" s="125"/>
      <c r="Q341" s="125"/>
      <c r="R341" s="125"/>
      <c r="S341" s="125"/>
      <c r="T341" s="125"/>
      <c r="U341" s="125"/>
      <c r="V341" s="125"/>
      <c r="W341" s="125"/>
      <c r="X341" s="125"/>
      <c r="Y341" s="125"/>
      <c r="Z341" s="125"/>
      <c r="AA341" s="125"/>
      <c r="AB341" s="125"/>
      <c r="AC341" s="125"/>
      <c r="AD341" s="125"/>
      <c r="AE341" s="125"/>
      <c r="AF341" s="125"/>
      <c r="AG341" s="125"/>
      <c r="AH341" s="125"/>
      <c r="AI341" s="125"/>
      <c r="AJ341" s="125"/>
      <c r="AK341" s="125"/>
      <c r="AL341" s="125"/>
      <c r="AM341" s="125"/>
      <c r="AN341" s="125"/>
      <c r="AO341" s="125"/>
      <c r="AP341" s="125"/>
      <c r="AQ341" s="125"/>
      <c r="AR341" s="125"/>
      <c r="AS341" s="125"/>
      <c r="AT341" s="125"/>
      <c r="AU341" s="125"/>
      <c r="AV341" s="125"/>
      <c r="AW341" s="125"/>
      <c r="AX341" s="125"/>
      <c r="AY341" s="125"/>
      <c r="AZ341" s="125"/>
      <c r="BA341" s="125"/>
      <c r="BB341" s="125"/>
      <c r="BC341" s="125"/>
      <c r="BD341" s="125"/>
      <c r="BE341" s="125"/>
      <c r="BF341" s="125"/>
      <c r="BG341" s="125"/>
      <c r="BH341" s="125"/>
      <c r="BI341" s="125"/>
      <c r="BJ341" s="125"/>
      <c r="BK341" s="125"/>
    </row>
    <row r="342" spans="1:63" s="29" customFormat="1">
      <c r="A342" s="46"/>
      <c r="C342" s="305"/>
      <c r="D342" s="46"/>
      <c r="E342" s="46"/>
      <c r="F342" s="125"/>
      <c r="G342" s="125"/>
      <c r="H342" s="125"/>
      <c r="I342" s="125"/>
      <c r="J342" s="125"/>
      <c r="K342" s="125"/>
      <c r="L342" s="125"/>
      <c r="M342" s="125"/>
      <c r="N342" s="125"/>
      <c r="O342" s="125"/>
      <c r="P342" s="125"/>
      <c r="Q342" s="125"/>
      <c r="R342" s="125"/>
      <c r="S342" s="125"/>
      <c r="T342" s="125"/>
      <c r="U342" s="125"/>
      <c r="V342" s="125"/>
      <c r="W342" s="125"/>
      <c r="X342" s="125"/>
      <c r="Y342" s="125"/>
      <c r="Z342" s="125"/>
      <c r="AA342" s="125"/>
      <c r="AB342" s="125"/>
      <c r="AC342" s="125"/>
      <c r="AD342" s="125"/>
      <c r="AE342" s="125"/>
      <c r="AF342" s="125"/>
      <c r="AG342" s="125"/>
      <c r="AH342" s="125"/>
      <c r="AI342" s="125"/>
      <c r="AJ342" s="125"/>
      <c r="AK342" s="125"/>
      <c r="AL342" s="125"/>
      <c r="AM342" s="125"/>
      <c r="AN342" s="125"/>
      <c r="AO342" s="125"/>
      <c r="AP342" s="125"/>
      <c r="AQ342" s="125"/>
      <c r="AR342" s="125"/>
      <c r="AS342" s="125"/>
      <c r="AT342" s="125"/>
      <c r="AU342" s="125"/>
      <c r="AV342" s="125"/>
      <c r="AW342" s="125"/>
      <c r="AX342" s="125"/>
      <c r="AY342" s="125"/>
      <c r="AZ342" s="125"/>
      <c r="BA342" s="125"/>
      <c r="BB342" s="125"/>
      <c r="BC342" s="125"/>
      <c r="BD342" s="125"/>
      <c r="BE342" s="125"/>
      <c r="BF342" s="125"/>
      <c r="BG342" s="125"/>
      <c r="BH342" s="125"/>
      <c r="BI342" s="125"/>
      <c r="BJ342" s="125"/>
      <c r="BK342" s="125"/>
    </row>
    <row r="343" spans="1:63" s="29" customFormat="1">
      <c r="A343" s="46"/>
      <c r="C343" s="305"/>
      <c r="D343" s="46"/>
      <c r="E343" s="46"/>
      <c r="F343" s="125"/>
      <c r="G343" s="125"/>
      <c r="H343" s="125"/>
      <c r="I343" s="125"/>
      <c r="J343" s="125"/>
      <c r="K343" s="125"/>
      <c r="L343" s="125"/>
      <c r="M343" s="125"/>
      <c r="N343" s="125"/>
      <c r="O343" s="125"/>
      <c r="P343" s="125"/>
      <c r="Q343" s="125"/>
      <c r="R343" s="125"/>
      <c r="S343" s="125"/>
      <c r="T343" s="125"/>
      <c r="U343" s="125"/>
      <c r="V343" s="125"/>
      <c r="W343" s="125"/>
      <c r="X343" s="125"/>
      <c r="Y343" s="125"/>
      <c r="Z343" s="125"/>
      <c r="AA343" s="125"/>
      <c r="AB343" s="125"/>
      <c r="AC343" s="125"/>
      <c r="AD343" s="125"/>
      <c r="AE343" s="125"/>
      <c r="AF343" s="125"/>
      <c r="AG343" s="125"/>
      <c r="AH343" s="125"/>
      <c r="AI343" s="125"/>
      <c r="AJ343" s="125"/>
      <c r="AK343" s="125"/>
      <c r="AL343" s="125"/>
      <c r="AM343" s="125"/>
      <c r="AN343" s="125"/>
      <c r="AO343" s="125"/>
      <c r="AP343" s="125"/>
      <c r="AQ343" s="125"/>
      <c r="AR343" s="125"/>
      <c r="AS343" s="125"/>
      <c r="AT343" s="125"/>
      <c r="AU343" s="125"/>
      <c r="AV343" s="125"/>
      <c r="AW343" s="125"/>
      <c r="AX343" s="125"/>
      <c r="AY343" s="125"/>
      <c r="AZ343" s="125"/>
      <c r="BA343" s="125"/>
      <c r="BB343" s="125"/>
      <c r="BC343" s="125"/>
      <c r="BD343" s="125"/>
      <c r="BE343" s="125"/>
      <c r="BF343" s="125"/>
      <c r="BG343" s="125"/>
      <c r="BH343" s="125"/>
      <c r="BI343" s="125"/>
      <c r="BJ343" s="125"/>
      <c r="BK343" s="125"/>
    </row>
    <row r="344" spans="1:63" s="29" customFormat="1">
      <c r="A344" s="46"/>
      <c r="C344" s="305"/>
      <c r="D344" s="46"/>
      <c r="E344" s="46"/>
      <c r="F344" s="125"/>
      <c r="G344" s="125"/>
      <c r="H344" s="125"/>
      <c r="I344" s="125"/>
      <c r="J344" s="125"/>
      <c r="K344" s="125"/>
      <c r="L344" s="125"/>
      <c r="M344" s="125"/>
      <c r="N344" s="125"/>
      <c r="O344" s="125"/>
      <c r="P344" s="125"/>
      <c r="Q344" s="125"/>
      <c r="R344" s="125"/>
      <c r="S344" s="125"/>
      <c r="T344" s="125"/>
      <c r="U344" s="125"/>
      <c r="V344" s="125"/>
      <c r="W344" s="125"/>
      <c r="X344" s="125"/>
      <c r="Y344" s="125"/>
      <c r="Z344" s="125"/>
      <c r="AA344" s="125"/>
      <c r="AB344" s="125"/>
      <c r="AC344" s="125"/>
      <c r="AD344" s="125"/>
      <c r="AE344" s="125"/>
      <c r="AF344" s="125"/>
      <c r="AG344" s="125"/>
      <c r="AH344" s="125"/>
      <c r="AI344" s="125"/>
      <c r="AJ344" s="125"/>
      <c r="AK344" s="125"/>
      <c r="AL344" s="125"/>
      <c r="AM344" s="125"/>
      <c r="AN344" s="125"/>
      <c r="AO344" s="125"/>
      <c r="AP344" s="125"/>
      <c r="AQ344" s="125"/>
      <c r="AR344" s="125"/>
      <c r="AS344" s="125"/>
      <c r="AT344" s="125"/>
      <c r="AU344" s="125"/>
      <c r="AV344" s="125"/>
      <c r="AW344" s="125"/>
      <c r="AX344" s="125"/>
      <c r="AY344" s="125"/>
      <c r="AZ344" s="125"/>
      <c r="BA344" s="125"/>
      <c r="BB344" s="125"/>
      <c r="BC344" s="125"/>
      <c r="BD344" s="125"/>
      <c r="BE344" s="125"/>
      <c r="BF344" s="125"/>
      <c r="BG344" s="125"/>
      <c r="BH344" s="125"/>
      <c r="BI344" s="125"/>
      <c r="BJ344" s="125"/>
      <c r="BK344" s="125"/>
    </row>
    <row r="345" spans="1:63" s="29" customFormat="1">
      <c r="A345" s="46"/>
      <c r="C345" s="305"/>
      <c r="D345" s="46"/>
      <c r="E345" s="46"/>
      <c r="F345" s="125"/>
      <c r="G345" s="125"/>
      <c r="H345" s="125"/>
      <c r="I345" s="125"/>
      <c r="J345" s="125"/>
      <c r="K345" s="125"/>
      <c r="L345" s="125"/>
      <c r="M345" s="125"/>
      <c r="N345" s="125"/>
      <c r="O345" s="125"/>
      <c r="P345" s="125"/>
      <c r="Q345" s="125"/>
      <c r="R345" s="125"/>
      <c r="S345" s="125"/>
      <c r="T345" s="125"/>
      <c r="U345" s="125"/>
      <c r="V345" s="125"/>
      <c r="W345" s="125"/>
      <c r="X345" s="125"/>
      <c r="Y345" s="125"/>
      <c r="Z345" s="125"/>
      <c r="AA345" s="125"/>
      <c r="AB345" s="125"/>
      <c r="AC345" s="125"/>
      <c r="AD345" s="125"/>
      <c r="AE345" s="125"/>
      <c r="AF345" s="125"/>
      <c r="AG345" s="125"/>
      <c r="AH345" s="125"/>
      <c r="AI345" s="125"/>
      <c r="AJ345" s="125"/>
      <c r="AK345" s="125"/>
      <c r="AL345" s="125"/>
      <c r="AM345" s="125"/>
      <c r="AN345" s="125"/>
      <c r="AO345" s="125"/>
      <c r="AP345" s="125"/>
      <c r="AQ345" s="125"/>
      <c r="AR345" s="125"/>
      <c r="AS345" s="125"/>
      <c r="AT345" s="125"/>
      <c r="AU345" s="125"/>
      <c r="AV345" s="125"/>
      <c r="AW345" s="125"/>
      <c r="AX345" s="125"/>
      <c r="AY345" s="125"/>
      <c r="AZ345" s="125"/>
      <c r="BA345" s="125"/>
      <c r="BB345" s="125"/>
      <c r="BC345" s="125"/>
      <c r="BD345" s="125"/>
      <c r="BE345" s="125"/>
      <c r="BF345" s="125"/>
      <c r="BG345" s="125"/>
      <c r="BH345" s="125"/>
      <c r="BI345" s="125"/>
      <c r="BJ345" s="125"/>
      <c r="BK345" s="125"/>
    </row>
    <row r="346" spans="1:63" s="29" customFormat="1">
      <c r="A346" s="46"/>
      <c r="C346" s="305"/>
      <c r="D346" s="46"/>
      <c r="E346" s="46"/>
      <c r="F346" s="125"/>
      <c r="G346" s="125"/>
      <c r="H346" s="125"/>
      <c r="I346" s="125"/>
      <c r="J346" s="125"/>
      <c r="K346" s="125"/>
      <c r="L346" s="125"/>
      <c r="M346" s="125"/>
      <c r="N346" s="125"/>
      <c r="O346" s="125"/>
      <c r="P346" s="125"/>
      <c r="Q346" s="125"/>
      <c r="R346" s="125"/>
      <c r="S346" s="125"/>
      <c r="T346" s="125"/>
      <c r="U346" s="125"/>
      <c r="V346" s="125"/>
      <c r="W346" s="125"/>
      <c r="X346" s="125"/>
      <c r="Y346" s="125"/>
      <c r="Z346" s="125"/>
      <c r="AA346" s="125"/>
      <c r="AB346" s="125"/>
      <c r="AC346" s="125"/>
      <c r="AD346" s="125"/>
      <c r="AE346" s="125"/>
      <c r="AF346" s="125"/>
      <c r="AG346" s="125"/>
      <c r="AH346" s="125"/>
      <c r="AI346" s="125"/>
      <c r="AJ346" s="125"/>
      <c r="AK346" s="125"/>
      <c r="AL346" s="125"/>
      <c r="AM346" s="125"/>
      <c r="AN346" s="125"/>
      <c r="AO346" s="125"/>
      <c r="AP346" s="125"/>
      <c r="AQ346" s="125"/>
      <c r="AR346" s="125"/>
      <c r="AS346" s="125"/>
      <c r="AT346" s="125"/>
      <c r="AU346" s="125"/>
      <c r="AV346" s="125"/>
      <c r="AW346" s="125"/>
      <c r="AX346" s="125"/>
      <c r="AY346" s="125"/>
      <c r="AZ346" s="125"/>
      <c r="BA346" s="125"/>
      <c r="BB346" s="125"/>
      <c r="BC346" s="125"/>
      <c r="BD346" s="125"/>
      <c r="BE346" s="125"/>
      <c r="BF346" s="125"/>
      <c r="BG346" s="125"/>
      <c r="BH346" s="125"/>
      <c r="BI346" s="125"/>
      <c r="BJ346" s="125"/>
      <c r="BK346" s="125"/>
    </row>
    <row r="347" spans="1:63" s="29" customFormat="1">
      <c r="A347" s="46"/>
      <c r="C347" s="305"/>
      <c r="D347" s="46"/>
      <c r="E347" s="46"/>
      <c r="F347" s="125"/>
      <c r="G347" s="125"/>
      <c r="H347" s="125"/>
      <c r="I347" s="125"/>
      <c r="J347" s="125"/>
      <c r="K347" s="125"/>
      <c r="L347" s="125"/>
      <c r="M347" s="125"/>
      <c r="N347" s="125"/>
      <c r="O347" s="125"/>
      <c r="P347" s="125"/>
      <c r="Q347" s="125"/>
      <c r="R347" s="125"/>
      <c r="S347" s="125"/>
      <c r="T347" s="125"/>
      <c r="U347" s="125"/>
      <c r="V347" s="125"/>
      <c r="W347" s="125"/>
      <c r="X347" s="125"/>
      <c r="Y347" s="125"/>
      <c r="Z347" s="125"/>
      <c r="AA347" s="125"/>
      <c r="AB347" s="125"/>
      <c r="AC347" s="125"/>
      <c r="AD347" s="125"/>
      <c r="AE347" s="125"/>
      <c r="AF347" s="125"/>
      <c r="AG347" s="125"/>
      <c r="AH347" s="125"/>
      <c r="AI347" s="125"/>
      <c r="AJ347" s="125"/>
      <c r="AK347" s="125"/>
      <c r="AL347" s="125"/>
      <c r="AM347" s="125"/>
      <c r="AN347" s="125"/>
      <c r="AO347" s="125"/>
      <c r="AP347" s="125"/>
      <c r="AQ347" s="125"/>
      <c r="AR347" s="125"/>
      <c r="AS347" s="125"/>
      <c r="AT347" s="125"/>
      <c r="AU347" s="125"/>
      <c r="AV347" s="125"/>
      <c r="AW347" s="125"/>
      <c r="AX347" s="125"/>
      <c r="AY347" s="125"/>
      <c r="AZ347" s="125"/>
      <c r="BA347" s="125"/>
      <c r="BB347" s="125"/>
      <c r="BC347" s="125"/>
      <c r="BD347" s="125"/>
      <c r="BE347" s="125"/>
      <c r="BF347" s="125"/>
      <c r="BG347" s="125"/>
      <c r="BH347" s="125"/>
      <c r="BI347" s="125"/>
      <c r="BJ347" s="125"/>
      <c r="BK347" s="125"/>
    </row>
    <row r="348" spans="1:63" s="29" customFormat="1">
      <c r="A348" s="46"/>
      <c r="C348" s="305"/>
      <c r="D348" s="46"/>
      <c r="E348" s="46"/>
      <c r="F348" s="125"/>
      <c r="G348" s="125"/>
      <c r="H348" s="125"/>
      <c r="I348" s="125"/>
      <c r="J348" s="125"/>
      <c r="K348" s="125"/>
      <c r="L348" s="125"/>
      <c r="M348" s="125"/>
      <c r="N348" s="125"/>
      <c r="O348" s="125"/>
      <c r="P348" s="125"/>
      <c r="Q348" s="125"/>
      <c r="R348" s="125"/>
      <c r="S348" s="125"/>
      <c r="T348" s="125"/>
      <c r="U348" s="125"/>
      <c r="V348" s="125"/>
      <c r="W348" s="125"/>
      <c r="X348" s="125"/>
      <c r="Y348" s="125"/>
      <c r="Z348" s="125"/>
      <c r="AA348" s="125"/>
      <c r="AB348" s="125"/>
      <c r="AC348" s="125"/>
      <c r="AD348" s="125"/>
      <c r="AE348" s="125"/>
      <c r="AF348" s="125"/>
      <c r="AG348" s="125"/>
      <c r="AH348" s="125"/>
      <c r="AI348" s="125"/>
      <c r="AJ348" s="125"/>
      <c r="AK348" s="125"/>
      <c r="AL348" s="125"/>
      <c r="AM348" s="125"/>
      <c r="AN348" s="125"/>
      <c r="AO348" s="125"/>
      <c r="AP348" s="125"/>
      <c r="AQ348" s="125"/>
      <c r="AR348" s="125"/>
      <c r="AS348" s="125"/>
      <c r="AT348" s="125"/>
      <c r="AU348" s="125"/>
      <c r="AV348" s="125"/>
      <c r="AW348" s="125"/>
      <c r="AX348" s="125"/>
      <c r="AY348" s="125"/>
      <c r="AZ348" s="125"/>
      <c r="BA348" s="125"/>
      <c r="BB348" s="125"/>
      <c r="BC348" s="125"/>
      <c r="BD348" s="125"/>
      <c r="BE348" s="125"/>
      <c r="BF348" s="125"/>
      <c r="BG348" s="125"/>
      <c r="BH348" s="125"/>
      <c r="BI348" s="125"/>
      <c r="BJ348" s="125"/>
      <c r="BK348" s="125"/>
    </row>
    <row r="349" spans="1:63" s="29" customFormat="1">
      <c r="A349" s="46"/>
      <c r="C349" s="305"/>
      <c r="D349" s="46"/>
      <c r="E349" s="46"/>
      <c r="F349" s="125"/>
      <c r="G349" s="125"/>
      <c r="H349" s="125"/>
      <c r="I349" s="125"/>
      <c r="J349" s="125"/>
      <c r="K349" s="125"/>
      <c r="L349" s="125"/>
      <c r="M349" s="125"/>
      <c r="N349" s="125"/>
      <c r="O349" s="125"/>
      <c r="P349" s="125"/>
      <c r="Q349" s="125"/>
      <c r="R349" s="125"/>
      <c r="S349" s="125"/>
      <c r="T349" s="125"/>
      <c r="U349" s="125"/>
      <c r="V349" s="125"/>
      <c r="W349" s="125"/>
      <c r="X349" s="125"/>
      <c r="Y349" s="125"/>
      <c r="Z349" s="125"/>
      <c r="AA349" s="125"/>
      <c r="AB349" s="125"/>
      <c r="AC349" s="125"/>
      <c r="AD349" s="125"/>
      <c r="AE349" s="125"/>
      <c r="AF349" s="125"/>
      <c r="AG349" s="125"/>
      <c r="AH349" s="125"/>
      <c r="AI349" s="125"/>
      <c r="AJ349" s="125"/>
      <c r="AK349" s="125"/>
      <c r="AL349" s="125"/>
      <c r="AM349" s="125"/>
      <c r="AN349" s="125"/>
      <c r="AO349" s="125"/>
      <c r="AP349" s="125"/>
      <c r="AQ349" s="125"/>
      <c r="AR349" s="125"/>
      <c r="AS349" s="125"/>
      <c r="AT349" s="125"/>
      <c r="AU349" s="125"/>
      <c r="AV349" s="125"/>
      <c r="AW349" s="125"/>
      <c r="AX349" s="125"/>
      <c r="AY349" s="125"/>
      <c r="AZ349" s="125"/>
      <c r="BA349" s="125"/>
      <c r="BB349" s="125"/>
      <c r="BC349" s="125"/>
      <c r="BD349" s="125"/>
      <c r="BE349" s="125"/>
      <c r="BF349" s="125"/>
      <c r="BG349" s="125"/>
      <c r="BH349" s="125"/>
      <c r="BI349" s="125"/>
      <c r="BJ349" s="125"/>
      <c r="BK349" s="125"/>
    </row>
    <row r="350" spans="1:63" s="29" customFormat="1">
      <c r="A350" s="46"/>
      <c r="C350" s="305"/>
      <c r="D350" s="46"/>
      <c r="E350" s="46"/>
      <c r="F350" s="125"/>
      <c r="G350" s="125"/>
      <c r="H350" s="125"/>
      <c r="I350" s="125"/>
      <c r="J350" s="125"/>
      <c r="K350" s="125"/>
      <c r="L350" s="125"/>
      <c r="M350" s="125"/>
      <c r="N350" s="125"/>
      <c r="O350" s="125"/>
      <c r="P350" s="125"/>
      <c r="Q350" s="125"/>
      <c r="R350" s="125"/>
      <c r="S350" s="125"/>
      <c r="T350" s="125"/>
      <c r="U350" s="125"/>
      <c r="V350" s="125"/>
      <c r="W350" s="125"/>
      <c r="X350" s="125"/>
      <c r="Y350" s="125"/>
      <c r="Z350" s="125"/>
      <c r="AA350" s="125"/>
      <c r="AB350" s="125"/>
      <c r="AC350" s="125"/>
      <c r="AD350" s="125"/>
      <c r="AE350" s="125"/>
      <c r="AF350" s="125"/>
      <c r="AG350" s="125"/>
      <c r="AH350" s="125"/>
      <c r="AI350" s="125"/>
      <c r="AJ350" s="125"/>
      <c r="AK350" s="125"/>
      <c r="AL350" s="125"/>
      <c r="AM350" s="125"/>
      <c r="AN350" s="125"/>
      <c r="AO350" s="125"/>
      <c r="AP350" s="125"/>
      <c r="AQ350" s="125"/>
      <c r="AR350" s="125"/>
      <c r="AS350" s="125"/>
      <c r="AT350" s="125"/>
      <c r="AU350" s="125"/>
      <c r="AV350" s="125"/>
      <c r="AW350" s="125"/>
      <c r="AX350" s="125"/>
      <c r="AY350" s="125"/>
      <c r="AZ350" s="125"/>
      <c r="BA350" s="125"/>
      <c r="BB350" s="125"/>
      <c r="BC350" s="125"/>
      <c r="BD350" s="125"/>
      <c r="BE350" s="125"/>
      <c r="BF350" s="125"/>
      <c r="BG350" s="125"/>
      <c r="BH350" s="125"/>
      <c r="BI350" s="125"/>
      <c r="BJ350" s="125"/>
      <c r="BK350" s="125"/>
    </row>
    <row r="351" spans="1:63" s="29" customFormat="1">
      <c r="A351" s="46"/>
      <c r="C351" s="305"/>
      <c r="D351" s="46"/>
      <c r="E351" s="46"/>
      <c r="F351" s="125"/>
      <c r="G351" s="125"/>
      <c r="H351" s="125"/>
      <c r="I351" s="125"/>
      <c r="J351" s="125"/>
      <c r="K351" s="125"/>
      <c r="L351" s="125"/>
      <c r="M351" s="125"/>
      <c r="N351" s="125"/>
      <c r="O351" s="125"/>
      <c r="P351" s="125"/>
      <c r="Q351" s="125"/>
      <c r="R351" s="125"/>
      <c r="S351" s="125"/>
      <c r="T351" s="125"/>
      <c r="U351" s="125"/>
      <c r="V351" s="125"/>
      <c r="W351" s="125"/>
      <c r="X351" s="125"/>
      <c r="Y351" s="125"/>
      <c r="Z351" s="125"/>
      <c r="AA351" s="125"/>
      <c r="AB351" s="125"/>
      <c r="AC351" s="125"/>
      <c r="AD351" s="125"/>
      <c r="AE351" s="125"/>
      <c r="AF351" s="125"/>
      <c r="AG351" s="125"/>
      <c r="AH351" s="125"/>
      <c r="AI351" s="125"/>
      <c r="AJ351" s="125"/>
      <c r="AK351" s="125"/>
      <c r="AL351" s="125"/>
      <c r="AM351" s="125"/>
      <c r="AN351" s="125"/>
      <c r="AO351" s="125"/>
      <c r="AP351" s="125"/>
      <c r="AQ351" s="125"/>
      <c r="AR351" s="125"/>
      <c r="AS351" s="125"/>
      <c r="AT351" s="125"/>
      <c r="AU351" s="125"/>
      <c r="AV351" s="125"/>
      <c r="AW351" s="125"/>
      <c r="AX351" s="125"/>
      <c r="AY351" s="125"/>
      <c r="AZ351" s="125"/>
      <c r="BA351" s="125"/>
      <c r="BB351" s="125"/>
      <c r="BC351" s="125"/>
      <c r="BD351" s="125"/>
      <c r="BE351" s="125"/>
      <c r="BF351" s="125"/>
      <c r="BG351" s="125"/>
      <c r="BH351" s="125"/>
      <c r="BI351" s="125"/>
      <c r="BJ351" s="125"/>
      <c r="BK351" s="125"/>
    </row>
    <row r="352" spans="1:63" s="29" customFormat="1">
      <c r="A352" s="46"/>
      <c r="C352" s="305"/>
      <c r="D352" s="46"/>
      <c r="E352" s="46"/>
      <c r="F352" s="125"/>
      <c r="G352" s="125"/>
      <c r="H352" s="125"/>
      <c r="I352" s="125"/>
      <c r="J352" s="125"/>
      <c r="K352" s="125"/>
      <c r="L352" s="125"/>
      <c r="M352" s="125"/>
      <c r="N352" s="125"/>
      <c r="O352" s="125"/>
      <c r="P352" s="125"/>
      <c r="Q352" s="125"/>
      <c r="R352" s="125"/>
      <c r="S352" s="125"/>
      <c r="T352" s="125"/>
      <c r="U352" s="125"/>
      <c r="V352" s="125"/>
      <c r="W352" s="125"/>
      <c r="X352" s="125"/>
      <c r="Y352" s="125"/>
      <c r="Z352" s="125"/>
      <c r="AA352" s="125"/>
      <c r="AB352" s="125"/>
      <c r="AC352" s="125"/>
      <c r="AD352" s="125"/>
      <c r="AE352" s="125"/>
      <c r="AF352" s="125"/>
      <c r="AG352" s="125"/>
      <c r="AH352" s="125"/>
      <c r="AI352" s="125"/>
      <c r="AJ352" s="125"/>
      <c r="AK352" s="125"/>
      <c r="AL352" s="125"/>
      <c r="AM352" s="125"/>
      <c r="AN352" s="125"/>
      <c r="AO352" s="125"/>
      <c r="AP352" s="125"/>
      <c r="AQ352" s="125"/>
      <c r="AR352" s="125"/>
      <c r="AS352" s="125"/>
      <c r="AT352" s="125"/>
      <c r="AU352" s="125"/>
      <c r="AV352" s="125"/>
      <c r="AW352" s="125"/>
      <c r="AX352" s="125"/>
      <c r="AY352" s="125"/>
      <c r="AZ352" s="125"/>
      <c r="BA352" s="125"/>
      <c r="BB352" s="125"/>
      <c r="BC352" s="125"/>
      <c r="BD352" s="125"/>
      <c r="BE352" s="125"/>
      <c r="BF352" s="125"/>
      <c r="BG352" s="125"/>
      <c r="BH352" s="125"/>
      <c r="BI352" s="125"/>
      <c r="BJ352" s="125"/>
      <c r="BK352" s="125"/>
    </row>
    <row r="353" spans="1:63" s="29" customFormat="1">
      <c r="A353" s="46"/>
      <c r="C353" s="305"/>
      <c r="D353" s="46"/>
      <c r="E353" s="46"/>
      <c r="F353" s="125"/>
      <c r="G353" s="125"/>
      <c r="H353" s="125"/>
      <c r="I353" s="125"/>
      <c r="J353" s="125"/>
      <c r="K353" s="125"/>
      <c r="L353" s="125"/>
      <c r="M353" s="125"/>
      <c r="N353" s="125"/>
      <c r="O353" s="125"/>
      <c r="P353" s="125"/>
      <c r="Q353" s="125"/>
      <c r="R353" s="125"/>
      <c r="S353" s="125"/>
      <c r="T353" s="125"/>
      <c r="U353" s="125"/>
      <c r="V353" s="125"/>
      <c r="W353" s="125"/>
      <c r="X353" s="125"/>
      <c r="Y353" s="125"/>
      <c r="Z353" s="125"/>
      <c r="AA353" s="125"/>
      <c r="AB353" s="125"/>
      <c r="AC353" s="125"/>
      <c r="AD353" s="125"/>
      <c r="AE353" s="125"/>
      <c r="AF353" s="125"/>
      <c r="AG353" s="125"/>
      <c r="AH353" s="125"/>
      <c r="AI353" s="125"/>
      <c r="AJ353" s="125"/>
      <c r="AK353" s="125"/>
      <c r="AL353" s="125"/>
      <c r="AM353" s="125"/>
      <c r="AN353" s="125"/>
      <c r="AO353" s="125"/>
      <c r="AP353" s="125"/>
      <c r="AQ353" s="125"/>
      <c r="AR353" s="125"/>
      <c r="AS353" s="125"/>
      <c r="AT353" s="125"/>
      <c r="AU353" s="125"/>
      <c r="AV353" s="125"/>
      <c r="AW353" s="125"/>
      <c r="AX353" s="125"/>
      <c r="AY353" s="125"/>
      <c r="AZ353" s="125"/>
      <c r="BA353" s="125"/>
      <c r="BB353" s="125"/>
      <c r="BC353" s="125"/>
      <c r="BD353" s="125"/>
      <c r="BE353" s="125"/>
      <c r="BF353" s="125"/>
      <c r="BG353" s="125"/>
      <c r="BH353" s="125"/>
      <c r="BI353" s="125"/>
      <c r="BJ353" s="125"/>
      <c r="BK353" s="125"/>
    </row>
    <row r="354" spans="1:63" s="29" customFormat="1">
      <c r="A354" s="46"/>
      <c r="C354" s="305"/>
      <c r="D354" s="46"/>
      <c r="E354" s="46"/>
      <c r="F354" s="125"/>
      <c r="G354" s="125"/>
      <c r="H354" s="125"/>
      <c r="I354" s="125"/>
      <c r="J354" s="125"/>
      <c r="K354" s="125"/>
      <c r="L354" s="125"/>
      <c r="M354" s="125"/>
      <c r="N354" s="125"/>
      <c r="O354" s="125"/>
      <c r="P354" s="125"/>
      <c r="Q354" s="125"/>
      <c r="R354" s="125"/>
      <c r="S354" s="125"/>
      <c r="T354" s="125"/>
      <c r="U354" s="125"/>
      <c r="V354" s="125"/>
      <c r="W354" s="125"/>
      <c r="X354" s="125"/>
      <c r="Y354" s="125"/>
      <c r="Z354" s="125"/>
      <c r="AA354" s="125"/>
      <c r="AB354" s="125"/>
      <c r="AC354" s="125"/>
      <c r="AD354" s="125"/>
      <c r="AE354" s="125"/>
      <c r="AF354" s="125"/>
      <c r="AG354" s="125"/>
      <c r="AH354" s="125"/>
      <c r="AI354" s="125"/>
      <c r="AJ354" s="125"/>
      <c r="AK354" s="125"/>
      <c r="AL354" s="125"/>
      <c r="AM354" s="125"/>
      <c r="AN354" s="125"/>
      <c r="AO354" s="125"/>
      <c r="AP354" s="125"/>
      <c r="AQ354" s="125"/>
      <c r="AR354" s="125"/>
      <c r="AS354" s="125"/>
      <c r="AT354" s="125"/>
      <c r="AU354" s="125"/>
      <c r="AV354" s="125"/>
      <c r="AW354" s="125"/>
      <c r="AX354" s="125"/>
      <c r="AY354" s="125"/>
      <c r="AZ354" s="125"/>
      <c r="BA354" s="125"/>
      <c r="BB354" s="125"/>
      <c r="BC354" s="125"/>
      <c r="BD354" s="125"/>
      <c r="BE354" s="125"/>
      <c r="BF354" s="125"/>
      <c r="BG354" s="125"/>
      <c r="BH354" s="125"/>
      <c r="BI354" s="125"/>
      <c r="BJ354" s="125"/>
      <c r="BK354" s="125"/>
    </row>
    <row r="355" spans="1:63" s="29" customFormat="1">
      <c r="A355" s="46"/>
      <c r="C355" s="305"/>
      <c r="D355" s="46"/>
      <c r="E355" s="46"/>
      <c r="F355" s="125"/>
      <c r="G355" s="125"/>
      <c r="H355" s="125"/>
      <c r="I355" s="125"/>
      <c r="J355" s="125"/>
      <c r="K355" s="125"/>
      <c r="L355" s="125"/>
      <c r="M355" s="125"/>
      <c r="N355" s="125"/>
      <c r="O355" s="125"/>
      <c r="P355" s="125"/>
      <c r="Q355" s="125"/>
      <c r="R355" s="125"/>
      <c r="S355" s="125"/>
      <c r="T355" s="125"/>
      <c r="U355" s="125"/>
      <c r="V355" s="125"/>
      <c r="W355" s="125"/>
      <c r="X355" s="125"/>
      <c r="Y355" s="125"/>
      <c r="Z355" s="125"/>
      <c r="AA355" s="125"/>
      <c r="AB355" s="125"/>
      <c r="AC355" s="125"/>
      <c r="AD355" s="125"/>
      <c r="AE355" s="125"/>
      <c r="AF355" s="125"/>
      <c r="AG355" s="125"/>
      <c r="AH355" s="125"/>
      <c r="AI355" s="125"/>
      <c r="AJ355" s="125"/>
      <c r="AK355" s="125"/>
      <c r="AL355" s="125"/>
      <c r="AM355" s="125"/>
      <c r="AN355" s="125"/>
      <c r="AO355" s="125"/>
      <c r="AP355" s="125"/>
      <c r="AQ355" s="125"/>
      <c r="AR355" s="125"/>
      <c r="AS355" s="125"/>
      <c r="AT355" s="125"/>
      <c r="AU355" s="125"/>
      <c r="AV355" s="125"/>
      <c r="AW355" s="125"/>
      <c r="AX355" s="125"/>
      <c r="AY355" s="125"/>
      <c r="AZ355" s="125"/>
      <c r="BA355" s="125"/>
      <c r="BB355" s="125"/>
      <c r="BC355" s="125"/>
      <c r="BD355" s="125"/>
      <c r="BE355" s="125"/>
      <c r="BF355" s="125"/>
      <c r="BG355" s="125"/>
      <c r="BH355" s="125"/>
      <c r="BI355" s="125"/>
      <c r="BJ355" s="125"/>
      <c r="BK355" s="125"/>
    </row>
    <row r="356" spans="1:63" s="29" customFormat="1">
      <c r="A356" s="46"/>
      <c r="C356" s="305"/>
      <c r="D356" s="46"/>
      <c r="E356" s="46"/>
      <c r="F356" s="125"/>
      <c r="G356" s="125"/>
      <c r="H356" s="125"/>
      <c r="I356" s="125"/>
      <c r="J356" s="125"/>
      <c r="K356" s="125"/>
      <c r="L356" s="125"/>
      <c r="M356" s="125"/>
      <c r="N356" s="125"/>
      <c r="O356" s="125"/>
      <c r="P356" s="125"/>
      <c r="Q356" s="125"/>
      <c r="R356" s="125"/>
      <c r="S356" s="125"/>
      <c r="T356" s="125"/>
      <c r="U356" s="125"/>
      <c r="V356" s="125"/>
      <c r="W356" s="125"/>
      <c r="X356" s="125"/>
      <c r="Y356" s="125"/>
      <c r="Z356" s="125"/>
      <c r="AA356" s="125"/>
      <c r="AB356" s="125"/>
      <c r="AC356" s="125"/>
      <c r="AD356" s="125"/>
      <c r="AE356" s="125"/>
      <c r="AF356" s="125"/>
      <c r="AG356" s="125"/>
      <c r="AH356" s="125"/>
      <c r="AI356" s="125"/>
      <c r="AJ356" s="125"/>
      <c r="AK356" s="125"/>
      <c r="AL356" s="125"/>
      <c r="AM356" s="125"/>
      <c r="AN356" s="125"/>
      <c r="AO356" s="125"/>
      <c r="AP356" s="125"/>
      <c r="AQ356" s="125"/>
      <c r="AR356" s="125"/>
      <c r="AS356" s="125"/>
      <c r="AT356" s="125"/>
      <c r="AU356" s="125"/>
      <c r="AV356" s="125"/>
      <c r="AW356" s="125"/>
      <c r="AX356" s="125"/>
      <c r="AY356" s="125"/>
      <c r="AZ356" s="125"/>
      <c r="BA356" s="125"/>
      <c r="BB356" s="125"/>
      <c r="BC356" s="125"/>
      <c r="BD356" s="125"/>
      <c r="BE356" s="125"/>
      <c r="BF356" s="125"/>
      <c r="BG356" s="125"/>
      <c r="BH356" s="125"/>
      <c r="BI356" s="125"/>
      <c r="BJ356" s="125"/>
      <c r="BK356" s="125"/>
    </row>
    <row r="357" spans="1:63" s="29" customFormat="1">
      <c r="A357" s="46"/>
      <c r="C357" s="305"/>
      <c r="D357" s="46"/>
      <c r="E357" s="46"/>
      <c r="F357" s="125"/>
      <c r="G357" s="125"/>
      <c r="H357" s="125"/>
      <c r="I357" s="125"/>
      <c r="J357" s="125"/>
      <c r="K357" s="125"/>
      <c r="L357" s="125"/>
      <c r="M357" s="125"/>
      <c r="N357" s="125"/>
      <c r="O357" s="125"/>
      <c r="P357" s="125"/>
      <c r="Q357" s="125"/>
      <c r="R357" s="125"/>
      <c r="S357" s="125"/>
      <c r="T357" s="125"/>
      <c r="U357" s="125"/>
      <c r="V357" s="125"/>
      <c r="W357" s="125"/>
      <c r="X357" s="125"/>
      <c r="Y357" s="125"/>
      <c r="Z357" s="125"/>
      <c r="AA357" s="125"/>
      <c r="AB357" s="125"/>
      <c r="AC357" s="125"/>
      <c r="AD357" s="125"/>
      <c r="AE357" s="125"/>
      <c r="AF357" s="125"/>
      <c r="AG357" s="125"/>
      <c r="AH357" s="125"/>
      <c r="AI357" s="125"/>
      <c r="AJ357" s="125"/>
      <c r="AK357" s="125"/>
      <c r="AL357" s="125"/>
      <c r="AM357" s="125"/>
      <c r="AN357" s="125"/>
      <c r="AO357" s="125"/>
      <c r="AP357" s="125"/>
      <c r="AQ357" s="125"/>
      <c r="AR357" s="125"/>
      <c r="AS357" s="125"/>
      <c r="AT357" s="125"/>
      <c r="AU357" s="125"/>
      <c r="AV357" s="125"/>
      <c r="AW357" s="125"/>
      <c r="AX357" s="125"/>
      <c r="AY357" s="125"/>
      <c r="AZ357" s="125"/>
      <c r="BA357" s="125"/>
      <c r="BB357" s="125"/>
      <c r="BC357" s="125"/>
      <c r="BD357" s="125"/>
      <c r="BE357" s="125"/>
      <c r="BF357" s="125"/>
      <c r="BG357" s="125"/>
      <c r="BH357" s="125"/>
      <c r="BI357" s="125"/>
      <c r="BJ357" s="125"/>
      <c r="BK357" s="125"/>
    </row>
    <row r="358" spans="1:63" s="29" customFormat="1">
      <c r="A358" s="46"/>
      <c r="C358" s="305"/>
      <c r="D358" s="46"/>
      <c r="E358" s="46"/>
      <c r="F358" s="125"/>
      <c r="G358" s="125"/>
      <c r="H358" s="125"/>
      <c r="I358" s="125"/>
      <c r="J358" s="125"/>
      <c r="K358" s="125"/>
      <c r="L358" s="125"/>
      <c r="M358" s="125"/>
      <c r="N358" s="125"/>
      <c r="O358" s="125"/>
      <c r="P358" s="125"/>
      <c r="Q358" s="125"/>
      <c r="R358" s="125"/>
      <c r="S358" s="125"/>
      <c r="T358" s="125"/>
      <c r="U358" s="125"/>
      <c r="V358" s="125"/>
      <c r="W358" s="125"/>
      <c r="X358" s="125"/>
      <c r="Y358" s="125"/>
      <c r="Z358" s="125"/>
      <c r="AA358" s="125"/>
      <c r="AB358" s="125"/>
      <c r="AC358" s="125"/>
      <c r="AD358" s="125"/>
      <c r="AE358" s="125"/>
      <c r="AF358" s="125"/>
      <c r="AG358" s="125"/>
      <c r="AH358" s="125"/>
      <c r="AI358" s="125"/>
      <c r="AJ358" s="125"/>
      <c r="AK358" s="125"/>
      <c r="AL358" s="125"/>
      <c r="AM358" s="125"/>
      <c r="AN358" s="125"/>
      <c r="AO358" s="125"/>
      <c r="AP358" s="125"/>
      <c r="AQ358" s="125"/>
      <c r="AR358" s="125"/>
      <c r="AS358" s="125"/>
      <c r="AT358" s="125"/>
      <c r="AU358" s="125"/>
      <c r="AV358" s="125"/>
      <c r="AW358" s="125"/>
      <c r="AX358" s="125"/>
      <c r="AY358" s="125"/>
      <c r="AZ358" s="125"/>
      <c r="BA358" s="125"/>
      <c r="BB358" s="125"/>
      <c r="BC358" s="125"/>
      <c r="BD358" s="125"/>
      <c r="BE358" s="125"/>
      <c r="BF358" s="125"/>
      <c r="BG358" s="125"/>
      <c r="BH358" s="125"/>
      <c r="BI358" s="125"/>
      <c r="BJ358" s="125"/>
      <c r="BK358" s="125"/>
    </row>
    <row r="359" spans="1:63" s="29" customFormat="1">
      <c r="A359" s="46"/>
      <c r="C359" s="305"/>
      <c r="D359" s="46"/>
      <c r="E359" s="46"/>
      <c r="F359" s="125"/>
      <c r="G359" s="125"/>
      <c r="H359" s="125"/>
      <c r="I359" s="125"/>
      <c r="J359" s="125"/>
      <c r="K359" s="125"/>
      <c r="L359" s="125"/>
      <c r="M359" s="125"/>
      <c r="N359" s="125"/>
      <c r="O359" s="125"/>
      <c r="P359" s="125"/>
      <c r="Q359" s="125"/>
      <c r="R359" s="125"/>
      <c r="S359" s="125"/>
      <c r="T359" s="125"/>
      <c r="U359" s="125"/>
      <c r="V359" s="125"/>
      <c r="W359" s="125"/>
      <c r="X359" s="125"/>
      <c r="Y359" s="125"/>
      <c r="Z359" s="125"/>
      <c r="AA359" s="125"/>
      <c r="AB359" s="125"/>
      <c r="AC359" s="125"/>
      <c r="AD359" s="125"/>
      <c r="AE359" s="125"/>
      <c r="AF359" s="125"/>
      <c r="AG359" s="125"/>
      <c r="AH359" s="125"/>
      <c r="AI359" s="125"/>
      <c r="AJ359" s="125"/>
      <c r="AK359" s="125"/>
      <c r="AL359" s="125"/>
      <c r="AM359" s="125"/>
      <c r="AN359" s="125"/>
      <c r="AO359" s="125"/>
      <c r="AP359" s="125"/>
      <c r="AQ359" s="125"/>
      <c r="AR359" s="125"/>
      <c r="AS359" s="125"/>
      <c r="AT359" s="125"/>
      <c r="AU359" s="125"/>
      <c r="AV359" s="125"/>
      <c r="AW359" s="125"/>
      <c r="AX359" s="125"/>
      <c r="AY359" s="125"/>
      <c r="AZ359" s="125"/>
      <c r="BA359" s="125"/>
      <c r="BB359" s="125"/>
      <c r="BC359" s="125"/>
      <c r="BD359" s="125"/>
      <c r="BE359" s="125"/>
      <c r="BF359" s="125"/>
      <c r="BG359" s="125"/>
      <c r="BH359" s="125"/>
      <c r="BI359" s="125"/>
      <c r="BJ359" s="125"/>
      <c r="BK359" s="125"/>
    </row>
    <row r="360" spans="1:63" s="29" customFormat="1">
      <c r="A360" s="46"/>
      <c r="C360" s="305"/>
      <c r="D360" s="46"/>
      <c r="E360" s="46"/>
      <c r="F360" s="125"/>
      <c r="G360" s="125"/>
      <c r="H360" s="125"/>
      <c r="I360" s="125"/>
      <c r="J360" s="125"/>
      <c r="K360" s="125"/>
      <c r="L360" s="125"/>
      <c r="M360" s="125"/>
      <c r="N360" s="125"/>
      <c r="O360" s="125"/>
      <c r="P360" s="125"/>
      <c r="Q360" s="125"/>
      <c r="R360" s="125"/>
      <c r="S360" s="125"/>
      <c r="T360" s="125"/>
      <c r="U360" s="125"/>
      <c r="V360" s="125"/>
      <c r="W360" s="125"/>
      <c r="X360" s="125"/>
      <c r="Y360" s="125"/>
      <c r="Z360" s="125"/>
      <c r="AA360" s="125"/>
      <c r="AB360" s="125"/>
      <c r="AC360" s="125"/>
      <c r="AD360" s="125"/>
      <c r="AE360" s="125"/>
      <c r="AF360" s="125"/>
      <c r="AG360" s="125"/>
      <c r="AH360" s="125"/>
      <c r="AI360" s="125"/>
      <c r="AJ360" s="125"/>
      <c r="AK360" s="125"/>
      <c r="AL360" s="125"/>
      <c r="AM360" s="125"/>
      <c r="AN360" s="125"/>
      <c r="AO360" s="125"/>
      <c r="AP360" s="125"/>
      <c r="AQ360" s="125"/>
      <c r="AR360" s="125"/>
      <c r="AS360" s="125"/>
      <c r="AT360" s="125"/>
      <c r="AU360" s="125"/>
      <c r="AV360" s="125"/>
      <c r="AW360" s="125"/>
      <c r="AX360" s="125"/>
      <c r="AY360" s="125"/>
      <c r="AZ360" s="125"/>
      <c r="BA360" s="125"/>
      <c r="BB360" s="125"/>
      <c r="BC360" s="125"/>
      <c r="BD360" s="125"/>
      <c r="BE360" s="125"/>
      <c r="BF360" s="125"/>
      <c r="BG360" s="125"/>
      <c r="BH360" s="125"/>
      <c r="BI360" s="125"/>
      <c r="BJ360" s="125"/>
      <c r="BK360" s="125"/>
    </row>
    <row r="361" spans="1:63" s="29" customFormat="1">
      <c r="A361" s="46"/>
      <c r="C361" s="305"/>
      <c r="D361" s="46"/>
      <c r="E361" s="46"/>
      <c r="F361" s="125"/>
      <c r="G361" s="125"/>
      <c r="H361" s="125"/>
      <c r="I361" s="125"/>
      <c r="J361" s="125"/>
      <c r="K361" s="125"/>
      <c r="L361" s="125"/>
      <c r="M361" s="125"/>
      <c r="N361" s="125"/>
      <c r="O361" s="125"/>
      <c r="P361" s="125"/>
      <c r="Q361" s="125"/>
      <c r="R361" s="125"/>
      <c r="S361" s="125"/>
      <c r="T361" s="125"/>
      <c r="U361" s="125"/>
      <c r="V361" s="125"/>
      <c r="W361" s="125"/>
      <c r="X361" s="125"/>
      <c r="Y361" s="125"/>
      <c r="Z361" s="125"/>
      <c r="AA361" s="125"/>
      <c r="AB361" s="125"/>
      <c r="AC361" s="125"/>
      <c r="AD361" s="125"/>
      <c r="AE361" s="125"/>
      <c r="AF361" s="125"/>
      <c r="AG361" s="125"/>
      <c r="AH361" s="125"/>
      <c r="AI361" s="125"/>
      <c r="AJ361" s="125"/>
      <c r="AK361" s="125"/>
      <c r="AL361" s="125"/>
      <c r="AM361" s="125"/>
      <c r="AN361" s="125"/>
      <c r="AO361" s="125"/>
      <c r="AP361" s="125"/>
      <c r="AQ361" s="125"/>
      <c r="AR361" s="125"/>
      <c r="AS361" s="125"/>
      <c r="AT361" s="125"/>
      <c r="AU361" s="125"/>
      <c r="AV361" s="125"/>
      <c r="AW361" s="125"/>
      <c r="AX361" s="125"/>
      <c r="AY361" s="125"/>
      <c r="AZ361" s="125"/>
      <c r="BA361" s="125"/>
      <c r="BB361" s="125"/>
      <c r="BC361" s="125"/>
      <c r="BD361" s="125"/>
      <c r="BE361" s="125"/>
      <c r="BF361" s="125"/>
      <c r="BG361" s="125"/>
      <c r="BH361" s="125"/>
      <c r="BI361" s="125"/>
      <c r="BJ361" s="125"/>
      <c r="BK361" s="125"/>
    </row>
    <row r="362" spans="1:63" s="29" customFormat="1">
      <c r="A362" s="46"/>
      <c r="C362" s="305"/>
      <c r="D362" s="46"/>
      <c r="E362" s="46"/>
      <c r="F362" s="125"/>
      <c r="G362" s="125"/>
      <c r="H362" s="125"/>
      <c r="I362" s="125"/>
      <c r="J362" s="125"/>
      <c r="K362" s="125"/>
      <c r="L362" s="125"/>
      <c r="M362" s="125"/>
      <c r="N362" s="125"/>
      <c r="O362" s="125"/>
      <c r="P362" s="125"/>
      <c r="Q362" s="125"/>
      <c r="R362" s="125"/>
      <c r="S362" s="125"/>
      <c r="T362" s="125"/>
      <c r="U362" s="125"/>
      <c r="V362" s="125"/>
      <c r="W362" s="125"/>
      <c r="X362" s="125"/>
      <c r="Y362" s="125"/>
      <c r="Z362" s="125"/>
      <c r="AA362" s="125"/>
      <c r="AB362" s="125"/>
      <c r="AC362" s="125"/>
      <c r="AD362" s="125"/>
      <c r="AE362" s="125"/>
      <c r="AF362" s="125"/>
      <c r="AG362" s="125"/>
      <c r="AH362" s="125"/>
      <c r="AI362" s="125"/>
      <c r="AJ362" s="125"/>
      <c r="AK362" s="125"/>
      <c r="AL362" s="125"/>
      <c r="AM362" s="125"/>
      <c r="AN362" s="125"/>
      <c r="AO362" s="125"/>
      <c r="AP362" s="125"/>
      <c r="AQ362" s="125"/>
      <c r="AR362" s="125"/>
      <c r="AS362" s="125"/>
      <c r="AT362" s="125"/>
      <c r="AU362" s="125"/>
      <c r="AV362" s="125"/>
      <c r="AW362" s="125"/>
      <c r="AX362" s="125"/>
      <c r="AY362" s="125"/>
      <c r="AZ362" s="125"/>
      <c r="BA362" s="125"/>
      <c r="BB362" s="125"/>
      <c r="BC362" s="125"/>
      <c r="BD362" s="125"/>
      <c r="BE362" s="125"/>
      <c r="BF362" s="125"/>
      <c r="BG362" s="125"/>
      <c r="BH362" s="125"/>
      <c r="BI362" s="125"/>
      <c r="BJ362" s="125"/>
      <c r="BK362" s="125"/>
    </row>
    <row r="363" spans="1:63" s="29" customFormat="1">
      <c r="A363" s="46"/>
      <c r="C363" s="305"/>
      <c r="D363" s="46"/>
      <c r="E363" s="46"/>
      <c r="F363" s="125"/>
      <c r="G363" s="125"/>
      <c r="H363" s="125"/>
      <c r="I363" s="125"/>
      <c r="J363" s="125"/>
      <c r="K363" s="125"/>
      <c r="L363" s="125"/>
      <c r="M363" s="125"/>
      <c r="N363" s="125"/>
      <c r="O363" s="125"/>
      <c r="P363" s="125"/>
      <c r="Q363" s="125"/>
      <c r="R363" s="125"/>
      <c r="S363" s="125"/>
      <c r="T363" s="125"/>
      <c r="U363" s="125"/>
      <c r="V363" s="125"/>
      <c r="W363" s="125"/>
      <c r="X363" s="125"/>
      <c r="Y363" s="125"/>
      <c r="Z363" s="125"/>
      <c r="AA363" s="125"/>
      <c r="AB363" s="125"/>
      <c r="AC363" s="125"/>
      <c r="AD363" s="125"/>
      <c r="AE363" s="125"/>
      <c r="AF363" s="125"/>
      <c r="AG363" s="125"/>
      <c r="AH363" s="125"/>
      <c r="AI363" s="125"/>
      <c r="AJ363" s="125"/>
      <c r="AK363" s="125"/>
      <c r="AL363" s="125"/>
      <c r="AM363" s="125"/>
      <c r="AN363" s="125"/>
      <c r="AO363" s="125"/>
      <c r="AP363" s="125"/>
      <c r="AQ363" s="125"/>
      <c r="AR363" s="125"/>
      <c r="AS363" s="125"/>
      <c r="AT363" s="125"/>
      <c r="AU363" s="125"/>
      <c r="AV363" s="125"/>
      <c r="AW363" s="125"/>
      <c r="AX363" s="125"/>
      <c r="AY363" s="125"/>
      <c r="AZ363" s="125"/>
      <c r="BA363" s="125"/>
      <c r="BB363" s="125"/>
      <c r="BC363" s="125"/>
      <c r="BD363" s="125"/>
      <c r="BE363" s="125"/>
      <c r="BF363" s="125"/>
      <c r="BG363" s="125"/>
      <c r="BH363" s="125"/>
      <c r="BI363" s="125"/>
      <c r="BJ363" s="125"/>
      <c r="BK363" s="125"/>
    </row>
    <row r="364" spans="1:63" s="29" customFormat="1">
      <c r="A364" s="46"/>
      <c r="C364" s="305"/>
      <c r="D364" s="46"/>
      <c r="E364" s="46"/>
      <c r="F364" s="125"/>
      <c r="G364" s="125"/>
      <c r="H364" s="125"/>
      <c r="I364" s="125"/>
      <c r="J364" s="125"/>
      <c r="K364" s="125"/>
      <c r="L364" s="125"/>
      <c r="M364" s="125"/>
      <c r="N364" s="125"/>
      <c r="O364" s="125"/>
      <c r="P364" s="125"/>
      <c r="Q364" s="125"/>
      <c r="R364" s="125"/>
      <c r="S364" s="125"/>
      <c r="T364" s="125"/>
      <c r="U364" s="125"/>
      <c r="V364" s="125"/>
      <c r="W364" s="125"/>
      <c r="X364" s="125"/>
      <c r="Y364" s="125"/>
      <c r="Z364" s="125"/>
      <c r="AA364" s="125"/>
      <c r="AB364" s="125"/>
      <c r="AC364" s="125"/>
      <c r="AD364" s="125"/>
      <c r="AE364" s="125"/>
      <c r="AF364" s="125"/>
      <c r="AG364" s="125"/>
      <c r="AH364" s="125"/>
      <c r="AI364" s="125"/>
      <c r="AJ364" s="125"/>
      <c r="AK364" s="125"/>
      <c r="AL364" s="125"/>
      <c r="AM364" s="125"/>
      <c r="AN364" s="125"/>
      <c r="AO364" s="125"/>
      <c r="AP364" s="125"/>
      <c r="AQ364" s="125"/>
      <c r="AR364" s="125"/>
      <c r="AS364" s="125"/>
      <c r="AT364" s="125"/>
      <c r="AU364" s="125"/>
      <c r="AV364" s="125"/>
      <c r="AW364" s="125"/>
      <c r="AX364" s="125"/>
      <c r="AY364" s="125"/>
      <c r="AZ364" s="125"/>
      <c r="BA364" s="125"/>
      <c r="BB364" s="125"/>
      <c r="BC364" s="125"/>
      <c r="BD364" s="125"/>
      <c r="BE364" s="125"/>
      <c r="BF364" s="125"/>
      <c r="BG364" s="125"/>
      <c r="BH364" s="125"/>
      <c r="BI364" s="125"/>
      <c r="BJ364" s="125"/>
      <c r="BK364" s="125"/>
    </row>
    <row r="365" spans="1:63" s="29" customFormat="1">
      <c r="A365" s="46"/>
      <c r="C365" s="305"/>
      <c r="D365" s="46"/>
      <c r="E365" s="46"/>
      <c r="F365" s="125"/>
      <c r="G365" s="125"/>
      <c r="H365" s="125"/>
      <c r="I365" s="125"/>
      <c r="J365" s="125"/>
      <c r="K365" s="125"/>
      <c r="L365" s="125"/>
      <c r="M365" s="125"/>
      <c r="N365" s="125"/>
      <c r="O365" s="125"/>
      <c r="P365" s="125"/>
      <c r="Q365" s="125"/>
      <c r="R365" s="125"/>
      <c r="S365" s="125"/>
      <c r="T365" s="125"/>
      <c r="U365" s="125"/>
      <c r="V365" s="125"/>
      <c r="W365" s="125"/>
      <c r="X365" s="125"/>
      <c r="Y365" s="125"/>
      <c r="Z365" s="125"/>
      <c r="AA365" s="125"/>
      <c r="AB365" s="125"/>
      <c r="AC365" s="125"/>
      <c r="AD365" s="125"/>
      <c r="AE365" s="125"/>
      <c r="AF365" s="125"/>
      <c r="AG365" s="125"/>
      <c r="AH365" s="125"/>
      <c r="AI365" s="125"/>
      <c r="AJ365" s="125"/>
      <c r="AK365" s="125"/>
      <c r="AL365" s="125"/>
      <c r="AM365" s="125"/>
      <c r="AN365" s="125"/>
      <c r="AO365" s="125"/>
      <c r="AP365" s="125"/>
      <c r="AQ365" s="125"/>
      <c r="AR365" s="125"/>
      <c r="AS365" s="125"/>
      <c r="AT365" s="125"/>
      <c r="AU365" s="125"/>
      <c r="AV365" s="125"/>
      <c r="AW365" s="125"/>
      <c r="AX365" s="125"/>
      <c r="AY365" s="125"/>
      <c r="AZ365" s="125"/>
      <c r="BA365" s="125"/>
      <c r="BB365" s="125"/>
      <c r="BC365" s="125"/>
      <c r="BD365" s="125"/>
      <c r="BE365" s="125"/>
      <c r="BF365" s="125"/>
      <c r="BG365" s="125"/>
      <c r="BH365" s="125"/>
      <c r="BI365" s="125"/>
      <c r="BJ365" s="125"/>
      <c r="BK365" s="125"/>
    </row>
    <row r="366" spans="1:63" s="29" customFormat="1">
      <c r="A366" s="46"/>
      <c r="C366" s="305"/>
      <c r="D366" s="46"/>
      <c r="E366" s="46"/>
      <c r="F366" s="125"/>
      <c r="G366" s="125"/>
      <c r="H366" s="125"/>
      <c r="I366" s="125"/>
      <c r="J366" s="125"/>
      <c r="K366" s="125"/>
      <c r="L366" s="125"/>
      <c r="M366" s="125"/>
      <c r="N366" s="125"/>
      <c r="O366" s="125"/>
      <c r="P366" s="125"/>
      <c r="Q366" s="125"/>
      <c r="R366" s="125"/>
      <c r="S366" s="125"/>
      <c r="T366" s="125"/>
      <c r="U366" s="125"/>
      <c r="V366" s="125"/>
      <c r="W366" s="125"/>
      <c r="X366" s="125"/>
      <c r="Y366" s="125"/>
      <c r="Z366" s="125"/>
      <c r="AA366" s="125"/>
      <c r="AB366" s="125"/>
      <c r="AC366" s="125"/>
      <c r="AD366" s="125"/>
      <c r="AE366" s="125"/>
      <c r="AF366" s="125"/>
      <c r="AG366" s="125"/>
      <c r="AH366" s="125"/>
      <c r="AI366" s="125"/>
      <c r="AJ366" s="125"/>
      <c r="AK366" s="125"/>
      <c r="AL366" s="125"/>
      <c r="AM366" s="125"/>
      <c r="AN366" s="125"/>
      <c r="AO366" s="125"/>
      <c r="AP366" s="125"/>
      <c r="AQ366" s="125"/>
      <c r="AR366" s="125"/>
      <c r="AS366" s="125"/>
      <c r="AT366" s="125"/>
      <c r="AU366" s="125"/>
      <c r="AV366" s="125"/>
      <c r="AW366" s="125"/>
      <c r="AX366" s="125"/>
      <c r="AY366" s="125"/>
      <c r="AZ366" s="125"/>
      <c r="BA366" s="125"/>
      <c r="BB366" s="125"/>
      <c r="BC366" s="125"/>
      <c r="BD366" s="125"/>
      <c r="BE366" s="125"/>
      <c r="BF366" s="125"/>
      <c r="BG366" s="125"/>
      <c r="BH366" s="125"/>
      <c r="BI366" s="125"/>
      <c r="BJ366" s="125"/>
      <c r="BK366" s="125"/>
    </row>
    <row r="367" spans="1:63" s="29" customFormat="1">
      <c r="A367" s="46"/>
      <c r="C367" s="305"/>
      <c r="D367" s="46"/>
      <c r="E367" s="46"/>
      <c r="F367" s="125"/>
      <c r="G367" s="125"/>
      <c r="H367" s="125"/>
      <c r="I367" s="125"/>
      <c r="J367" s="125"/>
      <c r="K367" s="125"/>
      <c r="L367" s="125"/>
      <c r="M367" s="125"/>
      <c r="N367" s="125"/>
      <c r="O367" s="125"/>
      <c r="P367" s="125"/>
      <c r="Q367" s="125"/>
      <c r="R367" s="125"/>
      <c r="S367" s="125"/>
      <c r="T367" s="125"/>
      <c r="U367" s="125"/>
      <c r="V367" s="125"/>
      <c r="W367" s="125"/>
      <c r="X367" s="125"/>
      <c r="Y367" s="125"/>
      <c r="Z367" s="125"/>
      <c r="AA367" s="125"/>
      <c r="AB367" s="125"/>
      <c r="AC367" s="125"/>
      <c r="AD367" s="125"/>
      <c r="AE367" s="125"/>
      <c r="AF367" s="125"/>
      <c r="AG367" s="125"/>
      <c r="AH367" s="125"/>
      <c r="AI367" s="125"/>
      <c r="AJ367" s="125"/>
      <c r="AK367" s="125"/>
      <c r="AL367" s="125"/>
      <c r="AM367" s="125"/>
      <c r="AN367" s="125"/>
      <c r="AO367" s="125"/>
      <c r="AP367" s="125"/>
      <c r="AQ367" s="125"/>
      <c r="AR367" s="125"/>
      <c r="AS367" s="125"/>
      <c r="AT367" s="125"/>
      <c r="AU367" s="125"/>
      <c r="AV367" s="125"/>
      <c r="AW367" s="125"/>
      <c r="AX367" s="125"/>
      <c r="AY367" s="125"/>
      <c r="AZ367" s="125"/>
      <c r="BA367" s="125"/>
      <c r="BB367" s="125"/>
      <c r="BC367" s="125"/>
      <c r="BD367" s="125"/>
      <c r="BE367" s="125"/>
      <c r="BF367" s="125"/>
      <c r="BG367" s="125"/>
      <c r="BH367" s="125"/>
      <c r="BI367" s="125"/>
      <c r="BJ367" s="125"/>
      <c r="BK367" s="125"/>
    </row>
    <row r="368" spans="1:63" s="29" customFormat="1">
      <c r="A368" s="46"/>
      <c r="C368" s="305"/>
      <c r="D368" s="46"/>
      <c r="E368" s="46"/>
      <c r="F368" s="125"/>
      <c r="G368" s="125"/>
      <c r="H368" s="125"/>
      <c r="I368" s="125"/>
      <c r="J368" s="125"/>
      <c r="K368" s="125"/>
      <c r="L368" s="125"/>
      <c r="M368" s="125"/>
      <c r="N368" s="125"/>
      <c r="O368" s="125"/>
      <c r="P368" s="125"/>
      <c r="Q368" s="125"/>
      <c r="R368" s="125"/>
      <c r="S368" s="125"/>
      <c r="T368" s="125"/>
      <c r="U368" s="125"/>
      <c r="V368" s="125"/>
      <c r="W368" s="125"/>
      <c r="X368" s="125"/>
      <c r="Y368" s="125"/>
      <c r="Z368" s="125"/>
      <c r="AA368" s="125"/>
      <c r="AB368" s="125"/>
      <c r="AC368" s="125"/>
      <c r="AD368" s="125"/>
      <c r="AE368" s="125"/>
      <c r="AF368" s="125"/>
      <c r="AG368" s="125"/>
      <c r="AH368" s="125"/>
      <c r="AI368" s="125"/>
      <c r="AJ368" s="125"/>
      <c r="AK368" s="125"/>
      <c r="AL368" s="125"/>
      <c r="AM368" s="125"/>
      <c r="AN368" s="125"/>
      <c r="AO368" s="125"/>
      <c r="AP368" s="125"/>
      <c r="AQ368" s="125"/>
      <c r="AR368" s="125"/>
      <c r="AS368" s="125"/>
      <c r="AT368" s="125"/>
      <c r="AU368" s="125"/>
      <c r="AV368" s="125"/>
      <c r="AW368" s="125"/>
      <c r="AX368" s="125"/>
      <c r="AY368" s="125"/>
      <c r="AZ368" s="125"/>
      <c r="BA368" s="125"/>
      <c r="BB368" s="125"/>
      <c r="BC368" s="125"/>
      <c r="BD368" s="125"/>
      <c r="BE368" s="125"/>
      <c r="BF368" s="125"/>
      <c r="BG368" s="125"/>
      <c r="BH368" s="125"/>
      <c r="BI368" s="125"/>
      <c r="BJ368" s="125"/>
      <c r="BK368" s="125"/>
    </row>
    <row r="369" spans="1:63" s="29" customFormat="1">
      <c r="A369" s="46"/>
      <c r="C369" s="305"/>
      <c r="D369" s="46"/>
      <c r="E369" s="46"/>
      <c r="F369" s="125"/>
      <c r="G369" s="125"/>
      <c r="H369" s="125"/>
      <c r="I369" s="125"/>
      <c r="J369" s="125"/>
      <c r="K369" s="125"/>
      <c r="L369" s="125"/>
      <c r="M369" s="125"/>
      <c r="N369" s="125"/>
      <c r="O369" s="125"/>
      <c r="P369" s="125"/>
      <c r="Q369" s="125"/>
      <c r="R369" s="125"/>
      <c r="S369" s="125"/>
      <c r="T369" s="125"/>
      <c r="U369" s="125"/>
      <c r="V369" s="125"/>
      <c r="W369" s="125"/>
      <c r="X369" s="125"/>
      <c r="Y369" s="125"/>
      <c r="Z369" s="125"/>
      <c r="AA369" s="125"/>
      <c r="AB369" s="125"/>
      <c r="AC369" s="125"/>
      <c r="AD369" s="125"/>
      <c r="AE369" s="125"/>
      <c r="AF369" s="125"/>
      <c r="AG369" s="125"/>
      <c r="AH369" s="125"/>
      <c r="AI369" s="125"/>
      <c r="AJ369" s="125"/>
      <c r="AK369" s="125"/>
      <c r="AL369" s="125"/>
      <c r="AM369" s="125"/>
      <c r="AN369" s="125"/>
      <c r="AO369" s="125"/>
      <c r="AP369" s="125"/>
      <c r="AQ369" s="125"/>
      <c r="AR369" s="125"/>
      <c r="AS369" s="125"/>
      <c r="AT369" s="125"/>
      <c r="AU369" s="125"/>
      <c r="AV369" s="125"/>
      <c r="AW369" s="125"/>
      <c r="AX369" s="125"/>
      <c r="AY369" s="125"/>
      <c r="AZ369" s="125"/>
      <c r="BA369" s="125"/>
      <c r="BB369" s="125"/>
      <c r="BC369" s="125"/>
      <c r="BD369" s="125"/>
      <c r="BE369" s="125"/>
      <c r="BF369" s="125"/>
      <c r="BG369" s="125"/>
      <c r="BH369" s="125"/>
      <c r="BI369" s="125"/>
      <c r="BJ369" s="125"/>
      <c r="BK369" s="125"/>
    </row>
    <row r="370" spans="1:63" s="29" customFormat="1">
      <c r="A370" s="46"/>
      <c r="C370" s="305"/>
      <c r="D370" s="46"/>
      <c r="E370" s="46"/>
      <c r="F370" s="125"/>
      <c r="G370" s="125"/>
      <c r="H370" s="125"/>
      <c r="I370" s="125"/>
      <c r="J370" s="125"/>
      <c r="K370" s="125"/>
      <c r="L370" s="125"/>
      <c r="M370" s="125"/>
      <c r="N370" s="125"/>
      <c r="O370" s="125"/>
      <c r="P370" s="125"/>
      <c r="Q370" s="125"/>
      <c r="R370" s="125"/>
      <c r="S370" s="125"/>
      <c r="T370" s="125"/>
      <c r="U370" s="125"/>
      <c r="V370" s="125"/>
      <c r="W370" s="125"/>
      <c r="X370" s="125"/>
      <c r="Y370" s="125"/>
      <c r="Z370" s="125"/>
      <c r="AA370" s="125"/>
      <c r="AB370" s="125"/>
      <c r="AC370" s="125"/>
      <c r="AD370" s="125"/>
      <c r="AE370" s="125"/>
      <c r="AF370" s="125"/>
      <c r="AG370" s="125"/>
      <c r="AH370" s="125"/>
      <c r="AI370" s="125"/>
      <c r="AJ370" s="125"/>
      <c r="AK370" s="125"/>
      <c r="AL370" s="125"/>
      <c r="AM370" s="125"/>
      <c r="AN370" s="125"/>
      <c r="AO370" s="125"/>
      <c r="AP370" s="125"/>
      <c r="AQ370" s="125"/>
      <c r="AR370" s="125"/>
      <c r="AS370" s="125"/>
      <c r="AT370" s="125"/>
      <c r="AU370" s="125"/>
      <c r="AV370" s="125"/>
      <c r="AW370" s="125"/>
      <c r="AX370" s="125"/>
      <c r="AY370" s="125"/>
      <c r="AZ370" s="125"/>
      <c r="BA370" s="125"/>
      <c r="BB370" s="125"/>
      <c r="BC370" s="125"/>
      <c r="BD370" s="125"/>
      <c r="BE370" s="125"/>
      <c r="BF370" s="125"/>
      <c r="BG370" s="125"/>
      <c r="BH370" s="125"/>
      <c r="BI370" s="125"/>
      <c r="BJ370" s="125"/>
      <c r="BK370" s="125"/>
    </row>
    <row r="371" spans="1:63" s="29" customFormat="1">
      <c r="A371" s="46"/>
      <c r="C371" s="305"/>
      <c r="D371" s="46"/>
      <c r="E371" s="46"/>
      <c r="F371" s="125"/>
      <c r="G371" s="125"/>
      <c r="H371" s="125"/>
      <c r="I371" s="125"/>
      <c r="J371" s="125"/>
      <c r="K371" s="125"/>
      <c r="L371" s="125"/>
      <c r="M371" s="125"/>
      <c r="N371" s="125"/>
      <c r="O371" s="125"/>
      <c r="P371" s="125"/>
      <c r="Q371" s="125"/>
      <c r="R371" s="125"/>
      <c r="S371" s="125"/>
      <c r="T371" s="125"/>
      <c r="U371" s="125"/>
      <c r="V371" s="125"/>
      <c r="W371" s="125"/>
      <c r="X371" s="125"/>
      <c r="Y371" s="125"/>
      <c r="Z371" s="125"/>
      <c r="AA371" s="125"/>
      <c r="AB371" s="125"/>
      <c r="AC371" s="125"/>
      <c r="AD371" s="125"/>
      <c r="AE371" s="125"/>
      <c r="AF371" s="125"/>
      <c r="AG371" s="125"/>
      <c r="AH371" s="125"/>
      <c r="AI371" s="125"/>
      <c r="AJ371" s="125"/>
      <c r="AK371" s="125"/>
      <c r="AL371" s="125"/>
      <c r="AM371" s="125"/>
      <c r="AN371" s="125"/>
      <c r="AO371" s="125"/>
      <c r="AP371" s="125"/>
      <c r="AQ371" s="125"/>
      <c r="AR371" s="125"/>
      <c r="AS371" s="125"/>
      <c r="AT371" s="125"/>
      <c r="AU371" s="125"/>
      <c r="AV371" s="125"/>
      <c r="AW371" s="125"/>
      <c r="AX371" s="125"/>
      <c r="AY371" s="125"/>
      <c r="AZ371" s="125"/>
      <c r="BA371" s="125"/>
      <c r="BB371" s="125"/>
      <c r="BC371" s="125"/>
      <c r="BD371" s="125"/>
      <c r="BE371" s="125"/>
      <c r="BF371" s="125"/>
      <c r="BG371" s="125"/>
      <c r="BH371" s="125"/>
      <c r="BI371" s="125"/>
      <c r="BJ371" s="125"/>
      <c r="BK371" s="125"/>
    </row>
    <row r="372" spans="1:63" s="29" customFormat="1">
      <c r="A372" s="46"/>
      <c r="C372" s="305"/>
      <c r="D372" s="46"/>
      <c r="E372" s="46"/>
      <c r="F372" s="125"/>
      <c r="G372" s="125"/>
      <c r="H372" s="125"/>
      <c r="I372" s="125"/>
      <c r="J372" s="125"/>
      <c r="K372" s="125"/>
      <c r="L372" s="125"/>
      <c r="M372" s="125"/>
      <c r="N372" s="125"/>
      <c r="O372" s="125"/>
      <c r="P372" s="125"/>
      <c r="Q372" s="125"/>
      <c r="R372" s="125"/>
      <c r="S372" s="125"/>
      <c r="T372" s="125"/>
      <c r="U372" s="125"/>
      <c r="V372" s="125"/>
      <c r="W372" s="125"/>
      <c r="X372" s="125"/>
      <c r="Y372" s="125"/>
      <c r="Z372" s="125"/>
      <c r="AA372" s="125"/>
      <c r="AB372" s="125"/>
      <c r="AC372" s="125"/>
      <c r="AD372" s="125"/>
      <c r="AE372" s="125"/>
      <c r="AF372" s="125"/>
      <c r="AG372" s="125"/>
      <c r="AH372" s="125"/>
      <c r="AI372" s="125"/>
      <c r="AJ372" s="125"/>
      <c r="AK372" s="125"/>
      <c r="AL372" s="125"/>
      <c r="AM372" s="125"/>
      <c r="AN372" s="125"/>
      <c r="AO372" s="125"/>
      <c r="AP372" s="125"/>
      <c r="AQ372" s="125"/>
      <c r="AR372" s="125"/>
      <c r="AS372" s="125"/>
      <c r="AT372" s="125"/>
      <c r="AU372" s="125"/>
      <c r="AV372" s="125"/>
      <c r="AW372" s="125"/>
      <c r="AX372" s="125"/>
      <c r="AY372" s="125"/>
      <c r="AZ372" s="125"/>
      <c r="BA372" s="125"/>
      <c r="BB372" s="125"/>
      <c r="BC372" s="125"/>
      <c r="BD372" s="125"/>
      <c r="BE372" s="125"/>
      <c r="BF372" s="125"/>
      <c r="BG372" s="125"/>
      <c r="BH372" s="125"/>
      <c r="BI372" s="125"/>
      <c r="BJ372" s="125"/>
      <c r="BK372" s="125"/>
    </row>
    <row r="373" spans="1:63" s="29" customFormat="1">
      <c r="A373" s="46"/>
      <c r="C373" s="305"/>
      <c r="D373" s="46"/>
      <c r="E373" s="46"/>
      <c r="F373" s="125"/>
      <c r="G373" s="125"/>
      <c r="H373" s="125"/>
      <c r="I373" s="125"/>
      <c r="J373" s="125"/>
      <c r="K373" s="125"/>
      <c r="L373" s="125"/>
      <c r="M373" s="125"/>
      <c r="N373" s="125"/>
      <c r="O373" s="125"/>
      <c r="P373" s="125"/>
      <c r="Q373" s="125"/>
      <c r="R373" s="125"/>
      <c r="S373" s="125"/>
      <c r="T373" s="125"/>
      <c r="U373" s="125"/>
      <c r="V373" s="125"/>
      <c r="W373" s="125"/>
      <c r="X373" s="125"/>
      <c r="Y373" s="125"/>
      <c r="Z373" s="125"/>
      <c r="AA373" s="125"/>
      <c r="AB373" s="125"/>
      <c r="AC373" s="125"/>
      <c r="AD373" s="125"/>
      <c r="AE373" s="125"/>
      <c r="AF373" s="125"/>
      <c r="AG373" s="125"/>
      <c r="AH373" s="125"/>
      <c r="AI373" s="125"/>
      <c r="AJ373" s="125"/>
      <c r="AK373" s="125"/>
      <c r="AL373" s="125"/>
      <c r="AM373" s="125"/>
      <c r="AN373" s="125"/>
      <c r="AO373" s="125"/>
      <c r="AP373" s="125"/>
      <c r="AQ373" s="125"/>
      <c r="AR373" s="125"/>
      <c r="AS373" s="125"/>
      <c r="AT373" s="125"/>
      <c r="AU373" s="125"/>
      <c r="AV373" s="125"/>
      <c r="AW373" s="125"/>
      <c r="AX373" s="125"/>
      <c r="AY373" s="125"/>
      <c r="AZ373" s="125"/>
      <c r="BA373" s="125"/>
      <c r="BB373" s="125"/>
      <c r="BC373" s="125"/>
      <c r="BD373" s="125"/>
      <c r="BE373" s="125"/>
      <c r="BF373" s="125"/>
      <c r="BG373" s="125"/>
      <c r="BH373" s="125"/>
      <c r="BI373" s="125"/>
      <c r="BJ373" s="125"/>
      <c r="BK373" s="125"/>
    </row>
    <row r="374" spans="1:63" s="29" customFormat="1">
      <c r="A374" s="46"/>
      <c r="C374" s="305"/>
      <c r="D374" s="46"/>
      <c r="E374" s="46"/>
      <c r="F374" s="125"/>
      <c r="G374" s="125"/>
      <c r="H374" s="125"/>
      <c r="I374" s="125"/>
      <c r="J374" s="125"/>
      <c r="K374" s="125"/>
      <c r="L374" s="125"/>
      <c r="M374" s="125"/>
      <c r="N374" s="125"/>
      <c r="O374" s="125"/>
      <c r="P374" s="125"/>
      <c r="Q374" s="125"/>
      <c r="R374" s="125"/>
      <c r="S374" s="125"/>
      <c r="T374" s="125"/>
      <c r="U374" s="125"/>
      <c r="V374" s="125"/>
      <c r="W374" s="125"/>
      <c r="X374" s="125"/>
      <c r="Y374" s="125"/>
      <c r="Z374" s="125"/>
      <c r="AA374" s="125"/>
      <c r="AB374" s="125"/>
      <c r="AC374" s="125"/>
      <c r="AD374" s="125"/>
      <c r="AE374" s="125"/>
      <c r="AF374" s="125"/>
      <c r="AG374" s="125"/>
      <c r="AH374" s="125"/>
      <c r="AI374" s="125"/>
      <c r="AJ374" s="125"/>
      <c r="AK374" s="125"/>
      <c r="AL374" s="125"/>
      <c r="AM374" s="125"/>
      <c r="AN374" s="125"/>
      <c r="AO374" s="125"/>
      <c r="AP374" s="125"/>
      <c r="AQ374" s="125"/>
      <c r="AR374" s="125"/>
      <c r="AS374" s="125"/>
      <c r="AT374" s="125"/>
      <c r="AU374" s="125"/>
      <c r="AV374" s="125"/>
      <c r="AW374" s="125"/>
      <c r="AX374" s="125"/>
      <c r="AY374" s="125"/>
      <c r="AZ374" s="125"/>
      <c r="BA374" s="125"/>
      <c r="BB374" s="125"/>
      <c r="BC374" s="125"/>
      <c r="BD374" s="125"/>
      <c r="BE374" s="125"/>
      <c r="BF374" s="125"/>
      <c r="BG374" s="125"/>
      <c r="BH374" s="125"/>
      <c r="BI374" s="125"/>
      <c r="BJ374" s="125"/>
      <c r="BK374" s="125"/>
    </row>
    <row r="375" spans="1:63" s="29" customFormat="1">
      <c r="A375" s="46"/>
      <c r="C375" s="305"/>
      <c r="D375" s="46"/>
      <c r="E375" s="46"/>
      <c r="F375" s="125"/>
      <c r="G375" s="125"/>
      <c r="H375" s="125"/>
      <c r="I375" s="125"/>
      <c r="J375" s="125"/>
      <c r="K375" s="125"/>
      <c r="L375" s="125"/>
      <c r="M375" s="125"/>
      <c r="N375" s="125"/>
      <c r="O375" s="125"/>
      <c r="P375" s="125"/>
      <c r="Q375" s="125"/>
      <c r="R375" s="125"/>
      <c r="S375" s="125"/>
      <c r="T375" s="125"/>
      <c r="U375" s="125"/>
      <c r="V375" s="125"/>
      <c r="W375" s="125"/>
      <c r="X375" s="125"/>
      <c r="Y375" s="125"/>
      <c r="Z375" s="125"/>
      <c r="AA375" s="125"/>
      <c r="AB375" s="125"/>
      <c r="AC375" s="125"/>
      <c r="AD375" s="125"/>
      <c r="AE375" s="125"/>
      <c r="AF375" s="125"/>
      <c r="AG375" s="125"/>
      <c r="AH375" s="125"/>
      <c r="AI375" s="125"/>
      <c r="AJ375" s="125"/>
      <c r="AK375" s="125"/>
      <c r="AL375" s="125"/>
      <c r="AM375" s="125"/>
      <c r="AN375" s="125"/>
      <c r="AO375" s="125"/>
      <c r="AP375" s="125"/>
      <c r="AQ375" s="125"/>
      <c r="AR375" s="125"/>
      <c r="AS375" s="125"/>
      <c r="AT375" s="125"/>
      <c r="AU375" s="125"/>
      <c r="AV375" s="125"/>
      <c r="AW375" s="125"/>
      <c r="AX375" s="125"/>
      <c r="AY375" s="125"/>
      <c r="AZ375" s="125"/>
      <c r="BA375" s="125"/>
      <c r="BB375" s="125"/>
      <c r="BC375" s="125"/>
      <c r="BD375" s="125"/>
      <c r="BE375" s="125"/>
      <c r="BF375" s="125"/>
      <c r="BG375" s="125"/>
      <c r="BH375" s="125"/>
      <c r="BI375" s="125"/>
      <c r="BJ375" s="125"/>
      <c r="BK375" s="125"/>
    </row>
    <row r="376" spans="1:63" s="29" customFormat="1">
      <c r="A376" s="46"/>
      <c r="C376" s="305"/>
      <c r="D376" s="46"/>
      <c r="E376" s="46"/>
      <c r="F376" s="125"/>
      <c r="G376" s="125"/>
      <c r="H376" s="125"/>
      <c r="I376" s="125"/>
      <c r="J376" s="125"/>
      <c r="K376" s="125"/>
      <c r="L376" s="125"/>
      <c r="M376" s="125"/>
      <c r="N376" s="125"/>
      <c r="O376" s="125"/>
      <c r="P376" s="125"/>
      <c r="Q376" s="125"/>
      <c r="R376" s="125"/>
      <c r="S376" s="125"/>
      <c r="T376" s="125"/>
      <c r="U376" s="125"/>
      <c r="V376" s="125"/>
      <c r="W376" s="125"/>
      <c r="X376" s="125"/>
      <c r="Y376" s="125"/>
      <c r="Z376" s="125"/>
      <c r="AA376" s="125"/>
      <c r="AB376" s="125"/>
      <c r="AC376" s="125"/>
      <c r="AD376" s="125"/>
      <c r="AE376" s="125"/>
      <c r="AF376" s="125"/>
      <c r="AG376" s="125"/>
      <c r="AH376" s="125"/>
      <c r="AI376" s="125"/>
      <c r="AJ376" s="125"/>
      <c r="AK376" s="125"/>
      <c r="AL376" s="125"/>
      <c r="AM376" s="125"/>
      <c r="AN376" s="125"/>
      <c r="AO376" s="125"/>
      <c r="AP376" s="125"/>
      <c r="AQ376" s="125"/>
      <c r="AR376" s="125"/>
      <c r="AS376" s="125"/>
      <c r="AT376" s="125"/>
      <c r="AU376" s="125"/>
      <c r="AV376" s="125"/>
      <c r="AW376" s="125"/>
      <c r="AX376" s="125"/>
      <c r="AY376" s="125"/>
      <c r="AZ376" s="125"/>
      <c r="BA376" s="125"/>
      <c r="BB376" s="125"/>
      <c r="BC376" s="125"/>
      <c r="BD376" s="125"/>
      <c r="BE376" s="125"/>
      <c r="BF376" s="125"/>
      <c r="BG376" s="125"/>
      <c r="BH376" s="125"/>
      <c r="BI376" s="125"/>
      <c r="BJ376" s="125"/>
      <c r="BK376" s="125"/>
    </row>
    <row r="377" spans="1:63" s="29" customFormat="1">
      <c r="A377" s="46"/>
      <c r="C377" s="305"/>
      <c r="D377" s="46"/>
      <c r="E377" s="46"/>
      <c r="F377" s="125"/>
      <c r="G377" s="125"/>
      <c r="H377" s="125"/>
      <c r="I377" s="125"/>
      <c r="J377" s="125"/>
      <c r="K377" s="125"/>
      <c r="L377" s="125"/>
      <c r="M377" s="125"/>
      <c r="N377" s="125"/>
      <c r="O377" s="125"/>
      <c r="P377" s="125"/>
      <c r="Q377" s="125"/>
      <c r="R377" s="125"/>
      <c r="S377" s="125"/>
      <c r="T377" s="125"/>
      <c r="U377" s="125"/>
      <c r="V377" s="125"/>
      <c r="W377" s="125"/>
      <c r="X377" s="125"/>
      <c r="Y377" s="125"/>
      <c r="Z377" s="125"/>
      <c r="AA377" s="125"/>
      <c r="AB377" s="125"/>
      <c r="AC377" s="125"/>
      <c r="AD377" s="125"/>
      <c r="AE377" s="125"/>
      <c r="AF377" s="125"/>
      <c r="AG377" s="125"/>
      <c r="AH377" s="125"/>
      <c r="AI377" s="125"/>
      <c r="AJ377" s="125"/>
      <c r="AK377" s="125"/>
      <c r="AL377" s="125"/>
      <c r="AM377" s="125"/>
      <c r="AN377" s="125"/>
      <c r="AO377" s="125"/>
      <c r="AP377" s="125"/>
      <c r="AQ377" s="125"/>
      <c r="AR377" s="125"/>
      <c r="AS377" s="125"/>
      <c r="AT377" s="125"/>
      <c r="AU377" s="125"/>
      <c r="AV377" s="125"/>
      <c r="AW377" s="125"/>
      <c r="AX377" s="125"/>
      <c r="AY377" s="125"/>
      <c r="AZ377" s="125"/>
      <c r="BA377" s="125"/>
      <c r="BB377" s="125"/>
      <c r="BC377" s="125"/>
      <c r="BD377" s="125"/>
      <c r="BE377" s="125"/>
      <c r="BF377" s="125"/>
      <c r="BG377" s="125"/>
      <c r="BH377" s="125"/>
      <c r="BI377" s="125"/>
      <c r="BJ377" s="125"/>
      <c r="BK377" s="125"/>
    </row>
    <row r="378" spans="1:63" s="29" customFormat="1">
      <c r="A378" s="46"/>
      <c r="C378" s="305"/>
      <c r="D378" s="46"/>
      <c r="E378" s="46"/>
      <c r="F378" s="125"/>
      <c r="G378" s="125"/>
      <c r="H378" s="125"/>
      <c r="I378" s="125"/>
      <c r="J378" s="125"/>
      <c r="K378" s="125"/>
      <c r="L378" s="125"/>
      <c r="M378" s="125"/>
      <c r="N378" s="125"/>
      <c r="O378" s="125"/>
      <c r="P378" s="125"/>
      <c r="Q378" s="125"/>
      <c r="R378" s="125"/>
      <c r="S378" s="125"/>
      <c r="T378" s="125"/>
      <c r="U378" s="125"/>
      <c r="V378" s="125"/>
      <c r="W378" s="125"/>
      <c r="X378" s="125"/>
      <c r="Y378" s="125"/>
      <c r="Z378" s="125"/>
      <c r="AA378" s="125"/>
      <c r="AB378" s="125"/>
      <c r="AC378" s="125"/>
      <c r="AD378" s="125"/>
      <c r="AE378" s="125"/>
      <c r="AF378" s="125"/>
      <c r="AG378" s="125"/>
      <c r="AH378" s="125"/>
      <c r="AI378" s="125"/>
      <c r="AJ378" s="125"/>
      <c r="AK378" s="125"/>
      <c r="AL378" s="125"/>
      <c r="AM378" s="125"/>
      <c r="AN378" s="125"/>
      <c r="AO378" s="125"/>
      <c r="AP378" s="125"/>
      <c r="AQ378" s="125"/>
      <c r="AR378" s="125"/>
      <c r="AS378" s="125"/>
      <c r="AT378" s="125"/>
      <c r="AU378" s="125"/>
      <c r="AV378" s="125"/>
      <c r="AW378" s="125"/>
      <c r="AX378" s="125"/>
      <c r="AY378" s="125"/>
      <c r="AZ378" s="125"/>
      <c r="BA378" s="125"/>
      <c r="BB378" s="125"/>
      <c r="BC378" s="125"/>
      <c r="BD378" s="125"/>
      <c r="BE378" s="125"/>
      <c r="BF378" s="125"/>
      <c r="BG378" s="125"/>
      <c r="BH378" s="125"/>
      <c r="BI378" s="125"/>
      <c r="BJ378" s="125"/>
      <c r="BK378" s="125"/>
    </row>
    <row r="379" spans="1:63" s="29" customFormat="1">
      <c r="A379" s="46"/>
      <c r="C379" s="305"/>
      <c r="D379" s="46"/>
      <c r="E379" s="46"/>
      <c r="F379" s="125"/>
      <c r="G379" s="125"/>
      <c r="H379" s="125"/>
      <c r="I379" s="125"/>
      <c r="J379" s="125"/>
      <c r="K379" s="125"/>
      <c r="L379" s="125"/>
      <c r="M379" s="125"/>
      <c r="N379" s="125"/>
      <c r="O379" s="125"/>
      <c r="P379" s="125"/>
      <c r="Q379" s="125"/>
      <c r="R379" s="125"/>
      <c r="S379" s="125"/>
      <c r="T379" s="125"/>
      <c r="U379" s="125"/>
      <c r="V379" s="125"/>
      <c r="W379" s="125"/>
      <c r="X379" s="125"/>
      <c r="Y379" s="125"/>
      <c r="Z379" s="125"/>
      <c r="AA379" s="125"/>
      <c r="AB379" s="125"/>
      <c r="AC379" s="125"/>
      <c r="AD379" s="125"/>
      <c r="AE379" s="125"/>
      <c r="AF379" s="125"/>
      <c r="AG379" s="125"/>
      <c r="AH379" s="125"/>
      <c r="AI379" s="125"/>
      <c r="AJ379" s="125"/>
      <c r="AK379" s="125"/>
      <c r="AL379" s="125"/>
      <c r="AM379" s="125"/>
      <c r="AN379" s="125"/>
      <c r="AO379" s="125"/>
      <c r="AP379" s="125"/>
      <c r="AQ379" s="125"/>
      <c r="AR379" s="125"/>
      <c r="AS379" s="125"/>
      <c r="AT379" s="125"/>
      <c r="AU379" s="125"/>
      <c r="AV379" s="125"/>
      <c r="AW379" s="125"/>
      <c r="AX379" s="125"/>
      <c r="AY379" s="125"/>
      <c r="AZ379" s="125"/>
      <c r="BA379" s="125"/>
      <c r="BB379" s="125"/>
      <c r="BC379" s="125"/>
      <c r="BD379" s="125"/>
      <c r="BE379" s="125"/>
      <c r="BF379" s="125"/>
      <c r="BG379" s="125"/>
      <c r="BH379" s="125"/>
      <c r="BI379" s="125"/>
      <c r="BJ379" s="125"/>
      <c r="BK379" s="125"/>
    </row>
    <row r="380" spans="1:63" s="29" customFormat="1">
      <c r="A380" s="46"/>
      <c r="C380" s="305"/>
      <c r="D380" s="46"/>
      <c r="E380" s="46"/>
      <c r="F380" s="125"/>
      <c r="G380" s="125"/>
      <c r="H380" s="125"/>
      <c r="I380" s="125"/>
      <c r="J380" s="125"/>
      <c r="K380" s="125"/>
      <c r="L380" s="125"/>
      <c r="M380" s="125"/>
      <c r="N380" s="125"/>
      <c r="O380" s="125"/>
      <c r="P380" s="125"/>
      <c r="Q380" s="125"/>
      <c r="R380" s="125"/>
      <c r="S380" s="125"/>
      <c r="T380" s="125"/>
      <c r="U380" s="125"/>
      <c r="V380" s="125"/>
      <c r="W380" s="125"/>
      <c r="X380" s="125"/>
      <c r="Y380" s="125"/>
      <c r="Z380" s="125"/>
      <c r="AA380" s="125"/>
      <c r="AB380" s="125"/>
      <c r="AC380" s="125"/>
      <c r="AD380" s="125"/>
      <c r="AE380" s="125"/>
      <c r="AF380" s="125"/>
      <c r="AG380" s="125"/>
      <c r="AH380" s="125"/>
      <c r="AI380" s="125"/>
      <c r="AJ380" s="125"/>
      <c r="AK380" s="125"/>
      <c r="AL380" s="125"/>
      <c r="AM380" s="125"/>
      <c r="AN380" s="125"/>
      <c r="AO380" s="125"/>
      <c r="AP380" s="125"/>
      <c r="AQ380" s="125"/>
      <c r="AR380" s="125"/>
      <c r="AS380" s="125"/>
      <c r="AT380" s="125"/>
      <c r="AU380" s="125"/>
      <c r="AV380" s="125"/>
      <c r="AW380" s="125"/>
      <c r="AX380" s="125"/>
      <c r="AY380" s="125"/>
      <c r="AZ380" s="125"/>
      <c r="BA380" s="125"/>
      <c r="BB380" s="125"/>
      <c r="BC380" s="125"/>
      <c r="BD380" s="125"/>
      <c r="BE380" s="125"/>
      <c r="BF380" s="125"/>
      <c r="BG380" s="125"/>
      <c r="BH380" s="125"/>
      <c r="BI380" s="125"/>
      <c r="BJ380" s="125"/>
      <c r="BK380" s="125"/>
    </row>
    <row r="381" spans="1:63" s="29" customFormat="1">
      <c r="A381" s="46"/>
      <c r="C381" s="305"/>
      <c r="D381" s="46"/>
      <c r="E381" s="46"/>
      <c r="F381" s="125"/>
      <c r="G381" s="125"/>
      <c r="H381" s="125"/>
      <c r="I381" s="125"/>
      <c r="J381" s="125"/>
      <c r="K381" s="125"/>
      <c r="L381" s="125"/>
      <c r="M381" s="125"/>
      <c r="N381" s="125"/>
      <c r="O381" s="125"/>
      <c r="P381" s="125"/>
      <c r="Q381" s="125"/>
      <c r="R381" s="125"/>
      <c r="S381" s="125"/>
      <c r="T381" s="125"/>
      <c r="U381" s="125"/>
      <c r="V381" s="125"/>
      <c r="W381" s="125"/>
      <c r="X381" s="125"/>
      <c r="Y381" s="125"/>
      <c r="Z381" s="125"/>
      <c r="AA381" s="125"/>
      <c r="AB381" s="125"/>
      <c r="AC381" s="125"/>
      <c r="AD381" s="125"/>
      <c r="AE381" s="125"/>
      <c r="AF381" s="125"/>
      <c r="AG381" s="125"/>
      <c r="AH381" s="125"/>
      <c r="AI381" s="125"/>
      <c r="AJ381" s="125"/>
      <c r="AK381" s="125"/>
      <c r="AL381" s="125"/>
      <c r="AM381" s="125"/>
      <c r="AN381" s="125"/>
      <c r="AO381" s="125"/>
      <c r="AP381" s="125"/>
      <c r="AQ381" s="125"/>
      <c r="AR381" s="125"/>
      <c r="AS381" s="125"/>
      <c r="AT381" s="125"/>
      <c r="AU381" s="125"/>
      <c r="AV381" s="125"/>
      <c r="AW381" s="125"/>
      <c r="AX381" s="125"/>
      <c r="AY381" s="125"/>
      <c r="AZ381" s="125"/>
      <c r="BA381" s="125"/>
      <c r="BB381" s="125"/>
      <c r="BC381" s="125"/>
      <c r="BD381" s="125"/>
      <c r="BE381" s="125"/>
      <c r="BF381" s="125"/>
      <c r="BG381" s="125"/>
      <c r="BH381" s="125"/>
      <c r="BI381" s="125"/>
      <c r="BJ381" s="125"/>
      <c r="BK381" s="125"/>
    </row>
    <row r="382" spans="1:63" s="29" customFormat="1">
      <c r="A382" s="46"/>
      <c r="C382" s="305"/>
      <c r="D382" s="46"/>
      <c r="E382" s="46"/>
      <c r="F382" s="125"/>
      <c r="G382" s="125"/>
      <c r="H382" s="125"/>
      <c r="I382" s="125"/>
      <c r="J382" s="125"/>
      <c r="K382" s="125"/>
      <c r="L382" s="125"/>
      <c r="M382" s="125"/>
      <c r="N382" s="125"/>
      <c r="O382" s="125"/>
      <c r="P382" s="125"/>
      <c r="Q382" s="125"/>
      <c r="R382" s="125"/>
      <c r="S382" s="125"/>
      <c r="T382" s="125"/>
      <c r="U382" s="125"/>
      <c r="V382" s="125"/>
      <c r="W382" s="125"/>
      <c r="X382" s="125"/>
      <c r="Y382" s="125"/>
      <c r="Z382" s="125"/>
      <c r="AA382" s="125"/>
      <c r="AB382" s="125"/>
      <c r="AC382" s="125"/>
      <c r="AD382" s="125"/>
      <c r="AE382" s="125"/>
      <c r="AF382" s="125"/>
      <c r="AG382" s="125"/>
      <c r="AH382" s="125"/>
      <c r="AI382" s="125"/>
      <c r="AJ382" s="125"/>
      <c r="AK382" s="125"/>
      <c r="AL382" s="125"/>
      <c r="AM382" s="125"/>
      <c r="AN382" s="125"/>
      <c r="AO382" s="125"/>
      <c r="AP382" s="125"/>
      <c r="AQ382" s="125"/>
      <c r="AR382" s="125"/>
      <c r="AS382" s="125"/>
      <c r="AT382" s="125"/>
      <c r="AU382" s="125"/>
      <c r="AV382" s="125"/>
      <c r="AW382" s="125"/>
      <c r="AX382" s="125"/>
      <c r="AY382" s="125"/>
      <c r="AZ382" s="125"/>
      <c r="BA382" s="125"/>
      <c r="BB382" s="125"/>
      <c r="BC382" s="125"/>
      <c r="BD382" s="125"/>
      <c r="BE382" s="125"/>
      <c r="BF382" s="125"/>
      <c r="BG382" s="125"/>
      <c r="BH382" s="125"/>
      <c r="BI382" s="125"/>
      <c r="BJ382" s="125"/>
      <c r="BK382" s="125"/>
    </row>
    <row r="383" spans="1:63" s="29" customFormat="1">
      <c r="A383" s="46"/>
      <c r="C383" s="305"/>
      <c r="D383" s="46"/>
      <c r="E383" s="46"/>
      <c r="F383" s="125"/>
      <c r="G383" s="125"/>
      <c r="H383" s="125"/>
      <c r="I383" s="125"/>
      <c r="J383" s="125"/>
      <c r="K383" s="125"/>
      <c r="L383" s="125"/>
      <c r="M383" s="125"/>
      <c r="N383" s="125"/>
      <c r="O383" s="125"/>
      <c r="P383" s="125"/>
      <c r="Q383" s="125"/>
      <c r="R383" s="125"/>
      <c r="S383" s="125"/>
      <c r="T383" s="125"/>
      <c r="U383" s="125"/>
      <c r="V383" s="125"/>
      <c r="W383" s="125"/>
      <c r="X383" s="125"/>
      <c r="Y383" s="125"/>
      <c r="Z383" s="125"/>
      <c r="AA383" s="125"/>
      <c r="AB383" s="125"/>
      <c r="AC383" s="125"/>
      <c r="AD383" s="125"/>
      <c r="AE383" s="125"/>
      <c r="AF383" s="125"/>
      <c r="AG383" s="125"/>
      <c r="AH383" s="125"/>
      <c r="AI383" s="125"/>
      <c r="AJ383" s="125"/>
      <c r="AK383" s="125"/>
      <c r="AL383" s="125"/>
      <c r="AM383" s="125"/>
      <c r="AN383" s="125"/>
      <c r="AO383" s="125"/>
      <c r="AP383" s="125"/>
      <c r="AQ383" s="125"/>
      <c r="AR383" s="125"/>
      <c r="AS383" s="125"/>
      <c r="AT383" s="125"/>
      <c r="AU383" s="125"/>
      <c r="AV383" s="125"/>
      <c r="AW383" s="125"/>
      <c r="AX383" s="125"/>
      <c r="AY383" s="125"/>
      <c r="AZ383" s="125"/>
      <c r="BA383" s="125"/>
      <c r="BB383" s="125"/>
      <c r="BC383" s="125"/>
      <c r="BD383" s="125"/>
      <c r="BE383" s="125"/>
      <c r="BF383" s="125"/>
      <c r="BG383" s="125"/>
      <c r="BH383" s="125"/>
      <c r="BI383" s="125"/>
      <c r="BJ383" s="125"/>
      <c r="BK383" s="125"/>
    </row>
    <row r="384" spans="1:63" s="29" customFormat="1">
      <c r="A384" s="46"/>
      <c r="C384" s="305"/>
      <c r="D384" s="46"/>
      <c r="E384" s="46"/>
      <c r="F384" s="125"/>
      <c r="G384" s="125"/>
      <c r="H384" s="125"/>
      <c r="I384" s="125"/>
      <c r="J384" s="125"/>
      <c r="K384" s="125"/>
      <c r="L384" s="125"/>
      <c r="M384" s="125"/>
      <c r="N384" s="125"/>
      <c r="O384" s="125"/>
      <c r="P384" s="125"/>
      <c r="Q384" s="125"/>
      <c r="R384" s="125"/>
      <c r="S384" s="125"/>
      <c r="T384" s="125"/>
      <c r="U384" s="125"/>
      <c r="V384" s="125"/>
      <c r="W384" s="125"/>
      <c r="X384" s="125"/>
      <c r="Y384" s="125"/>
      <c r="Z384" s="125"/>
      <c r="AA384" s="125"/>
      <c r="AB384" s="125"/>
      <c r="AC384" s="125"/>
      <c r="AD384" s="125"/>
      <c r="AE384" s="125"/>
      <c r="AF384" s="125"/>
      <c r="AG384" s="125"/>
      <c r="AH384" s="125"/>
      <c r="AI384" s="125"/>
      <c r="AJ384" s="125"/>
      <c r="AK384" s="125"/>
      <c r="AL384" s="125"/>
      <c r="AM384" s="125"/>
      <c r="AN384" s="125"/>
      <c r="AO384" s="125"/>
      <c r="AP384" s="125"/>
      <c r="AQ384" s="125"/>
      <c r="AR384" s="125"/>
      <c r="AS384" s="125"/>
      <c r="AT384" s="125"/>
      <c r="AU384" s="125"/>
      <c r="AV384" s="125"/>
      <c r="AW384" s="125"/>
      <c r="AX384" s="125"/>
      <c r="AY384" s="125"/>
      <c r="AZ384" s="125"/>
      <c r="BA384" s="125"/>
      <c r="BB384" s="125"/>
      <c r="BC384" s="125"/>
      <c r="BD384" s="125"/>
      <c r="BE384" s="125"/>
      <c r="BF384" s="125"/>
      <c r="BG384" s="125"/>
      <c r="BH384" s="125"/>
      <c r="BI384" s="125"/>
      <c r="BJ384" s="125"/>
      <c r="BK384" s="125"/>
    </row>
    <row r="385" spans="1:63" s="29" customFormat="1">
      <c r="A385" s="46"/>
      <c r="C385" s="305"/>
      <c r="D385" s="46"/>
      <c r="E385" s="46"/>
      <c r="F385" s="125"/>
      <c r="G385" s="125"/>
      <c r="H385" s="125"/>
      <c r="I385" s="125"/>
      <c r="J385" s="125"/>
      <c r="K385" s="125"/>
      <c r="L385" s="125"/>
      <c r="M385" s="125"/>
      <c r="N385" s="125"/>
      <c r="O385" s="125"/>
      <c r="P385" s="125"/>
      <c r="Q385" s="125"/>
      <c r="R385" s="125"/>
      <c r="S385" s="125"/>
      <c r="T385" s="125"/>
      <c r="U385" s="125"/>
      <c r="V385" s="125"/>
      <c r="W385" s="125"/>
      <c r="X385" s="125"/>
      <c r="Y385" s="125"/>
      <c r="Z385" s="125"/>
      <c r="AA385" s="125"/>
      <c r="AB385" s="125"/>
      <c r="AC385" s="125"/>
      <c r="AD385" s="125"/>
      <c r="AE385" s="125"/>
      <c r="AF385" s="125"/>
      <c r="AG385" s="125"/>
      <c r="AH385" s="125"/>
      <c r="AI385" s="125"/>
      <c r="AJ385" s="125"/>
      <c r="AK385" s="125"/>
      <c r="AL385" s="125"/>
      <c r="AM385" s="125"/>
      <c r="AN385" s="125"/>
      <c r="AO385" s="125"/>
      <c r="AP385" s="125"/>
      <c r="AQ385" s="125"/>
      <c r="AR385" s="125"/>
      <c r="AS385" s="125"/>
      <c r="AT385" s="125"/>
      <c r="AU385" s="125"/>
      <c r="AV385" s="125"/>
      <c r="AW385" s="125"/>
      <c r="AX385" s="125"/>
      <c r="AY385" s="125"/>
      <c r="AZ385" s="125"/>
      <c r="BA385" s="125"/>
      <c r="BB385" s="125"/>
      <c r="BC385" s="125"/>
      <c r="BD385" s="125"/>
      <c r="BE385" s="125"/>
      <c r="BF385" s="125"/>
      <c r="BG385" s="125"/>
      <c r="BH385" s="125"/>
      <c r="BI385" s="125"/>
      <c r="BJ385" s="125"/>
      <c r="BK385" s="125"/>
    </row>
    <row r="386" spans="1:63" s="29" customFormat="1">
      <c r="A386" s="46"/>
      <c r="C386" s="305"/>
      <c r="D386" s="46"/>
      <c r="E386" s="46"/>
      <c r="F386" s="125"/>
      <c r="G386" s="125"/>
      <c r="H386" s="125"/>
      <c r="I386" s="125"/>
      <c r="J386" s="125"/>
      <c r="K386" s="125"/>
      <c r="L386" s="125"/>
      <c r="M386" s="125"/>
      <c r="N386" s="125"/>
      <c r="O386" s="125"/>
      <c r="P386" s="125"/>
      <c r="Q386" s="125"/>
      <c r="R386" s="125"/>
      <c r="S386" s="125"/>
      <c r="T386" s="125"/>
      <c r="U386" s="125"/>
      <c r="V386" s="125"/>
      <c r="W386" s="125"/>
      <c r="X386" s="125"/>
      <c r="Y386" s="125"/>
      <c r="Z386" s="125"/>
      <c r="AA386" s="125"/>
      <c r="AB386" s="125"/>
      <c r="AC386" s="125"/>
      <c r="AD386" s="125"/>
      <c r="AE386" s="125"/>
      <c r="AF386" s="125"/>
      <c r="AG386" s="125"/>
      <c r="AH386" s="125"/>
      <c r="AI386" s="125"/>
      <c r="AJ386" s="125"/>
      <c r="AK386" s="125"/>
      <c r="AL386" s="125"/>
      <c r="AM386" s="125"/>
      <c r="AN386" s="125"/>
      <c r="AO386" s="125"/>
      <c r="AP386" s="125"/>
      <c r="AQ386" s="125"/>
      <c r="AR386" s="125"/>
      <c r="AS386" s="125"/>
      <c r="AT386" s="125"/>
      <c r="AU386" s="125"/>
      <c r="AV386" s="125"/>
      <c r="AW386" s="125"/>
      <c r="AX386" s="125"/>
      <c r="AY386" s="125"/>
      <c r="AZ386" s="125"/>
      <c r="BA386" s="125"/>
      <c r="BB386" s="125"/>
      <c r="BC386" s="125"/>
      <c r="BD386" s="125"/>
      <c r="BE386" s="125"/>
      <c r="BF386" s="125"/>
      <c r="BG386" s="125"/>
      <c r="BH386" s="125"/>
      <c r="BI386" s="125"/>
      <c r="BJ386" s="125"/>
      <c r="BK386" s="125"/>
    </row>
    <row r="387" spans="1:63" s="29" customFormat="1">
      <c r="A387" s="46"/>
      <c r="C387" s="305"/>
      <c r="D387" s="46"/>
      <c r="E387" s="46"/>
      <c r="F387" s="125"/>
      <c r="G387" s="125"/>
      <c r="H387" s="125"/>
      <c r="I387" s="125"/>
      <c r="J387" s="125"/>
      <c r="K387" s="125"/>
      <c r="L387" s="125"/>
      <c r="M387" s="125"/>
      <c r="N387" s="125"/>
      <c r="O387" s="125"/>
      <c r="P387" s="125"/>
      <c r="Q387" s="125"/>
      <c r="R387" s="125"/>
      <c r="S387" s="125"/>
      <c r="T387" s="125"/>
      <c r="U387" s="125"/>
      <c r="V387" s="125"/>
      <c r="W387" s="125"/>
      <c r="X387" s="125"/>
      <c r="Y387" s="125"/>
      <c r="Z387" s="125"/>
      <c r="AA387" s="125"/>
      <c r="AB387" s="125"/>
      <c r="AC387" s="125"/>
      <c r="AD387" s="125"/>
      <c r="AE387" s="125"/>
      <c r="AF387" s="125"/>
      <c r="AG387" s="125"/>
      <c r="AH387" s="125"/>
      <c r="AI387" s="125"/>
      <c r="AJ387" s="125"/>
      <c r="AK387" s="125"/>
      <c r="AL387" s="125"/>
      <c r="AM387" s="125"/>
      <c r="AN387" s="125"/>
      <c r="AO387" s="125"/>
      <c r="AP387" s="125"/>
      <c r="AQ387" s="125"/>
      <c r="AR387" s="125"/>
      <c r="AS387" s="125"/>
      <c r="AT387" s="125"/>
      <c r="AU387" s="125"/>
      <c r="AV387" s="125"/>
      <c r="AW387" s="125"/>
      <c r="AX387" s="125"/>
      <c r="AY387" s="125"/>
      <c r="AZ387" s="125"/>
      <c r="BA387" s="125"/>
      <c r="BB387" s="125"/>
      <c r="BC387" s="125"/>
      <c r="BD387" s="125"/>
      <c r="BE387" s="125"/>
      <c r="BF387" s="125"/>
      <c r="BG387" s="125"/>
      <c r="BH387" s="125"/>
      <c r="BI387" s="125"/>
      <c r="BJ387" s="125"/>
      <c r="BK387" s="125"/>
    </row>
    <row r="388" spans="1:63" s="29" customFormat="1">
      <c r="A388" s="46"/>
      <c r="C388" s="305"/>
      <c r="D388" s="46"/>
      <c r="E388" s="46"/>
      <c r="F388" s="125"/>
      <c r="G388" s="125"/>
      <c r="H388" s="125"/>
      <c r="I388" s="125"/>
      <c r="J388" s="125"/>
      <c r="K388" s="125"/>
      <c r="L388" s="125"/>
      <c r="M388" s="125"/>
      <c r="N388" s="125"/>
      <c r="O388" s="125"/>
      <c r="P388" s="125"/>
      <c r="Q388" s="125"/>
      <c r="R388" s="125"/>
      <c r="S388" s="125"/>
      <c r="T388" s="125"/>
      <c r="U388" s="125"/>
      <c r="V388" s="125"/>
      <c r="W388" s="125"/>
      <c r="X388" s="125"/>
      <c r="Y388" s="125"/>
      <c r="Z388" s="125"/>
      <c r="AA388" s="125"/>
      <c r="AB388" s="125"/>
      <c r="AC388" s="125"/>
      <c r="AD388" s="125"/>
      <c r="AE388" s="125"/>
      <c r="AF388" s="125"/>
      <c r="AG388" s="125"/>
      <c r="AH388" s="125"/>
      <c r="AI388" s="125"/>
      <c r="AJ388" s="125"/>
      <c r="AK388" s="125"/>
      <c r="AL388" s="125"/>
      <c r="AM388" s="125"/>
      <c r="AN388" s="125"/>
      <c r="AO388" s="125"/>
      <c r="AP388" s="125"/>
      <c r="AQ388" s="125"/>
      <c r="AR388" s="125"/>
      <c r="AS388" s="125"/>
      <c r="AT388" s="125"/>
      <c r="AU388" s="125"/>
      <c r="AV388" s="125"/>
      <c r="AW388" s="125"/>
      <c r="AX388" s="125"/>
      <c r="AY388" s="125"/>
      <c r="AZ388" s="125"/>
      <c r="BA388" s="125"/>
      <c r="BB388" s="125"/>
      <c r="BC388" s="125"/>
      <c r="BD388" s="125"/>
      <c r="BE388" s="125"/>
      <c r="BF388" s="125"/>
      <c r="BG388" s="125"/>
      <c r="BH388" s="125"/>
      <c r="BI388" s="125"/>
      <c r="BJ388" s="125"/>
      <c r="BK388" s="125"/>
    </row>
    <row r="389" spans="1:63" s="29" customFormat="1">
      <c r="A389" s="46"/>
      <c r="C389" s="305"/>
      <c r="D389" s="46"/>
      <c r="E389" s="46"/>
      <c r="F389" s="125"/>
      <c r="G389" s="125"/>
      <c r="H389" s="125"/>
      <c r="I389" s="125"/>
      <c r="J389" s="125"/>
      <c r="K389" s="125"/>
      <c r="L389" s="125"/>
      <c r="M389" s="125"/>
      <c r="N389" s="125"/>
      <c r="O389" s="125"/>
      <c r="P389" s="125"/>
      <c r="Q389" s="125"/>
      <c r="R389" s="125"/>
      <c r="S389" s="125"/>
      <c r="T389" s="125"/>
      <c r="U389" s="125"/>
      <c r="V389" s="125"/>
      <c r="W389" s="125"/>
      <c r="X389" s="125"/>
      <c r="Y389" s="125"/>
      <c r="Z389" s="125"/>
      <c r="AA389" s="125"/>
      <c r="AB389" s="125"/>
      <c r="AC389" s="125"/>
      <c r="AD389" s="125"/>
      <c r="AE389" s="125"/>
      <c r="AF389" s="125"/>
      <c r="AG389" s="125"/>
      <c r="AH389" s="125"/>
      <c r="AI389" s="125"/>
      <c r="AJ389" s="125"/>
      <c r="AK389" s="125"/>
      <c r="AL389" s="125"/>
      <c r="AM389" s="125"/>
      <c r="AN389" s="125"/>
      <c r="AO389" s="125"/>
      <c r="AP389" s="125"/>
      <c r="AQ389" s="125"/>
      <c r="AR389" s="125"/>
      <c r="AS389" s="125"/>
      <c r="AT389" s="125"/>
      <c r="AU389" s="125"/>
      <c r="AV389" s="125"/>
      <c r="AW389" s="125"/>
      <c r="AX389" s="125"/>
      <c r="AY389" s="125"/>
      <c r="AZ389" s="125"/>
      <c r="BA389" s="125"/>
      <c r="BB389" s="125"/>
      <c r="BC389" s="125"/>
      <c r="BD389" s="125"/>
      <c r="BE389" s="125"/>
      <c r="BF389" s="125"/>
      <c r="BG389" s="125"/>
      <c r="BH389" s="125"/>
      <c r="BI389" s="125"/>
      <c r="BJ389" s="125"/>
      <c r="BK389" s="125"/>
    </row>
    <row r="390" spans="1:63" s="29" customFormat="1">
      <c r="A390" s="46"/>
      <c r="C390" s="305"/>
      <c r="D390" s="46"/>
      <c r="E390" s="46"/>
      <c r="F390" s="125"/>
      <c r="G390" s="125"/>
      <c r="H390" s="125"/>
      <c r="I390" s="125"/>
      <c r="J390" s="125"/>
      <c r="K390" s="125"/>
      <c r="L390" s="125"/>
      <c r="M390" s="125"/>
      <c r="N390" s="125"/>
      <c r="O390" s="125"/>
      <c r="P390" s="125"/>
      <c r="Q390" s="125"/>
      <c r="R390" s="125"/>
      <c r="S390" s="125"/>
      <c r="T390" s="125"/>
      <c r="U390" s="125"/>
      <c r="V390" s="125"/>
      <c r="W390" s="125"/>
      <c r="X390" s="125"/>
      <c r="Y390" s="125"/>
      <c r="Z390" s="125"/>
      <c r="AA390" s="125"/>
      <c r="AB390" s="125"/>
      <c r="AC390" s="125"/>
      <c r="AD390" s="125"/>
      <c r="AE390" s="125"/>
      <c r="AF390" s="125"/>
      <c r="AG390" s="125"/>
      <c r="AH390" s="125"/>
      <c r="AI390" s="125"/>
      <c r="AJ390" s="125"/>
      <c r="AK390" s="125"/>
      <c r="AL390" s="125"/>
      <c r="AM390" s="125"/>
      <c r="AN390" s="125"/>
      <c r="AO390" s="125"/>
      <c r="AP390" s="125"/>
      <c r="AQ390" s="125"/>
      <c r="AR390" s="125"/>
      <c r="AS390" s="125"/>
      <c r="AT390" s="125"/>
      <c r="AU390" s="125"/>
      <c r="AV390" s="125"/>
      <c r="AW390" s="125"/>
      <c r="AX390" s="125"/>
      <c r="AY390" s="125"/>
      <c r="AZ390" s="125"/>
      <c r="BA390" s="125"/>
      <c r="BB390" s="125"/>
      <c r="BC390" s="125"/>
      <c r="BD390" s="125"/>
      <c r="BE390" s="125"/>
      <c r="BF390" s="125"/>
      <c r="BG390" s="125"/>
      <c r="BH390" s="125"/>
      <c r="BI390" s="125"/>
      <c r="BJ390" s="125"/>
      <c r="BK390" s="125"/>
    </row>
    <row r="391" spans="1:63" s="29" customFormat="1">
      <c r="A391" s="46"/>
      <c r="C391" s="305"/>
      <c r="D391" s="46"/>
      <c r="E391" s="46"/>
      <c r="F391" s="125"/>
      <c r="G391" s="125"/>
      <c r="H391" s="125"/>
      <c r="I391" s="125"/>
      <c r="J391" s="125"/>
      <c r="K391" s="125"/>
      <c r="L391" s="125"/>
      <c r="M391" s="125"/>
      <c r="N391" s="125"/>
      <c r="O391" s="125"/>
      <c r="P391" s="125"/>
      <c r="Q391" s="125"/>
      <c r="R391" s="125"/>
      <c r="S391" s="125"/>
      <c r="T391" s="125"/>
      <c r="U391" s="125"/>
      <c r="V391" s="125"/>
      <c r="W391" s="125"/>
      <c r="X391" s="125"/>
      <c r="Y391" s="125"/>
      <c r="Z391" s="125"/>
      <c r="AA391" s="125"/>
      <c r="AB391" s="125"/>
      <c r="AC391" s="125"/>
      <c r="AD391" s="125"/>
      <c r="AE391" s="125"/>
      <c r="AF391" s="125"/>
      <c r="AG391" s="125"/>
      <c r="AH391" s="125"/>
      <c r="AI391" s="125"/>
      <c r="AJ391" s="125"/>
      <c r="AK391" s="125"/>
      <c r="AL391" s="125"/>
      <c r="AM391" s="125"/>
      <c r="AN391" s="125"/>
      <c r="AO391" s="125"/>
      <c r="AP391" s="125"/>
      <c r="AQ391" s="125"/>
      <c r="AR391" s="125"/>
      <c r="AS391" s="125"/>
      <c r="AT391" s="125"/>
      <c r="AU391" s="125"/>
      <c r="AV391" s="125"/>
      <c r="AW391" s="125"/>
      <c r="AX391" s="125"/>
      <c r="AY391" s="125"/>
      <c r="AZ391" s="125"/>
      <c r="BA391" s="125"/>
      <c r="BB391" s="125"/>
      <c r="BC391" s="125"/>
      <c r="BD391" s="125"/>
      <c r="BE391" s="125"/>
      <c r="BF391" s="125"/>
      <c r="BG391" s="125"/>
      <c r="BH391" s="125"/>
      <c r="BI391" s="125"/>
      <c r="BJ391" s="125"/>
      <c r="BK391" s="125"/>
    </row>
    <row r="392" spans="1:63" s="29" customFormat="1">
      <c r="A392" s="46"/>
      <c r="C392" s="305"/>
      <c r="D392" s="46"/>
      <c r="E392" s="46"/>
      <c r="F392" s="125"/>
      <c r="G392" s="125"/>
      <c r="H392" s="125"/>
      <c r="I392" s="125"/>
      <c r="J392" s="125"/>
      <c r="K392" s="125"/>
      <c r="L392" s="125"/>
      <c r="M392" s="125"/>
      <c r="N392" s="125"/>
      <c r="O392" s="125"/>
      <c r="P392" s="125"/>
      <c r="Q392" s="125"/>
      <c r="R392" s="125"/>
      <c r="S392" s="125"/>
      <c r="T392" s="125"/>
      <c r="U392" s="125"/>
      <c r="V392" s="125"/>
      <c r="W392" s="125"/>
      <c r="X392" s="125"/>
      <c r="Y392" s="125"/>
      <c r="Z392" s="125"/>
      <c r="AA392" s="125"/>
      <c r="AB392" s="125"/>
      <c r="AC392" s="125"/>
      <c r="AD392" s="125"/>
      <c r="AE392" s="125"/>
      <c r="AF392" s="125"/>
      <c r="AG392" s="125"/>
      <c r="AH392" s="125"/>
      <c r="AI392" s="125"/>
      <c r="AJ392" s="125"/>
      <c r="AK392" s="125"/>
      <c r="AL392" s="125"/>
      <c r="AM392" s="125"/>
      <c r="AN392" s="125"/>
      <c r="AO392" s="125"/>
      <c r="AP392" s="125"/>
      <c r="AQ392" s="125"/>
      <c r="AR392" s="125"/>
      <c r="AS392" s="125"/>
      <c r="AT392" s="125"/>
      <c r="AU392" s="125"/>
      <c r="AV392" s="125"/>
      <c r="AW392" s="125"/>
      <c r="AX392" s="125"/>
      <c r="AY392" s="125"/>
      <c r="AZ392" s="125"/>
      <c r="BA392" s="125"/>
      <c r="BB392" s="125"/>
      <c r="BC392" s="125"/>
      <c r="BD392" s="125"/>
      <c r="BE392" s="125"/>
      <c r="BF392" s="125"/>
      <c r="BG392" s="125"/>
      <c r="BH392" s="125"/>
      <c r="BI392" s="125"/>
      <c r="BJ392" s="125"/>
      <c r="BK392" s="125"/>
    </row>
    <row r="393" spans="1:63" s="29" customFormat="1">
      <c r="A393" s="46"/>
      <c r="C393" s="305"/>
      <c r="D393" s="46"/>
      <c r="E393" s="46"/>
      <c r="F393" s="125"/>
      <c r="G393" s="125"/>
      <c r="H393" s="125"/>
      <c r="I393" s="125"/>
      <c r="J393" s="125"/>
      <c r="K393" s="125"/>
      <c r="L393" s="125"/>
      <c r="M393" s="125"/>
      <c r="N393" s="125"/>
      <c r="O393" s="125"/>
      <c r="P393" s="125"/>
      <c r="Q393" s="125"/>
      <c r="R393" s="125"/>
      <c r="S393" s="125"/>
      <c r="T393" s="125"/>
      <c r="U393" s="125"/>
      <c r="V393" s="125"/>
      <c r="W393" s="125"/>
      <c r="X393" s="125"/>
      <c r="Y393" s="125"/>
      <c r="Z393" s="125"/>
      <c r="AA393" s="125"/>
      <c r="AB393" s="125"/>
      <c r="AC393" s="125"/>
      <c r="AD393" s="125"/>
      <c r="AE393" s="125"/>
      <c r="AF393" s="125"/>
      <c r="AG393" s="125"/>
      <c r="AH393" s="125"/>
      <c r="AI393" s="125"/>
      <c r="AJ393" s="125"/>
      <c r="AK393" s="125"/>
      <c r="AL393" s="125"/>
      <c r="AM393" s="125"/>
      <c r="AN393" s="125"/>
      <c r="AO393" s="125"/>
      <c r="AP393" s="125"/>
      <c r="AQ393" s="125"/>
      <c r="AR393" s="125"/>
      <c r="AS393" s="125"/>
      <c r="AT393" s="125"/>
      <c r="AU393" s="125"/>
      <c r="AV393" s="125"/>
      <c r="AW393" s="125"/>
      <c r="AX393" s="125"/>
      <c r="AY393" s="125"/>
      <c r="AZ393" s="125"/>
      <c r="BA393" s="125"/>
      <c r="BB393" s="125"/>
      <c r="BC393" s="125"/>
      <c r="BD393" s="125"/>
      <c r="BE393" s="125"/>
      <c r="BF393" s="125"/>
      <c r="BG393" s="125"/>
      <c r="BH393" s="125"/>
      <c r="BI393" s="125"/>
      <c r="BJ393" s="125"/>
      <c r="BK393" s="125"/>
    </row>
    <row r="394" spans="1:63" s="29" customFormat="1">
      <c r="A394" s="46"/>
      <c r="C394" s="305"/>
      <c r="D394" s="46"/>
      <c r="E394" s="46"/>
      <c r="F394" s="125"/>
      <c r="G394" s="125"/>
      <c r="H394" s="125"/>
      <c r="I394" s="125"/>
      <c r="J394" s="125"/>
      <c r="K394" s="125"/>
      <c r="L394" s="125"/>
      <c r="M394" s="125"/>
      <c r="N394" s="125"/>
      <c r="O394" s="125"/>
      <c r="P394" s="125"/>
      <c r="Q394" s="125"/>
      <c r="R394" s="125"/>
      <c r="S394" s="125"/>
      <c r="T394" s="125"/>
      <c r="U394" s="125"/>
      <c r="V394" s="125"/>
      <c r="W394" s="125"/>
      <c r="X394" s="125"/>
      <c r="Y394" s="125"/>
      <c r="Z394" s="125"/>
      <c r="AA394" s="125"/>
      <c r="AB394" s="125"/>
      <c r="AC394" s="125"/>
      <c r="AD394" s="125"/>
      <c r="AE394" s="125"/>
      <c r="AF394" s="125"/>
      <c r="AG394" s="125"/>
      <c r="AH394" s="125"/>
      <c r="AI394" s="125"/>
      <c r="AJ394" s="125"/>
      <c r="AK394" s="125"/>
      <c r="AL394" s="125"/>
      <c r="AM394" s="125"/>
      <c r="AN394" s="125"/>
      <c r="AO394" s="125"/>
      <c r="AP394" s="125"/>
      <c r="AQ394" s="125"/>
      <c r="AR394" s="125"/>
      <c r="AS394" s="125"/>
      <c r="AT394" s="125"/>
      <c r="AU394" s="125"/>
      <c r="AV394" s="125"/>
      <c r="AW394" s="125"/>
      <c r="AX394" s="125"/>
      <c r="AY394" s="125"/>
      <c r="AZ394" s="125"/>
      <c r="BA394" s="125"/>
      <c r="BB394" s="125"/>
      <c r="BC394" s="125"/>
      <c r="BD394" s="125"/>
      <c r="BE394" s="125"/>
      <c r="BF394" s="125"/>
      <c r="BG394" s="125"/>
      <c r="BH394" s="125"/>
      <c r="BI394" s="125"/>
      <c r="BJ394" s="125"/>
      <c r="BK394" s="125"/>
    </row>
    <row r="395" spans="1:63" s="29" customFormat="1">
      <c r="A395" s="46"/>
      <c r="C395" s="305"/>
      <c r="D395" s="46"/>
      <c r="E395" s="46"/>
      <c r="F395" s="125"/>
      <c r="G395" s="125"/>
      <c r="H395" s="125"/>
      <c r="I395" s="125"/>
      <c r="J395" s="125"/>
      <c r="K395" s="125"/>
      <c r="L395" s="125"/>
      <c r="M395" s="125"/>
      <c r="N395" s="125"/>
      <c r="O395" s="125"/>
      <c r="P395" s="125"/>
      <c r="Q395" s="125"/>
      <c r="R395" s="125"/>
      <c r="S395" s="125"/>
      <c r="T395" s="125"/>
      <c r="U395" s="125"/>
      <c r="V395" s="125"/>
      <c r="W395" s="125"/>
      <c r="X395" s="125"/>
      <c r="Y395" s="125"/>
      <c r="Z395" s="125"/>
      <c r="AA395" s="125"/>
      <c r="AB395" s="125"/>
      <c r="AC395" s="125"/>
      <c r="AD395" s="125"/>
      <c r="AE395" s="125"/>
      <c r="AF395" s="125"/>
      <c r="AG395" s="125"/>
      <c r="AH395" s="125"/>
      <c r="AI395" s="125"/>
      <c r="AJ395" s="125"/>
      <c r="AK395" s="125"/>
      <c r="AL395" s="125"/>
      <c r="AM395" s="125"/>
      <c r="AN395" s="125"/>
      <c r="AO395" s="125"/>
      <c r="AP395" s="125"/>
      <c r="AQ395" s="125"/>
      <c r="AR395" s="125"/>
      <c r="AS395" s="125"/>
      <c r="AT395" s="125"/>
      <c r="AU395" s="125"/>
      <c r="AV395" s="125"/>
      <c r="AW395" s="125"/>
      <c r="AX395" s="125"/>
      <c r="AY395" s="125"/>
      <c r="AZ395" s="125"/>
      <c r="BA395" s="125"/>
      <c r="BB395" s="125"/>
      <c r="BC395" s="125"/>
      <c r="BD395" s="125"/>
      <c r="BE395" s="125"/>
      <c r="BF395" s="125"/>
      <c r="BG395" s="125"/>
      <c r="BH395" s="125"/>
      <c r="BI395" s="125"/>
      <c r="BJ395" s="125"/>
      <c r="BK395" s="125"/>
    </row>
    <row r="396" spans="1:63" s="29" customFormat="1">
      <c r="A396" s="46"/>
      <c r="C396" s="305"/>
      <c r="D396" s="46"/>
      <c r="E396" s="46"/>
      <c r="F396" s="125"/>
      <c r="G396" s="125"/>
      <c r="H396" s="125"/>
      <c r="I396" s="125"/>
      <c r="J396" s="125"/>
      <c r="K396" s="125"/>
      <c r="L396" s="125"/>
      <c r="M396" s="125"/>
      <c r="N396" s="125"/>
      <c r="O396" s="125"/>
      <c r="P396" s="125"/>
      <c r="Q396" s="125"/>
      <c r="R396" s="125"/>
      <c r="S396" s="125"/>
      <c r="T396" s="125"/>
      <c r="U396" s="125"/>
      <c r="V396" s="125"/>
      <c r="W396" s="125"/>
      <c r="X396" s="125"/>
      <c r="Y396" s="125"/>
      <c r="Z396" s="125"/>
      <c r="AA396" s="125"/>
      <c r="AB396" s="125"/>
      <c r="AC396" s="125"/>
      <c r="AD396" s="125"/>
      <c r="AE396" s="125"/>
      <c r="AF396" s="125"/>
      <c r="AG396" s="125"/>
      <c r="AH396" s="125"/>
      <c r="AI396" s="125"/>
      <c r="AJ396" s="125"/>
      <c r="AK396" s="125"/>
      <c r="AL396" s="125"/>
      <c r="AM396" s="125"/>
      <c r="AN396" s="125"/>
      <c r="AO396" s="125"/>
      <c r="AP396" s="125"/>
      <c r="AQ396" s="125"/>
      <c r="AR396" s="125"/>
      <c r="AS396" s="125"/>
      <c r="AT396" s="125"/>
      <c r="AU396" s="125"/>
      <c r="AV396" s="125"/>
      <c r="AW396" s="125"/>
      <c r="AX396" s="125"/>
      <c r="AY396" s="125"/>
      <c r="AZ396" s="125"/>
      <c r="BA396" s="125"/>
      <c r="BB396" s="125"/>
      <c r="BC396" s="125"/>
      <c r="BD396" s="125"/>
      <c r="BE396" s="125"/>
      <c r="BF396" s="125"/>
      <c r="BG396" s="125"/>
      <c r="BH396" s="125"/>
      <c r="BI396" s="125"/>
      <c r="BJ396" s="125"/>
      <c r="BK396" s="125"/>
    </row>
    <row r="397" spans="1:63" s="29" customFormat="1">
      <c r="A397" s="46"/>
      <c r="C397" s="305"/>
      <c r="D397" s="46"/>
      <c r="E397" s="46"/>
      <c r="F397" s="125"/>
      <c r="G397" s="125"/>
      <c r="H397" s="125"/>
      <c r="I397" s="125"/>
      <c r="J397" s="125"/>
      <c r="K397" s="125"/>
      <c r="L397" s="125"/>
      <c r="M397" s="125"/>
      <c r="N397" s="125"/>
      <c r="O397" s="125"/>
      <c r="P397" s="125"/>
      <c r="Q397" s="125"/>
      <c r="R397" s="125"/>
      <c r="S397" s="125"/>
      <c r="T397" s="125"/>
      <c r="U397" s="125"/>
      <c r="V397" s="125"/>
      <c r="W397" s="125"/>
      <c r="X397" s="125"/>
      <c r="Y397" s="125"/>
      <c r="Z397" s="125"/>
      <c r="AA397" s="125"/>
      <c r="AB397" s="125"/>
      <c r="AC397" s="125"/>
      <c r="AD397" s="125"/>
      <c r="AE397" s="125"/>
      <c r="AF397" s="125"/>
      <c r="AG397" s="125"/>
      <c r="AH397" s="125"/>
      <c r="AI397" s="125"/>
      <c r="AJ397" s="125"/>
      <c r="AK397" s="125"/>
      <c r="AL397" s="125"/>
      <c r="AM397" s="125"/>
      <c r="AN397" s="125"/>
      <c r="AO397" s="125"/>
      <c r="AP397" s="125"/>
      <c r="AQ397" s="125"/>
      <c r="AR397" s="125"/>
      <c r="AS397" s="125"/>
      <c r="AT397" s="125"/>
      <c r="AU397" s="125"/>
      <c r="AV397" s="125"/>
      <c r="AW397" s="125"/>
      <c r="AX397" s="125"/>
      <c r="AY397" s="125"/>
      <c r="AZ397" s="125"/>
      <c r="BA397" s="125"/>
      <c r="BB397" s="125"/>
      <c r="BC397" s="125"/>
      <c r="BD397" s="125"/>
      <c r="BE397" s="125"/>
      <c r="BF397" s="125"/>
      <c r="BG397" s="125"/>
      <c r="BH397" s="125"/>
      <c r="BI397" s="125"/>
      <c r="BJ397" s="125"/>
      <c r="BK397" s="125"/>
    </row>
    <row r="398" spans="1:63" s="29" customFormat="1">
      <c r="A398" s="46"/>
      <c r="C398" s="305"/>
      <c r="D398" s="46"/>
      <c r="E398" s="46"/>
      <c r="F398" s="125"/>
      <c r="G398" s="125"/>
      <c r="H398" s="125"/>
      <c r="I398" s="125"/>
      <c r="J398" s="125"/>
      <c r="K398" s="125"/>
      <c r="L398" s="125"/>
      <c r="M398" s="125"/>
      <c r="N398" s="125"/>
      <c r="O398" s="125"/>
      <c r="P398" s="125"/>
      <c r="Q398" s="125"/>
      <c r="R398" s="125"/>
      <c r="S398" s="125"/>
      <c r="T398" s="125"/>
      <c r="U398" s="125"/>
      <c r="V398" s="125"/>
      <c r="W398" s="125"/>
      <c r="X398" s="125"/>
      <c r="Y398" s="125"/>
      <c r="Z398" s="125"/>
      <c r="AA398" s="125"/>
      <c r="AB398" s="125"/>
      <c r="AC398" s="125"/>
      <c r="AD398" s="125"/>
      <c r="AE398" s="125"/>
      <c r="AF398" s="125"/>
      <c r="AG398" s="125"/>
      <c r="AH398" s="125"/>
      <c r="AI398" s="125"/>
      <c r="AJ398" s="125"/>
      <c r="AK398" s="125"/>
      <c r="AL398" s="125"/>
      <c r="AM398" s="125"/>
      <c r="AN398" s="125"/>
      <c r="AO398" s="125"/>
      <c r="AP398" s="125"/>
      <c r="AQ398" s="125"/>
      <c r="AR398" s="125"/>
      <c r="AS398" s="125"/>
      <c r="AT398" s="125"/>
      <c r="AU398" s="125"/>
      <c r="AV398" s="125"/>
      <c r="AW398" s="125"/>
      <c r="AX398" s="125"/>
      <c r="AY398" s="125"/>
      <c r="AZ398" s="125"/>
      <c r="BA398" s="125"/>
      <c r="BB398" s="125"/>
      <c r="BC398" s="125"/>
      <c r="BD398" s="125"/>
      <c r="BE398" s="125"/>
      <c r="BF398" s="125"/>
      <c r="BG398" s="125"/>
      <c r="BH398" s="125"/>
      <c r="BI398" s="125"/>
      <c r="BJ398" s="125"/>
      <c r="BK398" s="125"/>
    </row>
    <row r="399" spans="1:63" s="29" customFormat="1">
      <c r="A399" s="46"/>
      <c r="C399" s="305"/>
      <c r="D399" s="46"/>
      <c r="E399" s="46"/>
      <c r="F399" s="125"/>
      <c r="G399" s="125"/>
      <c r="H399" s="125"/>
      <c r="I399" s="125"/>
      <c r="J399" s="125"/>
      <c r="K399" s="125"/>
      <c r="L399" s="125"/>
      <c r="M399" s="125"/>
      <c r="N399" s="125"/>
      <c r="O399" s="125"/>
      <c r="P399" s="125"/>
      <c r="Q399" s="125"/>
      <c r="R399" s="125"/>
      <c r="S399" s="125"/>
      <c r="T399" s="125"/>
      <c r="U399" s="125"/>
      <c r="V399" s="125"/>
      <c r="W399" s="125"/>
      <c r="X399" s="125"/>
      <c r="Y399" s="125"/>
      <c r="Z399" s="125"/>
      <c r="AA399" s="125"/>
      <c r="AB399" s="125"/>
      <c r="AC399" s="125"/>
      <c r="AD399" s="125"/>
      <c r="AE399" s="125"/>
      <c r="AF399" s="125"/>
      <c r="AG399" s="125"/>
      <c r="AH399" s="125"/>
      <c r="AI399" s="125"/>
      <c r="AJ399" s="125"/>
      <c r="AK399" s="125"/>
      <c r="AL399" s="125"/>
      <c r="AM399" s="125"/>
      <c r="AN399" s="125"/>
      <c r="AO399" s="125"/>
      <c r="AP399" s="125"/>
      <c r="AQ399" s="125"/>
      <c r="AR399" s="125"/>
      <c r="AS399" s="125"/>
      <c r="AT399" s="125"/>
      <c r="AU399" s="125"/>
      <c r="AV399" s="125"/>
      <c r="AW399" s="125"/>
      <c r="AX399" s="125"/>
      <c r="AY399" s="125"/>
      <c r="AZ399" s="125"/>
      <c r="BA399" s="125"/>
      <c r="BB399" s="125"/>
      <c r="BC399" s="125"/>
      <c r="BD399" s="125"/>
      <c r="BE399" s="125"/>
      <c r="BF399" s="125"/>
      <c r="BG399" s="125"/>
      <c r="BH399" s="125"/>
      <c r="BI399" s="125"/>
      <c r="BJ399" s="125"/>
      <c r="BK399" s="125"/>
    </row>
    <row r="400" spans="1:63" s="29" customFormat="1">
      <c r="A400" s="46"/>
      <c r="C400" s="305"/>
      <c r="D400" s="46"/>
      <c r="E400" s="46"/>
      <c r="F400" s="125"/>
      <c r="G400" s="125"/>
      <c r="H400" s="125"/>
      <c r="I400" s="125"/>
      <c r="J400" s="125"/>
      <c r="K400" s="125"/>
      <c r="L400" s="125"/>
      <c r="M400" s="125"/>
      <c r="N400" s="125"/>
      <c r="O400" s="125"/>
      <c r="P400" s="125"/>
      <c r="Q400" s="125"/>
      <c r="R400" s="125"/>
      <c r="S400" s="125"/>
      <c r="T400" s="125"/>
      <c r="U400" s="125"/>
      <c r="V400" s="125"/>
      <c r="W400" s="125"/>
      <c r="X400" s="125"/>
      <c r="Y400" s="125"/>
      <c r="Z400" s="125"/>
      <c r="AA400" s="125"/>
      <c r="AB400" s="125"/>
      <c r="AC400" s="125"/>
      <c r="AD400" s="125"/>
      <c r="AE400" s="125"/>
      <c r="AF400" s="125"/>
      <c r="AG400" s="125"/>
      <c r="AH400" s="125"/>
      <c r="AI400" s="125"/>
      <c r="AJ400" s="125"/>
      <c r="AK400" s="125"/>
      <c r="AL400" s="125"/>
      <c r="AM400" s="125"/>
      <c r="AN400" s="125"/>
      <c r="AO400" s="125"/>
      <c r="AP400" s="125"/>
      <c r="AQ400" s="125"/>
      <c r="AR400" s="125"/>
      <c r="AS400" s="125"/>
      <c r="AT400" s="125"/>
      <c r="AU400" s="125"/>
      <c r="AV400" s="125"/>
      <c r="AW400" s="125"/>
      <c r="AX400" s="125"/>
      <c r="AY400" s="125"/>
      <c r="AZ400" s="125"/>
      <c r="BA400" s="125"/>
      <c r="BB400" s="125"/>
      <c r="BC400" s="125"/>
      <c r="BD400" s="125"/>
      <c r="BE400" s="125"/>
      <c r="BF400" s="125"/>
      <c r="BG400" s="125"/>
      <c r="BH400" s="125"/>
      <c r="BI400" s="125"/>
      <c r="BJ400" s="125"/>
      <c r="BK400" s="125"/>
    </row>
    <row r="401" spans="1:63" s="29" customFormat="1">
      <c r="A401" s="46"/>
      <c r="C401" s="305"/>
      <c r="D401" s="46"/>
      <c r="E401" s="46"/>
      <c r="F401" s="125"/>
      <c r="G401" s="125"/>
      <c r="H401" s="125"/>
      <c r="I401" s="125"/>
      <c r="J401" s="125"/>
      <c r="K401" s="125"/>
      <c r="L401" s="125"/>
      <c r="M401" s="125"/>
      <c r="N401" s="125"/>
      <c r="O401" s="125"/>
      <c r="P401" s="125"/>
      <c r="Q401" s="125"/>
      <c r="R401" s="125"/>
      <c r="S401" s="125"/>
      <c r="T401" s="125"/>
      <c r="U401" s="125"/>
      <c r="V401" s="125"/>
      <c r="W401" s="125"/>
      <c r="X401" s="125"/>
      <c r="Y401" s="125"/>
      <c r="Z401" s="125"/>
      <c r="AA401" s="125"/>
      <c r="AB401" s="125"/>
      <c r="AC401" s="125"/>
      <c r="AD401" s="125"/>
      <c r="AE401" s="125"/>
      <c r="AF401" s="125"/>
      <c r="AG401" s="125"/>
      <c r="AH401" s="125"/>
      <c r="AI401" s="125"/>
      <c r="AJ401" s="125"/>
      <c r="AK401" s="125"/>
      <c r="AL401" s="125"/>
      <c r="AM401" s="125"/>
      <c r="AN401" s="125"/>
      <c r="AO401" s="125"/>
      <c r="AP401" s="125"/>
      <c r="AQ401" s="125"/>
      <c r="AR401" s="125"/>
      <c r="AS401" s="125"/>
      <c r="AT401" s="125"/>
      <c r="AU401" s="125"/>
      <c r="AV401" s="125"/>
      <c r="AW401" s="125"/>
      <c r="AX401" s="125"/>
      <c r="AY401" s="125"/>
      <c r="AZ401" s="125"/>
      <c r="BA401" s="125"/>
      <c r="BB401" s="125"/>
      <c r="BC401" s="125"/>
      <c r="BD401" s="125"/>
      <c r="BE401" s="125"/>
      <c r="BF401" s="125"/>
      <c r="BG401" s="125"/>
      <c r="BH401" s="125"/>
      <c r="BI401" s="125"/>
      <c r="BJ401" s="125"/>
      <c r="BK401" s="125"/>
    </row>
    <row r="402" spans="1:63" s="29" customFormat="1">
      <c r="A402" s="46"/>
      <c r="C402" s="305"/>
      <c r="D402" s="46"/>
      <c r="E402" s="46"/>
      <c r="F402" s="125"/>
      <c r="G402" s="125"/>
      <c r="H402" s="125"/>
      <c r="I402" s="125"/>
      <c r="J402" s="125"/>
      <c r="K402" s="125"/>
      <c r="L402" s="125"/>
      <c r="M402" s="125"/>
      <c r="N402" s="125"/>
      <c r="O402" s="125"/>
      <c r="P402" s="125"/>
      <c r="Q402" s="125"/>
      <c r="R402" s="125"/>
      <c r="S402" s="125"/>
      <c r="T402" s="125"/>
      <c r="U402" s="125"/>
      <c r="V402" s="125"/>
      <c r="W402" s="125"/>
      <c r="X402" s="125"/>
      <c r="Y402" s="125"/>
      <c r="Z402" s="125"/>
      <c r="AA402" s="125"/>
      <c r="AB402" s="125"/>
      <c r="AC402" s="125"/>
      <c r="AD402" s="125"/>
      <c r="AE402" s="125"/>
      <c r="AF402" s="125"/>
      <c r="AG402" s="125"/>
      <c r="AH402" s="125"/>
      <c r="AI402" s="125"/>
      <c r="AJ402" s="125"/>
      <c r="AK402" s="125"/>
      <c r="AL402" s="125"/>
      <c r="AM402" s="125"/>
      <c r="AN402" s="125"/>
      <c r="AO402" s="125"/>
      <c r="AP402" s="125"/>
      <c r="AQ402" s="125"/>
      <c r="AR402" s="125"/>
      <c r="AS402" s="125"/>
      <c r="AT402" s="125"/>
      <c r="AU402" s="125"/>
      <c r="AV402" s="125"/>
      <c r="AW402" s="125"/>
      <c r="AX402" s="125"/>
      <c r="AY402" s="125"/>
      <c r="AZ402" s="125"/>
      <c r="BA402" s="125"/>
      <c r="BB402" s="125"/>
      <c r="BC402" s="125"/>
      <c r="BD402" s="125"/>
      <c r="BE402" s="125"/>
      <c r="BF402" s="125"/>
      <c r="BG402" s="125"/>
      <c r="BH402" s="125"/>
      <c r="BI402" s="125"/>
      <c r="BJ402" s="125"/>
      <c r="BK402" s="125"/>
    </row>
    <row r="403" spans="1:63" s="29" customFormat="1">
      <c r="A403" s="46"/>
      <c r="C403" s="305"/>
      <c r="D403" s="46"/>
      <c r="E403" s="46"/>
      <c r="F403" s="125"/>
      <c r="G403" s="125"/>
      <c r="H403" s="125"/>
      <c r="I403" s="125"/>
      <c r="J403" s="125"/>
      <c r="K403" s="125"/>
      <c r="L403" s="125"/>
      <c r="M403" s="125"/>
      <c r="N403" s="125"/>
      <c r="O403" s="125"/>
      <c r="P403" s="125"/>
      <c r="Q403" s="125"/>
      <c r="R403" s="125"/>
      <c r="S403" s="125"/>
      <c r="T403" s="125"/>
      <c r="U403" s="125"/>
      <c r="V403" s="125"/>
      <c r="W403" s="125"/>
      <c r="X403" s="125"/>
      <c r="Y403" s="125"/>
      <c r="Z403" s="125"/>
      <c r="AA403" s="125"/>
      <c r="AB403" s="125"/>
      <c r="AC403" s="125"/>
      <c r="AD403" s="125"/>
      <c r="AE403" s="125"/>
      <c r="AF403" s="125"/>
      <c r="AG403" s="125"/>
      <c r="AH403" s="125"/>
      <c r="AI403" s="125"/>
      <c r="AJ403" s="125"/>
      <c r="AK403" s="125"/>
      <c r="AL403" s="125"/>
      <c r="AM403" s="125"/>
      <c r="AN403" s="125"/>
      <c r="AO403" s="125"/>
      <c r="AP403" s="125"/>
      <c r="AQ403" s="125"/>
      <c r="AR403" s="125"/>
      <c r="AS403" s="125"/>
      <c r="AT403" s="125"/>
      <c r="AU403" s="125"/>
      <c r="AV403" s="125"/>
      <c r="AW403" s="125"/>
      <c r="AX403" s="125"/>
      <c r="AY403" s="125"/>
      <c r="AZ403" s="125"/>
      <c r="BA403" s="125"/>
      <c r="BB403" s="125"/>
      <c r="BC403" s="125"/>
      <c r="BD403" s="125"/>
      <c r="BE403" s="125"/>
      <c r="BF403" s="125"/>
      <c r="BG403" s="125"/>
      <c r="BH403" s="125"/>
      <c r="BI403" s="125"/>
      <c r="BJ403" s="125"/>
      <c r="BK403" s="125"/>
    </row>
    <row r="404" spans="1:63" s="29" customFormat="1">
      <c r="A404" s="46"/>
      <c r="C404" s="305"/>
      <c r="D404" s="46"/>
      <c r="E404" s="46"/>
      <c r="F404" s="125"/>
      <c r="G404" s="125"/>
      <c r="H404" s="125"/>
      <c r="I404" s="125"/>
      <c r="J404" s="125"/>
      <c r="K404" s="125"/>
      <c r="L404" s="125"/>
      <c r="M404" s="125"/>
      <c r="N404" s="125"/>
      <c r="O404" s="125"/>
      <c r="P404" s="125"/>
      <c r="Q404" s="125"/>
      <c r="R404" s="125"/>
      <c r="S404" s="125"/>
      <c r="T404" s="125"/>
      <c r="U404" s="125"/>
      <c r="V404" s="125"/>
      <c r="W404" s="125"/>
      <c r="X404" s="125"/>
      <c r="Y404" s="125"/>
      <c r="Z404" s="125"/>
      <c r="AA404" s="125"/>
      <c r="AB404" s="125"/>
      <c r="AC404" s="125"/>
      <c r="AD404" s="125"/>
      <c r="AE404" s="125"/>
      <c r="AF404" s="125"/>
      <c r="AG404" s="125"/>
      <c r="AH404" s="125"/>
      <c r="AI404" s="125"/>
      <c r="AJ404" s="125"/>
      <c r="AK404" s="125"/>
      <c r="AL404" s="125"/>
      <c r="AM404" s="125"/>
      <c r="AN404" s="125"/>
      <c r="AO404" s="125"/>
      <c r="AP404" s="125"/>
      <c r="AQ404" s="125"/>
      <c r="AR404" s="125"/>
      <c r="AS404" s="125"/>
      <c r="AT404" s="125"/>
      <c r="AU404" s="125"/>
      <c r="AV404" s="125"/>
      <c r="AW404" s="125"/>
      <c r="AX404" s="125"/>
      <c r="AY404" s="125"/>
      <c r="AZ404" s="125"/>
      <c r="BA404" s="125"/>
      <c r="BB404" s="125"/>
      <c r="BC404" s="125"/>
      <c r="BD404" s="125"/>
      <c r="BE404" s="125"/>
      <c r="BF404" s="125"/>
      <c r="BG404" s="125"/>
      <c r="BH404" s="125"/>
      <c r="BI404" s="125"/>
      <c r="BJ404" s="125"/>
      <c r="BK404" s="125"/>
    </row>
    <row r="405" spans="1:63" s="29" customFormat="1">
      <c r="A405" s="46"/>
      <c r="C405" s="305"/>
      <c r="D405" s="46"/>
      <c r="E405" s="46"/>
      <c r="F405" s="125"/>
      <c r="G405" s="125"/>
      <c r="H405" s="125"/>
      <c r="I405" s="125"/>
      <c r="J405" s="125"/>
      <c r="K405" s="125"/>
      <c r="L405" s="125"/>
      <c r="M405" s="125"/>
      <c r="N405" s="125"/>
      <c r="O405" s="125"/>
      <c r="P405" s="125"/>
      <c r="Q405" s="125"/>
      <c r="R405" s="125"/>
      <c r="S405" s="125"/>
      <c r="T405" s="125"/>
      <c r="U405" s="125"/>
      <c r="V405" s="125"/>
      <c r="W405" s="125"/>
      <c r="X405" s="125"/>
      <c r="Y405" s="125"/>
      <c r="Z405" s="125"/>
      <c r="AA405" s="125"/>
      <c r="AB405" s="125"/>
      <c r="AC405" s="125"/>
      <c r="AD405" s="125"/>
      <c r="AE405" s="125"/>
      <c r="AF405" s="125"/>
      <c r="AG405" s="125"/>
      <c r="AH405" s="125"/>
      <c r="AI405" s="125"/>
      <c r="AJ405" s="125"/>
      <c r="AK405" s="125"/>
      <c r="AL405" s="125"/>
      <c r="AM405" s="125"/>
      <c r="AN405" s="125"/>
      <c r="AO405" s="125"/>
      <c r="AP405" s="125"/>
      <c r="AQ405" s="125"/>
      <c r="AR405" s="125"/>
      <c r="AS405" s="125"/>
      <c r="AT405" s="125"/>
      <c r="AU405" s="125"/>
      <c r="AV405" s="125"/>
      <c r="AW405" s="125"/>
      <c r="AX405" s="125"/>
      <c r="AY405" s="125"/>
      <c r="AZ405" s="125"/>
      <c r="BA405" s="125"/>
      <c r="BB405" s="125"/>
      <c r="BC405" s="125"/>
      <c r="BD405" s="125"/>
      <c r="BE405" s="125"/>
      <c r="BF405" s="125"/>
      <c r="BG405" s="125"/>
      <c r="BH405" s="125"/>
      <c r="BI405" s="125"/>
      <c r="BJ405" s="125"/>
      <c r="BK405" s="125"/>
    </row>
    <row r="406" spans="1:63" s="29" customFormat="1">
      <c r="A406" s="46"/>
      <c r="C406" s="305"/>
      <c r="D406" s="46"/>
      <c r="E406" s="46"/>
      <c r="F406" s="125"/>
      <c r="G406" s="125"/>
      <c r="H406" s="125"/>
      <c r="I406" s="125"/>
      <c r="J406" s="125"/>
      <c r="K406" s="125"/>
      <c r="L406" s="125"/>
      <c r="M406" s="125"/>
      <c r="N406" s="125"/>
      <c r="O406" s="125"/>
      <c r="P406" s="125"/>
      <c r="Q406" s="125"/>
      <c r="R406" s="125"/>
      <c r="S406" s="125"/>
      <c r="T406" s="125"/>
      <c r="U406" s="125"/>
      <c r="V406" s="125"/>
      <c r="W406" s="125"/>
      <c r="X406" s="125"/>
      <c r="Y406" s="125"/>
      <c r="Z406" s="125"/>
      <c r="AA406" s="125"/>
      <c r="AB406" s="125"/>
      <c r="AC406" s="125"/>
      <c r="AD406" s="125"/>
      <c r="AE406" s="125"/>
      <c r="AF406" s="125"/>
      <c r="AG406" s="125"/>
      <c r="AH406" s="125"/>
      <c r="AI406" s="125"/>
      <c r="AJ406" s="125"/>
      <c r="AK406" s="125"/>
      <c r="AL406" s="125"/>
      <c r="AM406" s="125"/>
      <c r="AN406" s="125"/>
      <c r="AO406" s="125"/>
      <c r="AP406" s="125"/>
      <c r="AQ406" s="125"/>
      <c r="AR406" s="125"/>
      <c r="AS406" s="125"/>
      <c r="AT406" s="125"/>
      <c r="AU406" s="125"/>
      <c r="AV406" s="125"/>
      <c r="AW406" s="125"/>
      <c r="AX406" s="125"/>
      <c r="AY406" s="125"/>
      <c r="AZ406" s="125"/>
      <c r="BA406" s="125"/>
      <c r="BB406" s="125"/>
      <c r="BC406" s="125"/>
      <c r="BD406" s="125"/>
      <c r="BE406" s="125"/>
      <c r="BF406" s="125"/>
      <c r="BG406" s="125"/>
      <c r="BH406" s="125"/>
      <c r="BI406" s="125"/>
      <c r="BJ406" s="125"/>
      <c r="BK406" s="125"/>
    </row>
    <row r="407" spans="1:63" s="29" customFormat="1">
      <c r="A407" s="46"/>
      <c r="C407" s="305"/>
      <c r="D407" s="46"/>
      <c r="E407" s="46"/>
      <c r="F407" s="125"/>
      <c r="G407" s="125"/>
      <c r="H407" s="125"/>
      <c r="I407" s="125"/>
      <c r="J407" s="125"/>
      <c r="K407" s="125"/>
      <c r="L407" s="125"/>
      <c r="M407" s="125"/>
      <c r="N407" s="125"/>
      <c r="O407" s="125"/>
      <c r="P407" s="125"/>
      <c r="Q407" s="125"/>
      <c r="R407" s="125"/>
      <c r="S407" s="125"/>
      <c r="T407" s="125"/>
      <c r="U407" s="125"/>
      <c r="V407" s="125"/>
      <c r="W407" s="125"/>
      <c r="X407" s="125"/>
      <c r="Y407" s="125"/>
      <c r="Z407" s="125"/>
      <c r="AA407" s="125"/>
      <c r="AB407" s="125"/>
      <c r="AC407" s="125"/>
      <c r="AD407" s="125"/>
      <c r="AE407" s="125"/>
      <c r="AF407" s="125"/>
      <c r="AG407" s="125"/>
      <c r="AH407" s="125"/>
      <c r="AI407" s="125"/>
      <c r="AJ407" s="125"/>
      <c r="AK407" s="125"/>
      <c r="AL407" s="125"/>
      <c r="AM407" s="125"/>
      <c r="AN407" s="125"/>
      <c r="AO407" s="125"/>
      <c r="AP407" s="125"/>
      <c r="AQ407" s="125"/>
      <c r="AR407" s="125"/>
      <c r="AS407" s="125"/>
      <c r="AT407" s="125"/>
      <c r="AU407" s="125"/>
      <c r="AV407" s="125"/>
      <c r="AW407" s="125"/>
      <c r="AX407" s="125"/>
      <c r="AY407" s="125"/>
      <c r="AZ407" s="125"/>
      <c r="BA407" s="125"/>
      <c r="BB407" s="125"/>
      <c r="BC407" s="125"/>
      <c r="BD407" s="125"/>
      <c r="BE407" s="125"/>
      <c r="BF407" s="125"/>
      <c r="BG407" s="125"/>
      <c r="BH407" s="125"/>
      <c r="BI407" s="125"/>
      <c r="BJ407" s="125"/>
      <c r="BK407" s="125"/>
    </row>
    <row r="408" spans="1:63" s="29" customFormat="1">
      <c r="A408" s="46"/>
      <c r="C408" s="305"/>
      <c r="D408" s="46"/>
      <c r="E408" s="46"/>
      <c r="F408" s="125"/>
      <c r="G408" s="125"/>
      <c r="H408" s="125"/>
      <c r="I408" s="125"/>
      <c r="J408" s="125"/>
      <c r="K408" s="125"/>
      <c r="L408" s="125"/>
      <c r="M408" s="125"/>
      <c r="N408" s="125"/>
      <c r="O408" s="125"/>
      <c r="P408" s="125"/>
      <c r="Q408" s="125"/>
      <c r="R408" s="125"/>
      <c r="S408" s="125"/>
      <c r="T408" s="125"/>
      <c r="U408" s="125"/>
      <c r="V408" s="125"/>
      <c r="W408" s="125"/>
      <c r="X408" s="125"/>
      <c r="Y408" s="125"/>
      <c r="Z408" s="125"/>
      <c r="AA408" s="125"/>
      <c r="AB408" s="125"/>
      <c r="AC408" s="125"/>
      <c r="AD408" s="125"/>
      <c r="AE408" s="125"/>
      <c r="AF408" s="125"/>
      <c r="AG408" s="125"/>
      <c r="AH408" s="125"/>
      <c r="AI408" s="125"/>
      <c r="AJ408" s="125"/>
      <c r="AK408" s="125"/>
      <c r="AL408" s="125"/>
      <c r="AM408" s="125"/>
      <c r="AN408" s="125"/>
      <c r="AO408" s="125"/>
      <c r="AP408" s="125"/>
      <c r="AQ408" s="125"/>
      <c r="AR408" s="125"/>
      <c r="AS408" s="125"/>
      <c r="AT408" s="125"/>
      <c r="AU408" s="125"/>
      <c r="AV408" s="125"/>
      <c r="AW408" s="125"/>
      <c r="AX408" s="125"/>
      <c r="AY408" s="125"/>
      <c r="AZ408" s="125"/>
      <c r="BA408" s="125"/>
      <c r="BB408" s="125"/>
      <c r="BC408" s="125"/>
      <c r="BD408" s="125"/>
      <c r="BE408" s="125"/>
      <c r="BF408" s="125"/>
      <c r="BG408" s="125"/>
      <c r="BH408" s="125"/>
      <c r="BI408" s="125"/>
      <c r="BJ408" s="125"/>
      <c r="BK408" s="125"/>
    </row>
    <row r="409" spans="1:63" s="29" customFormat="1">
      <c r="A409" s="46"/>
      <c r="C409" s="305"/>
      <c r="D409" s="46"/>
      <c r="E409" s="46"/>
      <c r="F409" s="125"/>
      <c r="G409" s="125"/>
      <c r="H409" s="125"/>
      <c r="I409" s="125"/>
      <c r="J409" s="125"/>
      <c r="K409" s="125"/>
      <c r="L409" s="125"/>
      <c r="M409" s="125"/>
      <c r="N409" s="125"/>
      <c r="O409" s="125"/>
      <c r="P409" s="125"/>
      <c r="Q409" s="125"/>
      <c r="R409" s="125"/>
      <c r="S409" s="125"/>
      <c r="T409" s="125"/>
      <c r="U409" s="125"/>
      <c r="V409" s="125"/>
      <c r="W409" s="125"/>
      <c r="X409" s="125"/>
      <c r="Y409" s="125"/>
      <c r="Z409" s="125"/>
      <c r="AA409" s="125"/>
      <c r="AB409" s="125"/>
      <c r="AC409" s="125"/>
      <c r="AD409" s="125"/>
      <c r="AE409" s="125"/>
      <c r="AF409" s="125"/>
      <c r="AG409" s="125"/>
      <c r="AH409" s="125"/>
      <c r="AI409" s="125"/>
      <c r="AJ409" s="125"/>
      <c r="AK409" s="125"/>
      <c r="AL409" s="125"/>
      <c r="AM409" s="125"/>
      <c r="AN409" s="125"/>
      <c r="AO409" s="125"/>
      <c r="AP409" s="125"/>
      <c r="AQ409" s="125"/>
      <c r="AR409" s="125"/>
      <c r="AS409" s="125"/>
      <c r="AT409" s="125"/>
      <c r="AU409" s="125"/>
      <c r="AV409" s="125"/>
      <c r="AW409" s="125"/>
      <c r="AX409" s="125"/>
      <c r="AY409" s="125"/>
      <c r="AZ409" s="125"/>
      <c r="BA409" s="125"/>
      <c r="BB409" s="125"/>
      <c r="BC409" s="125"/>
      <c r="BD409" s="125"/>
      <c r="BE409" s="125"/>
      <c r="BF409" s="125"/>
      <c r="BG409" s="125"/>
      <c r="BH409" s="125"/>
      <c r="BI409" s="125"/>
      <c r="BJ409" s="125"/>
      <c r="BK409" s="125"/>
    </row>
    <row r="410" spans="1:63" s="29" customFormat="1">
      <c r="A410" s="46"/>
      <c r="C410" s="305"/>
      <c r="D410" s="46"/>
      <c r="E410" s="46"/>
      <c r="F410" s="125"/>
      <c r="G410" s="125"/>
      <c r="H410" s="125"/>
      <c r="I410" s="125"/>
      <c r="J410" s="125"/>
      <c r="K410" s="125"/>
      <c r="L410" s="125"/>
      <c r="M410" s="125"/>
      <c r="N410" s="125"/>
      <c r="O410" s="125"/>
      <c r="P410" s="125"/>
      <c r="Q410" s="125"/>
      <c r="R410" s="125"/>
      <c r="S410" s="125"/>
      <c r="T410" s="125"/>
      <c r="U410" s="125"/>
      <c r="V410" s="125"/>
      <c r="W410" s="125"/>
      <c r="X410" s="125"/>
      <c r="Y410" s="125"/>
      <c r="Z410" s="125"/>
      <c r="AA410" s="125"/>
      <c r="AB410" s="125"/>
      <c r="AC410" s="125"/>
      <c r="AD410" s="125"/>
      <c r="AE410" s="125"/>
      <c r="AF410" s="125"/>
      <c r="AG410" s="125"/>
      <c r="AH410" s="125"/>
      <c r="AI410" s="125"/>
      <c r="AJ410" s="125"/>
      <c r="AK410" s="125"/>
      <c r="AL410" s="125"/>
      <c r="AM410" s="125"/>
      <c r="AN410" s="125"/>
      <c r="AO410" s="125"/>
      <c r="AP410" s="125"/>
      <c r="AQ410" s="125"/>
      <c r="AR410" s="125"/>
      <c r="AS410" s="125"/>
      <c r="AT410" s="125"/>
      <c r="AU410" s="125"/>
      <c r="AV410" s="125"/>
      <c r="AW410" s="125"/>
      <c r="AX410" s="125"/>
      <c r="AY410" s="125"/>
      <c r="AZ410" s="125"/>
      <c r="BA410" s="125"/>
      <c r="BB410" s="125"/>
      <c r="BC410" s="125"/>
      <c r="BD410" s="125"/>
      <c r="BE410" s="125"/>
      <c r="BF410" s="125"/>
      <c r="BG410" s="125"/>
      <c r="BH410" s="125"/>
      <c r="BI410" s="125"/>
      <c r="BJ410" s="125"/>
      <c r="BK410" s="125"/>
    </row>
    <row r="411" spans="1:63" s="29" customFormat="1">
      <c r="A411" s="46"/>
      <c r="C411" s="305"/>
      <c r="D411" s="46"/>
      <c r="E411" s="46"/>
      <c r="F411" s="125"/>
      <c r="G411" s="125"/>
      <c r="H411" s="125"/>
      <c r="I411" s="125"/>
      <c r="J411" s="125"/>
      <c r="K411" s="125"/>
      <c r="L411" s="125"/>
      <c r="M411" s="125"/>
      <c r="N411" s="125"/>
      <c r="O411" s="125"/>
      <c r="P411" s="125"/>
      <c r="Q411" s="125"/>
      <c r="R411" s="125"/>
      <c r="S411" s="125"/>
      <c r="T411" s="125"/>
      <c r="U411" s="125"/>
      <c r="V411" s="125"/>
      <c r="W411" s="125"/>
      <c r="X411" s="125"/>
      <c r="Y411" s="125"/>
      <c r="Z411" s="125"/>
      <c r="AA411" s="125"/>
      <c r="AB411" s="125"/>
      <c r="AC411" s="125"/>
      <c r="AD411" s="125"/>
      <c r="AE411" s="125"/>
      <c r="AF411" s="125"/>
      <c r="AG411" s="125"/>
      <c r="AH411" s="125"/>
      <c r="AI411" s="125"/>
      <c r="AJ411" s="125"/>
      <c r="AK411" s="125"/>
      <c r="AL411" s="125"/>
      <c r="AM411" s="125"/>
      <c r="AN411" s="125"/>
      <c r="AO411" s="125"/>
      <c r="AP411" s="125"/>
      <c r="AQ411" s="125"/>
      <c r="AR411" s="125"/>
      <c r="AS411" s="125"/>
      <c r="AT411" s="125"/>
      <c r="AU411" s="125"/>
      <c r="AV411" s="125"/>
      <c r="AW411" s="125"/>
      <c r="AX411" s="125"/>
      <c r="AY411" s="125"/>
      <c r="AZ411" s="125"/>
      <c r="BA411" s="125"/>
      <c r="BB411" s="125"/>
      <c r="BC411" s="125"/>
      <c r="BD411" s="125"/>
      <c r="BE411" s="125"/>
      <c r="BF411" s="125"/>
      <c r="BG411" s="125"/>
      <c r="BH411" s="125"/>
      <c r="BI411" s="125"/>
      <c r="BJ411" s="125"/>
      <c r="BK411" s="125"/>
    </row>
    <row r="412" spans="1:63" s="29" customFormat="1">
      <c r="A412" s="46"/>
      <c r="C412" s="305"/>
      <c r="D412" s="46"/>
      <c r="E412" s="46"/>
      <c r="F412" s="125"/>
      <c r="G412" s="125"/>
      <c r="H412" s="125"/>
      <c r="I412" s="125"/>
      <c r="J412" s="125"/>
      <c r="K412" s="125"/>
      <c r="L412" s="125"/>
      <c r="M412" s="125"/>
      <c r="N412" s="125"/>
      <c r="O412" s="125"/>
      <c r="P412" s="125"/>
      <c r="Q412" s="125"/>
      <c r="R412" s="125"/>
      <c r="S412" s="125"/>
      <c r="T412" s="125"/>
      <c r="U412" s="125"/>
      <c r="V412" s="125"/>
      <c r="W412" s="125"/>
      <c r="X412" s="125"/>
      <c r="Y412" s="125"/>
      <c r="Z412" s="125"/>
      <c r="AA412" s="125"/>
      <c r="AB412" s="125"/>
      <c r="AC412" s="125"/>
      <c r="AD412" s="125"/>
      <c r="AE412" s="125"/>
      <c r="AF412" s="125"/>
      <c r="AG412" s="125"/>
      <c r="AH412" s="125"/>
      <c r="AI412" s="125"/>
      <c r="AJ412" s="125"/>
      <c r="AK412" s="125"/>
      <c r="AL412" s="125"/>
      <c r="AM412" s="125"/>
      <c r="AN412" s="125"/>
      <c r="AO412" s="125"/>
      <c r="AP412" s="125"/>
      <c r="AQ412" s="125"/>
      <c r="AR412" s="125"/>
      <c r="AS412" s="125"/>
      <c r="AT412" s="125"/>
      <c r="AU412" s="125"/>
      <c r="AV412" s="125"/>
      <c r="AW412" s="125"/>
      <c r="AX412" s="125"/>
      <c r="AY412" s="125"/>
      <c r="AZ412" s="125"/>
      <c r="BA412" s="125"/>
      <c r="BB412" s="125"/>
      <c r="BC412" s="125"/>
      <c r="BD412" s="125"/>
      <c r="BE412" s="125"/>
      <c r="BF412" s="125"/>
      <c r="BG412" s="125"/>
      <c r="BH412" s="125"/>
      <c r="BI412" s="125"/>
      <c r="BJ412" s="125"/>
      <c r="BK412" s="125"/>
    </row>
    <row r="413" spans="1:63" s="29" customFormat="1">
      <c r="A413" s="46"/>
      <c r="C413" s="305"/>
      <c r="D413" s="46"/>
      <c r="E413" s="46"/>
      <c r="F413" s="125"/>
      <c r="G413" s="125"/>
      <c r="H413" s="125"/>
      <c r="I413" s="125"/>
      <c r="J413" s="125"/>
      <c r="K413" s="125"/>
      <c r="L413" s="125"/>
      <c r="M413" s="125"/>
      <c r="N413" s="125"/>
      <c r="O413" s="125"/>
      <c r="P413" s="125"/>
      <c r="Q413" s="125"/>
      <c r="R413" s="125"/>
      <c r="S413" s="125"/>
      <c r="T413" s="125"/>
      <c r="U413" s="125"/>
      <c r="V413" s="125"/>
      <c r="W413" s="125"/>
      <c r="X413" s="125"/>
      <c r="Y413" s="125"/>
      <c r="Z413" s="125"/>
      <c r="AA413" s="125"/>
      <c r="AB413" s="125"/>
      <c r="AC413" s="125"/>
      <c r="AD413" s="125"/>
      <c r="AE413" s="125"/>
      <c r="AF413" s="125"/>
      <c r="AG413" s="125"/>
      <c r="AH413" s="125"/>
      <c r="AI413" s="125"/>
      <c r="AJ413" s="125"/>
      <c r="AK413" s="125"/>
      <c r="AL413" s="125"/>
      <c r="AM413" s="125"/>
      <c r="AN413" s="125"/>
      <c r="AO413" s="125"/>
      <c r="AP413" s="125"/>
      <c r="AQ413" s="125"/>
      <c r="AR413" s="125"/>
      <c r="AS413" s="125"/>
      <c r="AT413" s="125"/>
      <c r="AU413" s="125"/>
      <c r="AV413" s="125"/>
      <c r="AW413" s="125"/>
      <c r="AX413" s="125"/>
      <c r="AY413" s="125"/>
      <c r="AZ413" s="125"/>
      <c r="BA413" s="125"/>
      <c r="BB413" s="125"/>
      <c r="BC413" s="125"/>
      <c r="BD413" s="125"/>
      <c r="BE413" s="125"/>
      <c r="BF413" s="125"/>
      <c r="BG413" s="125"/>
      <c r="BH413" s="125"/>
      <c r="BI413" s="125"/>
      <c r="BJ413" s="125"/>
      <c r="BK413" s="125"/>
    </row>
    <row r="414" spans="1:63" s="29" customFormat="1">
      <c r="A414" s="46"/>
      <c r="C414" s="305"/>
      <c r="D414" s="46"/>
      <c r="E414" s="46"/>
      <c r="F414" s="125"/>
      <c r="G414" s="125"/>
      <c r="H414" s="125"/>
      <c r="I414" s="125"/>
      <c r="J414" s="125"/>
      <c r="K414" s="125"/>
      <c r="L414" s="125"/>
      <c r="M414" s="125"/>
      <c r="N414" s="125"/>
      <c r="O414" s="125"/>
      <c r="P414" s="125"/>
      <c r="Q414" s="125"/>
      <c r="R414" s="125"/>
      <c r="S414" s="125"/>
      <c r="T414" s="125"/>
      <c r="U414" s="125"/>
      <c r="V414" s="125"/>
      <c r="W414" s="125"/>
      <c r="X414" s="125"/>
      <c r="Y414" s="125"/>
      <c r="Z414" s="125"/>
      <c r="AA414" s="125"/>
      <c r="AB414" s="125"/>
      <c r="AC414" s="125"/>
      <c r="AD414" s="125"/>
      <c r="AE414" s="125"/>
      <c r="AF414" s="125"/>
      <c r="AG414" s="125"/>
      <c r="AH414" s="125"/>
      <c r="AI414" s="125"/>
      <c r="AJ414" s="125"/>
      <c r="AK414" s="125"/>
      <c r="AL414" s="125"/>
      <c r="AM414" s="125"/>
      <c r="AN414" s="125"/>
      <c r="AO414" s="125"/>
      <c r="AP414" s="125"/>
      <c r="AQ414" s="125"/>
      <c r="AR414" s="125"/>
      <c r="AS414" s="125"/>
      <c r="AT414" s="125"/>
      <c r="AU414" s="125"/>
      <c r="AV414" s="125"/>
      <c r="AW414" s="125"/>
      <c r="AX414" s="125"/>
      <c r="AY414" s="125"/>
      <c r="AZ414" s="125"/>
      <c r="BA414" s="125"/>
      <c r="BB414" s="125"/>
      <c r="BC414" s="125"/>
      <c r="BD414" s="125"/>
      <c r="BE414" s="125"/>
      <c r="BF414" s="125"/>
      <c r="BG414" s="125"/>
      <c r="BH414" s="125"/>
      <c r="BI414" s="125"/>
      <c r="BJ414" s="125"/>
      <c r="BK414" s="125"/>
    </row>
    <row r="415" spans="1:63" s="29" customFormat="1">
      <c r="A415" s="46"/>
      <c r="C415" s="305"/>
      <c r="D415" s="46"/>
      <c r="E415" s="46"/>
      <c r="F415" s="125"/>
      <c r="G415" s="125"/>
      <c r="H415" s="125"/>
      <c r="I415" s="125"/>
      <c r="J415" s="125"/>
      <c r="K415" s="125"/>
      <c r="L415" s="125"/>
      <c r="M415" s="125"/>
      <c r="N415" s="125"/>
      <c r="O415" s="125"/>
      <c r="P415" s="125"/>
      <c r="Q415" s="125"/>
      <c r="R415" s="125"/>
      <c r="S415" s="125"/>
      <c r="T415" s="125"/>
      <c r="U415" s="125"/>
      <c r="V415" s="125"/>
      <c r="W415" s="125"/>
      <c r="X415" s="125"/>
      <c r="Y415" s="125"/>
      <c r="Z415" s="125"/>
      <c r="AA415" s="125"/>
      <c r="AB415" s="125"/>
      <c r="AC415" s="125"/>
      <c r="AD415" s="125"/>
      <c r="AE415" s="125"/>
      <c r="AF415" s="125"/>
      <c r="AG415" s="125"/>
      <c r="AH415" s="125"/>
      <c r="AI415" s="125"/>
      <c r="AJ415" s="125"/>
      <c r="AK415" s="125"/>
      <c r="AL415" s="125"/>
      <c r="AM415" s="125"/>
      <c r="AN415" s="125"/>
      <c r="AO415" s="125"/>
      <c r="AP415" s="125"/>
      <c r="AQ415" s="125"/>
      <c r="AR415" s="125"/>
      <c r="AS415" s="125"/>
      <c r="AT415" s="125"/>
      <c r="AU415" s="125"/>
      <c r="AV415" s="125"/>
      <c r="AW415" s="125"/>
      <c r="AX415" s="125"/>
      <c r="AY415" s="125"/>
      <c r="AZ415" s="125"/>
      <c r="BA415" s="125"/>
      <c r="BB415" s="125"/>
      <c r="BC415" s="125"/>
      <c r="BD415" s="125"/>
      <c r="BE415" s="125"/>
      <c r="BF415" s="125"/>
      <c r="BG415" s="125"/>
      <c r="BH415" s="125"/>
      <c r="BI415" s="125"/>
      <c r="BJ415" s="125"/>
      <c r="BK415" s="125"/>
    </row>
    <row r="416" spans="1:63" s="29" customFormat="1">
      <c r="A416" s="46"/>
      <c r="C416" s="305"/>
      <c r="D416" s="46"/>
      <c r="E416" s="46"/>
      <c r="F416" s="125"/>
      <c r="G416" s="125"/>
      <c r="H416" s="125"/>
      <c r="I416" s="125"/>
      <c r="J416" s="125"/>
      <c r="K416" s="125"/>
      <c r="L416" s="125"/>
      <c r="M416" s="125"/>
      <c r="N416" s="125"/>
      <c r="O416" s="125"/>
      <c r="P416" s="125"/>
      <c r="Q416" s="125"/>
      <c r="R416" s="125"/>
      <c r="S416" s="125"/>
      <c r="T416" s="125"/>
      <c r="U416" s="125"/>
      <c r="V416" s="125"/>
      <c r="W416" s="125"/>
      <c r="X416" s="125"/>
      <c r="Y416" s="125"/>
      <c r="Z416" s="125"/>
      <c r="AA416" s="125"/>
      <c r="AB416" s="125"/>
      <c r="AC416" s="125"/>
      <c r="AD416" s="125"/>
      <c r="AE416" s="125"/>
      <c r="AF416" s="125"/>
      <c r="AG416" s="125"/>
      <c r="AH416" s="125"/>
      <c r="AI416" s="125"/>
      <c r="AJ416" s="125"/>
      <c r="AK416" s="125"/>
      <c r="AL416" s="125"/>
      <c r="AM416" s="125"/>
      <c r="AN416" s="125"/>
      <c r="AO416" s="125"/>
      <c r="AP416" s="125"/>
      <c r="AQ416" s="125"/>
      <c r="AR416" s="125"/>
      <c r="AS416" s="125"/>
      <c r="AT416" s="125"/>
      <c r="AU416" s="125"/>
      <c r="AV416" s="125"/>
      <c r="AW416" s="125"/>
      <c r="AX416" s="125"/>
      <c r="AY416" s="125"/>
      <c r="AZ416" s="125"/>
      <c r="BA416" s="125"/>
      <c r="BB416" s="125"/>
      <c r="BC416" s="125"/>
      <c r="BD416" s="125"/>
      <c r="BE416" s="125"/>
      <c r="BF416" s="125"/>
      <c r="BG416" s="125"/>
      <c r="BH416" s="125"/>
      <c r="BI416" s="125"/>
      <c r="BJ416" s="125"/>
      <c r="BK416" s="125"/>
    </row>
    <row r="417" spans="1:63" s="29" customFormat="1">
      <c r="A417" s="46"/>
      <c r="C417" s="305"/>
      <c r="D417" s="46"/>
      <c r="E417" s="46"/>
      <c r="F417" s="125"/>
      <c r="G417" s="125"/>
      <c r="H417" s="125"/>
      <c r="I417" s="125"/>
      <c r="J417" s="125"/>
      <c r="K417" s="125"/>
      <c r="L417" s="125"/>
      <c r="M417" s="125"/>
      <c r="N417" s="125"/>
      <c r="O417" s="125"/>
      <c r="P417" s="125"/>
      <c r="Q417" s="125"/>
      <c r="R417" s="125"/>
      <c r="S417" s="125"/>
      <c r="T417" s="125"/>
      <c r="U417" s="125"/>
      <c r="V417" s="125"/>
      <c r="W417" s="125"/>
      <c r="X417" s="125"/>
      <c r="Y417" s="125"/>
      <c r="Z417" s="125"/>
      <c r="AA417" s="125"/>
      <c r="AB417" s="125"/>
      <c r="AC417" s="125"/>
      <c r="AD417" s="125"/>
      <c r="AE417" s="125"/>
      <c r="AF417" s="125"/>
      <c r="AG417" s="125"/>
      <c r="AH417" s="125"/>
      <c r="AI417" s="125"/>
      <c r="AJ417" s="125"/>
      <c r="AK417" s="125"/>
      <c r="AL417" s="125"/>
      <c r="AM417" s="125"/>
      <c r="AN417" s="125"/>
      <c r="AO417" s="125"/>
      <c r="AP417" s="125"/>
      <c r="AQ417" s="125"/>
      <c r="AR417" s="125"/>
      <c r="AS417" s="125"/>
      <c r="AT417" s="125"/>
      <c r="AU417" s="125"/>
      <c r="AV417" s="125"/>
      <c r="AW417" s="125"/>
      <c r="AX417" s="125"/>
      <c r="AY417" s="125"/>
      <c r="AZ417" s="125"/>
      <c r="BA417" s="125"/>
      <c r="BB417" s="125"/>
      <c r="BC417" s="125"/>
      <c r="BD417" s="125"/>
      <c r="BE417" s="125"/>
      <c r="BF417" s="125"/>
      <c r="BG417" s="125"/>
      <c r="BH417" s="125"/>
      <c r="BI417" s="125"/>
      <c r="BJ417" s="125"/>
      <c r="BK417" s="125"/>
    </row>
    <row r="418" spans="1:63" s="29" customFormat="1">
      <c r="A418" s="46"/>
      <c r="C418" s="305"/>
      <c r="D418" s="46"/>
      <c r="E418" s="46"/>
      <c r="F418" s="125"/>
      <c r="G418" s="125"/>
      <c r="H418" s="125"/>
      <c r="I418" s="125"/>
      <c r="J418" s="125"/>
      <c r="K418" s="125"/>
      <c r="L418" s="125"/>
      <c r="M418" s="125"/>
      <c r="N418" s="125"/>
      <c r="O418" s="125"/>
      <c r="P418" s="125"/>
      <c r="Q418" s="125"/>
      <c r="R418" s="125"/>
      <c r="S418" s="125"/>
      <c r="T418" s="125"/>
      <c r="U418" s="125"/>
      <c r="V418" s="125"/>
      <c r="W418" s="125"/>
      <c r="X418" s="125"/>
      <c r="Y418" s="125"/>
      <c r="Z418" s="125"/>
      <c r="AA418" s="125"/>
      <c r="AB418" s="125"/>
      <c r="AC418" s="125"/>
      <c r="AD418" s="125"/>
      <c r="AE418" s="125"/>
      <c r="AF418" s="125"/>
      <c r="AG418" s="125"/>
      <c r="AH418" s="125"/>
      <c r="AI418" s="125"/>
      <c r="AJ418" s="125"/>
      <c r="AK418" s="125"/>
      <c r="AL418" s="125"/>
      <c r="AM418" s="125"/>
      <c r="AN418" s="125"/>
      <c r="AO418" s="125"/>
      <c r="AP418" s="125"/>
      <c r="AQ418" s="125"/>
      <c r="AR418" s="125"/>
      <c r="AS418" s="125"/>
      <c r="AT418" s="125"/>
      <c r="AU418" s="125"/>
      <c r="AV418" s="125"/>
      <c r="AW418" s="125"/>
      <c r="AX418" s="125"/>
      <c r="AY418" s="125"/>
      <c r="AZ418" s="125"/>
      <c r="BA418" s="125"/>
      <c r="BB418" s="125"/>
      <c r="BC418" s="125"/>
      <c r="BD418" s="125"/>
      <c r="BE418" s="125"/>
      <c r="BF418" s="125"/>
      <c r="BG418" s="125"/>
      <c r="BH418" s="125"/>
      <c r="BI418" s="125"/>
      <c r="BJ418" s="125"/>
      <c r="BK418" s="125"/>
    </row>
    <row r="419" spans="1:63" s="29" customFormat="1">
      <c r="A419" s="46"/>
      <c r="C419" s="305"/>
      <c r="D419" s="46"/>
      <c r="E419" s="46"/>
      <c r="F419" s="125"/>
      <c r="G419" s="125"/>
      <c r="H419" s="125"/>
      <c r="I419" s="125"/>
      <c r="J419" s="125"/>
      <c r="K419" s="125"/>
      <c r="L419" s="125"/>
      <c r="M419" s="125"/>
      <c r="N419" s="125"/>
      <c r="O419" s="125"/>
      <c r="P419" s="125"/>
      <c r="Q419" s="125"/>
      <c r="R419" s="125"/>
      <c r="S419" s="125"/>
      <c r="T419" s="125"/>
      <c r="U419" s="125"/>
      <c r="V419" s="125"/>
      <c r="W419" s="125"/>
      <c r="X419" s="125"/>
      <c r="Y419" s="125"/>
      <c r="Z419" s="125"/>
      <c r="AA419" s="125"/>
      <c r="AB419" s="125"/>
      <c r="AC419" s="125"/>
      <c r="AD419" s="125"/>
      <c r="AE419" s="125"/>
      <c r="AF419" s="125"/>
      <c r="AG419" s="125"/>
      <c r="AH419" s="125"/>
      <c r="AI419" s="125"/>
      <c r="AJ419" s="125"/>
      <c r="AK419" s="125"/>
      <c r="AL419" s="125"/>
      <c r="AM419" s="125"/>
      <c r="AN419" s="125"/>
      <c r="AO419" s="125"/>
      <c r="AP419" s="125"/>
      <c r="AQ419" s="125"/>
      <c r="AR419" s="125"/>
      <c r="AS419" s="125"/>
      <c r="AT419" s="125"/>
      <c r="AU419" s="125"/>
      <c r="AV419" s="125"/>
      <c r="AW419" s="125"/>
      <c r="AX419" s="125"/>
      <c r="AY419" s="125"/>
      <c r="AZ419" s="125"/>
      <c r="BA419" s="125"/>
      <c r="BB419" s="125"/>
      <c r="BC419" s="125"/>
      <c r="BD419" s="125"/>
      <c r="BE419" s="125"/>
      <c r="BF419" s="125"/>
      <c r="BG419" s="125"/>
      <c r="BH419" s="125"/>
      <c r="BI419" s="125"/>
      <c r="BJ419" s="125"/>
      <c r="BK419" s="125"/>
    </row>
    <row r="420" spans="1:63" s="29" customFormat="1">
      <c r="A420" s="46"/>
      <c r="C420" s="305"/>
      <c r="D420" s="46"/>
      <c r="E420" s="46"/>
      <c r="F420" s="125"/>
      <c r="G420" s="125"/>
      <c r="H420" s="125"/>
      <c r="I420" s="125"/>
      <c r="J420" s="125"/>
      <c r="K420" s="125"/>
      <c r="L420" s="125"/>
      <c r="M420" s="125"/>
      <c r="N420" s="125"/>
      <c r="O420" s="125"/>
      <c r="P420" s="125"/>
      <c r="Q420" s="125"/>
      <c r="R420" s="125"/>
      <c r="S420" s="125"/>
      <c r="T420" s="125"/>
      <c r="U420" s="125"/>
      <c r="V420" s="125"/>
      <c r="W420" s="125"/>
      <c r="X420" s="125"/>
      <c r="Y420" s="125"/>
      <c r="Z420" s="125"/>
      <c r="AA420" s="125"/>
      <c r="AB420" s="125"/>
      <c r="AC420" s="125"/>
      <c r="AD420" s="125"/>
      <c r="AE420" s="125"/>
      <c r="AF420" s="125"/>
      <c r="AG420" s="125"/>
      <c r="AH420" s="125"/>
      <c r="AI420" s="125"/>
      <c r="AJ420" s="125"/>
      <c r="AK420" s="125"/>
      <c r="AL420" s="125"/>
      <c r="AM420" s="125"/>
      <c r="AN420" s="125"/>
      <c r="AO420" s="125"/>
      <c r="AP420" s="125"/>
      <c r="AQ420" s="125"/>
      <c r="AR420" s="125"/>
      <c r="AS420" s="125"/>
      <c r="AT420" s="125"/>
      <c r="AU420" s="125"/>
      <c r="AV420" s="125"/>
      <c r="AW420" s="125"/>
      <c r="AX420" s="125"/>
      <c r="AY420" s="125"/>
      <c r="AZ420" s="125"/>
      <c r="BA420" s="125"/>
      <c r="BB420" s="125"/>
      <c r="BC420" s="125"/>
      <c r="BD420" s="125"/>
      <c r="BE420" s="125"/>
      <c r="BF420" s="125"/>
      <c r="BG420" s="125"/>
      <c r="BH420" s="125"/>
      <c r="BI420" s="125"/>
      <c r="BJ420" s="125"/>
      <c r="BK420" s="125"/>
    </row>
    <row r="421" spans="1:63" s="29" customFormat="1">
      <c r="A421" s="46"/>
      <c r="C421" s="305"/>
      <c r="D421" s="46"/>
      <c r="E421" s="46"/>
      <c r="F421" s="125"/>
      <c r="G421" s="125"/>
      <c r="H421" s="125"/>
      <c r="I421" s="125"/>
      <c r="J421" s="125"/>
      <c r="K421" s="125"/>
      <c r="L421" s="125"/>
      <c r="M421" s="125"/>
      <c r="N421" s="125"/>
      <c r="O421" s="125"/>
      <c r="P421" s="125"/>
      <c r="Q421" s="125"/>
      <c r="R421" s="125"/>
      <c r="S421" s="125"/>
      <c r="T421" s="125"/>
      <c r="U421" s="125"/>
      <c r="V421" s="125"/>
      <c r="W421" s="125"/>
      <c r="X421" s="125"/>
      <c r="Y421" s="125"/>
      <c r="Z421" s="125"/>
      <c r="AA421" s="125"/>
      <c r="AB421" s="125"/>
      <c r="AC421" s="125"/>
      <c r="AD421" s="125"/>
      <c r="AE421" s="125"/>
      <c r="AF421" s="125"/>
      <c r="AG421" s="125"/>
      <c r="AH421" s="125"/>
      <c r="AI421" s="125"/>
      <c r="AJ421" s="125"/>
      <c r="AK421" s="125"/>
      <c r="AL421" s="125"/>
      <c r="AM421" s="125"/>
      <c r="AN421" s="125"/>
      <c r="AO421" s="125"/>
      <c r="AP421" s="125"/>
      <c r="AQ421" s="125"/>
      <c r="AR421" s="125"/>
      <c r="AS421" s="125"/>
      <c r="AT421" s="125"/>
      <c r="AU421" s="125"/>
      <c r="AV421" s="125"/>
      <c r="AW421" s="125"/>
      <c r="AX421" s="125"/>
      <c r="AY421" s="125"/>
      <c r="AZ421" s="125"/>
      <c r="BA421" s="125"/>
      <c r="BB421" s="125"/>
      <c r="BC421" s="125"/>
      <c r="BD421" s="125"/>
      <c r="BE421" s="125"/>
      <c r="BF421" s="125"/>
      <c r="BG421" s="125"/>
      <c r="BH421" s="125"/>
      <c r="BI421" s="125"/>
      <c r="BJ421" s="125"/>
      <c r="BK421" s="125"/>
    </row>
    <row r="422" spans="1:63" s="29" customFormat="1">
      <c r="A422" s="46"/>
      <c r="C422" s="305"/>
      <c r="D422" s="46"/>
      <c r="E422" s="46"/>
      <c r="F422" s="125"/>
      <c r="G422" s="125"/>
      <c r="H422" s="125"/>
      <c r="I422" s="125"/>
      <c r="J422" s="125"/>
      <c r="K422" s="125"/>
      <c r="L422" s="125"/>
      <c r="M422" s="125"/>
      <c r="N422" s="125"/>
      <c r="O422" s="125"/>
      <c r="P422" s="125"/>
      <c r="Q422" s="125"/>
      <c r="R422" s="125"/>
      <c r="S422" s="125"/>
      <c r="T422" s="125"/>
      <c r="U422" s="125"/>
      <c r="V422" s="125"/>
      <c r="W422" s="125"/>
      <c r="X422" s="125"/>
      <c r="Y422" s="125"/>
      <c r="Z422" s="125"/>
      <c r="AA422" s="125"/>
      <c r="AB422" s="125"/>
      <c r="AC422" s="125"/>
      <c r="AD422" s="125"/>
      <c r="AE422" s="125"/>
      <c r="AF422" s="125"/>
      <c r="AG422" s="125"/>
      <c r="AH422" s="125"/>
      <c r="AI422" s="125"/>
      <c r="AJ422" s="125"/>
      <c r="AK422" s="125"/>
      <c r="AL422" s="125"/>
      <c r="AM422" s="125"/>
      <c r="AN422" s="125"/>
      <c r="AO422" s="125"/>
      <c r="AP422" s="125"/>
      <c r="AQ422" s="125"/>
      <c r="AR422" s="125"/>
      <c r="AS422" s="125"/>
      <c r="AT422" s="125"/>
      <c r="AU422" s="125"/>
      <c r="AV422" s="125"/>
      <c r="AW422" s="125"/>
      <c r="AX422" s="125"/>
      <c r="AY422" s="125"/>
      <c r="AZ422" s="125"/>
      <c r="BA422" s="125"/>
      <c r="BB422" s="125"/>
      <c r="BC422" s="125"/>
      <c r="BD422" s="125"/>
      <c r="BE422" s="125"/>
      <c r="BF422" s="125"/>
      <c r="BG422" s="125"/>
      <c r="BH422" s="125"/>
      <c r="BI422" s="125"/>
      <c r="BJ422" s="125"/>
      <c r="BK422" s="125"/>
    </row>
    <row r="423" spans="1:63" s="29" customFormat="1">
      <c r="A423" s="46"/>
      <c r="C423" s="305"/>
      <c r="D423" s="46"/>
      <c r="E423" s="46"/>
      <c r="F423" s="125"/>
      <c r="G423" s="125"/>
      <c r="H423" s="125"/>
      <c r="I423" s="125"/>
      <c r="J423" s="125"/>
      <c r="K423" s="125"/>
      <c r="L423" s="125"/>
      <c r="M423" s="125"/>
      <c r="N423" s="125"/>
      <c r="O423" s="125"/>
      <c r="P423" s="125"/>
      <c r="Q423" s="125"/>
      <c r="R423" s="125"/>
      <c r="S423" s="125"/>
      <c r="T423" s="125"/>
      <c r="U423" s="125"/>
      <c r="V423" s="125"/>
      <c r="W423" s="125"/>
      <c r="X423" s="125"/>
      <c r="Y423" s="125"/>
      <c r="Z423" s="125"/>
      <c r="AA423" s="125"/>
      <c r="AB423" s="125"/>
      <c r="AC423" s="125"/>
      <c r="AD423" s="125"/>
      <c r="AE423" s="125"/>
      <c r="AF423" s="125"/>
      <c r="AG423" s="125"/>
      <c r="AH423" s="125"/>
      <c r="AI423" s="125"/>
      <c r="AJ423" s="125"/>
      <c r="AK423" s="125"/>
      <c r="AL423" s="125"/>
      <c r="AM423" s="125"/>
      <c r="AN423" s="125"/>
      <c r="AO423" s="125"/>
      <c r="AP423" s="125"/>
      <c r="AQ423" s="125"/>
      <c r="AR423" s="125"/>
      <c r="AS423" s="125"/>
      <c r="AT423" s="125"/>
      <c r="AU423" s="125"/>
      <c r="AV423" s="125"/>
      <c r="AW423" s="125"/>
      <c r="AX423" s="125"/>
      <c r="AY423" s="125"/>
      <c r="AZ423" s="125"/>
      <c r="BA423" s="125"/>
      <c r="BB423" s="125"/>
      <c r="BC423" s="125"/>
      <c r="BD423" s="125"/>
      <c r="BE423" s="125"/>
      <c r="BF423" s="125"/>
      <c r="BG423" s="125"/>
      <c r="BH423" s="125"/>
      <c r="BI423" s="125"/>
      <c r="BJ423" s="125"/>
      <c r="BK423" s="125"/>
    </row>
    <row r="424" spans="1:63" s="29" customFormat="1">
      <c r="A424" s="46"/>
      <c r="C424" s="305"/>
      <c r="D424" s="46"/>
      <c r="E424" s="46"/>
      <c r="F424" s="125"/>
      <c r="G424" s="125"/>
      <c r="H424" s="125"/>
      <c r="I424" s="125"/>
      <c r="J424" s="125"/>
      <c r="K424" s="125"/>
      <c r="L424" s="125"/>
      <c r="M424" s="125"/>
      <c r="N424" s="125"/>
      <c r="O424" s="125"/>
      <c r="P424" s="125"/>
      <c r="Q424" s="125"/>
      <c r="R424" s="125"/>
      <c r="S424" s="125"/>
      <c r="T424" s="125"/>
      <c r="U424" s="125"/>
      <c r="V424" s="125"/>
      <c r="W424" s="125"/>
      <c r="X424" s="125"/>
      <c r="Y424" s="125"/>
      <c r="Z424" s="125"/>
      <c r="AA424" s="125"/>
      <c r="AB424" s="125"/>
      <c r="AC424" s="125"/>
      <c r="AD424" s="125"/>
      <c r="AE424" s="125"/>
      <c r="AF424" s="125"/>
      <c r="AG424" s="125"/>
      <c r="AH424" s="125"/>
      <c r="AI424" s="125"/>
      <c r="AJ424" s="125"/>
      <c r="AK424" s="125"/>
      <c r="AL424" s="125"/>
      <c r="AM424" s="125"/>
      <c r="AN424" s="125"/>
      <c r="AO424" s="125"/>
      <c r="AP424" s="125"/>
      <c r="AQ424" s="125"/>
      <c r="AR424" s="125"/>
      <c r="AS424" s="125"/>
      <c r="AT424" s="125"/>
      <c r="AU424" s="125"/>
      <c r="AV424" s="125"/>
      <c r="AW424" s="125"/>
      <c r="AX424" s="125"/>
      <c r="AY424" s="125"/>
      <c r="AZ424" s="125"/>
      <c r="BA424" s="125"/>
      <c r="BB424" s="125"/>
      <c r="BC424" s="125"/>
      <c r="BD424" s="125"/>
      <c r="BE424" s="125"/>
      <c r="BF424" s="125"/>
      <c r="BG424" s="125"/>
      <c r="BH424" s="125"/>
      <c r="BI424" s="125"/>
      <c r="BJ424" s="125"/>
      <c r="BK424" s="125"/>
    </row>
    <row r="425" spans="1:63" s="29" customFormat="1">
      <c r="A425" s="46"/>
      <c r="C425" s="305"/>
      <c r="D425" s="46"/>
      <c r="E425" s="46"/>
      <c r="F425" s="125"/>
      <c r="G425" s="125"/>
      <c r="H425" s="125"/>
      <c r="I425" s="125"/>
      <c r="J425" s="125"/>
      <c r="K425" s="125"/>
      <c r="L425" s="125"/>
      <c r="M425" s="125"/>
      <c r="N425" s="125"/>
      <c r="O425" s="125"/>
      <c r="P425" s="125"/>
      <c r="Q425" s="125"/>
      <c r="R425" s="125"/>
      <c r="S425" s="125"/>
      <c r="T425" s="125"/>
      <c r="U425" s="125"/>
      <c r="V425" s="125"/>
      <c r="W425" s="125"/>
      <c r="X425" s="125"/>
      <c r="Y425" s="125"/>
      <c r="Z425" s="125"/>
      <c r="AA425" s="125"/>
      <c r="AB425" s="125"/>
      <c r="AC425" s="125"/>
      <c r="AD425" s="125"/>
      <c r="AE425" s="125"/>
      <c r="AF425" s="125"/>
      <c r="AG425" s="125"/>
      <c r="AH425" s="125"/>
      <c r="AI425" s="125"/>
      <c r="AJ425" s="125"/>
      <c r="AK425" s="125"/>
      <c r="AL425" s="125"/>
      <c r="AM425" s="125"/>
      <c r="AN425" s="125"/>
      <c r="AO425" s="125"/>
      <c r="AP425" s="125"/>
      <c r="AQ425" s="125"/>
      <c r="AR425" s="125"/>
      <c r="AS425" s="125"/>
      <c r="AT425" s="125"/>
      <c r="AU425" s="125"/>
      <c r="AV425" s="125"/>
      <c r="AW425" s="125"/>
      <c r="AX425" s="125"/>
      <c r="AY425" s="125"/>
      <c r="AZ425" s="125"/>
      <c r="BA425" s="125"/>
      <c r="BB425" s="125"/>
      <c r="BC425" s="125"/>
      <c r="BD425" s="125"/>
      <c r="BE425" s="125"/>
      <c r="BF425" s="125"/>
      <c r="BG425" s="125"/>
      <c r="BH425" s="125"/>
      <c r="BI425" s="125"/>
      <c r="BJ425" s="125"/>
      <c r="BK425" s="125"/>
    </row>
    <row r="426" spans="1:63" s="29" customFormat="1">
      <c r="A426" s="46"/>
      <c r="C426" s="305"/>
      <c r="D426" s="46"/>
      <c r="E426" s="46"/>
      <c r="F426" s="125"/>
      <c r="G426" s="125"/>
      <c r="H426" s="125"/>
      <c r="I426" s="125"/>
      <c r="J426" s="125"/>
      <c r="K426" s="125"/>
      <c r="L426" s="125"/>
      <c r="M426" s="125"/>
      <c r="N426" s="125"/>
      <c r="O426" s="125"/>
      <c r="P426" s="125"/>
      <c r="Q426" s="125"/>
      <c r="R426" s="125"/>
      <c r="S426" s="125"/>
      <c r="T426" s="125"/>
      <c r="U426" s="125"/>
      <c r="V426" s="125"/>
      <c r="W426" s="125"/>
      <c r="X426" s="125"/>
      <c r="Y426" s="125"/>
      <c r="Z426" s="125"/>
      <c r="AA426" s="125"/>
      <c r="AB426" s="125"/>
      <c r="AC426" s="125"/>
      <c r="AD426" s="125"/>
      <c r="AE426" s="125"/>
      <c r="AF426" s="125"/>
      <c r="AG426" s="125"/>
      <c r="AH426" s="125"/>
      <c r="AI426" s="125"/>
      <c r="AJ426" s="125"/>
      <c r="AK426" s="125"/>
      <c r="AL426" s="125"/>
      <c r="AM426" s="125"/>
      <c r="AN426" s="125"/>
      <c r="AO426" s="125"/>
      <c r="AP426" s="125"/>
      <c r="AQ426" s="125"/>
      <c r="AR426" s="125"/>
      <c r="AS426" s="125"/>
      <c r="AT426" s="125"/>
      <c r="AU426" s="125"/>
      <c r="AV426" s="125"/>
      <c r="AW426" s="125"/>
      <c r="AX426" s="125"/>
      <c r="AY426" s="125"/>
      <c r="AZ426" s="125"/>
      <c r="BA426" s="125"/>
      <c r="BB426" s="125"/>
      <c r="BC426" s="125"/>
      <c r="BD426" s="125"/>
      <c r="BE426" s="125"/>
      <c r="BF426" s="125"/>
      <c r="BG426" s="125"/>
      <c r="BH426" s="125"/>
      <c r="BI426" s="125"/>
      <c r="BJ426" s="125"/>
      <c r="BK426" s="125"/>
    </row>
    <row r="427" spans="1:63" s="29" customFormat="1">
      <c r="A427" s="46"/>
      <c r="C427" s="305"/>
      <c r="D427" s="46"/>
      <c r="E427" s="46"/>
      <c r="F427" s="125"/>
      <c r="G427" s="125"/>
      <c r="H427" s="125"/>
      <c r="I427" s="125"/>
      <c r="J427" s="125"/>
      <c r="K427" s="125"/>
      <c r="L427" s="125"/>
      <c r="M427" s="125"/>
      <c r="N427" s="125"/>
      <c r="O427" s="125"/>
      <c r="P427" s="125"/>
      <c r="Q427" s="125"/>
      <c r="R427" s="125"/>
      <c r="S427" s="125"/>
      <c r="T427" s="125"/>
      <c r="U427" s="125"/>
      <c r="V427" s="125"/>
      <c r="W427" s="125"/>
      <c r="X427" s="125"/>
      <c r="Y427" s="125"/>
      <c r="Z427" s="125"/>
      <c r="AA427" s="125"/>
      <c r="AB427" s="125"/>
      <c r="AC427" s="125"/>
      <c r="AD427" s="125"/>
      <c r="AE427" s="125"/>
      <c r="AF427" s="125"/>
      <c r="AG427" s="125"/>
      <c r="AH427" s="125"/>
      <c r="AI427" s="125"/>
      <c r="AJ427" s="125"/>
      <c r="AK427" s="125"/>
      <c r="AL427" s="125"/>
      <c r="AM427" s="125"/>
      <c r="AN427" s="125"/>
      <c r="AO427" s="125"/>
      <c r="AP427" s="125"/>
      <c r="AQ427" s="125"/>
      <c r="AR427" s="125"/>
      <c r="AS427" s="125"/>
      <c r="AT427" s="125"/>
      <c r="AU427" s="125"/>
      <c r="AV427" s="125"/>
      <c r="AW427" s="125"/>
      <c r="AX427" s="125"/>
      <c r="AY427" s="125"/>
      <c r="AZ427" s="125"/>
      <c r="BA427" s="125"/>
      <c r="BB427" s="125"/>
      <c r="BC427" s="125"/>
      <c r="BD427" s="125"/>
      <c r="BE427" s="125"/>
      <c r="BF427" s="125"/>
      <c r="BG427" s="125"/>
      <c r="BH427" s="125"/>
      <c r="BI427" s="125"/>
      <c r="BJ427" s="125"/>
      <c r="BK427" s="125"/>
    </row>
    <row r="428" spans="1:63" s="29" customFormat="1">
      <c r="A428" s="46"/>
      <c r="C428" s="305"/>
      <c r="D428" s="46"/>
      <c r="E428" s="46"/>
      <c r="F428" s="125"/>
      <c r="G428" s="125"/>
      <c r="H428" s="125"/>
      <c r="I428" s="125"/>
      <c r="J428" s="125"/>
      <c r="K428" s="125"/>
      <c r="L428" s="125"/>
      <c r="M428" s="125"/>
      <c r="N428" s="125"/>
      <c r="O428" s="125"/>
      <c r="P428" s="125"/>
      <c r="Q428" s="125"/>
      <c r="R428" s="125"/>
      <c r="S428" s="125"/>
      <c r="T428" s="125"/>
      <c r="U428" s="125"/>
      <c r="V428" s="125"/>
      <c r="W428" s="125"/>
      <c r="X428" s="125"/>
      <c r="Y428" s="125"/>
      <c r="Z428" s="125"/>
      <c r="AA428" s="125"/>
      <c r="AB428" s="125"/>
      <c r="AC428" s="125"/>
      <c r="AD428" s="125"/>
      <c r="AE428" s="125"/>
      <c r="AF428" s="125"/>
      <c r="AG428" s="125"/>
      <c r="AH428" s="125"/>
      <c r="AI428" s="125"/>
      <c r="AJ428" s="125"/>
      <c r="AK428" s="125"/>
      <c r="AL428" s="125"/>
      <c r="AM428" s="125"/>
      <c r="AN428" s="125"/>
      <c r="AO428" s="125"/>
      <c r="AP428" s="125"/>
      <c r="AQ428" s="125"/>
      <c r="AR428" s="125"/>
      <c r="AS428" s="125"/>
      <c r="AT428" s="125"/>
      <c r="AU428" s="125"/>
      <c r="AV428" s="125"/>
      <c r="AW428" s="125"/>
      <c r="AX428" s="125"/>
      <c r="AY428" s="125"/>
      <c r="AZ428" s="125"/>
      <c r="BA428" s="125"/>
      <c r="BB428" s="125"/>
      <c r="BC428" s="125"/>
      <c r="BD428" s="125"/>
      <c r="BE428" s="125"/>
      <c r="BF428" s="125"/>
      <c r="BG428" s="125"/>
      <c r="BH428" s="125"/>
      <c r="BI428" s="125"/>
      <c r="BJ428" s="125"/>
      <c r="BK428" s="125"/>
    </row>
    <row r="429" spans="1:63" s="29" customFormat="1">
      <c r="A429" s="46"/>
      <c r="C429" s="305"/>
      <c r="D429" s="46"/>
      <c r="E429" s="46"/>
      <c r="F429" s="125"/>
      <c r="G429" s="125"/>
      <c r="H429" s="125"/>
      <c r="I429" s="125"/>
      <c r="J429" s="125"/>
      <c r="K429" s="125"/>
      <c r="L429" s="125"/>
      <c r="M429" s="125"/>
      <c r="N429" s="125"/>
      <c r="O429" s="125"/>
      <c r="P429" s="125"/>
      <c r="Q429" s="125"/>
      <c r="R429" s="125"/>
      <c r="S429" s="125"/>
      <c r="T429" s="125"/>
      <c r="U429" s="125"/>
      <c r="V429" s="125"/>
      <c r="W429" s="125"/>
      <c r="X429" s="125"/>
      <c r="Y429" s="125"/>
      <c r="Z429" s="125"/>
      <c r="AA429" s="125"/>
      <c r="AB429" s="125"/>
      <c r="AC429" s="125"/>
      <c r="AD429" s="125"/>
      <c r="AE429" s="125"/>
      <c r="AF429" s="125"/>
      <c r="AG429" s="125"/>
      <c r="AH429" s="125"/>
      <c r="AI429" s="125"/>
      <c r="AJ429" s="125"/>
      <c r="AK429" s="125"/>
      <c r="AL429" s="125"/>
      <c r="AM429" s="125"/>
      <c r="AN429" s="125"/>
      <c r="AO429" s="125"/>
      <c r="AP429" s="125"/>
      <c r="AQ429" s="125"/>
      <c r="AR429" s="125"/>
      <c r="AS429" s="125"/>
      <c r="AT429" s="125"/>
      <c r="AU429" s="125"/>
      <c r="AV429" s="125"/>
      <c r="AW429" s="125"/>
      <c r="AX429" s="125"/>
      <c r="AY429" s="125"/>
      <c r="AZ429" s="125"/>
      <c r="BA429" s="125"/>
      <c r="BB429" s="125"/>
      <c r="BC429" s="125"/>
      <c r="BD429" s="125"/>
      <c r="BE429" s="125"/>
      <c r="BF429" s="125"/>
      <c r="BG429" s="125"/>
      <c r="BH429" s="125"/>
      <c r="BI429" s="125"/>
      <c r="BJ429" s="125"/>
      <c r="BK429" s="125"/>
    </row>
    <row r="430" spans="1:63" s="29" customFormat="1">
      <c r="A430" s="46"/>
      <c r="C430" s="305"/>
      <c r="D430" s="46"/>
      <c r="E430" s="46"/>
      <c r="F430" s="125"/>
      <c r="G430" s="125"/>
      <c r="H430" s="125"/>
      <c r="I430" s="125"/>
      <c r="J430" s="125"/>
      <c r="K430" s="125"/>
      <c r="L430" s="125"/>
      <c r="M430" s="125"/>
      <c r="N430" s="125"/>
      <c r="O430" s="125"/>
      <c r="P430" s="125"/>
      <c r="Q430" s="125"/>
      <c r="R430" s="125"/>
      <c r="S430" s="125"/>
      <c r="T430" s="125"/>
      <c r="U430" s="125"/>
      <c r="V430" s="125"/>
      <c r="W430" s="125"/>
      <c r="X430" s="125"/>
      <c r="Y430" s="125"/>
      <c r="Z430" s="125"/>
      <c r="AA430" s="125"/>
      <c r="AB430" s="125"/>
      <c r="AC430" s="125"/>
      <c r="AD430" s="125"/>
      <c r="AE430" s="125"/>
      <c r="AF430" s="125"/>
      <c r="AG430" s="125"/>
      <c r="AH430" s="125"/>
      <c r="AI430" s="125"/>
      <c r="AJ430" s="125"/>
      <c r="AK430" s="125"/>
      <c r="AL430" s="125"/>
      <c r="AM430" s="125"/>
      <c r="AN430" s="125"/>
      <c r="AO430" s="125"/>
      <c r="AP430" s="125"/>
      <c r="AQ430" s="125"/>
      <c r="AR430" s="125"/>
      <c r="AS430" s="125"/>
      <c r="AT430" s="125"/>
      <c r="AU430" s="125"/>
      <c r="AV430" s="125"/>
      <c r="AW430" s="125"/>
      <c r="AX430" s="125"/>
      <c r="AY430" s="125"/>
      <c r="AZ430" s="125"/>
      <c r="BA430" s="125"/>
      <c r="BB430" s="125"/>
      <c r="BC430" s="125"/>
      <c r="BD430" s="125"/>
      <c r="BE430" s="125"/>
      <c r="BF430" s="125"/>
      <c r="BG430" s="125"/>
      <c r="BH430" s="125"/>
      <c r="BI430" s="125"/>
      <c r="BJ430" s="125"/>
      <c r="BK430" s="125"/>
    </row>
    <row r="431" spans="1:63" s="29" customFormat="1">
      <c r="A431" s="46"/>
      <c r="C431" s="305"/>
      <c r="D431" s="46"/>
      <c r="E431" s="46"/>
      <c r="F431" s="125"/>
      <c r="G431" s="125"/>
      <c r="H431" s="125"/>
      <c r="I431" s="125"/>
      <c r="J431" s="125"/>
      <c r="K431" s="125"/>
      <c r="L431" s="125"/>
      <c r="M431" s="125"/>
      <c r="N431" s="125"/>
      <c r="O431" s="125"/>
      <c r="P431" s="125"/>
      <c r="Q431" s="125"/>
      <c r="R431" s="125"/>
      <c r="S431" s="125"/>
      <c r="T431" s="125"/>
      <c r="U431" s="125"/>
      <c r="V431" s="125"/>
      <c r="W431" s="125"/>
      <c r="X431" s="125"/>
      <c r="Y431" s="125"/>
      <c r="Z431" s="125"/>
      <c r="AA431" s="125"/>
      <c r="AB431" s="125"/>
      <c r="AC431" s="125"/>
      <c r="AD431" s="125"/>
      <c r="AE431" s="125"/>
      <c r="AF431" s="125"/>
      <c r="AG431" s="125"/>
      <c r="AH431" s="125"/>
      <c r="AI431" s="125"/>
      <c r="AJ431" s="125"/>
      <c r="AK431" s="125"/>
      <c r="AL431" s="125"/>
      <c r="AM431" s="125"/>
      <c r="AN431" s="125"/>
      <c r="AO431" s="125"/>
      <c r="AP431" s="125"/>
      <c r="AQ431" s="125"/>
      <c r="AR431" s="125"/>
      <c r="AS431" s="125"/>
      <c r="AT431" s="125"/>
      <c r="AU431" s="125"/>
      <c r="AV431" s="125"/>
      <c r="AW431" s="125"/>
      <c r="AX431" s="125"/>
      <c r="AY431" s="125"/>
      <c r="AZ431" s="125"/>
      <c r="BA431" s="125"/>
      <c r="BB431" s="125"/>
      <c r="BC431" s="125"/>
      <c r="BD431" s="125"/>
      <c r="BE431" s="125"/>
      <c r="BF431" s="125"/>
      <c r="BG431" s="125"/>
      <c r="BH431" s="125"/>
      <c r="BI431" s="125"/>
      <c r="BJ431" s="125"/>
      <c r="BK431" s="125"/>
    </row>
    <row r="432" spans="1:63" s="29" customFormat="1">
      <c r="A432" s="46"/>
      <c r="C432" s="305"/>
      <c r="D432" s="46"/>
      <c r="E432" s="46"/>
      <c r="F432" s="125"/>
      <c r="G432" s="125"/>
      <c r="H432" s="125"/>
      <c r="I432" s="125"/>
      <c r="J432" s="125"/>
      <c r="K432" s="125"/>
      <c r="L432" s="125"/>
      <c r="M432" s="125"/>
      <c r="N432" s="125"/>
      <c r="O432" s="125"/>
      <c r="P432" s="125"/>
      <c r="Q432" s="125"/>
      <c r="R432" s="125"/>
      <c r="S432" s="125"/>
      <c r="T432" s="125"/>
      <c r="U432" s="125"/>
      <c r="V432" s="125"/>
      <c r="W432" s="125"/>
      <c r="X432" s="125"/>
      <c r="Y432" s="125"/>
      <c r="Z432" s="125"/>
      <c r="AA432" s="125"/>
      <c r="AB432" s="125"/>
      <c r="AC432" s="125"/>
      <c r="AD432" s="125"/>
      <c r="AE432" s="125"/>
      <c r="AF432" s="125"/>
      <c r="AG432" s="125"/>
      <c r="AH432" s="125"/>
      <c r="AI432" s="125"/>
      <c r="AJ432" s="125"/>
      <c r="AK432" s="125"/>
      <c r="AL432" s="125"/>
      <c r="AM432" s="125"/>
      <c r="AN432" s="125"/>
      <c r="AO432" s="125"/>
      <c r="AP432" s="125"/>
      <c r="AQ432" s="125"/>
      <c r="AR432" s="125"/>
      <c r="AS432" s="125"/>
      <c r="AT432" s="125"/>
      <c r="AU432" s="125"/>
      <c r="AV432" s="125"/>
      <c r="AW432" s="125"/>
      <c r="AX432" s="125"/>
      <c r="AY432" s="125"/>
      <c r="AZ432" s="125"/>
      <c r="BA432" s="125"/>
      <c r="BB432" s="125"/>
      <c r="BC432" s="125"/>
      <c r="BD432" s="125"/>
      <c r="BE432" s="125"/>
      <c r="BF432" s="125"/>
      <c r="BG432" s="125"/>
      <c r="BH432" s="125"/>
      <c r="BI432" s="125"/>
      <c r="BJ432" s="125"/>
      <c r="BK432" s="125"/>
    </row>
    <row r="433" spans="1:63" s="29" customFormat="1">
      <c r="A433" s="46"/>
      <c r="C433" s="305"/>
      <c r="D433" s="46"/>
      <c r="E433" s="46"/>
      <c r="F433" s="125"/>
      <c r="G433" s="125"/>
      <c r="H433" s="125"/>
      <c r="I433" s="125"/>
      <c r="J433" s="125"/>
      <c r="K433" s="125"/>
      <c r="L433" s="125"/>
      <c r="M433" s="125"/>
      <c r="N433" s="125"/>
      <c r="O433" s="125"/>
      <c r="P433" s="125"/>
      <c r="Q433" s="125"/>
      <c r="R433" s="125"/>
      <c r="S433" s="125"/>
      <c r="T433" s="125"/>
      <c r="U433" s="125"/>
      <c r="V433" s="125"/>
      <c r="W433" s="125"/>
      <c r="X433" s="125"/>
      <c r="Y433" s="125"/>
      <c r="Z433" s="125"/>
      <c r="AA433" s="125"/>
      <c r="AB433" s="125"/>
      <c r="AC433" s="125"/>
      <c r="AD433" s="125"/>
      <c r="AE433" s="125"/>
      <c r="AF433" s="125"/>
      <c r="AG433" s="125"/>
      <c r="AH433" s="125"/>
      <c r="AI433" s="125"/>
      <c r="AJ433" s="125"/>
      <c r="AK433" s="125"/>
      <c r="AL433" s="125"/>
      <c r="AM433" s="125"/>
      <c r="AN433" s="125"/>
      <c r="AO433" s="125"/>
      <c r="AP433" s="125"/>
      <c r="AQ433" s="125"/>
      <c r="AR433" s="125"/>
      <c r="AS433" s="125"/>
      <c r="AT433" s="125"/>
      <c r="AU433" s="125"/>
      <c r="AV433" s="125"/>
      <c r="AW433" s="125"/>
      <c r="AX433" s="125"/>
      <c r="AY433" s="125"/>
      <c r="AZ433" s="125"/>
      <c r="BA433" s="125"/>
      <c r="BB433" s="125"/>
      <c r="BC433" s="125"/>
      <c r="BD433" s="125"/>
      <c r="BE433" s="125"/>
      <c r="BF433" s="125"/>
      <c r="BG433" s="125"/>
      <c r="BH433" s="125"/>
      <c r="BI433" s="125"/>
      <c r="BJ433" s="125"/>
      <c r="BK433" s="125"/>
    </row>
    <row r="434" spans="1:63" s="29" customFormat="1">
      <c r="A434" s="46"/>
      <c r="C434" s="305"/>
      <c r="D434" s="46"/>
      <c r="E434" s="46"/>
      <c r="F434" s="125"/>
      <c r="G434" s="125"/>
      <c r="H434" s="125"/>
      <c r="I434" s="125"/>
      <c r="J434" s="125"/>
      <c r="K434" s="125"/>
      <c r="L434" s="125"/>
      <c r="M434" s="125"/>
      <c r="N434" s="125"/>
      <c r="O434" s="125"/>
      <c r="P434" s="125"/>
      <c r="Q434" s="125"/>
      <c r="R434" s="125"/>
      <c r="S434" s="125"/>
      <c r="T434" s="125"/>
      <c r="U434" s="125"/>
      <c r="V434" s="125"/>
      <c r="W434" s="125"/>
      <c r="X434" s="125"/>
      <c r="Y434" s="125"/>
      <c r="Z434" s="125"/>
      <c r="AA434" s="125"/>
      <c r="AB434" s="125"/>
      <c r="AC434" s="125"/>
      <c r="AD434" s="125"/>
      <c r="AE434" s="125"/>
      <c r="AF434" s="125"/>
      <c r="AG434" s="125"/>
      <c r="AH434" s="125"/>
      <c r="AI434" s="125"/>
      <c r="AJ434" s="125"/>
      <c r="AK434" s="125"/>
      <c r="AL434" s="125"/>
      <c r="AM434" s="125"/>
      <c r="AN434" s="125"/>
      <c r="AO434" s="125"/>
      <c r="AP434" s="125"/>
      <c r="AQ434" s="125"/>
      <c r="AR434" s="125"/>
      <c r="AS434" s="125"/>
      <c r="AT434" s="125"/>
      <c r="AU434" s="125"/>
      <c r="AV434" s="125"/>
      <c r="AW434" s="125"/>
      <c r="AX434" s="125"/>
      <c r="AY434" s="125"/>
      <c r="AZ434" s="125"/>
      <c r="BA434" s="125"/>
      <c r="BB434" s="125"/>
      <c r="BC434" s="125"/>
      <c r="BD434" s="125"/>
      <c r="BE434" s="125"/>
      <c r="BF434" s="125"/>
      <c r="BG434" s="125"/>
      <c r="BH434" s="125"/>
      <c r="BI434" s="125"/>
      <c r="BJ434" s="125"/>
      <c r="BK434" s="125"/>
    </row>
  </sheetData>
  <autoFilter ref="A4:BS53" xr:uid="{F3F3FEB3-86CB-4889-A6B7-F95FB934303C}"/>
  <mergeCells count="27">
    <mergeCell ref="BP2:BS3"/>
    <mergeCell ref="A1:BM1"/>
    <mergeCell ref="BL2:BO3"/>
    <mergeCell ref="F3:G3"/>
    <mergeCell ref="H3:I3"/>
    <mergeCell ref="J3:K3"/>
    <mergeCell ref="L3:M3"/>
    <mergeCell ref="N3:O3"/>
    <mergeCell ref="P3:Q3"/>
    <mergeCell ref="R3:T3"/>
    <mergeCell ref="U3:W3"/>
    <mergeCell ref="X3:Y3"/>
    <mergeCell ref="Z3:AA3"/>
    <mergeCell ref="A2:V2"/>
    <mergeCell ref="AX3:AY3"/>
    <mergeCell ref="AH3:AI3"/>
    <mergeCell ref="BB3:BC3"/>
    <mergeCell ref="AF3:AG3"/>
    <mergeCell ref="AJ3:AK3"/>
    <mergeCell ref="AL3:AN3"/>
    <mergeCell ref="AT3:AU3"/>
    <mergeCell ref="AV3:AW3"/>
    <mergeCell ref="A53:G53"/>
    <mergeCell ref="A3:E3"/>
    <mergeCell ref="AB3:AC3"/>
    <mergeCell ref="AD3:AE3"/>
    <mergeCell ref="AZ3:BA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2EC39-710F-47C0-9613-4B01B80FB023}">
  <dimension ref="A1:AU59"/>
  <sheetViews>
    <sheetView zoomScale="47" zoomScaleNormal="47" workbookViewId="0">
      <pane xSplit="5" ySplit="3" topLeftCell="AL52" activePane="bottomRight" state="frozen"/>
      <selection pane="topRight" activeCell="F1" sqref="F1"/>
      <selection pane="bottomLeft" activeCell="A4" sqref="A4"/>
      <selection pane="bottomRight" activeCell="C55" sqref="C55"/>
    </sheetView>
  </sheetViews>
  <sheetFormatPr baseColWidth="10" defaultColWidth="11.54296875" defaultRowHeight="14.5"/>
  <cols>
    <col min="1" max="1" width="8.453125" style="125" customWidth="1"/>
    <col min="2" max="2" width="19.1796875" style="125" customWidth="1"/>
    <col min="3" max="3" width="66.1796875" style="125" customWidth="1"/>
    <col min="4" max="5" width="11.54296875" style="125"/>
    <col min="6" max="39" width="21.1796875" style="125" customWidth="1"/>
    <col min="40" max="46" width="22.453125" style="125" customWidth="1"/>
    <col min="47" max="47" width="37.1796875" style="125" customWidth="1"/>
    <col min="48" max="16384" width="11.54296875" style="125"/>
  </cols>
  <sheetData>
    <row r="1" spans="1:47" ht="30" customHeight="1">
      <c r="Z1" s="125" t="s">
        <v>305</v>
      </c>
    </row>
    <row r="2" spans="1:47" ht="63" customHeight="1" thickBot="1">
      <c r="A2" s="486" t="s">
        <v>0</v>
      </c>
      <c r="B2" s="487"/>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487"/>
      <c r="AN2" s="487"/>
      <c r="AO2" s="487"/>
      <c r="AP2" s="487"/>
      <c r="AQ2" s="487"/>
      <c r="AR2" s="487"/>
      <c r="AS2" s="487"/>
      <c r="AT2" s="487"/>
      <c r="AU2" s="487"/>
    </row>
    <row r="3" spans="1:47" ht="94.5" customHeight="1" thickBot="1">
      <c r="A3" s="473" t="s">
        <v>403</v>
      </c>
      <c r="B3" s="474"/>
      <c r="C3" s="474"/>
      <c r="D3" s="474"/>
      <c r="E3" s="474"/>
      <c r="F3" s="484" t="s">
        <v>258</v>
      </c>
      <c r="G3" s="485"/>
      <c r="H3" s="493" t="s">
        <v>256</v>
      </c>
      <c r="I3" s="494"/>
      <c r="J3" s="484" t="s">
        <v>257</v>
      </c>
      <c r="K3" s="485"/>
      <c r="L3" s="493" t="s">
        <v>295</v>
      </c>
      <c r="M3" s="494"/>
      <c r="N3" s="484" t="s">
        <v>262</v>
      </c>
      <c r="O3" s="500"/>
      <c r="P3" s="154" t="s">
        <v>296</v>
      </c>
      <c r="Q3" s="117" t="s">
        <v>300</v>
      </c>
      <c r="R3" s="491" t="s">
        <v>260</v>
      </c>
      <c r="S3" s="492"/>
      <c r="T3" s="167" t="s">
        <v>297</v>
      </c>
      <c r="U3" s="493" t="s">
        <v>261</v>
      </c>
      <c r="V3" s="494"/>
      <c r="W3" s="484" t="s">
        <v>262</v>
      </c>
      <c r="X3" s="485"/>
      <c r="Y3" s="168" t="s">
        <v>260</v>
      </c>
      <c r="Z3" s="155" t="s">
        <v>266</v>
      </c>
      <c r="AA3" s="154" t="s">
        <v>299</v>
      </c>
      <c r="AB3" s="117" t="s">
        <v>301</v>
      </c>
      <c r="AC3" s="154" t="s">
        <v>301</v>
      </c>
      <c r="AD3" s="476" t="s">
        <v>272</v>
      </c>
      <c r="AE3" s="477"/>
      <c r="AF3" s="495" t="s">
        <v>273</v>
      </c>
      <c r="AG3" s="497"/>
      <c r="AH3" s="476" t="s">
        <v>251</v>
      </c>
      <c r="AI3" s="498"/>
      <c r="AJ3" s="477"/>
      <c r="AK3" s="495" t="s">
        <v>310</v>
      </c>
      <c r="AL3" s="496"/>
      <c r="AM3" s="497"/>
      <c r="AN3" s="488" t="s">
        <v>224</v>
      </c>
      <c r="AO3" s="489"/>
      <c r="AP3" s="489"/>
      <c r="AQ3" s="490"/>
      <c r="AR3" s="488" t="s">
        <v>225</v>
      </c>
      <c r="AS3" s="489"/>
      <c r="AT3" s="489"/>
      <c r="AU3" s="490"/>
    </row>
    <row r="4" spans="1:47" ht="88.5" customHeight="1" thickBot="1">
      <c r="A4" s="169" t="s">
        <v>4</v>
      </c>
      <c r="B4" s="169" t="s">
        <v>5</v>
      </c>
      <c r="C4" s="169" t="s">
        <v>6</v>
      </c>
      <c r="D4" s="169" t="s">
        <v>7</v>
      </c>
      <c r="E4" s="169" t="s">
        <v>277</v>
      </c>
      <c r="F4" s="170" t="s">
        <v>236</v>
      </c>
      <c r="G4" s="171" t="s">
        <v>237</v>
      </c>
      <c r="H4" s="170" t="s">
        <v>236</v>
      </c>
      <c r="I4" s="171" t="s">
        <v>237</v>
      </c>
      <c r="J4" s="170" t="s">
        <v>236</v>
      </c>
      <c r="K4" s="171" t="s">
        <v>237</v>
      </c>
      <c r="L4" s="170" t="s">
        <v>236</v>
      </c>
      <c r="M4" s="171" t="s">
        <v>237</v>
      </c>
      <c r="N4" s="172" t="s">
        <v>236</v>
      </c>
      <c r="O4" s="173" t="s">
        <v>237</v>
      </c>
      <c r="P4" s="174" t="s">
        <v>236</v>
      </c>
      <c r="Q4" s="174" t="s">
        <v>236</v>
      </c>
      <c r="R4" s="172" t="s">
        <v>236</v>
      </c>
      <c r="S4" s="173" t="s">
        <v>237</v>
      </c>
      <c r="T4" s="174" t="s">
        <v>236</v>
      </c>
      <c r="U4" s="172" t="s">
        <v>236</v>
      </c>
      <c r="V4" s="173" t="s">
        <v>237</v>
      </c>
      <c r="W4" s="172" t="s">
        <v>236</v>
      </c>
      <c r="X4" s="173" t="s">
        <v>237</v>
      </c>
      <c r="Y4" s="172" t="s">
        <v>236</v>
      </c>
      <c r="Z4" s="172" t="s">
        <v>236</v>
      </c>
      <c r="AA4" s="172" t="s">
        <v>236</v>
      </c>
      <c r="AB4" s="172" t="s">
        <v>236</v>
      </c>
      <c r="AC4" s="172" t="s">
        <v>236</v>
      </c>
      <c r="AD4" s="172" t="s">
        <v>236</v>
      </c>
      <c r="AE4" s="173" t="s">
        <v>237</v>
      </c>
      <c r="AF4" s="172" t="s">
        <v>236</v>
      </c>
      <c r="AG4" s="173" t="s">
        <v>237</v>
      </c>
      <c r="AH4" s="175" t="s">
        <v>252</v>
      </c>
      <c r="AI4" s="175" t="s">
        <v>253</v>
      </c>
      <c r="AJ4" s="175" t="s">
        <v>254</v>
      </c>
      <c r="AK4" s="175" t="s">
        <v>252</v>
      </c>
      <c r="AL4" s="175" t="s">
        <v>253</v>
      </c>
      <c r="AM4" s="175" t="s">
        <v>254</v>
      </c>
      <c r="AN4" s="59" t="s">
        <v>226</v>
      </c>
      <c r="AO4" s="59" t="s">
        <v>227</v>
      </c>
      <c r="AP4" s="59" t="s">
        <v>228</v>
      </c>
      <c r="AQ4" s="59" t="s">
        <v>229</v>
      </c>
      <c r="AR4" s="60" t="s">
        <v>230</v>
      </c>
      <c r="AS4" s="60" t="s">
        <v>231</v>
      </c>
      <c r="AT4" s="60" t="s">
        <v>232</v>
      </c>
      <c r="AU4" s="60" t="s">
        <v>233</v>
      </c>
    </row>
    <row r="5" spans="1:47" s="29" customFormat="1" ht="88.5" customHeight="1">
      <c r="A5" s="61">
        <v>1</v>
      </c>
      <c r="B5" s="47" t="s">
        <v>98</v>
      </c>
      <c r="C5" s="62" t="s">
        <v>99</v>
      </c>
      <c r="D5" s="61" t="s">
        <v>19</v>
      </c>
      <c r="E5" s="83">
        <v>1</v>
      </c>
      <c r="F5" s="73">
        <v>546</v>
      </c>
      <c r="G5" s="73">
        <v>574</v>
      </c>
      <c r="H5" s="73">
        <v>450</v>
      </c>
      <c r="I5" s="73">
        <v>473</v>
      </c>
      <c r="J5" s="73">
        <v>477</v>
      </c>
      <c r="K5" s="73">
        <v>501</v>
      </c>
      <c r="L5" s="38"/>
      <c r="M5" s="38"/>
      <c r="N5" s="51"/>
      <c r="P5" s="51"/>
      <c r="Q5" s="51"/>
      <c r="R5" s="51"/>
      <c r="S5" s="51"/>
      <c r="T5" s="51"/>
      <c r="U5" s="51"/>
      <c r="V5" s="51"/>
      <c r="W5" s="51"/>
      <c r="X5" s="51"/>
      <c r="Y5" s="51"/>
      <c r="Z5" s="51"/>
      <c r="AA5" s="51"/>
      <c r="AB5" s="51"/>
      <c r="AC5" s="51"/>
      <c r="AD5" s="51"/>
      <c r="AE5" s="51"/>
      <c r="AF5" s="51"/>
      <c r="AG5" s="51"/>
      <c r="AH5" s="51"/>
      <c r="AI5" s="51"/>
      <c r="AJ5" s="51"/>
      <c r="AK5" s="51"/>
      <c r="AL5" s="51"/>
      <c r="AM5" s="51"/>
      <c r="AN5" s="63">
        <f>MEDIAN(G5,I5,K5,M5,O5,P5,Q5,S5,T5,V5,X5,Y5,Z5,AA5,AB5,AC5,AE5,AG5,AJ5,AM5)</f>
        <v>501</v>
      </c>
      <c r="AO5" s="63">
        <f>AVERAGE(G5,I5,K5,M5,O5,P5,Q5,S5,T5,V5,X5,Y5,Z5,AA5,AB5,AC5,AE5,AG5,AJ5,AM5)</f>
        <v>516</v>
      </c>
      <c r="AP5" s="64">
        <f>STDEV(G5,I5,K5,M5,O5,P5,Q5,S5,T5,V5,X5,Y5,Z5,AA5,AB5,AC5,AE5,AG5,AJ5,AM5)</f>
        <v>52.14403129793476</v>
      </c>
      <c r="AQ5" s="65">
        <f t="shared" ref="AQ5:AQ6" si="0">AP5/AO5</f>
        <v>0.10105432422080379</v>
      </c>
      <c r="AR5" s="66">
        <f t="shared" ref="AR5" si="1">AT5/1.19</f>
        <v>433.61344537815125</v>
      </c>
      <c r="AS5" s="67">
        <f t="shared" ref="AS5" si="2">AR5*1.19%</f>
        <v>5.1599999999999993</v>
      </c>
      <c r="AT5" s="68">
        <f t="shared" ref="AT5" si="3">+ROUNDUP(IF(AQ5&lt;15%,AO5,AN5),0)</f>
        <v>516</v>
      </c>
      <c r="AU5" s="108" t="s">
        <v>234</v>
      </c>
    </row>
    <row r="6" spans="1:47" ht="101.5">
      <c r="A6" s="300">
        <v>2</v>
      </c>
      <c r="B6" s="177" t="s">
        <v>100</v>
      </c>
      <c r="C6" s="100" t="s">
        <v>212</v>
      </c>
      <c r="D6" s="177" t="s">
        <v>25</v>
      </c>
      <c r="E6" s="301">
        <v>1</v>
      </c>
      <c r="F6" s="124"/>
      <c r="G6" s="124"/>
      <c r="H6" s="124"/>
      <c r="I6" s="124"/>
      <c r="J6" s="124"/>
      <c r="K6" s="124"/>
      <c r="L6" s="124"/>
      <c r="M6" s="124"/>
      <c r="N6" s="124"/>
      <c r="O6" s="124"/>
      <c r="P6" s="124">
        <v>18300</v>
      </c>
      <c r="Q6" s="124">
        <v>18000</v>
      </c>
      <c r="R6" s="124"/>
      <c r="S6" s="124"/>
      <c r="T6" s="124"/>
      <c r="U6" s="124"/>
      <c r="V6" s="124"/>
      <c r="W6" s="124"/>
      <c r="X6" s="124"/>
      <c r="Y6" s="124"/>
      <c r="Z6" s="124"/>
      <c r="AA6" s="124"/>
      <c r="AB6" s="124"/>
      <c r="AC6" s="124"/>
      <c r="AD6" s="124"/>
      <c r="AE6" s="124"/>
      <c r="AF6" s="124"/>
      <c r="AG6" s="124"/>
      <c r="AH6" s="124"/>
      <c r="AI6" s="124"/>
      <c r="AJ6" s="124"/>
      <c r="AK6" s="124"/>
      <c r="AL6" s="124"/>
      <c r="AM6" s="124"/>
      <c r="AN6" s="165">
        <f t="shared" ref="AN6:AN57" si="4">MEDIAN(G6,I6,K6,M6,O6,P6,Q6,S6,T6,V6,X6,Y6,Z6,AA6,AB6,AC6,AE6,AG6,AJ6,AM6)</f>
        <v>18150</v>
      </c>
      <c r="AO6" s="165">
        <f t="shared" ref="AO6:AO58" si="5">AVERAGE(G6,I6,K6,M6,O6,P6,Q6,S6,T6,V6,X6,Y6,Z6,AA6,AB6,AC6,AE6,AG6,AJ6,AM6)</f>
        <v>18150</v>
      </c>
      <c r="AP6" s="111">
        <f t="shared" ref="AP6:AP58" si="6">STDEV(G6,I6,K6,M6,O6,P6,Q6,S6,T6,V6,X6,Y6,Z6,AA6,AB6,AC6,AE6,AG6,AJ6,AM6)</f>
        <v>212.13203435596427</v>
      </c>
      <c r="AQ6" s="65">
        <f t="shared" si="0"/>
        <v>1.1687715391513183E-2</v>
      </c>
      <c r="AR6" s="119">
        <f t="shared" ref="AR6:AR58" si="7">AT6/1.19</f>
        <v>15252.100840336136</v>
      </c>
      <c r="AS6" s="119">
        <f t="shared" ref="AS6:AS58" si="8">AR6*1.19%</f>
        <v>181.5</v>
      </c>
      <c r="AT6" s="166">
        <f t="shared" ref="AT6:AT58" si="9">+ROUNDUP(IF(AQ6&lt;15%,AO6,AN6),0)</f>
        <v>18150</v>
      </c>
      <c r="AU6" s="108" t="s">
        <v>234</v>
      </c>
    </row>
    <row r="7" spans="1:47" s="29" customFormat="1" ht="29">
      <c r="A7" s="61">
        <v>3</v>
      </c>
      <c r="B7" s="47" t="s">
        <v>101</v>
      </c>
      <c r="C7" s="62" t="s">
        <v>102</v>
      </c>
      <c r="D7" s="61" t="s">
        <v>19</v>
      </c>
      <c r="E7" s="83">
        <v>1</v>
      </c>
      <c r="F7" s="38"/>
      <c r="G7" s="38"/>
      <c r="H7" s="73">
        <v>14900</v>
      </c>
      <c r="I7" s="73">
        <v>15660</v>
      </c>
      <c r="J7" s="73">
        <v>16523</v>
      </c>
      <c r="K7" s="73">
        <v>17366</v>
      </c>
      <c r="L7" s="38"/>
      <c r="M7" s="38"/>
      <c r="N7" s="38"/>
      <c r="O7" s="38"/>
      <c r="P7" s="38"/>
      <c r="Q7" s="38"/>
      <c r="R7" s="74">
        <v>18000</v>
      </c>
      <c r="S7" s="74">
        <f>(+R7*5.1%)+R7</f>
        <v>18918</v>
      </c>
      <c r="T7" s="38"/>
      <c r="U7" s="38"/>
      <c r="V7" s="38"/>
      <c r="W7" s="38"/>
      <c r="X7" s="38"/>
      <c r="Y7" s="38"/>
      <c r="Z7" s="38"/>
      <c r="AA7" s="38"/>
      <c r="AB7" s="38"/>
      <c r="AC7" s="38"/>
      <c r="AD7" s="38"/>
      <c r="AE7" s="38"/>
      <c r="AF7" s="38"/>
      <c r="AG7" s="38"/>
      <c r="AH7" s="38"/>
      <c r="AI7" s="38"/>
      <c r="AJ7" s="38"/>
      <c r="AK7" s="38"/>
      <c r="AL7" s="38"/>
      <c r="AM7" s="38"/>
      <c r="AN7" s="63">
        <f t="shared" si="4"/>
        <v>17366</v>
      </c>
      <c r="AO7" s="63">
        <f t="shared" si="5"/>
        <v>17314.666666666668</v>
      </c>
      <c r="AP7" s="64">
        <f t="shared" si="6"/>
        <v>1629.6064964688048</v>
      </c>
      <c r="AQ7" s="65">
        <f t="shared" ref="AQ7:AQ58" si="10">AP7/AO7</f>
        <v>9.4117116306145346E-2</v>
      </c>
      <c r="AR7" s="66">
        <f t="shared" si="7"/>
        <v>14550.420168067227</v>
      </c>
      <c r="AS7" s="67">
        <f t="shared" si="8"/>
        <v>173.14999999999998</v>
      </c>
      <c r="AT7" s="68">
        <f t="shared" si="9"/>
        <v>17315</v>
      </c>
      <c r="AU7" s="108" t="s">
        <v>234</v>
      </c>
    </row>
    <row r="8" spans="1:47" s="29" customFormat="1" ht="29">
      <c r="A8" s="61">
        <v>4</v>
      </c>
      <c r="B8" s="70" t="s">
        <v>103</v>
      </c>
      <c r="C8" s="71" t="s">
        <v>104</v>
      </c>
      <c r="D8" s="61" t="s">
        <v>26</v>
      </c>
      <c r="E8" s="301">
        <v>1</v>
      </c>
      <c r="F8" s="38"/>
      <c r="G8" s="38"/>
      <c r="H8" s="38"/>
      <c r="I8" s="38"/>
      <c r="J8" s="38"/>
      <c r="K8" s="38"/>
      <c r="L8" s="38"/>
      <c r="M8" s="38"/>
      <c r="N8" s="38"/>
      <c r="O8" s="38"/>
      <c r="P8" s="38">
        <v>4400</v>
      </c>
      <c r="Q8" s="38">
        <v>3500</v>
      </c>
      <c r="R8" s="38"/>
      <c r="S8" s="38"/>
      <c r="T8" s="38"/>
      <c r="U8" s="38"/>
      <c r="V8" s="38"/>
      <c r="W8" s="38"/>
      <c r="X8" s="38"/>
      <c r="Y8" s="38"/>
      <c r="Z8" s="38"/>
      <c r="AA8" s="38"/>
      <c r="AB8" s="38"/>
      <c r="AC8" s="38"/>
      <c r="AD8" s="38"/>
      <c r="AE8" s="38"/>
      <c r="AF8" s="38"/>
      <c r="AG8" s="38"/>
      <c r="AH8" s="38"/>
      <c r="AI8" s="38"/>
      <c r="AJ8" s="38"/>
      <c r="AK8" s="38"/>
      <c r="AL8" s="38"/>
      <c r="AM8" s="38"/>
      <c r="AN8" s="63">
        <f t="shared" si="4"/>
        <v>3950</v>
      </c>
      <c r="AO8" s="63">
        <f t="shared" si="5"/>
        <v>3950</v>
      </c>
      <c r="AP8" s="64">
        <f t="shared" si="6"/>
        <v>636.3961030678928</v>
      </c>
      <c r="AQ8" s="65">
        <f t="shared" si="10"/>
        <v>0.16111293748554248</v>
      </c>
      <c r="AR8" s="66">
        <f t="shared" si="7"/>
        <v>3319.3277310924373</v>
      </c>
      <c r="AS8" s="67">
        <f t="shared" si="8"/>
        <v>39.5</v>
      </c>
      <c r="AT8" s="68">
        <f t="shared" si="9"/>
        <v>3950</v>
      </c>
      <c r="AU8" s="108" t="s">
        <v>321</v>
      </c>
    </row>
    <row r="9" spans="1:47" s="29" customFormat="1" ht="29">
      <c r="A9" s="300">
        <v>5</v>
      </c>
      <c r="B9" s="47" t="s">
        <v>105</v>
      </c>
      <c r="C9" s="75" t="s">
        <v>106</v>
      </c>
      <c r="D9" s="61" t="s">
        <v>19</v>
      </c>
      <c r="E9" s="83">
        <v>1</v>
      </c>
      <c r="F9" s="73">
        <v>903</v>
      </c>
      <c r="G9" s="73">
        <v>949</v>
      </c>
      <c r="H9" s="73">
        <v>651</v>
      </c>
      <c r="I9" s="73">
        <v>684</v>
      </c>
      <c r="J9" s="38"/>
      <c r="K9" s="38"/>
      <c r="L9" s="38"/>
      <c r="M9" s="38"/>
      <c r="N9" s="38"/>
      <c r="O9" s="38"/>
      <c r="P9" s="38"/>
      <c r="Q9" s="38"/>
      <c r="R9" s="74">
        <v>1200</v>
      </c>
      <c r="S9" s="74">
        <f>(+R9*5.1%)+R9</f>
        <v>1261.2</v>
      </c>
      <c r="T9" s="38"/>
      <c r="U9" s="38"/>
      <c r="V9" s="38"/>
      <c r="W9" s="38"/>
      <c r="X9" s="38"/>
      <c r="Y9" s="38"/>
      <c r="Z9" s="38"/>
      <c r="AA9" s="38"/>
      <c r="AB9" s="38"/>
      <c r="AC9" s="38"/>
      <c r="AD9" s="38"/>
      <c r="AE9" s="38"/>
      <c r="AF9" s="38"/>
      <c r="AG9" s="38"/>
      <c r="AH9" s="38"/>
      <c r="AI9" s="38"/>
      <c r="AJ9" s="38"/>
      <c r="AK9" s="38"/>
      <c r="AL9" s="38"/>
      <c r="AM9" s="38"/>
      <c r="AN9" s="63">
        <f t="shared" si="4"/>
        <v>949</v>
      </c>
      <c r="AO9" s="63">
        <f t="shared" si="5"/>
        <v>964.73333333333323</v>
      </c>
      <c r="AP9" s="64">
        <f t="shared" si="6"/>
        <v>288.9214656845935</v>
      </c>
      <c r="AQ9" s="65">
        <f t="shared" si="10"/>
        <v>0.29948324132878884</v>
      </c>
      <c r="AR9" s="66">
        <f t="shared" si="7"/>
        <v>797.47899159663871</v>
      </c>
      <c r="AS9" s="67">
        <f t="shared" si="8"/>
        <v>9.49</v>
      </c>
      <c r="AT9" s="68">
        <f t="shared" si="9"/>
        <v>949</v>
      </c>
      <c r="AU9" s="108" t="s">
        <v>321</v>
      </c>
    </row>
    <row r="10" spans="1:47" ht="29">
      <c r="A10" s="61">
        <v>6</v>
      </c>
      <c r="B10" s="118" t="s">
        <v>107</v>
      </c>
      <c r="C10" s="118" t="s">
        <v>108</v>
      </c>
      <c r="D10" s="176" t="s">
        <v>19</v>
      </c>
      <c r="E10" s="301">
        <v>1</v>
      </c>
      <c r="F10" s="108">
        <v>2100</v>
      </c>
      <c r="G10" s="108">
        <v>2207</v>
      </c>
      <c r="H10" s="124"/>
      <c r="I10" s="124"/>
      <c r="J10" s="108">
        <v>1698</v>
      </c>
      <c r="K10" s="108">
        <v>1785</v>
      </c>
      <c r="L10" s="124"/>
      <c r="M10" s="124"/>
      <c r="N10" s="124"/>
      <c r="O10" s="124"/>
      <c r="P10" s="124"/>
      <c r="Q10" s="124"/>
      <c r="R10" s="138">
        <v>2300</v>
      </c>
      <c r="S10" s="108">
        <f>+(R10*5.1%)+R10</f>
        <v>2417.3000000000002</v>
      </c>
      <c r="T10" s="124"/>
      <c r="U10" s="124"/>
      <c r="V10" s="124"/>
      <c r="W10" s="124"/>
      <c r="X10" s="124"/>
      <c r="Y10" s="124"/>
      <c r="Z10" s="124"/>
      <c r="AA10" s="124"/>
      <c r="AB10" s="124"/>
      <c r="AC10" s="124"/>
      <c r="AD10" s="124"/>
      <c r="AE10" s="124"/>
      <c r="AF10" s="124"/>
      <c r="AG10" s="124"/>
      <c r="AH10" s="124"/>
      <c r="AI10" s="124"/>
      <c r="AJ10" s="124"/>
      <c r="AK10" s="124"/>
      <c r="AL10" s="124"/>
      <c r="AM10" s="124"/>
      <c r="AN10" s="165">
        <f t="shared" si="4"/>
        <v>2207</v>
      </c>
      <c r="AO10" s="165">
        <f t="shared" si="5"/>
        <v>2136.4333333333334</v>
      </c>
      <c r="AP10" s="111">
        <f t="shared" si="6"/>
        <v>322.00242752708164</v>
      </c>
      <c r="AQ10" s="65">
        <f t="shared" si="10"/>
        <v>0.15071962345049303</v>
      </c>
      <c r="AR10" s="119">
        <f t="shared" si="7"/>
        <v>1854.6218487394958</v>
      </c>
      <c r="AS10" s="119">
        <f t="shared" si="8"/>
        <v>22.07</v>
      </c>
      <c r="AT10" s="166">
        <f t="shared" si="9"/>
        <v>2207</v>
      </c>
      <c r="AU10" s="108" t="s">
        <v>234</v>
      </c>
    </row>
    <row r="11" spans="1:47" s="29" customFormat="1" ht="29">
      <c r="A11" s="61">
        <v>7</v>
      </c>
      <c r="B11" s="47" t="s">
        <v>109</v>
      </c>
      <c r="C11" s="62" t="s">
        <v>110</v>
      </c>
      <c r="D11" s="61" t="s">
        <v>19</v>
      </c>
      <c r="E11" s="83">
        <v>1</v>
      </c>
      <c r="F11" s="77">
        <v>2941</v>
      </c>
      <c r="G11" s="77">
        <v>3091</v>
      </c>
      <c r="H11" s="77">
        <v>2304</v>
      </c>
      <c r="I11" s="77">
        <v>2422</v>
      </c>
      <c r="J11" s="77">
        <v>2192</v>
      </c>
      <c r="K11" s="77">
        <v>2304</v>
      </c>
      <c r="L11" s="38"/>
      <c r="M11" s="38"/>
      <c r="N11" s="38"/>
      <c r="O11" s="38"/>
      <c r="P11" s="38"/>
      <c r="Q11" s="38"/>
      <c r="R11" s="38"/>
      <c r="S11" s="38"/>
      <c r="T11" s="38"/>
      <c r="U11" s="38"/>
      <c r="V11" s="38"/>
      <c r="W11" s="38"/>
      <c r="X11" s="38"/>
      <c r="Y11" s="38"/>
      <c r="Z11" s="38"/>
      <c r="AA11" s="38"/>
      <c r="AB11" s="38"/>
      <c r="AC11" s="38"/>
      <c r="AD11" s="38"/>
      <c r="AE11" s="38"/>
      <c r="AF11" s="38"/>
      <c r="AG11" s="38"/>
      <c r="AH11" s="38"/>
      <c r="AI11" s="38"/>
      <c r="AJ11" s="38"/>
      <c r="AK11" s="38"/>
      <c r="AL11" s="38"/>
      <c r="AM11" s="38"/>
      <c r="AN11" s="63">
        <f t="shared" si="4"/>
        <v>2422</v>
      </c>
      <c r="AO11" s="63">
        <f t="shared" si="5"/>
        <v>2605.6666666666665</v>
      </c>
      <c r="AP11" s="64">
        <f t="shared" si="6"/>
        <v>424.43177700701671</v>
      </c>
      <c r="AQ11" s="65">
        <f t="shared" si="10"/>
        <v>0.16288797889485099</v>
      </c>
      <c r="AR11" s="66">
        <f t="shared" si="7"/>
        <v>2035.294117647059</v>
      </c>
      <c r="AS11" s="67">
        <f t="shared" si="8"/>
        <v>24.22</v>
      </c>
      <c r="AT11" s="68">
        <f t="shared" si="9"/>
        <v>2422</v>
      </c>
      <c r="AU11" s="108" t="s">
        <v>321</v>
      </c>
    </row>
    <row r="12" spans="1:47" s="29" customFormat="1" ht="29">
      <c r="A12" s="300">
        <v>8</v>
      </c>
      <c r="B12" s="47" t="s">
        <v>111</v>
      </c>
      <c r="C12" s="62" t="s">
        <v>112</v>
      </c>
      <c r="D12" s="61" t="s">
        <v>25</v>
      </c>
      <c r="E12" s="301">
        <v>1</v>
      </c>
      <c r="F12" s="38"/>
      <c r="G12" s="38"/>
      <c r="H12" s="38"/>
      <c r="I12" s="38"/>
      <c r="J12" s="38"/>
      <c r="K12" s="38"/>
      <c r="L12" s="38"/>
      <c r="M12" s="38"/>
      <c r="N12" s="38"/>
      <c r="O12" s="38"/>
      <c r="P12" s="38">
        <v>11200</v>
      </c>
      <c r="Q12" s="38"/>
      <c r="R12" s="38"/>
      <c r="S12" s="38"/>
      <c r="T12" s="38">
        <v>12000</v>
      </c>
      <c r="U12" s="38"/>
      <c r="V12" s="38"/>
      <c r="W12" s="38"/>
      <c r="X12" s="38"/>
      <c r="Y12" s="38"/>
      <c r="Z12" s="38"/>
      <c r="AA12" s="38"/>
      <c r="AB12" s="38"/>
      <c r="AC12" s="38"/>
      <c r="AD12" s="38"/>
      <c r="AE12" s="38"/>
      <c r="AF12" s="38"/>
      <c r="AG12" s="38"/>
      <c r="AH12" s="38"/>
      <c r="AI12" s="38"/>
      <c r="AJ12" s="38"/>
      <c r="AK12" s="38"/>
      <c r="AL12" s="38"/>
      <c r="AM12" s="38"/>
      <c r="AN12" s="63">
        <f t="shared" si="4"/>
        <v>11600</v>
      </c>
      <c r="AO12" s="63">
        <f t="shared" si="5"/>
        <v>11600</v>
      </c>
      <c r="AP12" s="64">
        <f t="shared" si="6"/>
        <v>565.68542494923804</v>
      </c>
      <c r="AQ12" s="65">
        <f t="shared" si="10"/>
        <v>4.8765984909417075E-2</v>
      </c>
      <c r="AR12" s="66">
        <f t="shared" si="7"/>
        <v>9747.8991596638662</v>
      </c>
      <c r="AS12" s="67">
        <f t="shared" si="8"/>
        <v>116</v>
      </c>
      <c r="AT12" s="68">
        <f t="shared" si="9"/>
        <v>11600</v>
      </c>
      <c r="AU12" s="108" t="s">
        <v>234</v>
      </c>
    </row>
    <row r="13" spans="1:47" s="29" customFormat="1" ht="29">
      <c r="A13" s="61">
        <v>9</v>
      </c>
      <c r="B13" s="47" t="s">
        <v>111</v>
      </c>
      <c r="C13" s="71" t="s">
        <v>113</v>
      </c>
      <c r="D13" s="72" t="s">
        <v>25</v>
      </c>
      <c r="E13" s="83">
        <v>1</v>
      </c>
      <c r="F13" s="38"/>
      <c r="G13" s="38"/>
      <c r="H13" s="38"/>
      <c r="I13" s="38"/>
      <c r="J13" s="38"/>
      <c r="K13" s="38"/>
      <c r="L13" s="38"/>
      <c r="M13" s="38"/>
      <c r="N13" s="38"/>
      <c r="O13" s="38"/>
      <c r="P13" s="38"/>
      <c r="Q13" s="38">
        <v>19600</v>
      </c>
      <c r="R13" s="38">
        <v>18000</v>
      </c>
      <c r="S13" s="38">
        <f>+(R13*5.1%)+R13</f>
        <v>18918</v>
      </c>
      <c r="T13" s="38"/>
      <c r="U13" s="38"/>
      <c r="V13" s="38"/>
      <c r="W13" s="38"/>
      <c r="X13" s="38"/>
      <c r="Y13" s="38"/>
      <c r="Z13" s="38"/>
      <c r="AA13" s="38"/>
      <c r="AB13" s="38"/>
      <c r="AC13" s="38"/>
      <c r="AD13" s="38"/>
      <c r="AE13" s="38"/>
      <c r="AF13" s="38"/>
      <c r="AG13" s="38"/>
      <c r="AH13" s="38"/>
      <c r="AI13" s="38"/>
      <c r="AJ13" s="38"/>
      <c r="AK13" s="38"/>
      <c r="AL13" s="38"/>
      <c r="AM13" s="38"/>
      <c r="AN13" s="63">
        <f t="shared" si="4"/>
        <v>19259</v>
      </c>
      <c r="AO13" s="63">
        <f t="shared" si="5"/>
        <v>19259</v>
      </c>
      <c r="AP13" s="64">
        <f t="shared" si="6"/>
        <v>482.24682476922538</v>
      </c>
      <c r="AQ13" s="65">
        <f t="shared" si="10"/>
        <v>2.5040076056349E-2</v>
      </c>
      <c r="AR13" s="66">
        <f t="shared" si="7"/>
        <v>16184.033613445379</v>
      </c>
      <c r="AS13" s="67">
        <f t="shared" si="8"/>
        <v>192.59</v>
      </c>
      <c r="AT13" s="68">
        <f t="shared" si="9"/>
        <v>19259</v>
      </c>
      <c r="AU13" s="108" t="s">
        <v>234</v>
      </c>
    </row>
    <row r="14" spans="1:47" s="29" customFormat="1" ht="43.5">
      <c r="A14" s="61">
        <v>10</v>
      </c>
      <c r="B14" s="37" t="s">
        <v>114</v>
      </c>
      <c r="C14" s="78" t="s">
        <v>298</v>
      </c>
      <c r="D14" s="61" t="s">
        <v>25</v>
      </c>
      <c r="E14" s="301">
        <v>1</v>
      </c>
      <c r="F14" s="38"/>
      <c r="G14" s="38"/>
      <c r="H14" s="38"/>
      <c r="I14" s="38"/>
      <c r="J14" s="38"/>
      <c r="K14" s="38"/>
      <c r="L14" s="38"/>
      <c r="M14" s="38"/>
      <c r="N14" s="38"/>
      <c r="O14" s="38"/>
      <c r="P14" s="43">
        <v>46200</v>
      </c>
      <c r="Q14" s="43"/>
      <c r="R14" s="54">
        <v>34000</v>
      </c>
      <c r="S14" s="54">
        <f>+(R14*5.1%)+R14</f>
        <v>35734</v>
      </c>
      <c r="T14" s="38"/>
      <c r="U14" s="38"/>
      <c r="V14" s="38"/>
      <c r="W14" s="38"/>
      <c r="X14" s="38"/>
      <c r="Y14" s="38"/>
      <c r="Z14" s="38"/>
      <c r="AA14" s="38"/>
      <c r="AB14" s="38"/>
      <c r="AC14" s="38"/>
      <c r="AD14" s="38"/>
      <c r="AE14" s="38"/>
      <c r="AF14" s="38"/>
      <c r="AG14" s="38"/>
      <c r="AH14" s="38"/>
      <c r="AI14" s="38"/>
      <c r="AJ14" s="38"/>
      <c r="AK14" s="38"/>
      <c r="AL14" s="38"/>
      <c r="AM14" s="38"/>
      <c r="AN14" s="63">
        <f t="shared" si="4"/>
        <v>40967</v>
      </c>
      <c r="AO14" s="63">
        <f t="shared" si="5"/>
        <v>40967</v>
      </c>
      <c r="AP14" s="64">
        <f t="shared" si="6"/>
        <v>7400.5795718984064</v>
      </c>
      <c r="AQ14" s="65">
        <f t="shared" si="10"/>
        <v>0.18064733985643094</v>
      </c>
      <c r="AR14" s="66">
        <f t="shared" si="7"/>
        <v>34426.050420168067</v>
      </c>
      <c r="AS14" s="67">
        <f t="shared" si="8"/>
        <v>409.66999999999996</v>
      </c>
      <c r="AT14" s="68">
        <f t="shared" si="9"/>
        <v>40967</v>
      </c>
      <c r="AU14" s="108" t="s">
        <v>321</v>
      </c>
    </row>
    <row r="15" spans="1:47" s="29" customFormat="1" ht="29">
      <c r="A15" s="300">
        <v>11</v>
      </c>
      <c r="B15" s="47" t="s">
        <v>115</v>
      </c>
      <c r="C15" s="62" t="s">
        <v>116</v>
      </c>
      <c r="D15" s="61" t="s">
        <v>25</v>
      </c>
      <c r="E15" s="83">
        <v>1</v>
      </c>
      <c r="F15" s="73">
        <v>11500</v>
      </c>
      <c r="G15" s="73">
        <v>12087</v>
      </c>
      <c r="H15" s="38"/>
      <c r="I15" s="38"/>
      <c r="J15" s="73">
        <v>12400</v>
      </c>
      <c r="K15" s="73">
        <v>13032</v>
      </c>
      <c r="L15" s="38"/>
      <c r="M15" s="38"/>
      <c r="N15" s="38"/>
      <c r="O15" s="38"/>
      <c r="P15" s="38"/>
      <c r="Q15" s="38"/>
      <c r="R15" s="55"/>
      <c r="S15" s="55"/>
      <c r="T15" s="38"/>
      <c r="U15" s="38"/>
      <c r="V15" s="38"/>
      <c r="W15" s="38"/>
      <c r="X15" s="38"/>
      <c r="Y15" s="38"/>
      <c r="Z15" s="38"/>
      <c r="AA15" s="38"/>
      <c r="AB15" s="38"/>
      <c r="AC15" s="38"/>
      <c r="AD15" s="38"/>
      <c r="AE15" s="38"/>
      <c r="AF15" s="38"/>
      <c r="AG15" s="38"/>
      <c r="AH15" s="38"/>
      <c r="AI15" s="38"/>
      <c r="AJ15" s="38"/>
      <c r="AK15" s="38"/>
      <c r="AL15" s="38"/>
      <c r="AM15" s="38"/>
      <c r="AN15" s="63">
        <f>MEDIAN(G15,I15,K15,M15,O15,P15,Q15,S15,T15,V15,X15,Y15,Z15,AA15,AB15,AC15,AE15,AG15,AJ15,AM15)</f>
        <v>12559.5</v>
      </c>
      <c r="AO15" s="63">
        <f t="shared" si="5"/>
        <v>12559.5</v>
      </c>
      <c r="AP15" s="64">
        <f t="shared" si="6"/>
        <v>668.21590822128746</v>
      </c>
      <c r="AQ15" s="65">
        <f t="shared" si="10"/>
        <v>5.3204021515290217E-2</v>
      </c>
      <c r="AR15" s="66">
        <f t="shared" si="7"/>
        <v>10554.621848739496</v>
      </c>
      <c r="AS15" s="67">
        <f t="shared" si="8"/>
        <v>125.6</v>
      </c>
      <c r="AT15" s="68">
        <f t="shared" si="9"/>
        <v>12560</v>
      </c>
      <c r="AU15" s="108" t="s">
        <v>234</v>
      </c>
    </row>
    <row r="16" spans="1:47" s="29" customFormat="1" ht="29">
      <c r="A16" s="61">
        <v>12</v>
      </c>
      <c r="B16" s="47" t="s">
        <v>117</v>
      </c>
      <c r="C16" s="47" t="s">
        <v>118</v>
      </c>
      <c r="D16" s="61" t="s">
        <v>25</v>
      </c>
      <c r="E16" s="301">
        <v>1</v>
      </c>
      <c r="F16" s="73">
        <v>159660</v>
      </c>
      <c r="G16" s="73">
        <v>167803</v>
      </c>
      <c r="H16" s="38">
        <v>142000</v>
      </c>
      <c r="I16" s="38">
        <v>149242</v>
      </c>
      <c r="J16" s="73">
        <v>130570</v>
      </c>
      <c r="K16" s="73">
        <v>137229</v>
      </c>
      <c r="L16" s="38"/>
      <c r="M16" s="38"/>
      <c r="N16" s="38"/>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63">
        <f t="shared" si="4"/>
        <v>149242</v>
      </c>
      <c r="AO16" s="63">
        <f t="shared" si="5"/>
        <v>151424.66666666666</v>
      </c>
      <c r="AP16" s="64">
        <f t="shared" si="6"/>
        <v>15403.42151384988</v>
      </c>
      <c r="AQ16" s="65">
        <f t="shared" si="10"/>
        <v>0.10172333116478083</v>
      </c>
      <c r="AR16" s="66">
        <f t="shared" si="7"/>
        <v>127247.89915966387</v>
      </c>
      <c r="AS16" s="67">
        <f t="shared" si="8"/>
        <v>1514.25</v>
      </c>
      <c r="AT16" s="68">
        <f t="shared" si="9"/>
        <v>151425</v>
      </c>
      <c r="AU16" s="108" t="s">
        <v>234</v>
      </c>
    </row>
    <row r="17" spans="1:47" s="29" customFormat="1" ht="29.5" thickBot="1">
      <c r="A17" s="61">
        <v>13</v>
      </c>
      <c r="B17" s="47" t="s">
        <v>119</v>
      </c>
      <c r="C17" s="47" t="s">
        <v>120</v>
      </c>
      <c r="D17" s="61" t="s">
        <v>25</v>
      </c>
      <c r="E17" s="83">
        <v>1</v>
      </c>
      <c r="F17" s="73">
        <v>205880</v>
      </c>
      <c r="G17" s="73">
        <v>216380</v>
      </c>
      <c r="H17" s="73">
        <v>190000</v>
      </c>
      <c r="I17" s="73">
        <v>199690</v>
      </c>
      <c r="J17" s="73">
        <v>202310</v>
      </c>
      <c r="K17" s="73">
        <v>212628</v>
      </c>
      <c r="L17" s="38"/>
      <c r="M17" s="38"/>
      <c r="N17" s="38"/>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63">
        <f t="shared" si="4"/>
        <v>212628</v>
      </c>
      <c r="AO17" s="63">
        <f t="shared" si="5"/>
        <v>209566</v>
      </c>
      <c r="AP17" s="64">
        <f t="shared" si="6"/>
        <v>8756.1925515602961</v>
      </c>
      <c r="AQ17" s="65">
        <f t="shared" si="10"/>
        <v>4.1782505518835576E-2</v>
      </c>
      <c r="AR17" s="66">
        <f t="shared" si="7"/>
        <v>176105.88235294117</v>
      </c>
      <c r="AS17" s="67">
        <f t="shared" si="8"/>
        <v>2095.66</v>
      </c>
      <c r="AT17" s="68">
        <f t="shared" si="9"/>
        <v>209566</v>
      </c>
      <c r="AU17" s="108" t="s">
        <v>234</v>
      </c>
    </row>
    <row r="18" spans="1:47" s="29" customFormat="1" ht="29.5" thickBot="1">
      <c r="A18" s="300">
        <v>14</v>
      </c>
      <c r="B18" s="70" t="s">
        <v>121</v>
      </c>
      <c r="C18" s="71" t="s">
        <v>122</v>
      </c>
      <c r="D18" s="61" t="s">
        <v>19</v>
      </c>
      <c r="E18" s="301">
        <v>1</v>
      </c>
      <c r="F18" s="38"/>
      <c r="G18" s="38"/>
      <c r="H18" s="38"/>
      <c r="I18" s="38"/>
      <c r="J18" s="38"/>
      <c r="K18" s="38"/>
      <c r="L18" s="38"/>
      <c r="M18" s="38"/>
      <c r="N18" s="38"/>
      <c r="O18" s="38"/>
      <c r="P18" s="38"/>
      <c r="Q18" s="38"/>
      <c r="R18" s="38"/>
      <c r="S18" s="38"/>
      <c r="T18" s="38"/>
      <c r="U18" s="79">
        <v>180</v>
      </c>
      <c r="V18" s="80">
        <v>189</v>
      </c>
      <c r="W18" s="79">
        <v>148</v>
      </c>
      <c r="X18" s="80">
        <v>156</v>
      </c>
      <c r="Y18" s="76">
        <v>200</v>
      </c>
      <c r="Z18" s="76"/>
      <c r="AA18" s="76"/>
      <c r="AB18" s="76"/>
      <c r="AC18" s="76"/>
      <c r="AD18" s="76"/>
      <c r="AE18" s="76"/>
      <c r="AF18" s="76"/>
      <c r="AG18" s="76"/>
      <c r="AH18" s="76"/>
      <c r="AI18" s="76"/>
      <c r="AJ18" s="76"/>
      <c r="AK18" s="76"/>
      <c r="AL18" s="76"/>
      <c r="AM18" s="76"/>
      <c r="AN18" s="63">
        <f t="shared" si="4"/>
        <v>189</v>
      </c>
      <c r="AO18" s="63">
        <f t="shared" si="5"/>
        <v>181.66666666666666</v>
      </c>
      <c r="AP18" s="64">
        <f t="shared" si="6"/>
        <v>22.898325994127514</v>
      </c>
      <c r="AQ18" s="65">
        <f t="shared" si="10"/>
        <v>0.12604583116033494</v>
      </c>
      <c r="AR18" s="66">
        <f t="shared" si="7"/>
        <v>152.94117647058823</v>
      </c>
      <c r="AS18" s="67">
        <f t="shared" si="8"/>
        <v>1.8199999999999998</v>
      </c>
      <c r="AT18" s="68">
        <f t="shared" si="9"/>
        <v>182</v>
      </c>
      <c r="AU18" s="108" t="s">
        <v>234</v>
      </c>
    </row>
    <row r="19" spans="1:47" s="29" customFormat="1" ht="29">
      <c r="A19" s="61">
        <v>15</v>
      </c>
      <c r="B19" s="70" t="s">
        <v>123</v>
      </c>
      <c r="C19" s="71" t="s">
        <v>124</v>
      </c>
      <c r="D19" s="61" t="s">
        <v>27</v>
      </c>
      <c r="E19" s="83">
        <v>1</v>
      </c>
      <c r="F19" s="38"/>
      <c r="G19" s="38"/>
      <c r="H19" s="38"/>
      <c r="I19" s="38"/>
      <c r="J19" s="38"/>
      <c r="K19" s="38"/>
      <c r="L19" s="38"/>
      <c r="M19" s="38"/>
      <c r="N19" s="38"/>
      <c r="O19" s="38"/>
      <c r="P19" s="38"/>
      <c r="Q19" s="43">
        <v>9800</v>
      </c>
      <c r="R19" s="38"/>
      <c r="S19" s="38"/>
      <c r="T19" s="38"/>
      <c r="U19" s="38"/>
      <c r="V19" s="38"/>
      <c r="W19" s="38"/>
      <c r="X19" s="38"/>
      <c r="Y19" s="38"/>
      <c r="Z19" s="43">
        <v>10510</v>
      </c>
      <c r="AA19" s="43">
        <v>10900</v>
      </c>
      <c r="AB19" s="38"/>
      <c r="AC19" s="38"/>
      <c r="AD19" s="38"/>
      <c r="AE19" s="38"/>
      <c r="AF19" s="38"/>
      <c r="AG19" s="38"/>
      <c r="AH19" s="38"/>
      <c r="AI19" s="38"/>
      <c r="AJ19" s="38"/>
      <c r="AK19" s="38"/>
      <c r="AL19" s="38"/>
      <c r="AM19" s="38"/>
      <c r="AN19" s="63">
        <f t="shared" si="4"/>
        <v>10510</v>
      </c>
      <c r="AO19" s="63">
        <f t="shared" si="5"/>
        <v>10403.333333333334</v>
      </c>
      <c r="AP19" s="64">
        <f t="shared" si="6"/>
        <v>557.70362499569012</v>
      </c>
      <c r="AQ19" s="65">
        <f t="shared" si="10"/>
        <v>5.3608166452645635E-2</v>
      </c>
      <c r="AR19" s="66">
        <f t="shared" si="7"/>
        <v>8742.8571428571431</v>
      </c>
      <c r="AS19" s="67">
        <f t="shared" si="8"/>
        <v>104.03999999999999</v>
      </c>
      <c r="AT19" s="68">
        <f t="shared" si="9"/>
        <v>10404</v>
      </c>
      <c r="AU19" s="108" t="s">
        <v>234</v>
      </c>
    </row>
    <row r="20" spans="1:47" ht="29">
      <c r="A20" s="61">
        <v>16</v>
      </c>
      <c r="B20" s="118" t="s">
        <v>125</v>
      </c>
      <c r="C20" s="118" t="s">
        <v>126</v>
      </c>
      <c r="D20" s="176" t="s">
        <v>30</v>
      </c>
      <c r="E20" s="301">
        <v>1</v>
      </c>
      <c r="F20" s="124"/>
      <c r="G20" s="124"/>
      <c r="H20" s="124"/>
      <c r="I20" s="124"/>
      <c r="J20" s="124"/>
      <c r="K20" s="124"/>
      <c r="L20" s="124"/>
      <c r="M20" s="124"/>
      <c r="N20" s="124"/>
      <c r="O20" s="124"/>
      <c r="P20" s="124"/>
      <c r="Q20" s="119">
        <v>19800</v>
      </c>
      <c r="R20" s="124"/>
      <c r="S20" s="124"/>
      <c r="T20" s="124"/>
      <c r="U20" s="124"/>
      <c r="V20" s="124"/>
      <c r="W20" s="124"/>
      <c r="X20" s="124"/>
      <c r="Y20" s="124"/>
      <c r="Z20" s="119">
        <v>18300</v>
      </c>
      <c r="AA20" s="124"/>
      <c r="AB20" s="124"/>
      <c r="AC20" s="124"/>
      <c r="AD20" s="124"/>
      <c r="AE20" s="124"/>
      <c r="AF20" s="124"/>
      <c r="AG20" s="124"/>
      <c r="AH20" s="124"/>
      <c r="AI20" s="124"/>
      <c r="AJ20" s="124"/>
      <c r="AK20" s="124"/>
      <c r="AL20" s="124"/>
      <c r="AM20" s="124"/>
      <c r="AN20" s="165">
        <f t="shared" si="4"/>
        <v>19050</v>
      </c>
      <c r="AO20" s="165">
        <f t="shared" si="5"/>
        <v>19050</v>
      </c>
      <c r="AP20" s="111">
        <f t="shared" si="6"/>
        <v>1060.6601717798212</v>
      </c>
      <c r="AQ20" s="65">
        <f t="shared" si="10"/>
        <v>5.567769930602736E-2</v>
      </c>
      <c r="AR20" s="119">
        <f t="shared" si="7"/>
        <v>16008.403361344539</v>
      </c>
      <c r="AS20" s="119">
        <f t="shared" si="8"/>
        <v>190.5</v>
      </c>
      <c r="AT20" s="166">
        <f t="shared" si="9"/>
        <v>19050</v>
      </c>
      <c r="AU20" s="108" t="s">
        <v>234</v>
      </c>
    </row>
    <row r="21" spans="1:47" ht="43.5">
      <c r="A21" s="300">
        <v>17</v>
      </c>
      <c r="B21" s="118" t="s">
        <v>127</v>
      </c>
      <c r="C21" s="118" t="s">
        <v>128</v>
      </c>
      <c r="D21" s="176" t="s">
        <v>19</v>
      </c>
      <c r="E21" s="83">
        <v>1</v>
      </c>
      <c r="F21" s="124"/>
      <c r="G21" s="124"/>
      <c r="H21" s="124"/>
      <c r="I21" s="124"/>
      <c r="J21" s="124"/>
      <c r="K21" s="124"/>
      <c r="L21" s="124"/>
      <c r="M21" s="124"/>
      <c r="N21" s="124"/>
      <c r="O21" s="124"/>
      <c r="P21" s="124"/>
      <c r="Q21" s="119">
        <v>5800</v>
      </c>
      <c r="R21" s="124"/>
      <c r="S21" s="124"/>
      <c r="T21" s="124"/>
      <c r="U21" s="124"/>
      <c r="V21" s="124"/>
      <c r="W21" s="124"/>
      <c r="X21" s="124"/>
      <c r="Y21" s="124"/>
      <c r="Z21" s="119">
        <v>4700</v>
      </c>
      <c r="AA21" s="124"/>
      <c r="AB21" s="124"/>
      <c r="AC21" s="124"/>
      <c r="AD21" s="124"/>
      <c r="AE21" s="124"/>
      <c r="AF21" s="124"/>
      <c r="AG21" s="124"/>
      <c r="AH21" s="124"/>
      <c r="AI21" s="124"/>
      <c r="AJ21" s="124"/>
      <c r="AK21" s="124"/>
      <c r="AL21" s="124"/>
      <c r="AM21" s="124"/>
      <c r="AN21" s="165">
        <f t="shared" si="4"/>
        <v>5250</v>
      </c>
      <c r="AO21" s="165">
        <f t="shared" si="5"/>
        <v>5250</v>
      </c>
      <c r="AP21" s="111">
        <f t="shared" si="6"/>
        <v>777.81745930520231</v>
      </c>
      <c r="AQ21" s="65">
        <f t="shared" si="10"/>
        <v>0.14815570653432425</v>
      </c>
      <c r="AR21" s="119">
        <f t="shared" si="7"/>
        <v>4411.7647058823532</v>
      </c>
      <c r="AS21" s="119">
        <f t="shared" si="8"/>
        <v>52.5</v>
      </c>
      <c r="AT21" s="166">
        <f t="shared" si="9"/>
        <v>5250</v>
      </c>
      <c r="AU21" s="108" t="s">
        <v>234</v>
      </c>
    </row>
    <row r="22" spans="1:47" s="29" customFormat="1" ht="98.5" customHeight="1">
      <c r="A22" s="61">
        <v>18</v>
      </c>
      <c r="B22" s="47" t="s">
        <v>129</v>
      </c>
      <c r="C22" s="47" t="s">
        <v>130</v>
      </c>
      <c r="D22" s="61" t="s">
        <v>27</v>
      </c>
      <c r="E22" s="301">
        <v>1</v>
      </c>
      <c r="F22" s="84">
        <v>5462</v>
      </c>
      <c r="G22" s="85">
        <f t="shared" ref="G22:G23" si="11">((F22*5.1%)+F22)</f>
        <v>5740.5619999999999</v>
      </c>
      <c r="H22" s="84">
        <v>4000</v>
      </c>
      <c r="I22" s="84">
        <f t="shared" ref="I22:I23" si="12">((H22*5.1%)+H22)</f>
        <v>4204</v>
      </c>
      <c r="J22" s="84">
        <v>4096</v>
      </c>
      <c r="K22" s="84">
        <f t="shared" ref="K22" si="13">((J22*5.1%)+J22)</f>
        <v>4304.8959999999997</v>
      </c>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63">
        <f t="shared" si="4"/>
        <v>4304.8959999999997</v>
      </c>
      <c r="AO22" s="63">
        <f t="shared" si="5"/>
        <v>4749.8193333333329</v>
      </c>
      <c r="AP22" s="64">
        <f t="shared" si="6"/>
        <v>859.49012464910652</v>
      </c>
      <c r="AQ22" s="65">
        <f t="shared" si="10"/>
        <v>0.18095217193154434</v>
      </c>
      <c r="AR22" s="66">
        <f t="shared" si="7"/>
        <v>3617.6470588235297</v>
      </c>
      <c r="AS22" s="67">
        <f t="shared" si="8"/>
        <v>43.05</v>
      </c>
      <c r="AT22" s="68">
        <f t="shared" si="9"/>
        <v>4305</v>
      </c>
      <c r="AU22" s="108" t="s">
        <v>321</v>
      </c>
    </row>
    <row r="23" spans="1:47" s="29" customFormat="1" ht="117" customHeight="1">
      <c r="A23" s="61">
        <v>19</v>
      </c>
      <c r="B23" s="47" t="s">
        <v>131</v>
      </c>
      <c r="C23" s="47" t="s">
        <v>132</v>
      </c>
      <c r="D23" s="61" t="s">
        <v>27</v>
      </c>
      <c r="E23" s="83">
        <v>1</v>
      </c>
      <c r="F23" s="84">
        <v>2941</v>
      </c>
      <c r="G23" s="85">
        <f t="shared" si="11"/>
        <v>3090.991</v>
      </c>
      <c r="H23" s="84">
        <v>3100</v>
      </c>
      <c r="I23" s="84">
        <f t="shared" si="12"/>
        <v>3258.1</v>
      </c>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63">
        <f t="shared" si="4"/>
        <v>3174.5455000000002</v>
      </c>
      <c r="AO23" s="63">
        <f t="shared" si="5"/>
        <v>3174.5455000000002</v>
      </c>
      <c r="AP23" s="64">
        <f t="shared" si="6"/>
        <v>118.16390709730271</v>
      </c>
      <c r="AQ23" s="65">
        <f t="shared" si="10"/>
        <v>3.7222306971912263E-2</v>
      </c>
      <c r="AR23" s="66">
        <f t="shared" si="7"/>
        <v>2668.0672268907565</v>
      </c>
      <c r="AS23" s="67">
        <f t="shared" si="8"/>
        <v>31.75</v>
      </c>
      <c r="AT23" s="68">
        <f t="shared" si="9"/>
        <v>3175</v>
      </c>
      <c r="AU23" s="108" t="s">
        <v>234</v>
      </c>
    </row>
    <row r="24" spans="1:47" s="29" customFormat="1" ht="68.5" customHeight="1">
      <c r="A24" s="300">
        <v>20</v>
      </c>
      <c r="B24" s="47" t="s">
        <v>133</v>
      </c>
      <c r="C24" s="47" t="s">
        <v>134</v>
      </c>
      <c r="D24" s="61" t="s">
        <v>25</v>
      </c>
      <c r="E24" s="301">
        <v>1</v>
      </c>
      <c r="F24" s="73">
        <v>6555</v>
      </c>
      <c r="G24" s="73">
        <v>6889</v>
      </c>
      <c r="H24" s="73">
        <v>5040</v>
      </c>
      <c r="I24" s="73">
        <v>5297</v>
      </c>
      <c r="J24" s="73">
        <v>5724</v>
      </c>
      <c r="K24" s="73">
        <v>6016</v>
      </c>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63">
        <f t="shared" si="4"/>
        <v>6016</v>
      </c>
      <c r="AO24" s="63">
        <f t="shared" si="5"/>
        <v>6067.333333333333</v>
      </c>
      <c r="AP24" s="64">
        <f t="shared" si="6"/>
        <v>797.24044888185131</v>
      </c>
      <c r="AQ24" s="65">
        <f t="shared" si="10"/>
        <v>0.13139882137378059</v>
      </c>
      <c r="AR24" s="66">
        <f t="shared" si="7"/>
        <v>5099.1596638655465</v>
      </c>
      <c r="AS24" s="67">
        <f t="shared" si="8"/>
        <v>60.68</v>
      </c>
      <c r="AT24" s="68">
        <f t="shared" si="9"/>
        <v>6068</v>
      </c>
      <c r="AU24" s="108" t="s">
        <v>234</v>
      </c>
    </row>
    <row r="25" spans="1:47" s="29" customFormat="1" ht="58.4" customHeight="1">
      <c r="A25" s="61">
        <v>21</v>
      </c>
      <c r="B25" s="47" t="s">
        <v>135</v>
      </c>
      <c r="C25" s="47" t="s">
        <v>136</v>
      </c>
      <c r="D25" s="61" t="s">
        <v>25</v>
      </c>
      <c r="E25" s="83">
        <v>1</v>
      </c>
      <c r="F25" s="38"/>
      <c r="G25" s="38"/>
      <c r="H25" s="38"/>
      <c r="I25" s="38"/>
      <c r="J25" s="38"/>
      <c r="K25" s="38"/>
      <c r="L25" s="38"/>
      <c r="M25" s="38"/>
      <c r="N25" s="38"/>
      <c r="O25" s="38"/>
      <c r="P25" s="38"/>
      <c r="Q25" s="43">
        <v>18900</v>
      </c>
      <c r="R25" s="38"/>
      <c r="S25" s="38"/>
      <c r="T25" s="38"/>
      <c r="U25" s="38"/>
      <c r="V25" s="38"/>
      <c r="W25" s="38"/>
      <c r="X25" s="38"/>
      <c r="Y25" s="38"/>
      <c r="Z25" s="43">
        <v>15370</v>
      </c>
      <c r="AA25" s="38"/>
      <c r="AB25" s="38"/>
      <c r="AC25" s="38"/>
      <c r="AD25" s="38"/>
      <c r="AE25" s="38"/>
      <c r="AF25" s="38"/>
      <c r="AG25" s="38"/>
      <c r="AH25" s="38"/>
      <c r="AI25" s="38"/>
      <c r="AJ25" s="38"/>
      <c r="AK25" s="38"/>
      <c r="AL25" s="38"/>
      <c r="AM25" s="38"/>
      <c r="AN25" s="63">
        <f t="shared" si="4"/>
        <v>17135</v>
      </c>
      <c r="AO25" s="63">
        <f t="shared" si="5"/>
        <v>17135</v>
      </c>
      <c r="AP25" s="64">
        <f t="shared" si="6"/>
        <v>2496.0869375885127</v>
      </c>
      <c r="AQ25" s="65">
        <f t="shared" si="10"/>
        <v>0.14567183761823826</v>
      </c>
      <c r="AR25" s="66">
        <f t="shared" si="7"/>
        <v>14399.159663865546</v>
      </c>
      <c r="AS25" s="67">
        <f t="shared" si="8"/>
        <v>171.35</v>
      </c>
      <c r="AT25" s="68">
        <f t="shared" si="9"/>
        <v>17135</v>
      </c>
      <c r="AU25" s="108" t="s">
        <v>234</v>
      </c>
    </row>
    <row r="26" spans="1:47" ht="79.400000000000006" customHeight="1">
      <c r="A26" s="61">
        <v>22</v>
      </c>
      <c r="B26" s="118" t="s">
        <v>137</v>
      </c>
      <c r="C26" s="118" t="s">
        <v>138</v>
      </c>
      <c r="D26" s="176" t="s">
        <v>19</v>
      </c>
      <c r="E26" s="301">
        <v>1</v>
      </c>
      <c r="F26" s="124"/>
      <c r="G26" s="124"/>
      <c r="H26" s="124"/>
      <c r="I26" s="124"/>
      <c r="J26" s="124"/>
      <c r="K26" s="124"/>
      <c r="L26" s="124"/>
      <c r="M26" s="124"/>
      <c r="N26" s="124"/>
      <c r="O26" s="124"/>
      <c r="P26" s="124"/>
      <c r="Q26" s="119">
        <v>5800</v>
      </c>
      <c r="R26" s="124"/>
      <c r="S26" s="124"/>
      <c r="T26" s="124"/>
      <c r="U26" s="124"/>
      <c r="V26" s="124"/>
      <c r="W26" s="124"/>
      <c r="X26" s="124"/>
      <c r="Y26" s="124"/>
      <c r="Z26" s="119">
        <v>5050</v>
      </c>
      <c r="AA26" s="124"/>
      <c r="AB26" s="124"/>
      <c r="AC26" s="124"/>
      <c r="AD26" s="124"/>
      <c r="AE26" s="124"/>
      <c r="AF26" s="124"/>
      <c r="AG26" s="124"/>
      <c r="AH26" s="124"/>
      <c r="AI26" s="124"/>
      <c r="AJ26" s="124"/>
      <c r="AK26" s="124"/>
      <c r="AL26" s="124"/>
      <c r="AM26" s="124"/>
      <c r="AN26" s="165">
        <f t="shared" si="4"/>
        <v>5425</v>
      </c>
      <c r="AO26" s="165">
        <f t="shared" si="5"/>
        <v>5425</v>
      </c>
      <c r="AP26" s="111">
        <f t="shared" si="6"/>
        <v>530.33008588991061</v>
      </c>
      <c r="AQ26" s="65">
        <f t="shared" si="10"/>
        <v>9.7756697859891356E-2</v>
      </c>
      <c r="AR26" s="119">
        <f t="shared" si="7"/>
        <v>4558.8235294117649</v>
      </c>
      <c r="AS26" s="119">
        <f t="shared" si="8"/>
        <v>54.25</v>
      </c>
      <c r="AT26" s="166">
        <f t="shared" si="9"/>
        <v>5425</v>
      </c>
      <c r="AU26" s="108" t="s">
        <v>234</v>
      </c>
    </row>
    <row r="27" spans="1:47" ht="74.150000000000006" customHeight="1">
      <c r="A27" s="300">
        <v>23</v>
      </c>
      <c r="B27" s="118" t="s">
        <v>139</v>
      </c>
      <c r="C27" s="118" t="s">
        <v>140</v>
      </c>
      <c r="D27" s="176" t="s">
        <v>25</v>
      </c>
      <c r="E27" s="83">
        <v>1</v>
      </c>
      <c r="F27" s="124"/>
      <c r="G27" s="124"/>
      <c r="H27" s="124"/>
      <c r="I27" s="124"/>
      <c r="J27" s="124"/>
      <c r="K27" s="124"/>
      <c r="L27" s="124"/>
      <c r="M27" s="124"/>
      <c r="N27" s="124"/>
      <c r="O27" s="124"/>
      <c r="P27" s="119">
        <v>18300</v>
      </c>
      <c r="Q27" s="119">
        <v>18000</v>
      </c>
      <c r="R27" s="124"/>
      <c r="S27" s="124"/>
      <c r="T27" s="124"/>
      <c r="U27" s="124"/>
      <c r="V27" s="124"/>
      <c r="W27" s="124"/>
      <c r="X27" s="124"/>
      <c r="Y27" s="124"/>
      <c r="Z27" s="124"/>
      <c r="AA27" s="124"/>
      <c r="AB27" s="124"/>
      <c r="AC27" s="124"/>
      <c r="AD27" s="124"/>
      <c r="AE27" s="124"/>
      <c r="AF27" s="124"/>
      <c r="AG27" s="124"/>
      <c r="AH27" s="124"/>
      <c r="AI27" s="124"/>
      <c r="AJ27" s="124"/>
      <c r="AK27" s="124"/>
      <c r="AL27" s="124"/>
      <c r="AM27" s="124"/>
      <c r="AN27" s="165">
        <f t="shared" si="4"/>
        <v>18150</v>
      </c>
      <c r="AO27" s="165">
        <f t="shared" si="5"/>
        <v>18150</v>
      </c>
      <c r="AP27" s="111">
        <f t="shared" si="6"/>
        <v>212.13203435596427</v>
      </c>
      <c r="AQ27" s="65">
        <f t="shared" si="10"/>
        <v>1.1687715391513183E-2</v>
      </c>
      <c r="AR27" s="119">
        <f t="shared" si="7"/>
        <v>15252.100840336136</v>
      </c>
      <c r="AS27" s="119">
        <f t="shared" si="8"/>
        <v>181.5</v>
      </c>
      <c r="AT27" s="166">
        <f t="shared" si="9"/>
        <v>18150</v>
      </c>
      <c r="AU27" s="108" t="s">
        <v>234</v>
      </c>
    </row>
    <row r="28" spans="1:47" s="29" customFormat="1" ht="43.5">
      <c r="A28" s="61">
        <v>24</v>
      </c>
      <c r="B28" s="47" t="s">
        <v>141</v>
      </c>
      <c r="C28" s="47" t="s">
        <v>142</v>
      </c>
      <c r="D28" s="61" t="s">
        <v>30</v>
      </c>
      <c r="E28" s="301">
        <v>1</v>
      </c>
      <c r="F28" s="38"/>
      <c r="G28" s="38"/>
      <c r="H28" s="38"/>
      <c r="I28" s="38"/>
      <c r="J28" s="38"/>
      <c r="K28" s="38"/>
      <c r="L28" s="38"/>
      <c r="M28" s="38"/>
      <c r="N28" s="38"/>
      <c r="O28" s="38"/>
      <c r="P28" s="38"/>
      <c r="Q28" s="38"/>
      <c r="R28" s="38"/>
      <c r="S28" s="38"/>
      <c r="T28" s="38"/>
      <c r="U28" s="38"/>
      <c r="V28" s="38"/>
      <c r="W28" s="38"/>
      <c r="X28" s="38"/>
      <c r="Y28" s="38"/>
      <c r="Z28" s="43">
        <v>12150</v>
      </c>
      <c r="AA28" s="38"/>
      <c r="AB28" s="43">
        <v>12605</v>
      </c>
      <c r="AC28" s="43"/>
      <c r="AD28" s="43"/>
      <c r="AE28" s="43"/>
      <c r="AF28" s="43"/>
      <c r="AG28" s="43"/>
      <c r="AH28" s="43"/>
      <c r="AI28" s="43"/>
      <c r="AJ28" s="43"/>
      <c r="AK28" s="43"/>
      <c r="AL28" s="43"/>
      <c r="AM28" s="43"/>
      <c r="AN28" s="63">
        <f t="shared" si="4"/>
        <v>12377.5</v>
      </c>
      <c r="AO28" s="63">
        <f t="shared" si="5"/>
        <v>12377.5</v>
      </c>
      <c r="AP28" s="64">
        <f t="shared" si="6"/>
        <v>321.73358543987911</v>
      </c>
      <c r="AQ28" s="65">
        <f t="shared" si="10"/>
        <v>2.5993422374460038E-2</v>
      </c>
      <c r="AR28" s="66">
        <f t="shared" si="7"/>
        <v>10401.680672268909</v>
      </c>
      <c r="AS28" s="67">
        <f t="shared" si="8"/>
        <v>123.78</v>
      </c>
      <c r="AT28" s="68">
        <f t="shared" si="9"/>
        <v>12378</v>
      </c>
      <c r="AU28" s="108" t="s">
        <v>234</v>
      </c>
    </row>
    <row r="29" spans="1:47" s="29" customFormat="1" ht="38.5" customHeight="1">
      <c r="A29" s="61">
        <v>25</v>
      </c>
      <c r="B29" s="47" t="s">
        <v>143</v>
      </c>
      <c r="C29" s="47" t="s">
        <v>144</v>
      </c>
      <c r="D29" s="61" t="s">
        <v>19</v>
      </c>
      <c r="E29" s="83">
        <v>1</v>
      </c>
      <c r="F29" s="77">
        <v>5462</v>
      </c>
      <c r="G29" s="77">
        <v>5741</v>
      </c>
      <c r="H29" s="77">
        <v>5840</v>
      </c>
      <c r="I29" s="77">
        <v>6138</v>
      </c>
      <c r="J29" s="77">
        <v>6100</v>
      </c>
      <c r="K29" s="77">
        <v>6411</v>
      </c>
      <c r="L29" s="56"/>
      <c r="M29" s="56"/>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63">
        <f t="shared" si="4"/>
        <v>6138</v>
      </c>
      <c r="AO29" s="63">
        <f t="shared" si="5"/>
        <v>6096.666666666667</v>
      </c>
      <c r="AP29" s="64">
        <f t="shared" si="6"/>
        <v>336.90700992014598</v>
      </c>
      <c r="AQ29" s="65">
        <f t="shared" si="10"/>
        <v>5.5260854552238267E-2</v>
      </c>
      <c r="AR29" s="66">
        <f t="shared" si="7"/>
        <v>5123.5294117647063</v>
      </c>
      <c r="AS29" s="67">
        <f t="shared" si="8"/>
        <v>60.97</v>
      </c>
      <c r="AT29" s="68">
        <f t="shared" si="9"/>
        <v>6097</v>
      </c>
      <c r="AU29" s="108" t="s">
        <v>234</v>
      </c>
    </row>
    <row r="30" spans="1:47" s="29" customFormat="1" ht="43.5">
      <c r="A30" s="300">
        <v>26</v>
      </c>
      <c r="B30" s="37" t="s">
        <v>304</v>
      </c>
      <c r="C30" s="81" t="s">
        <v>302</v>
      </c>
      <c r="D30" s="61" t="s">
        <v>303</v>
      </c>
      <c r="E30" s="301">
        <v>1</v>
      </c>
      <c r="F30" s="56"/>
      <c r="G30" s="56"/>
      <c r="H30" s="56"/>
      <c r="I30" s="56"/>
      <c r="J30" s="56"/>
      <c r="K30" s="56"/>
      <c r="L30" s="56"/>
      <c r="M30" s="56"/>
      <c r="N30" s="38"/>
      <c r="O30" s="38"/>
      <c r="P30" s="38"/>
      <c r="Q30" s="43">
        <v>3400</v>
      </c>
      <c r="R30" s="38"/>
      <c r="S30" s="38"/>
      <c r="T30" s="38"/>
      <c r="U30" s="38"/>
      <c r="V30" s="38"/>
      <c r="W30" s="38"/>
      <c r="X30" s="38"/>
      <c r="Y30" s="38"/>
      <c r="Z30" s="43">
        <v>2930</v>
      </c>
      <c r="AA30" s="43">
        <v>3500</v>
      </c>
      <c r="AB30" s="38"/>
      <c r="AC30" s="38"/>
      <c r="AD30" s="38"/>
      <c r="AE30" s="38"/>
      <c r="AF30" s="38"/>
      <c r="AG30" s="38"/>
      <c r="AH30" s="38"/>
      <c r="AI30" s="38"/>
      <c r="AJ30" s="38"/>
      <c r="AK30" s="38"/>
      <c r="AL30" s="38"/>
      <c r="AM30" s="38"/>
      <c r="AN30" s="63">
        <f t="shared" si="4"/>
        <v>3400</v>
      </c>
      <c r="AO30" s="63">
        <f t="shared" si="5"/>
        <v>3276.6666666666665</v>
      </c>
      <c r="AP30" s="64">
        <f t="shared" si="6"/>
        <v>304.3572462310259</v>
      </c>
      <c r="AQ30" s="65">
        <f t="shared" si="10"/>
        <v>9.2886239948431107E-2</v>
      </c>
      <c r="AR30" s="66">
        <f t="shared" si="7"/>
        <v>2753.7815126050423</v>
      </c>
      <c r="AS30" s="67">
        <f t="shared" si="8"/>
        <v>32.770000000000003</v>
      </c>
      <c r="AT30" s="68">
        <f t="shared" si="9"/>
        <v>3277</v>
      </c>
      <c r="AU30" s="108" t="s">
        <v>234</v>
      </c>
    </row>
    <row r="31" spans="1:47" s="29" customFormat="1" ht="29">
      <c r="A31" s="61">
        <v>27</v>
      </c>
      <c r="B31" s="47" t="s">
        <v>147</v>
      </c>
      <c r="C31" s="47" t="s">
        <v>148</v>
      </c>
      <c r="D31" s="61" t="s">
        <v>19</v>
      </c>
      <c r="E31" s="83">
        <v>1</v>
      </c>
      <c r="F31" s="56"/>
      <c r="G31" s="56"/>
      <c r="H31" s="43">
        <v>550</v>
      </c>
      <c r="I31" s="43">
        <v>578.04999999999995</v>
      </c>
      <c r="J31" s="43">
        <v>526</v>
      </c>
      <c r="K31" s="43">
        <v>552.82600000000002</v>
      </c>
      <c r="L31" s="56"/>
      <c r="M31" s="56"/>
      <c r="N31" s="38"/>
      <c r="O31" s="38"/>
      <c r="P31" s="38"/>
      <c r="Q31" s="38"/>
      <c r="R31" s="57">
        <v>800</v>
      </c>
      <c r="S31" s="58">
        <f>+(R31*5.1%)+R31</f>
        <v>840.8</v>
      </c>
      <c r="T31" s="38"/>
      <c r="U31" s="38"/>
      <c r="V31" s="38"/>
      <c r="W31" s="38"/>
      <c r="X31" s="38"/>
      <c r="Y31" s="57">
        <v>800</v>
      </c>
      <c r="Z31" s="38"/>
      <c r="AA31" s="38"/>
      <c r="AB31" s="38"/>
      <c r="AC31" s="38"/>
      <c r="AD31" s="38"/>
      <c r="AE31" s="38"/>
      <c r="AF31" s="38"/>
      <c r="AG31" s="38"/>
      <c r="AH31" s="38"/>
      <c r="AI31" s="38"/>
      <c r="AJ31" s="38"/>
      <c r="AK31" s="38"/>
      <c r="AL31" s="38"/>
      <c r="AM31" s="38"/>
      <c r="AN31" s="63">
        <f t="shared" si="4"/>
        <v>689.02499999999998</v>
      </c>
      <c r="AO31" s="63">
        <f t="shared" si="5"/>
        <v>692.91899999999998</v>
      </c>
      <c r="AP31" s="64">
        <f t="shared" si="6"/>
        <v>148.49923291833301</v>
      </c>
      <c r="AQ31" s="65">
        <f t="shared" si="10"/>
        <v>0.21430965656639955</v>
      </c>
      <c r="AR31" s="66">
        <f t="shared" si="7"/>
        <v>579.83193277310932</v>
      </c>
      <c r="AS31" s="67">
        <f t="shared" si="8"/>
        <v>6.9</v>
      </c>
      <c r="AT31" s="68">
        <f t="shared" si="9"/>
        <v>690</v>
      </c>
      <c r="AU31" s="108" t="s">
        <v>321</v>
      </c>
    </row>
    <row r="32" spans="1:47" s="29" customFormat="1" ht="29">
      <c r="A32" s="61">
        <v>28</v>
      </c>
      <c r="B32" s="47" t="s">
        <v>149</v>
      </c>
      <c r="C32" s="47" t="s">
        <v>28</v>
      </c>
      <c r="D32" s="61" t="s">
        <v>19</v>
      </c>
      <c r="E32" s="301">
        <v>1</v>
      </c>
      <c r="F32" s="43">
        <v>2521</v>
      </c>
      <c r="G32" s="43">
        <v>2649.5709999999999</v>
      </c>
      <c r="H32" s="43">
        <v>2200</v>
      </c>
      <c r="I32" s="43">
        <v>2312.1999999999998</v>
      </c>
      <c r="J32" s="56"/>
      <c r="K32" s="56"/>
      <c r="L32" s="56"/>
      <c r="M32" s="56"/>
      <c r="N32" s="38"/>
      <c r="O32" s="38"/>
      <c r="P32" s="38"/>
      <c r="Q32" s="38"/>
      <c r="R32" s="57">
        <v>3500</v>
      </c>
      <c r="S32" s="58">
        <f>+(R32*5.1%)+R32</f>
        <v>3678.5</v>
      </c>
      <c r="T32" s="38"/>
      <c r="U32" s="38"/>
      <c r="V32" s="38"/>
      <c r="W32" s="38"/>
      <c r="X32" s="38"/>
      <c r="Y32" s="38"/>
      <c r="Z32" s="38"/>
      <c r="AA32" s="38"/>
      <c r="AB32" s="38"/>
      <c r="AC32" s="38"/>
      <c r="AD32" s="38"/>
      <c r="AE32" s="38"/>
      <c r="AF32" s="38"/>
      <c r="AG32" s="38"/>
      <c r="AH32" s="38"/>
      <c r="AI32" s="38"/>
      <c r="AJ32" s="38"/>
      <c r="AK32" s="38"/>
      <c r="AL32" s="38"/>
      <c r="AM32" s="38"/>
      <c r="AN32" s="63">
        <f t="shared" si="4"/>
        <v>2649.5709999999999</v>
      </c>
      <c r="AO32" s="63">
        <f t="shared" si="5"/>
        <v>2880.0903333333335</v>
      </c>
      <c r="AP32" s="64">
        <f t="shared" si="6"/>
        <v>711.7220628730928</v>
      </c>
      <c r="AQ32" s="65">
        <f t="shared" si="10"/>
        <v>0.24711796523734941</v>
      </c>
      <c r="AR32" s="66">
        <f t="shared" si="7"/>
        <v>2226.8907563025209</v>
      </c>
      <c r="AS32" s="67">
        <f t="shared" si="8"/>
        <v>26.499999999999996</v>
      </c>
      <c r="AT32" s="68">
        <f t="shared" si="9"/>
        <v>2650</v>
      </c>
      <c r="AU32" s="108" t="s">
        <v>321</v>
      </c>
    </row>
    <row r="33" spans="1:47" s="29" customFormat="1" ht="29">
      <c r="A33" s="300">
        <v>29</v>
      </c>
      <c r="B33" s="47" t="s">
        <v>150</v>
      </c>
      <c r="C33" s="47" t="s">
        <v>151</v>
      </c>
      <c r="D33" s="61" t="s">
        <v>30</v>
      </c>
      <c r="E33" s="83">
        <v>1</v>
      </c>
      <c r="F33" s="38"/>
      <c r="G33" s="38"/>
      <c r="H33" s="43">
        <v>550</v>
      </c>
      <c r="I33" s="43">
        <v>578.04999999999995</v>
      </c>
      <c r="J33" s="43">
        <v>526</v>
      </c>
      <c r="K33" s="43">
        <v>552.82600000000002</v>
      </c>
      <c r="L33" s="38"/>
      <c r="M33" s="38"/>
      <c r="N33" s="38"/>
      <c r="O33" s="38"/>
      <c r="P33" s="38"/>
      <c r="Q33" s="38"/>
      <c r="R33" s="38"/>
      <c r="S33" s="38"/>
      <c r="T33" s="38"/>
      <c r="U33" s="38"/>
      <c r="V33" s="38"/>
      <c r="W33" s="38"/>
      <c r="X33" s="38"/>
      <c r="Z33" s="38"/>
      <c r="AA33" s="38"/>
      <c r="AB33" s="38"/>
      <c r="AC33" s="38"/>
      <c r="AD33" s="38"/>
      <c r="AE33" s="38"/>
      <c r="AF33" s="38"/>
      <c r="AG33" s="38"/>
      <c r="AH33" s="38"/>
      <c r="AI33" s="38"/>
      <c r="AJ33" s="38"/>
      <c r="AK33" s="38"/>
      <c r="AL33" s="38"/>
      <c r="AM33" s="38"/>
      <c r="AN33" s="63">
        <f t="shared" si="4"/>
        <v>565.43799999999999</v>
      </c>
      <c r="AO33" s="63">
        <f t="shared" si="5"/>
        <v>565.43799999999999</v>
      </c>
      <c r="AP33" s="64">
        <f t="shared" si="6"/>
        <v>17.836061448649428</v>
      </c>
      <c r="AQ33" s="65">
        <f t="shared" si="10"/>
        <v>3.1543796930254824E-2</v>
      </c>
      <c r="AR33" s="66">
        <f t="shared" si="7"/>
        <v>475.63025210084038</v>
      </c>
      <c r="AS33" s="67">
        <f t="shared" si="8"/>
        <v>5.66</v>
      </c>
      <c r="AT33" s="68">
        <f t="shared" si="9"/>
        <v>566</v>
      </c>
      <c r="AU33" s="108" t="s">
        <v>234</v>
      </c>
    </row>
    <row r="34" spans="1:47" s="29" customFormat="1" ht="43.5">
      <c r="A34" s="61">
        <v>30</v>
      </c>
      <c r="B34" s="47" t="s">
        <v>135</v>
      </c>
      <c r="C34" s="47" t="s">
        <v>136</v>
      </c>
      <c r="D34" s="61" t="s">
        <v>25</v>
      </c>
      <c r="E34" s="301">
        <v>1</v>
      </c>
      <c r="F34" s="105">
        <v>4202</v>
      </c>
      <c r="G34" s="106">
        <f t="shared" ref="G34" si="14">((F34*5.1%)+F34)</f>
        <v>4416.3019999999997</v>
      </c>
      <c r="H34" s="105">
        <v>3200</v>
      </c>
      <c r="I34" s="105">
        <f t="shared" ref="I34" si="15">((H34*5.1%)+H34)</f>
        <v>3363.2</v>
      </c>
      <c r="J34" s="105">
        <v>3415</v>
      </c>
      <c r="K34" s="107">
        <f t="shared" ref="K34" si="16">((J34*5.1%)+J34)</f>
        <v>3589.165</v>
      </c>
      <c r="N34" s="38"/>
      <c r="O34" s="38"/>
      <c r="P34" s="38"/>
      <c r="Q34" s="38"/>
      <c r="R34" s="38"/>
      <c r="S34" s="38"/>
      <c r="T34" s="38"/>
      <c r="U34" s="48">
        <v>3800</v>
      </c>
      <c r="V34" s="48">
        <v>3993.8</v>
      </c>
      <c r="W34" s="38"/>
      <c r="X34" s="38"/>
      <c r="Y34" s="38"/>
      <c r="Z34" s="38"/>
      <c r="AA34" s="38"/>
      <c r="AB34" s="38"/>
      <c r="AC34" s="38"/>
      <c r="AD34" s="38"/>
      <c r="AE34" s="38"/>
      <c r="AF34" s="38"/>
      <c r="AG34" s="38"/>
      <c r="AH34" s="38"/>
      <c r="AI34" s="38"/>
      <c r="AJ34" s="38"/>
      <c r="AK34" s="38"/>
      <c r="AL34" s="38"/>
      <c r="AM34" s="38"/>
      <c r="AN34" s="63">
        <f>MEDIAN(G34,I34,K34,M34,O34,P34,Q34,S34,T34,V34,X34,Y34,Z34,AA34,AB34,AC34,AE34,AG34,AJ34,AM34)</f>
        <v>3791.4825000000001</v>
      </c>
      <c r="AO34" s="63">
        <f t="shared" ref="AO34" si="17">AVERAGE(G34,I34,K34,M34,O34,P34,Q34,S34,T34,V34,X34,Y34,Z34,AA34,AB34,AC34,AE34,AG34,AJ34,AM34)</f>
        <v>3840.6167500000001</v>
      </c>
      <c r="AP34" s="64">
        <f t="shared" ref="AP34" si="18">STDEV(G34,I34,K34,M34,O34,P34,Q34,S34,T34,V34,X34,Y34,Z34,AA34,AB34,AC34,AE34,AG34,AJ34,AM34)</f>
        <v>464.05220644044806</v>
      </c>
      <c r="AQ34" s="65">
        <f t="shared" si="10"/>
        <v>0.12082752241302079</v>
      </c>
      <c r="AR34" s="66">
        <f t="shared" si="7"/>
        <v>3227.7310924369749</v>
      </c>
      <c r="AS34" s="67">
        <f t="shared" si="8"/>
        <v>38.409999999999997</v>
      </c>
      <c r="AT34" s="68">
        <f t="shared" si="9"/>
        <v>3841</v>
      </c>
      <c r="AU34" s="108" t="s">
        <v>321</v>
      </c>
    </row>
    <row r="35" spans="1:47" s="29" customFormat="1" ht="43.5">
      <c r="A35" s="61">
        <v>31</v>
      </c>
      <c r="B35" s="47" t="s">
        <v>152</v>
      </c>
      <c r="C35" s="47" t="s">
        <v>153</v>
      </c>
      <c r="D35" s="61" t="s">
        <v>25</v>
      </c>
      <c r="E35" s="83">
        <v>1</v>
      </c>
      <c r="F35" s="38"/>
      <c r="G35" s="38"/>
      <c r="H35" s="38"/>
      <c r="I35" s="38"/>
      <c r="J35" s="38"/>
      <c r="K35" s="38"/>
      <c r="L35" s="38"/>
      <c r="M35" s="38"/>
      <c r="N35" s="38"/>
      <c r="O35" s="38"/>
      <c r="P35" s="38"/>
      <c r="Q35" s="38">
        <v>18900</v>
      </c>
      <c r="R35" s="38"/>
      <c r="S35" s="38"/>
      <c r="T35" s="38"/>
      <c r="U35" s="38"/>
      <c r="V35" s="38"/>
      <c r="W35" s="38"/>
      <c r="X35" s="38"/>
      <c r="Y35" s="38"/>
      <c r="Z35" s="38">
        <v>15370</v>
      </c>
      <c r="AA35" s="38"/>
      <c r="AB35" s="38"/>
      <c r="AC35" s="38"/>
      <c r="AD35" s="38"/>
      <c r="AE35" s="38"/>
      <c r="AF35" s="38"/>
      <c r="AG35" s="38"/>
      <c r="AH35" s="38"/>
      <c r="AI35" s="38"/>
      <c r="AJ35" s="38"/>
      <c r="AK35" s="38"/>
      <c r="AL35" s="38"/>
      <c r="AM35" s="38"/>
      <c r="AN35" s="63">
        <f t="shared" si="4"/>
        <v>17135</v>
      </c>
      <c r="AO35" s="63">
        <f t="shared" si="5"/>
        <v>17135</v>
      </c>
      <c r="AP35" s="64">
        <f t="shared" si="6"/>
        <v>2496.0869375885127</v>
      </c>
      <c r="AQ35" s="65">
        <f t="shared" si="10"/>
        <v>0.14567183761823826</v>
      </c>
      <c r="AR35" s="66">
        <f t="shared" si="7"/>
        <v>14399.159663865546</v>
      </c>
      <c r="AS35" s="67">
        <f t="shared" si="8"/>
        <v>171.35</v>
      </c>
      <c r="AT35" s="68">
        <f t="shared" si="9"/>
        <v>17135</v>
      </c>
      <c r="AU35" s="108" t="s">
        <v>234</v>
      </c>
    </row>
    <row r="36" spans="1:47" s="29" customFormat="1" ht="43.5">
      <c r="A36" s="300">
        <v>32</v>
      </c>
      <c r="B36" s="47" t="s">
        <v>154</v>
      </c>
      <c r="C36" s="47" t="s">
        <v>155</v>
      </c>
      <c r="D36" s="61" t="s">
        <v>30</v>
      </c>
      <c r="E36" s="301">
        <v>1</v>
      </c>
      <c r="F36" s="38"/>
      <c r="G36" s="38"/>
      <c r="H36" s="38"/>
      <c r="I36" s="38"/>
      <c r="J36" s="38"/>
      <c r="K36" s="38"/>
      <c r="L36" s="38"/>
      <c r="M36" s="38"/>
      <c r="N36" s="38"/>
      <c r="O36" s="38"/>
      <c r="P36" s="38"/>
      <c r="Q36" s="43">
        <v>2890</v>
      </c>
      <c r="R36" s="38"/>
      <c r="S36" s="38"/>
      <c r="T36" s="38"/>
      <c r="U36" s="38"/>
      <c r="V36" s="38"/>
      <c r="W36" s="38"/>
      <c r="X36" s="38"/>
      <c r="Y36" s="38"/>
      <c r="Z36" s="43">
        <v>3045</v>
      </c>
      <c r="AA36" s="43">
        <v>3727</v>
      </c>
      <c r="AB36" s="38"/>
      <c r="AC36" s="38"/>
      <c r="AD36" s="38"/>
      <c r="AE36" s="38"/>
      <c r="AF36" s="38"/>
      <c r="AG36" s="38"/>
      <c r="AH36" s="38"/>
      <c r="AI36" s="38"/>
      <c r="AJ36" s="38"/>
      <c r="AK36" s="38"/>
      <c r="AL36" s="38"/>
      <c r="AM36" s="38"/>
      <c r="AN36" s="63">
        <f t="shared" si="4"/>
        <v>3045</v>
      </c>
      <c r="AO36" s="63">
        <f t="shared" si="5"/>
        <v>3220.6666666666665</v>
      </c>
      <c r="AP36" s="64">
        <f t="shared" si="6"/>
        <v>445.29353614591571</v>
      </c>
      <c r="AQ36" s="65">
        <f t="shared" si="10"/>
        <v>0.13826129253133379</v>
      </c>
      <c r="AR36" s="66">
        <f t="shared" si="7"/>
        <v>2706.7226890756306</v>
      </c>
      <c r="AS36" s="67">
        <f t="shared" si="8"/>
        <v>32.21</v>
      </c>
      <c r="AT36" s="68">
        <f t="shared" si="9"/>
        <v>3221</v>
      </c>
      <c r="AU36" s="108" t="s">
        <v>234</v>
      </c>
    </row>
    <row r="37" spans="1:47" s="29" customFormat="1" ht="29">
      <c r="A37" s="61">
        <v>33</v>
      </c>
      <c r="B37" s="47" t="s">
        <v>156</v>
      </c>
      <c r="C37" s="47" t="s">
        <v>157</v>
      </c>
      <c r="D37" s="61" t="s">
        <v>19</v>
      </c>
      <c r="E37" s="83">
        <v>1</v>
      </c>
      <c r="F37" s="84">
        <v>4370</v>
      </c>
      <c r="G37" s="85">
        <f>((F37*5.1%)+F37)</f>
        <v>4592.87</v>
      </c>
      <c r="H37" s="84">
        <v>7900</v>
      </c>
      <c r="I37" s="84">
        <f t="shared" ref="I37" si="19">((H37*5.1%)+H37)</f>
        <v>8302.9</v>
      </c>
      <c r="J37" s="84">
        <v>6797</v>
      </c>
      <c r="K37" s="84">
        <f t="shared" ref="K37" si="20">((J37*5.1%)+J37)</f>
        <v>7143.6469999999999</v>
      </c>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63">
        <f t="shared" si="4"/>
        <v>7143.6469999999999</v>
      </c>
      <c r="AO37" s="63">
        <f t="shared" si="5"/>
        <v>6679.8056666666671</v>
      </c>
      <c r="AP37" s="64">
        <f t="shared" si="6"/>
        <v>1898.0100729728269</v>
      </c>
      <c r="AQ37" s="65">
        <f t="shared" si="10"/>
        <v>0.28414151064966015</v>
      </c>
      <c r="AR37" s="66">
        <f t="shared" si="7"/>
        <v>6003.3613445378151</v>
      </c>
      <c r="AS37" s="67">
        <f t="shared" si="8"/>
        <v>71.44</v>
      </c>
      <c r="AT37" s="68">
        <f t="shared" si="9"/>
        <v>7144</v>
      </c>
      <c r="AU37" s="108" t="s">
        <v>321</v>
      </c>
    </row>
    <row r="38" spans="1:47" ht="29">
      <c r="A38" s="61">
        <v>34</v>
      </c>
      <c r="B38" s="118" t="s">
        <v>158</v>
      </c>
      <c r="C38" s="118" t="s">
        <v>159</v>
      </c>
      <c r="D38" s="176" t="s">
        <v>19</v>
      </c>
      <c r="E38" s="301">
        <v>1</v>
      </c>
      <c r="F38" s="124"/>
      <c r="G38" s="124"/>
      <c r="H38" s="124"/>
      <c r="I38" s="124"/>
      <c r="J38" s="124"/>
      <c r="K38" s="124"/>
      <c r="L38" s="124"/>
      <c r="M38" s="124"/>
      <c r="N38" s="124"/>
      <c r="O38" s="124"/>
      <c r="P38" s="124"/>
      <c r="Q38" s="119">
        <v>1900</v>
      </c>
      <c r="R38" s="124"/>
      <c r="S38" s="124"/>
      <c r="T38" s="124"/>
      <c r="U38" s="124"/>
      <c r="V38" s="124"/>
      <c r="W38" s="124"/>
      <c r="X38" s="124"/>
      <c r="Y38" s="124"/>
      <c r="Z38" s="119">
        <v>1590</v>
      </c>
      <c r="AA38" s="124"/>
      <c r="AB38" s="124"/>
      <c r="AC38" s="124"/>
      <c r="AD38" s="124"/>
      <c r="AE38" s="124"/>
      <c r="AF38" s="124"/>
      <c r="AG38" s="124"/>
      <c r="AH38" s="124"/>
      <c r="AI38" s="124"/>
      <c r="AJ38" s="124"/>
      <c r="AK38" s="124"/>
      <c r="AL38" s="124"/>
      <c r="AM38" s="124"/>
      <c r="AN38" s="165">
        <f t="shared" si="4"/>
        <v>1745</v>
      </c>
      <c r="AO38" s="165">
        <f t="shared" si="5"/>
        <v>1745</v>
      </c>
      <c r="AP38" s="111">
        <f t="shared" si="6"/>
        <v>219.20310216782974</v>
      </c>
      <c r="AQ38" s="65">
        <f t="shared" si="10"/>
        <v>0.12561782359187951</v>
      </c>
      <c r="AR38" s="119">
        <f t="shared" si="7"/>
        <v>1466.3865546218487</v>
      </c>
      <c r="AS38" s="119">
        <f t="shared" si="8"/>
        <v>17.45</v>
      </c>
      <c r="AT38" s="166">
        <f t="shared" si="9"/>
        <v>1745</v>
      </c>
      <c r="AU38" s="108" t="s">
        <v>234</v>
      </c>
    </row>
    <row r="39" spans="1:47" ht="29">
      <c r="A39" s="300">
        <v>35</v>
      </c>
      <c r="B39" s="118" t="s">
        <v>160</v>
      </c>
      <c r="C39" s="118" t="s">
        <v>161</v>
      </c>
      <c r="D39" s="176" t="s">
        <v>19</v>
      </c>
      <c r="E39" s="83">
        <v>1</v>
      </c>
      <c r="F39" s="124"/>
      <c r="G39" s="124"/>
      <c r="H39" s="124">
        <v>239</v>
      </c>
      <c r="I39" s="124">
        <f>((H39*5.1%)+H39)</f>
        <v>251.18899999999999</v>
      </c>
      <c r="J39" s="124">
        <v>270</v>
      </c>
      <c r="K39" s="124">
        <f t="shared" ref="K39" si="21">((J39*5.1%)+J39)</f>
        <v>283.77</v>
      </c>
      <c r="L39" s="124"/>
      <c r="M39" s="124"/>
      <c r="N39" s="124"/>
      <c r="O39" s="124"/>
      <c r="P39" s="124"/>
      <c r="Q39" s="124"/>
      <c r="R39" s="124"/>
      <c r="S39" s="124"/>
      <c r="T39" s="124"/>
      <c r="U39" s="124"/>
      <c r="V39" s="124"/>
      <c r="W39" s="124"/>
      <c r="X39" s="124"/>
      <c r="Y39" s="124"/>
      <c r="Z39" s="124"/>
      <c r="AA39" s="124"/>
      <c r="AB39" s="124"/>
      <c r="AC39" s="124"/>
      <c r="AD39" s="124"/>
      <c r="AE39" s="124"/>
      <c r="AF39" s="124"/>
      <c r="AG39" s="124"/>
      <c r="AH39" s="124"/>
      <c r="AI39" s="124"/>
      <c r="AJ39" s="124"/>
      <c r="AK39" s="124"/>
      <c r="AL39" s="124"/>
      <c r="AM39" s="124"/>
      <c r="AN39" s="165">
        <f t="shared" si="4"/>
        <v>267.47949999999997</v>
      </c>
      <c r="AO39" s="165">
        <f t="shared" si="5"/>
        <v>267.47949999999997</v>
      </c>
      <c r="AP39" s="111">
        <f t="shared" si="6"/>
        <v>23.038246037838899</v>
      </c>
      <c r="AQ39" s="65">
        <f t="shared" si="10"/>
        <v>8.6130884938243502E-2</v>
      </c>
      <c r="AR39" s="119">
        <f t="shared" si="7"/>
        <v>225.21008403361347</v>
      </c>
      <c r="AS39" s="119">
        <f t="shared" si="8"/>
        <v>2.68</v>
      </c>
      <c r="AT39" s="166">
        <f t="shared" si="9"/>
        <v>268</v>
      </c>
      <c r="AU39" s="108" t="s">
        <v>234</v>
      </c>
    </row>
    <row r="40" spans="1:47" s="29" customFormat="1" ht="29">
      <c r="A40" s="61">
        <v>36</v>
      </c>
      <c r="B40" s="47" t="s">
        <v>162</v>
      </c>
      <c r="C40" s="62" t="s">
        <v>163</v>
      </c>
      <c r="D40" s="61" t="s">
        <v>25</v>
      </c>
      <c r="E40" s="301">
        <v>1</v>
      </c>
      <c r="F40" s="38"/>
      <c r="G40" s="38"/>
      <c r="H40" s="38"/>
      <c r="I40" s="38"/>
      <c r="J40" s="38"/>
      <c r="K40" s="38"/>
      <c r="L40" s="38"/>
      <c r="M40" s="38"/>
      <c r="N40" s="38"/>
      <c r="O40" s="38"/>
      <c r="P40" s="43">
        <v>13400</v>
      </c>
      <c r="Q40" s="38"/>
      <c r="R40" s="38"/>
      <c r="S40" s="38"/>
      <c r="T40" s="43">
        <v>11000</v>
      </c>
      <c r="U40" s="38"/>
      <c r="V40" s="38"/>
      <c r="W40" s="38"/>
      <c r="X40" s="38"/>
      <c r="Y40" s="38"/>
      <c r="Z40" s="38"/>
      <c r="AA40" s="38"/>
      <c r="AB40" s="38"/>
      <c r="AC40" s="38"/>
      <c r="AD40" s="38"/>
      <c r="AE40" s="38"/>
      <c r="AF40" s="38"/>
      <c r="AG40" s="38"/>
      <c r="AH40" s="38"/>
      <c r="AI40" s="38"/>
      <c r="AJ40" s="38"/>
      <c r="AK40" s="38"/>
      <c r="AL40" s="38"/>
      <c r="AM40" s="38"/>
      <c r="AN40" s="63">
        <f t="shared" si="4"/>
        <v>12200</v>
      </c>
      <c r="AO40" s="63">
        <f t="shared" si="5"/>
        <v>12200</v>
      </c>
      <c r="AP40" s="64">
        <f t="shared" si="6"/>
        <v>1697.0562748477141</v>
      </c>
      <c r="AQ40" s="65">
        <f t="shared" si="10"/>
        <v>0.13910297334817329</v>
      </c>
      <c r="AR40" s="66">
        <f t="shared" si="7"/>
        <v>10252.100840336136</v>
      </c>
      <c r="AS40" s="67">
        <f t="shared" si="8"/>
        <v>122</v>
      </c>
      <c r="AT40" s="68">
        <f t="shared" si="9"/>
        <v>12200</v>
      </c>
      <c r="AU40" s="108" t="s">
        <v>234</v>
      </c>
    </row>
    <row r="41" spans="1:47" s="29" customFormat="1" ht="29">
      <c r="A41" s="61">
        <v>37</v>
      </c>
      <c r="B41" s="47" t="s">
        <v>164</v>
      </c>
      <c r="C41" s="47" t="s">
        <v>165</v>
      </c>
      <c r="D41" s="61" t="s">
        <v>19</v>
      </c>
      <c r="E41" s="83">
        <v>1</v>
      </c>
      <c r="F41" s="38"/>
      <c r="G41" s="38"/>
      <c r="H41" s="38"/>
      <c r="I41" s="38"/>
      <c r="J41" s="38"/>
      <c r="K41" s="38"/>
      <c r="L41" s="38"/>
      <c r="M41" s="38"/>
      <c r="N41" s="38"/>
      <c r="O41" s="38"/>
      <c r="P41" s="38"/>
      <c r="Q41" s="38"/>
      <c r="R41" s="38"/>
      <c r="S41" s="38"/>
      <c r="T41" s="38"/>
      <c r="U41" s="38"/>
      <c r="V41" s="38"/>
      <c r="W41" s="38"/>
      <c r="X41" s="38"/>
      <c r="Y41" s="38"/>
      <c r="Z41" s="43">
        <v>7660</v>
      </c>
      <c r="AA41" s="38"/>
      <c r="AB41" s="43">
        <v>6303</v>
      </c>
      <c r="AC41" s="38"/>
      <c r="AD41" s="38"/>
      <c r="AE41" s="38"/>
      <c r="AF41" s="38"/>
      <c r="AG41" s="38"/>
      <c r="AH41" s="38"/>
      <c r="AI41" s="38"/>
      <c r="AJ41" s="38"/>
      <c r="AK41" s="38"/>
      <c r="AL41" s="38"/>
      <c r="AM41" s="38"/>
      <c r="AN41" s="63">
        <f t="shared" si="4"/>
        <v>6981.5</v>
      </c>
      <c r="AO41" s="63">
        <f t="shared" si="5"/>
        <v>6981.5</v>
      </c>
      <c r="AP41" s="64">
        <f t="shared" si="6"/>
        <v>959.54390207014501</v>
      </c>
      <c r="AQ41" s="65">
        <f t="shared" si="10"/>
        <v>0.13744093705795962</v>
      </c>
      <c r="AR41" s="66">
        <f t="shared" si="7"/>
        <v>5867.226890756303</v>
      </c>
      <c r="AS41" s="67">
        <f t="shared" si="8"/>
        <v>69.819999999999993</v>
      </c>
      <c r="AT41" s="68">
        <f t="shared" si="9"/>
        <v>6982</v>
      </c>
      <c r="AU41" s="108" t="s">
        <v>234</v>
      </c>
    </row>
    <row r="42" spans="1:47" s="29" customFormat="1" ht="72.5">
      <c r="A42" s="300">
        <v>38</v>
      </c>
      <c r="B42" s="47" t="s">
        <v>166</v>
      </c>
      <c r="C42" s="47" t="s">
        <v>167</v>
      </c>
      <c r="D42" s="61" t="s">
        <v>25</v>
      </c>
      <c r="E42" s="301">
        <v>1</v>
      </c>
      <c r="F42" s="38"/>
      <c r="G42" s="38"/>
      <c r="H42" s="38"/>
      <c r="I42" s="38"/>
      <c r="J42" s="38"/>
      <c r="K42" s="38"/>
      <c r="L42" s="38"/>
      <c r="M42" s="38"/>
      <c r="N42" s="38"/>
      <c r="O42" s="38"/>
      <c r="P42" s="43">
        <v>16900</v>
      </c>
      <c r="Q42" s="38"/>
      <c r="R42" s="38"/>
      <c r="S42" s="38"/>
      <c r="T42" s="43">
        <v>12980</v>
      </c>
      <c r="U42" s="38"/>
      <c r="V42" s="38"/>
      <c r="W42" s="38"/>
      <c r="X42" s="38"/>
      <c r="Y42" s="38"/>
      <c r="Z42" s="38"/>
      <c r="AA42" s="38"/>
      <c r="AB42" s="38"/>
      <c r="AC42" s="38"/>
      <c r="AD42" s="38"/>
      <c r="AE42" s="38"/>
      <c r="AF42" s="38"/>
      <c r="AG42" s="38"/>
      <c r="AH42" s="38"/>
      <c r="AI42" s="38"/>
      <c r="AJ42" s="38"/>
      <c r="AK42" s="38"/>
      <c r="AL42" s="38"/>
      <c r="AM42" s="38"/>
      <c r="AN42" s="63">
        <f t="shared" si="4"/>
        <v>14940</v>
      </c>
      <c r="AO42" s="63">
        <f t="shared" si="5"/>
        <v>14940</v>
      </c>
      <c r="AP42" s="64">
        <f t="shared" si="6"/>
        <v>2771.8585822512664</v>
      </c>
      <c r="AQ42" s="65">
        <f t="shared" si="10"/>
        <v>0.18553270296193217</v>
      </c>
      <c r="AR42" s="66">
        <f t="shared" si="7"/>
        <v>12554.621848739496</v>
      </c>
      <c r="AS42" s="67">
        <f t="shared" si="8"/>
        <v>149.4</v>
      </c>
      <c r="AT42" s="68">
        <f t="shared" si="9"/>
        <v>14940</v>
      </c>
      <c r="AU42" s="108" t="s">
        <v>321</v>
      </c>
    </row>
    <row r="43" spans="1:47" s="29" customFormat="1" ht="29">
      <c r="A43" s="61">
        <v>39</v>
      </c>
      <c r="B43" s="47" t="s">
        <v>168</v>
      </c>
      <c r="C43" s="47" t="s">
        <v>169</v>
      </c>
      <c r="D43" s="61" t="s">
        <v>19</v>
      </c>
      <c r="E43" s="83">
        <v>1</v>
      </c>
      <c r="F43" s="84">
        <v>2521</v>
      </c>
      <c r="G43" s="85">
        <f t="shared" ref="G43" si="22">((F43*5.1%)+F43)</f>
        <v>2649.5709999999999</v>
      </c>
      <c r="H43" s="84">
        <v>2000</v>
      </c>
      <c r="I43" s="84">
        <f t="shared" ref="I43" si="23">((H43*5.1%)+H43)</f>
        <v>2102</v>
      </c>
      <c r="J43" s="84">
        <v>2087</v>
      </c>
      <c r="K43" s="84">
        <f t="shared" ref="K43" si="24">((J43*5.1%)+J43)</f>
        <v>2193.4369999999999</v>
      </c>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63">
        <f t="shared" si="4"/>
        <v>2193.4369999999999</v>
      </c>
      <c r="AO43" s="63">
        <f t="shared" si="5"/>
        <v>2315.0026666666668</v>
      </c>
      <c r="AP43" s="64">
        <f t="shared" si="6"/>
        <v>293.32943680158274</v>
      </c>
      <c r="AQ43" s="65">
        <f t="shared" si="10"/>
        <v>0.12670803408790143</v>
      </c>
      <c r="AR43" s="66">
        <f t="shared" si="7"/>
        <v>1946.2184873949582</v>
      </c>
      <c r="AS43" s="67">
        <f t="shared" si="8"/>
        <v>23.16</v>
      </c>
      <c r="AT43" s="68">
        <f t="shared" si="9"/>
        <v>2316</v>
      </c>
      <c r="AU43" s="108" t="s">
        <v>234</v>
      </c>
    </row>
    <row r="44" spans="1:47" s="29" customFormat="1" ht="58">
      <c r="A44" s="61">
        <v>40</v>
      </c>
      <c r="B44" s="47" t="s">
        <v>170</v>
      </c>
      <c r="C44" s="47" t="s">
        <v>171</v>
      </c>
      <c r="D44" s="61" t="s">
        <v>19</v>
      </c>
      <c r="E44" s="301">
        <v>1</v>
      </c>
      <c r="F44" s="38"/>
      <c r="G44" s="38"/>
      <c r="H44" s="73">
        <v>14900</v>
      </c>
      <c r="I44" s="73">
        <v>15660</v>
      </c>
      <c r="J44" s="73">
        <v>16523</v>
      </c>
      <c r="K44" s="73">
        <v>17366</v>
      </c>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63">
        <f t="shared" si="4"/>
        <v>16513</v>
      </c>
      <c r="AO44" s="63">
        <f t="shared" si="5"/>
        <v>16513</v>
      </c>
      <c r="AP44" s="64">
        <f t="shared" si="6"/>
        <v>1206.32416870425</v>
      </c>
      <c r="AQ44" s="65">
        <f t="shared" si="10"/>
        <v>7.3052998770922917E-2</v>
      </c>
      <c r="AR44" s="66">
        <f t="shared" si="7"/>
        <v>13876.470588235296</v>
      </c>
      <c r="AS44" s="67">
        <f t="shared" si="8"/>
        <v>165.13</v>
      </c>
      <c r="AT44" s="68">
        <f t="shared" si="9"/>
        <v>16513</v>
      </c>
      <c r="AU44" s="108" t="s">
        <v>234</v>
      </c>
    </row>
    <row r="45" spans="1:47" s="29" customFormat="1" ht="29">
      <c r="A45" s="300">
        <v>41</v>
      </c>
      <c r="B45" s="47" t="s">
        <v>172</v>
      </c>
      <c r="C45" s="47" t="s">
        <v>173</v>
      </c>
      <c r="D45" s="61" t="s">
        <v>19</v>
      </c>
      <c r="E45" s="83">
        <v>1</v>
      </c>
      <c r="F45" s="38"/>
      <c r="G45" s="38"/>
      <c r="H45" s="38"/>
      <c r="I45" s="38"/>
      <c r="J45" s="38"/>
      <c r="K45" s="38"/>
      <c r="L45" s="38"/>
      <c r="M45" s="38"/>
      <c r="N45" s="38"/>
      <c r="O45" s="38"/>
      <c r="P45" s="38"/>
      <c r="Q45" s="38"/>
      <c r="R45" s="38"/>
      <c r="S45" s="38"/>
      <c r="T45" s="38"/>
      <c r="U45" s="38"/>
      <c r="V45" s="38"/>
      <c r="W45" s="38"/>
      <c r="X45" s="38"/>
      <c r="Y45" s="38"/>
      <c r="Z45" s="38"/>
      <c r="AA45" s="38"/>
      <c r="AB45" s="38"/>
      <c r="AC45" s="38"/>
      <c r="AD45" s="43">
        <v>7500</v>
      </c>
      <c r="AE45" s="43">
        <f>+(AD45*5.1%)+AD45</f>
        <v>7882.5</v>
      </c>
      <c r="AF45" s="44">
        <v>4914.7</v>
      </c>
      <c r="AG45" s="44">
        <f t="shared" ref="AG45" si="25">+(AF45*5.1%)+AF45</f>
        <v>5165.3496999999998</v>
      </c>
      <c r="AH45" s="45">
        <v>5850</v>
      </c>
      <c r="AI45" s="42">
        <f>+AH45/1.19</f>
        <v>4915.9663865546217</v>
      </c>
      <c r="AJ45" s="42">
        <f>+(AI45*36%)+AI45</f>
        <v>6685.7142857142853</v>
      </c>
      <c r="AK45" s="42"/>
      <c r="AL45" s="42"/>
      <c r="AM45" s="42"/>
      <c r="AN45" s="63">
        <f t="shared" si="4"/>
        <v>6685.7142857142853</v>
      </c>
      <c r="AO45" s="63">
        <f t="shared" si="5"/>
        <v>6577.854661904762</v>
      </c>
      <c r="AP45" s="64">
        <f t="shared" si="6"/>
        <v>1361.7825494673409</v>
      </c>
      <c r="AQ45" s="65">
        <f t="shared" si="10"/>
        <v>0.20702533264439851</v>
      </c>
      <c r="AR45" s="66">
        <f t="shared" si="7"/>
        <v>5618.4873949579833</v>
      </c>
      <c r="AS45" s="67">
        <f t="shared" si="8"/>
        <v>66.86</v>
      </c>
      <c r="AT45" s="68">
        <f t="shared" si="9"/>
        <v>6686</v>
      </c>
      <c r="AU45" s="108" t="s">
        <v>321</v>
      </c>
    </row>
    <row r="46" spans="1:47" s="29" customFormat="1" ht="29">
      <c r="A46" s="61">
        <v>42</v>
      </c>
      <c r="B46" s="31" t="s">
        <v>306</v>
      </c>
      <c r="C46" s="81" t="s">
        <v>307</v>
      </c>
      <c r="D46" s="37" t="s">
        <v>25</v>
      </c>
      <c r="E46" s="301">
        <v>1</v>
      </c>
      <c r="F46" s="38"/>
      <c r="G46" s="38"/>
      <c r="H46" s="38"/>
      <c r="I46" s="38"/>
      <c r="J46" s="38"/>
      <c r="K46" s="38"/>
      <c r="L46" s="38"/>
      <c r="M46" s="38"/>
      <c r="N46" s="38"/>
      <c r="O46" s="38"/>
      <c r="P46" s="43">
        <v>10000</v>
      </c>
      <c r="Q46" s="38"/>
      <c r="R46" s="38"/>
      <c r="S46" s="38"/>
      <c r="T46" s="43">
        <v>10400</v>
      </c>
      <c r="U46" s="38"/>
      <c r="V46" s="38"/>
      <c r="W46" s="38"/>
      <c r="X46" s="38"/>
      <c r="Y46" s="38"/>
      <c r="Z46" s="38"/>
      <c r="AA46" s="38"/>
      <c r="AB46" s="38"/>
      <c r="AC46" s="38"/>
      <c r="AD46" s="38"/>
      <c r="AE46" s="38"/>
      <c r="AF46" s="38"/>
      <c r="AG46" s="38"/>
      <c r="AH46" s="38"/>
      <c r="AI46" s="38"/>
      <c r="AJ46" s="38"/>
      <c r="AK46" s="38"/>
      <c r="AL46" s="38"/>
      <c r="AM46" s="38"/>
      <c r="AN46" s="63">
        <f t="shared" si="4"/>
        <v>10200</v>
      </c>
      <c r="AO46" s="63">
        <f t="shared" si="5"/>
        <v>10200</v>
      </c>
      <c r="AP46" s="64">
        <f t="shared" si="6"/>
        <v>282.84271247461902</v>
      </c>
      <c r="AQ46" s="65">
        <f t="shared" si="10"/>
        <v>2.77296776935901E-2</v>
      </c>
      <c r="AR46" s="66">
        <f t="shared" si="7"/>
        <v>8571.4285714285725</v>
      </c>
      <c r="AS46" s="67">
        <f t="shared" si="8"/>
        <v>102</v>
      </c>
      <c r="AT46" s="68">
        <f t="shared" si="9"/>
        <v>10200</v>
      </c>
      <c r="AU46" s="108" t="s">
        <v>234</v>
      </c>
    </row>
    <row r="47" spans="1:47" s="29" customFormat="1" ht="29">
      <c r="A47" s="61">
        <v>43</v>
      </c>
      <c r="B47" s="47" t="s">
        <v>176</v>
      </c>
      <c r="C47" s="47" t="s">
        <v>177</v>
      </c>
      <c r="D47" s="61" t="s">
        <v>178</v>
      </c>
      <c r="E47" s="83">
        <v>1</v>
      </c>
      <c r="F47" s="38"/>
      <c r="G47" s="38"/>
      <c r="H47" s="38"/>
      <c r="I47" s="38"/>
      <c r="J47" s="38"/>
      <c r="K47" s="38"/>
      <c r="L47" s="38"/>
      <c r="M47" s="38"/>
      <c r="N47" s="38"/>
      <c r="O47" s="38"/>
      <c r="P47" s="43">
        <v>900</v>
      </c>
      <c r="Q47" s="38"/>
      <c r="R47" s="38"/>
      <c r="S47" s="38"/>
      <c r="T47" s="43">
        <v>1200</v>
      </c>
      <c r="U47" s="38"/>
      <c r="V47" s="38"/>
      <c r="W47" s="38"/>
      <c r="X47" s="38"/>
      <c r="Y47" s="38"/>
      <c r="Z47" s="38"/>
      <c r="AA47" s="38"/>
      <c r="AB47" s="38"/>
      <c r="AC47" s="38"/>
      <c r="AD47" s="38"/>
      <c r="AE47" s="38"/>
      <c r="AF47" s="38"/>
      <c r="AG47" s="38"/>
      <c r="AH47" s="38"/>
      <c r="AI47" s="38"/>
      <c r="AJ47" s="38"/>
      <c r="AK47" s="38"/>
      <c r="AL47" s="38"/>
      <c r="AM47" s="38"/>
      <c r="AN47" s="63">
        <f t="shared" si="4"/>
        <v>1050</v>
      </c>
      <c r="AO47" s="63">
        <f t="shared" si="5"/>
        <v>1050</v>
      </c>
      <c r="AP47" s="64">
        <f t="shared" si="6"/>
        <v>212.13203435596427</v>
      </c>
      <c r="AQ47" s="65">
        <f t="shared" si="10"/>
        <v>0.20203050891044216</v>
      </c>
      <c r="AR47" s="66">
        <f t="shared" si="7"/>
        <v>882.35294117647061</v>
      </c>
      <c r="AS47" s="67">
        <f t="shared" si="8"/>
        <v>10.5</v>
      </c>
      <c r="AT47" s="68">
        <f t="shared" si="9"/>
        <v>1050</v>
      </c>
      <c r="AU47" s="108" t="s">
        <v>321</v>
      </c>
    </row>
    <row r="48" spans="1:47" s="29" customFormat="1" ht="29">
      <c r="A48" s="300">
        <v>44</v>
      </c>
      <c r="B48" s="47" t="s">
        <v>179</v>
      </c>
      <c r="C48" s="47" t="s">
        <v>180</v>
      </c>
      <c r="D48" s="61" t="s">
        <v>19</v>
      </c>
      <c r="E48" s="301">
        <v>1</v>
      </c>
      <c r="F48" s="48">
        <v>4202</v>
      </c>
      <c r="G48" s="49">
        <f t="shared" ref="G48" si="26">((F48*5.1%)+F48)</f>
        <v>4416.3019999999997</v>
      </c>
      <c r="H48" s="48">
        <v>3200</v>
      </c>
      <c r="I48" s="48">
        <f t="shared" ref="I48" si="27">((H48*5.1%)+H48)</f>
        <v>3363.2</v>
      </c>
      <c r="J48" s="48">
        <v>3415</v>
      </c>
      <c r="K48" s="48">
        <f t="shared" ref="K48" si="28">((J48*5.1%)+J48)</f>
        <v>3589.165</v>
      </c>
      <c r="L48" s="38"/>
      <c r="M48" s="38"/>
      <c r="N48" s="38"/>
      <c r="O48" s="38"/>
      <c r="P48" s="38"/>
      <c r="Q48" s="38"/>
      <c r="R48" s="38"/>
      <c r="S48" s="38"/>
      <c r="T48" s="38"/>
      <c r="U48" s="48">
        <v>3800</v>
      </c>
      <c r="V48" s="48">
        <v>3993.8</v>
      </c>
      <c r="W48" s="38"/>
      <c r="X48" s="38"/>
      <c r="Y48" s="38"/>
      <c r="Z48" s="38"/>
      <c r="AA48" s="38"/>
      <c r="AB48" s="38"/>
      <c r="AC48" s="38"/>
      <c r="AD48" s="38"/>
      <c r="AE48" s="38"/>
      <c r="AF48" s="38"/>
      <c r="AG48" s="38"/>
      <c r="AH48" s="38"/>
      <c r="AI48" s="38"/>
      <c r="AJ48" s="38"/>
      <c r="AK48" s="38"/>
      <c r="AL48" s="38"/>
      <c r="AM48" s="38"/>
      <c r="AN48" s="63">
        <f t="shared" ref="AN48" si="29">MEDIAN(G48,I48,K48,M48,O48,P48,Q48,S48,T48,V48,X48,Y48,Z48,AA48,AB48,AC48,AE48,AG48,AJ48,AM48)</f>
        <v>3791.4825000000001</v>
      </c>
      <c r="AO48" s="63">
        <f t="shared" ref="AO48" si="30">AVERAGE(G48,I48,K48,M48,O48,P48,Q48,S48,T48,V48,X48,Y48,Z48,AA48,AB48,AC48,AE48,AG48,AJ48,AM48)</f>
        <v>3840.6167500000001</v>
      </c>
      <c r="AP48" s="64">
        <f t="shared" ref="AP48" si="31">STDEV(G48,I48,K48,M48,O48,P48,Q48,S48,T48,V48,X48,Y48,Z48,AA48,AB48,AC48,AE48,AG48,AJ48,AM48)</f>
        <v>464.05220644044806</v>
      </c>
      <c r="AQ48" s="65">
        <f t="shared" si="10"/>
        <v>0.12082752241302079</v>
      </c>
      <c r="AR48" s="66">
        <f t="shared" si="7"/>
        <v>3227.7310924369749</v>
      </c>
      <c r="AS48" s="67">
        <f t="shared" si="8"/>
        <v>38.409999999999997</v>
      </c>
      <c r="AT48" s="68">
        <f t="shared" si="9"/>
        <v>3841</v>
      </c>
      <c r="AU48" s="108" t="s">
        <v>321</v>
      </c>
    </row>
    <row r="49" spans="1:47" s="29" customFormat="1" ht="29">
      <c r="A49" s="61">
        <v>45</v>
      </c>
      <c r="B49" s="47" t="s">
        <v>181</v>
      </c>
      <c r="C49" s="47" t="s">
        <v>182</v>
      </c>
      <c r="D49" s="61" t="s">
        <v>27</v>
      </c>
      <c r="E49" s="83">
        <v>1</v>
      </c>
      <c r="F49" s="38"/>
      <c r="G49" s="38"/>
      <c r="H49" s="48">
        <v>4000</v>
      </c>
      <c r="I49" s="48">
        <f t="shared" ref="I49" si="32">((H49*5.1%)+H49)</f>
        <v>4204</v>
      </c>
      <c r="J49" s="48">
        <v>5030</v>
      </c>
      <c r="K49" s="48">
        <f t="shared" ref="K49" si="33">((J49*5.1%)+J49)</f>
        <v>5286.53</v>
      </c>
      <c r="L49" s="38"/>
      <c r="M49" s="38"/>
      <c r="N49" s="38"/>
      <c r="O49" s="38"/>
      <c r="P49" s="38"/>
      <c r="Q49" s="38"/>
      <c r="R49" s="57">
        <v>5600</v>
      </c>
      <c r="S49" s="58">
        <f>+(R49*5.1%)+R49</f>
        <v>5885.6</v>
      </c>
      <c r="T49" s="38"/>
      <c r="U49" s="38"/>
      <c r="V49" s="38"/>
      <c r="W49" s="38"/>
      <c r="X49" s="38"/>
      <c r="Y49" s="38"/>
      <c r="Z49" s="38"/>
      <c r="AA49" s="38"/>
      <c r="AB49" s="38"/>
      <c r="AC49" s="38"/>
      <c r="AD49" s="38"/>
      <c r="AE49" s="38"/>
      <c r="AF49" s="38"/>
      <c r="AG49" s="38"/>
      <c r="AH49" s="38"/>
      <c r="AI49" s="38"/>
      <c r="AJ49" s="38"/>
      <c r="AK49" s="38"/>
      <c r="AL49" s="38"/>
      <c r="AM49" s="38"/>
      <c r="AN49" s="63">
        <f t="shared" si="4"/>
        <v>5286.53</v>
      </c>
      <c r="AO49" s="63">
        <f t="shared" si="5"/>
        <v>5125.3766666666661</v>
      </c>
      <c r="AP49" s="64">
        <f t="shared" si="6"/>
        <v>852.30419313373261</v>
      </c>
      <c r="AQ49" s="65">
        <f t="shared" si="10"/>
        <v>0.1662910354816978</v>
      </c>
      <c r="AR49" s="66">
        <f t="shared" si="7"/>
        <v>4442.8571428571431</v>
      </c>
      <c r="AS49" s="67">
        <f t="shared" si="8"/>
        <v>52.87</v>
      </c>
      <c r="AT49" s="68">
        <f t="shared" si="9"/>
        <v>5287</v>
      </c>
      <c r="AU49" s="108" t="s">
        <v>321</v>
      </c>
    </row>
    <row r="50" spans="1:47" s="29" customFormat="1" ht="29">
      <c r="A50" s="61">
        <v>46</v>
      </c>
      <c r="B50" s="47" t="s">
        <v>183</v>
      </c>
      <c r="C50" s="47" t="s">
        <v>184</v>
      </c>
      <c r="D50" s="61" t="s">
        <v>27</v>
      </c>
      <c r="E50" s="301">
        <v>1</v>
      </c>
      <c r="F50" s="38"/>
      <c r="G50" s="38"/>
      <c r="H50" s="38"/>
      <c r="I50" s="38"/>
      <c r="J50" s="38"/>
      <c r="K50" s="38"/>
      <c r="L50" s="38"/>
      <c r="M50" s="38"/>
      <c r="N50" s="38"/>
      <c r="O50" s="38"/>
      <c r="P50" s="43">
        <v>900</v>
      </c>
      <c r="Q50" s="38"/>
      <c r="R50" s="38"/>
      <c r="S50" s="38"/>
      <c r="T50" s="43">
        <v>1200</v>
      </c>
      <c r="U50" s="38"/>
      <c r="V50" s="38"/>
      <c r="W50" s="38"/>
      <c r="X50" s="38"/>
      <c r="Y50" s="38"/>
      <c r="Z50" s="38"/>
      <c r="AA50" s="38"/>
      <c r="AB50" s="38"/>
      <c r="AC50" s="38"/>
      <c r="AD50" s="38"/>
      <c r="AE50" s="38"/>
      <c r="AF50" s="38"/>
      <c r="AG50" s="38"/>
      <c r="AH50" s="38"/>
      <c r="AI50" s="38"/>
      <c r="AJ50" s="38"/>
      <c r="AK50" s="38"/>
      <c r="AL50" s="38"/>
      <c r="AM50" s="38"/>
      <c r="AN50" s="63">
        <f t="shared" si="4"/>
        <v>1050</v>
      </c>
      <c r="AO50" s="63">
        <f t="shared" si="5"/>
        <v>1050</v>
      </c>
      <c r="AP50" s="64">
        <f t="shared" si="6"/>
        <v>212.13203435596427</v>
      </c>
      <c r="AQ50" s="65">
        <f t="shared" si="10"/>
        <v>0.20203050891044216</v>
      </c>
      <c r="AR50" s="66">
        <f t="shared" si="7"/>
        <v>882.35294117647061</v>
      </c>
      <c r="AS50" s="67">
        <f t="shared" si="8"/>
        <v>10.5</v>
      </c>
      <c r="AT50" s="68">
        <f t="shared" si="9"/>
        <v>1050</v>
      </c>
      <c r="AU50" s="108" t="s">
        <v>321</v>
      </c>
    </row>
    <row r="51" spans="1:47" ht="29">
      <c r="A51" s="300">
        <v>47</v>
      </c>
      <c r="B51" s="118" t="s">
        <v>185</v>
      </c>
      <c r="C51" s="118" t="s">
        <v>186</v>
      </c>
      <c r="D51" s="176" t="s">
        <v>19</v>
      </c>
      <c r="E51" s="83">
        <v>1</v>
      </c>
      <c r="F51" s="124"/>
      <c r="G51" s="124"/>
      <c r="H51" s="124"/>
      <c r="I51" s="124"/>
      <c r="J51" s="124"/>
      <c r="K51" s="124"/>
      <c r="L51" s="124"/>
      <c r="M51" s="124"/>
      <c r="N51" s="124"/>
      <c r="O51" s="124"/>
      <c r="P51" s="124"/>
      <c r="Q51" s="124">
        <v>1100</v>
      </c>
      <c r="R51" s="124"/>
      <c r="S51" s="124"/>
      <c r="T51" s="124"/>
      <c r="U51" s="124"/>
      <c r="V51" s="124"/>
      <c r="W51" s="124"/>
      <c r="X51" s="124"/>
      <c r="Y51" s="124"/>
      <c r="Z51" s="119">
        <v>1080</v>
      </c>
      <c r="AA51" s="124"/>
      <c r="AB51" s="124"/>
      <c r="AC51" s="124"/>
      <c r="AD51" s="124"/>
      <c r="AE51" s="124"/>
      <c r="AF51" s="124"/>
      <c r="AG51" s="124"/>
      <c r="AH51" s="124"/>
      <c r="AI51" s="124"/>
      <c r="AJ51" s="124"/>
      <c r="AK51" s="124"/>
      <c r="AL51" s="124"/>
      <c r="AM51" s="124"/>
      <c r="AN51" s="165">
        <f t="shared" si="4"/>
        <v>1090</v>
      </c>
      <c r="AO51" s="165">
        <f t="shared" si="5"/>
        <v>1090</v>
      </c>
      <c r="AP51" s="111">
        <f t="shared" si="6"/>
        <v>14.142135623730951</v>
      </c>
      <c r="AQ51" s="65">
        <f t="shared" si="10"/>
        <v>1.2974436352046745E-2</v>
      </c>
      <c r="AR51" s="119">
        <f t="shared" si="7"/>
        <v>915.96638655462186</v>
      </c>
      <c r="AS51" s="119">
        <f t="shared" si="8"/>
        <v>10.899999999999999</v>
      </c>
      <c r="AT51" s="166">
        <f t="shared" si="9"/>
        <v>1090</v>
      </c>
      <c r="AU51" s="108" t="s">
        <v>234</v>
      </c>
    </row>
    <row r="52" spans="1:47" ht="72.5">
      <c r="A52" s="61">
        <v>48</v>
      </c>
      <c r="B52" s="108" t="s">
        <v>308</v>
      </c>
      <c r="C52" s="108" t="s">
        <v>309</v>
      </c>
      <c r="D52" s="176" t="s">
        <v>25</v>
      </c>
      <c r="E52" s="301">
        <v>1</v>
      </c>
      <c r="F52" s="124"/>
      <c r="G52" s="124"/>
      <c r="H52" s="124"/>
      <c r="I52" s="124"/>
      <c r="J52" s="124"/>
      <c r="K52" s="124"/>
      <c r="L52" s="124"/>
      <c r="M52" s="124"/>
      <c r="N52" s="124"/>
      <c r="O52" s="124"/>
      <c r="P52" s="119">
        <v>35000</v>
      </c>
      <c r="Q52" s="124"/>
      <c r="R52" s="124"/>
      <c r="S52" s="124"/>
      <c r="T52" s="124"/>
      <c r="U52" s="124"/>
      <c r="V52" s="124"/>
      <c r="W52" s="124"/>
      <c r="X52" s="124"/>
      <c r="Y52" s="124"/>
      <c r="Z52" s="124"/>
      <c r="AA52" s="124"/>
      <c r="AB52" s="124"/>
      <c r="AC52" s="124"/>
      <c r="AD52" s="124"/>
      <c r="AE52" s="124"/>
      <c r="AF52" s="124"/>
      <c r="AG52" s="124"/>
      <c r="AH52" s="124"/>
      <c r="AI52" s="124"/>
      <c r="AJ52" s="124"/>
      <c r="AK52" s="124">
        <f>+(35000*15%)+35000</f>
        <v>40250</v>
      </c>
      <c r="AL52" s="119">
        <f>+AK52/1.19</f>
        <v>33823.529411764706</v>
      </c>
      <c r="AM52" s="119">
        <f>+(AL52*36%)+AL52</f>
        <v>46000</v>
      </c>
      <c r="AN52" s="165">
        <f t="shared" si="4"/>
        <v>40500</v>
      </c>
      <c r="AO52" s="165">
        <f t="shared" si="5"/>
        <v>40500</v>
      </c>
      <c r="AP52" s="111">
        <f t="shared" si="6"/>
        <v>7778.1745930520228</v>
      </c>
      <c r="AQ52" s="65">
        <f t="shared" si="10"/>
        <v>0.19205369365560551</v>
      </c>
      <c r="AR52" s="119">
        <f t="shared" si="7"/>
        <v>34033.613445378156</v>
      </c>
      <c r="AS52" s="119">
        <f t="shared" si="8"/>
        <v>405</v>
      </c>
      <c r="AT52" s="166">
        <f t="shared" si="9"/>
        <v>40500</v>
      </c>
      <c r="AU52" s="108" t="s">
        <v>321</v>
      </c>
    </row>
    <row r="53" spans="1:47" s="29" customFormat="1" ht="72.5">
      <c r="A53" s="61">
        <v>49</v>
      </c>
      <c r="B53" s="47" t="s">
        <v>189</v>
      </c>
      <c r="C53" s="47" t="s">
        <v>190</v>
      </c>
      <c r="D53" s="61" t="s">
        <v>30</v>
      </c>
      <c r="E53" s="83">
        <v>1</v>
      </c>
      <c r="F53" s="73">
        <v>7143</v>
      </c>
      <c r="G53" s="73">
        <v>7507</v>
      </c>
      <c r="H53" s="73">
        <v>4950</v>
      </c>
      <c r="I53" s="73">
        <v>5202</v>
      </c>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63">
        <f t="shared" si="4"/>
        <v>6354.5</v>
      </c>
      <c r="AO53" s="63">
        <f t="shared" si="5"/>
        <v>6354.5</v>
      </c>
      <c r="AP53" s="64">
        <f t="shared" si="6"/>
        <v>1629.8811306349921</v>
      </c>
      <c r="AQ53" s="65">
        <f t="shared" si="10"/>
        <v>0.25649242751357182</v>
      </c>
      <c r="AR53" s="66">
        <f t="shared" si="7"/>
        <v>5340.3361344537816</v>
      </c>
      <c r="AS53" s="67">
        <f t="shared" si="8"/>
        <v>63.55</v>
      </c>
      <c r="AT53" s="68">
        <f t="shared" si="9"/>
        <v>6355</v>
      </c>
      <c r="AU53" s="108" t="s">
        <v>321</v>
      </c>
    </row>
    <row r="54" spans="1:47" ht="29">
      <c r="A54" s="300">
        <v>50</v>
      </c>
      <c r="B54" s="118" t="s">
        <v>191</v>
      </c>
      <c r="C54" s="118" t="s">
        <v>192</v>
      </c>
      <c r="D54" s="176" t="s">
        <v>25</v>
      </c>
      <c r="E54" s="301">
        <v>1</v>
      </c>
      <c r="F54" s="133">
        <v>7143</v>
      </c>
      <c r="G54" s="133">
        <v>7507</v>
      </c>
      <c r="H54" s="133">
        <v>6950</v>
      </c>
      <c r="I54" s="133">
        <v>7304</v>
      </c>
      <c r="J54" s="124"/>
      <c r="K54" s="124"/>
      <c r="L54" s="124"/>
      <c r="M54" s="124"/>
      <c r="N54" s="124"/>
      <c r="O54" s="124"/>
      <c r="P54" s="124"/>
      <c r="Q54" s="124"/>
      <c r="R54" s="161">
        <v>7900</v>
      </c>
      <c r="S54" s="124">
        <f>+(R54*5.1%)+R54</f>
        <v>8302.9</v>
      </c>
      <c r="T54" s="124"/>
      <c r="U54" s="124"/>
      <c r="V54" s="124"/>
      <c r="W54" s="124"/>
      <c r="X54" s="124"/>
      <c r="Y54" s="124"/>
      <c r="Z54" s="124"/>
      <c r="AA54" s="124"/>
      <c r="AB54" s="124"/>
      <c r="AC54" s="124"/>
      <c r="AD54" s="124"/>
      <c r="AE54" s="124"/>
      <c r="AF54" s="124"/>
      <c r="AG54" s="124"/>
      <c r="AH54" s="124"/>
      <c r="AI54" s="124"/>
      <c r="AJ54" s="124"/>
      <c r="AK54" s="124"/>
      <c r="AL54" s="124"/>
      <c r="AM54" s="124"/>
      <c r="AN54" s="165">
        <f t="shared" si="4"/>
        <v>7507</v>
      </c>
      <c r="AO54" s="165">
        <f t="shared" si="5"/>
        <v>7704.6333333333341</v>
      </c>
      <c r="AP54" s="111">
        <f t="shared" si="6"/>
        <v>527.96259652870583</v>
      </c>
      <c r="AQ54" s="65">
        <f t="shared" si="10"/>
        <v>6.8525337116891447E-2</v>
      </c>
      <c r="AR54" s="119">
        <f t="shared" si="7"/>
        <v>6474.7899159663866</v>
      </c>
      <c r="AS54" s="119">
        <f t="shared" si="8"/>
        <v>77.05</v>
      </c>
      <c r="AT54" s="166">
        <f t="shared" si="9"/>
        <v>7705</v>
      </c>
      <c r="AU54" s="108" t="s">
        <v>234</v>
      </c>
    </row>
    <row r="55" spans="1:47" s="29" customFormat="1" ht="72.5">
      <c r="A55" s="61">
        <v>51</v>
      </c>
      <c r="B55" s="47" t="s">
        <v>193</v>
      </c>
      <c r="C55" s="47" t="s">
        <v>194</v>
      </c>
      <c r="D55" s="61" t="s">
        <v>19</v>
      </c>
      <c r="E55" s="83">
        <v>1</v>
      </c>
      <c r="F55" s="84">
        <v>19328</v>
      </c>
      <c r="G55" s="85">
        <f t="shared" ref="G55" si="34">((F55*5.1%)+F55)</f>
        <v>20313.727999999999</v>
      </c>
      <c r="H55" s="84">
        <v>18500</v>
      </c>
      <c r="I55" s="84">
        <f t="shared" ref="I55:I57" si="35">((H55*5.1%)+H55)</f>
        <v>19443.5</v>
      </c>
      <c r="J55" s="84">
        <v>29868</v>
      </c>
      <c r="K55" s="84">
        <f t="shared" ref="K55" si="36">((J55*5.1%)+J55)</f>
        <v>31391.268</v>
      </c>
      <c r="L55" s="38"/>
      <c r="M55" s="38"/>
      <c r="N55" s="38"/>
      <c r="O55" s="38"/>
      <c r="P55" s="38"/>
      <c r="Q55" s="38"/>
      <c r="R55" s="38"/>
      <c r="S55" s="38"/>
      <c r="T55" s="38"/>
      <c r="U55" s="38"/>
      <c r="V55" s="38"/>
      <c r="W55" s="38"/>
      <c r="X55" s="38"/>
      <c r="Y55" s="38"/>
      <c r="Z55" s="38"/>
      <c r="AA55" s="38"/>
      <c r="AB55" s="38"/>
      <c r="AC55" s="38"/>
      <c r="AD55" s="38"/>
      <c r="AE55" s="38"/>
      <c r="AF55" s="38"/>
      <c r="AG55" s="38"/>
      <c r="AH55" s="38"/>
      <c r="AI55" s="38"/>
      <c r="AJ55" s="38"/>
      <c r="AK55" s="38"/>
      <c r="AL55" s="38"/>
      <c r="AM55" s="38"/>
      <c r="AN55" s="63">
        <f t="shared" si="4"/>
        <v>20313.727999999999</v>
      </c>
      <c r="AO55" s="63">
        <f t="shared" si="5"/>
        <v>23716.165333333334</v>
      </c>
      <c r="AP55" s="64">
        <f t="shared" si="6"/>
        <v>6661.0603435865551</v>
      </c>
      <c r="AQ55" s="65">
        <f t="shared" si="10"/>
        <v>0.28086582505917856</v>
      </c>
      <c r="AR55" s="66">
        <f t="shared" si="7"/>
        <v>17070.588235294119</v>
      </c>
      <c r="AS55" s="67">
        <f t="shared" si="8"/>
        <v>203.14</v>
      </c>
      <c r="AT55" s="68">
        <f t="shared" si="9"/>
        <v>20314</v>
      </c>
      <c r="AU55" s="108" t="s">
        <v>321</v>
      </c>
    </row>
    <row r="56" spans="1:47" s="29" customFormat="1" ht="29">
      <c r="A56" s="61">
        <v>52</v>
      </c>
      <c r="B56" s="47" t="s">
        <v>195</v>
      </c>
      <c r="C56" s="47" t="s">
        <v>196</v>
      </c>
      <c r="D56" s="61" t="s">
        <v>19</v>
      </c>
      <c r="E56" s="301">
        <v>1</v>
      </c>
      <c r="F56" s="84">
        <v>2200</v>
      </c>
      <c r="G56" s="85">
        <f>((F56*5.1%)+F56)</f>
        <v>2312.1999999999998</v>
      </c>
      <c r="H56" s="84">
        <v>2528</v>
      </c>
      <c r="I56" s="84">
        <f t="shared" si="35"/>
        <v>2656.9279999999999</v>
      </c>
      <c r="J56" s="38"/>
      <c r="K56" s="38"/>
      <c r="L56" s="38"/>
      <c r="M56" s="38"/>
      <c r="N56" s="38"/>
      <c r="O56" s="38"/>
      <c r="P56" s="38"/>
      <c r="Q56" s="38"/>
      <c r="R56" s="57">
        <v>3200</v>
      </c>
      <c r="S56" s="54">
        <f>+(R56*5.1%)+R56</f>
        <v>3363.2</v>
      </c>
      <c r="T56" s="38"/>
      <c r="U56" s="38"/>
      <c r="V56" s="38"/>
      <c r="W56" s="38"/>
      <c r="X56" s="38"/>
      <c r="Y56" s="38"/>
      <c r="Z56" s="38"/>
      <c r="AA56" s="38"/>
      <c r="AB56" s="38"/>
      <c r="AC56" s="38"/>
      <c r="AD56" s="38"/>
      <c r="AE56" s="38"/>
      <c r="AF56" s="38"/>
      <c r="AG56" s="38"/>
      <c r="AH56" s="38"/>
      <c r="AI56" s="38"/>
      <c r="AJ56" s="38"/>
      <c r="AK56" s="38"/>
      <c r="AL56" s="38"/>
      <c r="AM56" s="38"/>
      <c r="AN56" s="63">
        <f t="shared" si="4"/>
        <v>2656.9279999999999</v>
      </c>
      <c r="AO56" s="63">
        <f t="shared" si="5"/>
        <v>2777.4426666666664</v>
      </c>
      <c r="AP56" s="64">
        <f t="shared" si="6"/>
        <v>535.76402329881535</v>
      </c>
      <c r="AQ56" s="65">
        <f t="shared" si="10"/>
        <v>0.19289831964085502</v>
      </c>
      <c r="AR56" s="66">
        <f t="shared" si="7"/>
        <v>2232.7731092436975</v>
      </c>
      <c r="AS56" s="67">
        <f t="shared" si="8"/>
        <v>26.569999999999997</v>
      </c>
      <c r="AT56" s="68">
        <f t="shared" si="9"/>
        <v>2657</v>
      </c>
      <c r="AU56" s="108" t="s">
        <v>321</v>
      </c>
    </row>
    <row r="57" spans="1:47" s="29" customFormat="1" ht="29">
      <c r="A57" s="300">
        <v>53</v>
      </c>
      <c r="B57" s="47" t="s">
        <v>197</v>
      </c>
      <c r="C57" s="47" t="s">
        <v>198</v>
      </c>
      <c r="D57" s="61" t="s">
        <v>30</v>
      </c>
      <c r="E57" s="83">
        <v>1</v>
      </c>
      <c r="F57" s="38"/>
      <c r="G57" s="38"/>
      <c r="H57" s="84">
        <v>6200</v>
      </c>
      <c r="I57" s="84">
        <f t="shared" si="35"/>
        <v>6516.2</v>
      </c>
      <c r="J57" s="84">
        <v>5612</v>
      </c>
      <c r="K57" s="84">
        <f t="shared" ref="K57" si="37">((J57*5.1%)+J57)</f>
        <v>5898.2119999999995</v>
      </c>
      <c r="L57" s="38"/>
      <c r="M57" s="38"/>
      <c r="N57" s="38"/>
      <c r="O57" s="38"/>
      <c r="P57" s="38"/>
      <c r="Q57" s="38"/>
      <c r="R57" s="57">
        <v>8100</v>
      </c>
      <c r="S57" s="54">
        <f>+(R57*5.1%)+R57</f>
        <v>8513.1</v>
      </c>
      <c r="T57" s="38"/>
      <c r="U57" s="38"/>
      <c r="V57" s="38"/>
      <c r="W57" s="38"/>
      <c r="X57" s="38"/>
      <c r="Y57" s="38"/>
      <c r="Z57" s="38"/>
      <c r="AA57" s="38"/>
      <c r="AB57" s="38"/>
      <c r="AC57" s="38"/>
      <c r="AD57" s="38"/>
      <c r="AE57" s="38"/>
      <c r="AF57" s="38"/>
      <c r="AG57" s="38"/>
      <c r="AH57" s="38"/>
      <c r="AI57" s="38"/>
      <c r="AJ57" s="38"/>
      <c r="AK57" s="38"/>
      <c r="AL57" s="38"/>
      <c r="AM57" s="38"/>
      <c r="AN57" s="63">
        <f t="shared" si="4"/>
        <v>6516.2</v>
      </c>
      <c r="AO57" s="63">
        <f t="shared" si="5"/>
        <v>6975.8373333333338</v>
      </c>
      <c r="AP57" s="64">
        <f t="shared" si="6"/>
        <v>1366.6966275590576</v>
      </c>
      <c r="AQ57" s="65">
        <f t="shared" si="10"/>
        <v>0.19591864922486593</v>
      </c>
      <c r="AR57" s="66">
        <f t="shared" si="7"/>
        <v>5476.4705882352946</v>
      </c>
      <c r="AS57" s="67">
        <f t="shared" si="8"/>
        <v>65.17</v>
      </c>
      <c r="AT57" s="68">
        <f t="shared" si="9"/>
        <v>6517</v>
      </c>
      <c r="AU57" s="108" t="s">
        <v>321</v>
      </c>
    </row>
    <row r="58" spans="1:47" ht="29">
      <c r="A58" s="61">
        <v>54</v>
      </c>
      <c r="B58" s="118" t="s">
        <v>199</v>
      </c>
      <c r="C58" s="118" t="s">
        <v>200</v>
      </c>
      <c r="D58" s="176" t="s">
        <v>19</v>
      </c>
      <c r="E58" s="83">
        <v>1</v>
      </c>
      <c r="F58" s="124"/>
      <c r="G58" s="124"/>
      <c r="H58" s="124"/>
      <c r="I58" s="124"/>
      <c r="J58" s="124"/>
      <c r="K58" s="124"/>
      <c r="L58" s="124"/>
      <c r="M58" s="124"/>
      <c r="N58" s="124"/>
      <c r="O58" s="124"/>
      <c r="P58" s="124"/>
      <c r="Q58" s="119">
        <v>18000</v>
      </c>
      <c r="R58" s="124"/>
      <c r="S58" s="124"/>
      <c r="T58" s="124"/>
      <c r="U58" s="124"/>
      <c r="V58" s="124"/>
      <c r="W58" s="124"/>
      <c r="X58" s="124"/>
      <c r="Y58" s="124"/>
      <c r="Z58" s="119">
        <v>13420</v>
      </c>
      <c r="AA58" s="124"/>
      <c r="AB58" s="124"/>
      <c r="AC58" s="124"/>
      <c r="AD58" s="124"/>
      <c r="AE58" s="124"/>
      <c r="AF58" s="124"/>
      <c r="AG58" s="124"/>
      <c r="AH58" s="124"/>
      <c r="AI58" s="124"/>
      <c r="AJ58" s="124"/>
      <c r="AK58" s="124"/>
      <c r="AL58" s="124"/>
      <c r="AM58" s="124"/>
      <c r="AN58" s="165">
        <f>MEDIAN(G58,I58,K58,M58,O58,P58,Q58,S58,T58,V58,X58,Y58,Z58,AA58,AB58,AC58,AE58,AG58,AJ58,AM58)</f>
        <v>15710</v>
      </c>
      <c r="AO58" s="165">
        <f t="shared" si="5"/>
        <v>15710</v>
      </c>
      <c r="AP58" s="111">
        <f t="shared" si="6"/>
        <v>3238.5490578343874</v>
      </c>
      <c r="AQ58" s="65">
        <f t="shared" si="10"/>
        <v>0.20614570705502147</v>
      </c>
      <c r="AR58" s="119">
        <f t="shared" si="7"/>
        <v>13201.680672268909</v>
      </c>
      <c r="AS58" s="119">
        <f t="shared" si="8"/>
        <v>157.1</v>
      </c>
      <c r="AT58" s="166">
        <f t="shared" si="9"/>
        <v>15710</v>
      </c>
      <c r="AU58" s="108" t="s">
        <v>321</v>
      </c>
    </row>
    <row r="59" spans="1:47" s="29" customFormat="1">
      <c r="A59" s="499" t="s">
        <v>20</v>
      </c>
      <c r="B59" s="423"/>
      <c r="C59" s="423"/>
      <c r="D59" s="423"/>
      <c r="E59" s="423"/>
      <c r="F59" s="82"/>
      <c r="G59" s="82"/>
      <c r="H59" s="82"/>
      <c r="I59" s="82"/>
      <c r="J59" s="82"/>
      <c r="K59" s="82"/>
      <c r="L59" s="82"/>
      <c r="M59" s="82"/>
      <c r="N59" s="82"/>
      <c r="O59" s="82"/>
      <c r="P59" s="82"/>
      <c r="Q59" s="82"/>
      <c r="R59" s="82"/>
      <c r="S59" s="82"/>
      <c r="T59" s="82"/>
      <c r="U59" s="82"/>
      <c r="V59" s="82"/>
      <c r="W59" s="82"/>
      <c r="X59" s="82"/>
      <c r="Y59" s="82"/>
      <c r="Z59" s="82"/>
      <c r="AA59" s="82"/>
      <c r="AB59" s="82"/>
      <c r="AC59" s="82"/>
      <c r="AD59" s="82"/>
      <c r="AE59" s="82"/>
      <c r="AF59" s="82"/>
      <c r="AG59" s="82"/>
      <c r="AH59" s="82"/>
      <c r="AI59" s="82"/>
      <c r="AJ59" s="82"/>
      <c r="AK59" s="82"/>
      <c r="AL59" s="82"/>
      <c r="AM59" s="82"/>
      <c r="AN59" s="101"/>
      <c r="AO59" s="101"/>
      <c r="AP59" s="102"/>
      <c r="AQ59" s="103"/>
      <c r="AR59" s="101"/>
      <c r="AS59" s="104"/>
      <c r="AT59" s="101">
        <f>+SUM(AT5:AT58)</f>
        <v>820955</v>
      </c>
      <c r="AU59" s="40"/>
    </row>
  </sheetData>
  <autoFilter ref="A4:AU59" xr:uid="{FEB2EC39-710F-47C0-9613-4B01B80FB023}"/>
  <mergeCells count="17">
    <mergeCell ref="A59:E59"/>
    <mergeCell ref="F3:G3"/>
    <mergeCell ref="H3:I3"/>
    <mergeCell ref="J3:K3"/>
    <mergeCell ref="N3:O3"/>
    <mergeCell ref="L3:M3"/>
    <mergeCell ref="A3:E3"/>
    <mergeCell ref="W3:X3"/>
    <mergeCell ref="A2:AU2"/>
    <mergeCell ref="AN3:AQ3"/>
    <mergeCell ref="AR3:AU3"/>
    <mergeCell ref="R3:S3"/>
    <mergeCell ref="U3:V3"/>
    <mergeCell ref="AK3:AM3"/>
    <mergeCell ref="AD3:AE3"/>
    <mergeCell ref="AF3:AG3"/>
    <mergeCell ref="AH3:AJ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2:J41"/>
  <sheetViews>
    <sheetView topLeftCell="D1" zoomScale="85" zoomScaleNormal="85" workbookViewId="0">
      <selection activeCell="C4" sqref="C4:E5"/>
    </sheetView>
  </sheetViews>
  <sheetFormatPr baseColWidth="10" defaultColWidth="11.453125" defaultRowHeight="13.5"/>
  <cols>
    <col min="1" max="2" width="3.54296875" style="1" customWidth="1"/>
    <col min="3" max="3" width="9.453125" style="1" customWidth="1"/>
    <col min="4" max="4" width="24" style="1" customWidth="1"/>
    <col min="5" max="5" width="74.54296875" style="1" customWidth="1"/>
    <col min="6" max="6" width="36.453125" style="1" customWidth="1"/>
    <col min="7" max="8" width="25.81640625" style="1" customWidth="1"/>
    <col min="9" max="9" width="29.54296875" style="2" customWidth="1"/>
    <col min="10" max="10" width="33.453125" style="1" customWidth="1"/>
    <col min="11" max="16384" width="11.453125" style="1"/>
  </cols>
  <sheetData>
    <row r="2" spans="3:10" ht="18">
      <c r="C2" s="507" t="s">
        <v>24</v>
      </c>
      <c r="D2" s="507"/>
      <c r="E2" s="508"/>
      <c r="F2" s="508"/>
      <c r="G2" s="508"/>
      <c r="H2" s="508"/>
      <c r="I2" s="508"/>
      <c r="J2" s="508"/>
    </row>
    <row r="3" spans="3:10" ht="17.5">
      <c r="C3" s="509" t="s">
        <v>1</v>
      </c>
      <c r="D3" s="509"/>
      <c r="E3" s="509"/>
      <c r="F3" s="509"/>
      <c r="G3" s="509"/>
      <c r="H3" s="509"/>
      <c r="I3" s="509"/>
      <c r="J3" s="509"/>
    </row>
    <row r="4" spans="3:10" ht="30" customHeight="1">
      <c r="C4" s="505" t="s">
        <v>31</v>
      </c>
      <c r="D4" s="506"/>
      <c r="E4" s="506"/>
      <c r="F4" s="3"/>
      <c r="G4" s="4"/>
      <c r="H4" s="5"/>
      <c r="I4" s="510" t="s">
        <v>2</v>
      </c>
      <c r="J4" s="511"/>
    </row>
    <row r="5" spans="3:10" ht="30" customHeight="1">
      <c r="C5" s="506"/>
      <c r="D5" s="506"/>
      <c r="E5" s="506"/>
      <c r="F5" s="3"/>
      <c r="G5" s="4"/>
      <c r="H5" s="5"/>
      <c r="I5" s="512" t="s">
        <v>3</v>
      </c>
      <c r="J5" s="513"/>
    </row>
    <row r="6" spans="3:10" ht="28">
      <c r="C6" s="6" t="s">
        <v>4</v>
      </c>
      <c r="D6" s="6" t="s">
        <v>5</v>
      </c>
      <c r="E6" s="6" t="s">
        <v>6</v>
      </c>
      <c r="F6" s="6" t="s">
        <v>7</v>
      </c>
      <c r="G6" s="6" t="s">
        <v>8</v>
      </c>
      <c r="H6" s="6" t="s">
        <v>9</v>
      </c>
      <c r="I6" s="6" t="s">
        <v>10</v>
      </c>
      <c r="J6" s="6" t="s">
        <v>11</v>
      </c>
    </row>
    <row r="7" spans="3:10" ht="218.5">
      <c r="C7" s="7">
        <v>1</v>
      </c>
      <c r="D7" s="8" t="s">
        <v>32</v>
      </c>
      <c r="E7" s="9" t="s">
        <v>33</v>
      </c>
      <c r="F7" s="8" t="s">
        <v>34</v>
      </c>
      <c r="G7" s="10">
        <v>1</v>
      </c>
      <c r="H7" s="10"/>
      <c r="I7" s="11"/>
      <c r="J7" s="12"/>
    </row>
    <row r="8" spans="3:10" ht="126" customHeight="1">
      <c r="C8" s="7">
        <v>3</v>
      </c>
      <c r="D8" s="8" t="s">
        <v>35</v>
      </c>
      <c r="E8" s="13" t="s">
        <v>36</v>
      </c>
      <c r="F8" s="14" t="s">
        <v>13</v>
      </c>
      <c r="G8" s="10">
        <v>475</v>
      </c>
      <c r="H8" s="10"/>
      <c r="I8" s="11"/>
      <c r="J8" s="12"/>
    </row>
    <row r="9" spans="3:10" ht="187.5">
      <c r="C9" s="7">
        <v>4</v>
      </c>
      <c r="D9" s="8" t="s">
        <v>37</v>
      </c>
      <c r="E9" s="13" t="s">
        <v>38</v>
      </c>
      <c r="F9" s="14" t="s">
        <v>13</v>
      </c>
      <c r="G9" s="15">
        <v>312</v>
      </c>
      <c r="H9" s="15"/>
      <c r="I9" s="11"/>
      <c r="J9" s="12"/>
    </row>
    <row r="10" spans="3:10" ht="225">
      <c r="C10" s="7">
        <v>5</v>
      </c>
      <c r="D10" s="8" t="s">
        <v>39</v>
      </c>
      <c r="E10" s="13" t="s">
        <v>40</v>
      </c>
      <c r="F10" s="14" t="s">
        <v>13</v>
      </c>
      <c r="G10" s="15">
        <v>312</v>
      </c>
      <c r="H10" s="15"/>
      <c r="I10" s="11"/>
      <c r="J10" s="12"/>
    </row>
    <row r="11" spans="3:10" ht="183" customHeight="1">
      <c r="C11" s="7">
        <v>6</v>
      </c>
      <c r="D11" s="8" t="s">
        <v>41</v>
      </c>
      <c r="E11" s="16" t="s">
        <v>42</v>
      </c>
      <c r="F11" s="14" t="s">
        <v>13</v>
      </c>
      <c r="G11" s="15">
        <v>312</v>
      </c>
      <c r="H11" s="15"/>
      <c r="I11" s="11"/>
      <c r="J11" s="12"/>
    </row>
    <row r="12" spans="3:10" ht="34.5">
      <c r="C12" s="7">
        <v>7</v>
      </c>
      <c r="D12" s="8" t="s">
        <v>43</v>
      </c>
      <c r="E12" s="16" t="s">
        <v>44</v>
      </c>
      <c r="F12" s="17" t="s">
        <v>45</v>
      </c>
      <c r="G12" s="15">
        <v>19</v>
      </c>
      <c r="H12" s="15"/>
      <c r="I12" s="11"/>
      <c r="J12" s="12"/>
    </row>
    <row r="13" spans="3:10" ht="57.5">
      <c r="C13" s="7">
        <v>8</v>
      </c>
      <c r="D13" s="8" t="s">
        <v>46</v>
      </c>
      <c r="E13" s="16" t="s">
        <v>47</v>
      </c>
      <c r="F13" s="14" t="s">
        <v>13</v>
      </c>
      <c r="G13" s="15">
        <v>950</v>
      </c>
      <c r="H13" s="15"/>
      <c r="I13" s="11"/>
      <c r="J13" s="12"/>
    </row>
    <row r="14" spans="3:10" ht="34.5">
      <c r="C14" s="7">
        <v>9</v>
      </c>
      <c r="D14" s="8" t="s">
        <v>48</v>
      </c>
      <c r="E14" s="16" t="s">
        <v>49</v>
      </c>
      <c r="F14" s="14" t="s">
        <v>13</v>
      </c>
      <c r="G14" s="15">
        <v>950</v>
      </c>
      <c r="H14" s="15"/>
      <c r="I14" s="11"/>
      <c r="J14" s="12"/>
    </row>
    <row r="15" spans="3:10">
      <c r="C15" s="7">
        <v>10</v>
      </c>
      <c r="D15" s="8" t="s">
        <v>50</v>
      </c>
      <c r="E15" s="16" t="s">
        <v>51</v>
      </c>
      <c r="F15" s="14" t="s">
        <v>13</v>
      </c>
      <c r="G15" s="15">
        <v>950</v>
      </c>
      <c r="H15" s="15"/>
      <c r="I15" s="11"/>
      <c r="J15" s="12"/>
    </row>
    <row r="16" spans="3:10" ht="23">
      <c r="C16" s="7">
        <v>11</v>
      </c>
      <c r="D16" s="8" t="s">
        <v>52</v>
      </c>
      <c r="E16" s="16" t="s">
        <v>53</v>
      </c>
      <c r="F16" s="14" t="s">
        <v>13</v>
      </c>
      <c r="G16" s="15">
        <v>950</v>
      </c>
      <c r="H16" s="15"/>
      <c r="I16" s="11"/>
      <c r="J16" s="12"/>
    </row>
    <row r="17" spans="3:10" ht="138">
      <c r="C17" s="7">
        <v>12</v>
      </c>
      <c r="D17" s="8" t="s">
        <v>54</v>
      </c>
      <c r="E17" s="16" t="s">
        <v>55</v>
      </c>
      <c r="F17" s="14" t="s">
        <v>13</v>
      </c>
      <c r="G17" s="15">
        <v>950</v>
      </c>
      <c r="H17" s="15"/>
      <c r="I17" s="11"/>
      <c r="J17" s="12"/>
    </row>
    <row r="18" spans="3:10" ht="34.5">
      <c r="C18" s="7">
        <v>13</v>
      </c>
      <c r="D18" s="8" t="s">
        <v>56</v>
      </c>
      <c r="E18" s="16" t="s">
        <v>57</v>
      </c>
      <c r="F18" s="18" t="s">
        <v>16</v>
      </c>
      <c r="G18" s="15">
        <v>2</v>
      </c>
      <c r="H18" s="15">
        <v>7</v>
      </c>
      <c r="I18" s="11"/>
      <c r="J18" s="12"/>
    </row>
    <row r="19" spans="3:10" ht="57.5">
      <c r="C19" s="7">
        <v>14</v>
      </c>
      <c r="D19" s="8" t="s">
        <v>58</v>
      </c>
      <c r="E19" s="16" t="s">
        <v>59</v>
      </c>
      <c r="F19" s="14" t="s">
        <v>13</v>
      </c>
      <c r="G19" s="15">
        <v>1475</v>
      </c>
      <c r="H19" s="15"/>
      <c r="I19" s="11"/>
      <c r="J19" s="12"/>
    </row>
    <row r="20" spans="3:10" ht="14">
      <c r="C20" s="514" t="s">
        <v>60</v>
      </c>
      <c r="D20" s="515"/>
      <c r="E20" s="515"/>
      <c r="F20" s="515"/>
      <c r="G20" s="515"/>
      <c r="H20" s="515"/>
      <c r="I20" s="515"/>
      <c r="J20" s="516"/>
    </row>
    <row r="21" spans="3:10" ht="67.5">
      <c r="C21" s="7">
        <v>15</v>
      </c>
      <c r="D21" s="8" t="s">
        <v>61</v>
      </c>
      <c r="E21" s="19" t="s">
        <v>62</v>
      </c>
      <c r="F21" s="18" t="s">
        <v>16</v>
      </c>
      <c r="G21" s="15">
        <v>1</v>
      </c>
      <c r="H21" s="15">
        <v>8</v>
      </c>
      <c r="I21" s="11"/>
      <c r="J21" s="12"/>
    </row>
    <row r="22" spans="3:10" ht="67.5">
      <c r="C22" s="7">
        <v>16</v>
      </c>
      <c r="D22" s="8" t="s">
        <v>63</v>
      </c>
      <c r="E22" s="20" t="s">
        <v>64</v>
      </c>
      <c r="F22" s="18" t="s">
        <v>16</v>
      </c>
      <c r="G22" s="15">
        <v>2</v>
      </c>
      <c r="H22" s="15">
        <v>8</v>
      </c>
      <c r="I22" s="11"/>
      <c r="J22" s="12"/>
    </row>
    <row r="23" spans="3:10" ht="54">
      <c r="C23" s="7">
        <v>17</v>
      </c>
      <c r="D23" s="8" t="s">
        <v>65</v>
      </c>
      <c r="E23" s="20" t="s">
        <v>66</v>
      </c>
      <c r="F23" s="18" t="s">
        <v>16</v>
      </c>
      <c r="G23" s="15">
        <v>2</v>
      </c>
      <c r="H23" s="15">
        <v>8</v>
      </c>
      <c r="I23" s="11"/>
      <c r="J23" s="12"/>
    </row>
    <row r="24" spans="3:10" ht="54">
      <c r="C24" s="7">
        <v>18</v>
      </c>
      <c r="D24" s="8" t="s">
        <v>67</v>
      </c>
      <c r="E24" s="20" t="s">
        <v>68</v>
      </c>
      <c r="F24" s="18" t="s">
        <v>16</v>
      </c>
      <c r="G24" s="15">
        <v>2</v>
      </c>
      <c r="H24" s="15">
        <v>8</v>
      </c>
      <c r="I24" s="11"/>
      <c r="J24" s="12"/>
    </row>
    <row r="25" spans="3:10" ht="54">
      <c r="C25" s="7">
        <v>19</v>
      </c>
      <c r="D25" s="14" t="s">
        <v>69</v>
      </c>
      <c r="E25" s="20" t="s">
        <v>70</v>
      </c>
      <c r="F25" s="18" t="s">
        <v>16</v>
      </c>
      <c r="G25" s="18">
        <v>2</v>
      </c>
      <c r="H25" s="18">
        <v>3</v>
      </c>
      <c r="I25" s="11"/>
      <c r="J25" s="12"/>
    </row>
    <row r="26" spans="3:10" ht="40.5">
      <c r="C26" s="7">
        <v>20</v>
      </c>
      <c r="D26" s="8" t="s">
        <v>71</v>
      </c>
      <c r="E26" s="20" t="s">
        <v>72</v>
      </c>
      <c r="F26" s="18" t="s">
        <v>16</v>
      </c>
      <c r="G26" s="15">
        <v>4</v>
      </c>
      <c r="H26" s="15">
        <v>3</v>
      </c>
      <c r="I26" s="11"/>
      <c r="J26" s="12"/>
    </row>
    <row r="27" spans="3:10" ht="40.5">
      <c r="C27" s="7">
        <v>21</v>
      </c>
      <c r="D27" s="8" t="s">
        <v>73</v>
      </c>
      <c r="E27" s="20" t="s">
        <v>74</v>
      </c>
      <c r="F27" s="18" t="s">
        <v>16</v>
      </c>
      <c r="G27" s="15">
        <v>6</v>
      </c>
      <c r="H27" s="15">
        <v>4</v>
      </c>
      <c r="I27" s="11"/>
      <c r="J27" s="12"/>
    </row>
    <row r="28" spans="3:10" ht="54">
      <c r="C28" s="7">
        <v>22</v>
      </c>
      <c r="D28" s="8" t="s">
        <v>75</v>
      </c>
      <c r="E28" s="20" t="s">
        <v>76</v>
      </c>
      <c r="F28" s="17" t="s">
        <v>77</v>
      </c>
      <c r="G28" s="15" t="s">
        <v>78</v>
      </c>
      <c r="H28" s="15"/>
      <c r="I28" s="11"/>
      <c r="J28" s="12"/>
    </row>
    <row r="29" spans="3:10" ht="124.5" customHeight="1">
      <c r="C29" s="7">
        <v>23</v>
      </c>
      <c r="D29" s="8" t="s">
        <v>79</v>
      </c>
      <c r="E29" s="20" t="s">
        <v>80</v>
      </c>
      <c r="F29" s="18" t="s">
        <v>16</v>
      </c>
      <c r="G29" s="15">
        <v>1</v>
      </c>
      <c r="H29" s="15">
        <v>8</v>
      </c>
      <c r="I29" s="11"/>
      <c r="J29" s="12"/>
    </row>
    <row r="30" spans="3:10">
      <c r="C30" s="7"/>
      <c r="D30" s="8"/>
      <c r="E30" s="20"/>
      <c r="F30" s="20"/>
      <c r="G30" s="10"/>
      <c r="H30" s="10"/>
      <c r="I30" s="11"/>
      <c r="J30" s="12"/>
    </row>
    <row r="31" spans="3:10" ht="30.5">
      <c r="C31" s="501" t="s">
        <v>20</v>
      </c>
      <c r="D31" s="502"/>
      <c r="E31" s="502"/>
      <c r="F31" s="502"/>
      <c r="G31" s="502"/>
      <c r="H31" s="502"/>
      <c r="I31" s="503"/>
      <c r="J31" s="21">
        <f ca="1">SUM(J7:J41)</f>
        <v>0</v>
      </c>
    </row>
    <row r="32" spans="3:10" ht="14">
      <c r="C32" s="22"/>
      <c r="D32" s="22"/>
      <c r="E32" s="22"/>
      <c r="F32" s="22"/>
      <c r="G32" s="23"/>
      <c r="H32" s="23"/>
      <c r="I32" s="24"/>
      <c r="J32" s="25"/>
    </row>
    <row r="33" spans="3:10" ht="14">
      <c r="C33" s="504" t="s">
        <v>21</v>
      </c>
      <c r="D33" s="504"/>
      <c r="E33" s="504"/>
      <c r="F33" s="504"/>
      <c r="G33" s="504"/>
      <c r="H33" s="504"/>
      <c r="I33" s="504"/>
      <c r="J33" s="504"/>
    </row>
    <row r="34" spans="3:10" ht="14">
      <c r="G34" s="26"/>
      <c r="H34" s="26"/>
      <c r="J34" s="27"/>
    </row>
    <row r="35" spans="3:10" ht="14">
      <c r="C35" s="28" t="s">
        <v>22</v>
      </c>
      <c r="D35" s="28"/>
    </row>
    <row r="36" spans="3:10" ht="14">
      <c r="C36" s="28" t="s">
        <v>23</v>
      </c>
      <c r="D36" s="28"/>
    </row>
    <row r="37" spans="3:10">
      <c r="I37" s="1"/>
    </row>
    <row r="38" spans="3:10">
      <c r="I38" s="1"/>
    </row>
    <row r="39" spans="3:10">
      <c r="I39" s="1"/>
    </row>
    <row r="40" spans="3:10">
      <c r="I40" s="1"/>
    </row>
    <row r="41" spans="3:10">
      <c r="I41" s="1"/>
    </row>
  </sheetData>
  <mergeCells count="8">
    <mergeCell ref="C31:I31"/>
    <mergeCell ref="C33:J33"/>
    <mergeCell ref="C4:E5"/>
    <mergeCell ref="C2:J2"/>
    <mergeCell ref="C3:J3"/>
    <mergeCell ref="I4:J4"/>
    <mergeCell ref="I5:J5"/>
    <mergeCell ref="C20:J20"/>
  </mergeCells>
  <pageMargins left="0.7" right="0.7" top="0.75" bottom="0.75" header="0.3" footer="0.3"/>
  <pageSetup paperSize="9" scale="66" orientation="landscape"/>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SPA y SSR</vt:lpstr>
      <vt:lpstr>BOLSA DE ESPACIOS</vt:lpstr>
      <vt:lpstr>INSUMOS DBC</vt:lpstr>
      <vt:lpstr>INSUMOS SSR</vt:lpstr>
      <vt:lpstr>Hoja1- Original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Paola Cepeda Galindo</dc:creator>
  <cp:lastModifiedBy>Maria Paula Alarcon Motta</cp:lastModifiedBy>
  <cp:lastPrinted>2026-08-02T18:42:09Z</cp:lastPrinted>
  <dcterms:created xsi:type="dcterms:W3CDTF">2022-02-23T18:47:00Z</dcterms:created>
  <dcterms:modified xsi:type="dcterms:W3CDTF">2026-10-06T15:13:51Z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50EF9615F09A4F97AE8B44C2F30178AF_12</vt:lpwstr>
  </property>
  <property fmtid="{D5CDD505-2E9C-101B-9397-08002B2CF9AE}" pid="3" name="KSOProductBuildVer">
    <vt:lpwstr>2058-12.1.0.26880</vt:lpwstr>
  </property>
  <property fmtid="{D5CDD505-2E9C-101B-9397-08002B2CF9AE}" pid="4" name="CalculationRule">
    <vt:i4>0</vt:i4>
  </property>
</Properties>
</file>