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Z:\TRD_VIGENCIA_2026\1601-DOCUMENTOS DE APOYO\CONTRATOS\EPP - PRIMEROS AUXILIOS\DOCUMENTOS 2026\PRECONTRACTUALES ACTUALIZADO\WORD\"/>
    </mc:Choice>
  </mc:AlternateContent>
  <xr:revisionPtr revIDLastSave="0" documentId="13_ncr:1_{73FA2E2A-A6D5-4167-9AF3-DA9BC27FB092}" xr6:coauthVersionLast="36" xr6:coauthVersionMax="36" xr10:uidLastSave="{00000000-0000-0000-0000-000000000000}"/>
  <bookViews>
    <workbookView xWindow="0" yWindow="0" windowWidth="21600" windowHeight="9405" tabRatio="500" activeTab="1" xr2:uid="{00000000-000D-0000-FFFF-FFFF00000000}"/>
  </bookViews>
  <sheets>
    <sheet name="Resumen" sheetId="1" r:id="rId1"/>
    <sheet name="Matriz precios" sheetId="2" r:id="rId2"/>
    <sheet name="Soporte IVA" sheetId="3" r:id="rId3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9" i="1" l="1"/>
  <c r="B18" i="1"/>
  <c r="I3" i="2" l="1"/>
  <c r="I4" i="2"/>
  <c r="I5" i="2"/>
  <c r="J5" i="2" s="1"/>
  <c r="I6" i="2"/>
  <c r="J6" i="2" s="1"/>
  <c r="L6" i="2" s="1"/>
  <c r="I7" i="2"/>
  <c r="I8" i="2"/>
  <c r="I9" i="2"/>
  <c r="J9" i="2" s="1"/>
  <c r="I10" i="2"/>
  <c r="J10" i="2" s="1"/>
  <c r="I11" i="2"/>
  <c r="I12" i="2"/>
  <c r="I13" i="2"/>
  <c r="J13" i="2" s="1"/>
  <c r="I14" i="2"/>
  <c r="J14" i="2" s="1"/>
  <c r="L14" i="2" s="1"/>
  <c r="I15" i="2"/>
  <c r="I16" i="2"/>
  <c r="I17" i="2"/>
  <c r="J17" i="2" s="1"/>
  <c r="I18" i="2"/>
  <c r="J18" i="2" s="1"/>
  <c r="I19" i="2"/>
  <c r="I20" i="2"/>
  <c r="I21" i="2"/>
  <c r="J21" i="2" s="1"/>
  <c r="I22" i="2"/>
  <c r="J22" i="2" s="1"/>
  <c r="I23" i="2"/>
  <c r="I24" i="2"/>
  <c r="I25" i="2"/>
  <c r="J25" i="2" s="1"/>
  <c r="I26" i="2"/>
  <c r="J26" i="2" s="1"/>
  <c r="I27" i="2"/>
  <c r="J27" i="2" s="1"/>
  <c r="I28" i="2"/>
  <c r="I29" i="2"/>
  <c r="J29" i="2" s="1"/>
  <c r="I30" i="2"/>
  <c r="J30" i="2" s="1"/>
  <c r="I31" i="2"/>
  <c r="J31" i="2" s="1"/>
  <c r="I32" i="2"/>
  <c r="I33" i="2"/>
  <c r="J33" i="2" s="1"/>
  <c r="I34" i="2"/>
  <c r="J34" i="2" s="1"/>
  <c r="I35" i="2"/>
  <c r="J35" i="2" s="1"/>
  <c r="I36" i="2"/>
  <c r="I37" i="2"/>
  <c r="J37" i="2" s="1"/>
  <c r="I38" i="2"/>
  <c r="J38" i="2" s="1"/>
  <c r="I39" i="2"/>
  <c r="I40" i="2"/>
  <c r="J40" i="2" s="1"/>
  <c r="I41" i="2"/>
  <c r="J41" i="2" s="1"/>
  <c r="I42" i="2"/>
  <c r="J42" i="2" s="1"/>
  <c r="I43" i="2"/>
  <c r="J43" i="2" s="1"/>
  <c r="I44" i="2"/>
  <c r="I45" i="2"/>
  <c r="J45" i="2" s="1"/>
  <c r="I46" i="2"/>
  <c r="J46" i="2" s="1"/>
  <c r="I47" i="2"/>
  <c r="I48" i="2"/>
  <c r="I49" i="2"/>
  <c r="J49" i="2" s="1"/>
  <c r="I50" i="2"/>
  <c r="J50" i="2" s="1"/>
  <c r="I51" i="2"/>
  <c r="I2" i="2"/>
  <c r="J2" i="2" s="1"/>
  <c r="B20" i="1"/>
  <c r="J51" i="2"/>
  <c r="J48" i="2"/>
  <c r="J47" i="2"/>
  <c r="J44" i="2"/>
  <c r="J39" i="2"/>
  <c r="J36" i="2"/>
  <c r="J32" i="2"/>
  <c r="J28" i="2"/>
  <c r="J24" i="2"/>
  <c r="J23" i="2"/>
  <c r="J20" i="2"/>
  <c r="J19" i="2"/>
  <c r="J16" i="2"/>
  <c r="J15" i="2"/>
  <c r="J12" i="2"/>
  <c r="J11" i="2"/>
  <c r="J8" i="2"/>
  <c r="J7" i="2"/>
  <c r="J4" i="2"/>
  <c r="J3" i="2"/>
  <c r="B15" i="1"/>
  <c r="L9" i="2" l="1"/>
  <c r="M9" i="2" s="1"/>
  <c r="L22" i="2"/>
  <c r="M22" i="2" s="1"/>
  <c r="L16" i="2"/>
  <c r="M16" i="2" s="1"/>
  <c r="L23" i="2"/>
  <c r="M23" i="2" s="1"/>
  <c r="L4" i="2"/>
  <c r="M4" i="2" s="1"/>
  <c r="L7" i="2"/>
  <c r="M7" i="2" s="1"/>
  <c r="L17" i="2"/>
  <c r="M17" i="2" s="1"/>
  <c r="L20" i="2"/>
  <c r="M20" i="2" s="1"/>
  <c r="L24" i="2"/>
  <c r="M24" i="2" s="1"/>
  <c r="L28" i="2"/>
  <c r="M28" i="2" s="1"/>
  <c r="L12" i="2"/>
  <c r="M12" i="2" s="1"/>
  <c r="L15" i="2"/>
  <c r="M15" i="2" s="1"/>
  <c r="L26" i="2"/>
  <c r="M26" i="2" s="1"/>
  <c r="L3" i="2"/>
  <c r="M3" i="2" s="1"/>
  <c r="L13" i="2"/>
  <c r="M13" i="2" s="1"/>
  <c r="L19" i="2"/>
  <c r="M19" i="2" s="1"/>
  <c r="L27" i="2"/>
  <c r="M27" i="2" s="1"/>
  <c r="L5" i="2"/>
  <c r="M5" i="2" s="1"/>
  <c r="L8" i="2"/>
  <c r="M8" i="2" s="1"/>
  <c r="L11" i="2"/>
  <c r="M11" i="2" s="1"/>
  <c r="L21" i="2"/>
  <c r="M21" i="2" s="1"/>
  <c r="L25" i="2"/>
  <c r="M25" i="2" s="1"/>
  <c r="L29" i="2"/>
  <c r="M29" i="2" s="1"/>
  <c r="J53" i="2"/>
  <c r="B17" i="1"/>
  <c r="L2" i="2"/>
  <c r="M2" i="2" s="1"/>
  <c r="M6" i="2"/>
  <c r="M14" i="2"/>
  <c r="L10" i="2"/>
  <c r="M10" i="2" s="1"/>
  <c r="L18" i="2"/>
  <c r="M18" i="2" s="1"/>
  <c r="L30" i="2"/>
  <c r="M30" i="2" s="1"/>
  <c r="L32" i="2"/>
  <c r="M32" i="2" s="1"/>
  <c r="L34" i="2"/>
  <c r="M34" i="2" s="1"/>
  <c r="L36" i="2"/>
  <c r="M36" i="2" s="1"/>
  <c r="L38" i="2"/>
  <c r="M38" i="2" s="1"/>
  <c r="L40" i="2"/>
  <c r="M40" i="2" s="1"/>
  <c r="L42" i="2"/>
  <c r="M42" i="2" s="1"/>
  <c r="L44" i="2"/>
  <c r="M44" i="2" s="1"/>
  <c r="L46" i="2"/>
  <c r="M46" i="2" s="1"/>
  <c r="L48" i="2"/>
  <c r="M48" i="2" s="1"/>
  <c r="M50" i="2"/>
  <c r="L50" i="2"/>
  <c r="L31" i="2"/>
  <c r="M31" i="2" s="1"/>
  <c r="L33" i="2"/>
  <c r="M33" i="2" s="1"/>
  <c r="L35" i="2"/>
  <c r="M35" i="2" s="1"/>
  <c r="L37" i="2"/>
  <c r="M37" i="2" s="1"/>
  <c r="L39" i="2"/>
  <c r="M39" i="2" s="1"/>
  <c r="L41" i="2"/>
  <c r="M41" i="2" s="1"/>
  <c r="L43" i="2"/>
  <c r="M43" i="2" s="1"/>
  <c r="M45" i="2"/>
  <c r="L45" i="2"/>
  <c r="L47" i="2"/>
  <c r="M47" i="2" s="1"/>
  <c r="L49" i="2"/>
  <c r="M49" i="2" s="1"/>
  <c r="L51" i="2"/>
  <c r="M51" i="2" s="1"/>
  <c r="L53" i="2" l="1"/>
  <c r="M5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47" authorId="0" shapeId="0" xr:uid="{00000000-0006-0000-0100-000001000000}">
      <text>
        <r>
          <rPr>
            <sz val="10"/>
            <rFont val="Arial"/>
            <family val="2"/>
          </rPr>
          <t>Monica Andrea Echenique Vargas:
Se adicionan ya que solo se habia contemplado la talla S</t>
        </r>
      </text>
    </comment>
  </commentList>
</comments>
</file>

<file path=xl/sharedStrings.xml><?xml version="1.0" encoding="utf-8"?>
<sst xmlns="http://schemas.openxmlformats.org/spreadsheetml/2006/main" count="501" uniqueCount="120">
  <si>
    <t>ESTUDIO DE MERCADO - DETERMINACIÓN DE PRECIOS DE REFERENCIA</t>
  </si>
  <si>
    <t>Adquisición de EPP y elementos de atención de primeros auxilios - FNGRD - Vigencia 2026</t>
  </si>
  <si>
    <t>Entidad</t>
  </si>
  <si>
    <t>Fondo Nacional de Gestión del Riesgo de Desastres - FNGRD</t>
  </si>
  <si>
    <t>Modalidad proyectada</t>
  </si>
  <si>
    <t>Selección Abreviada por Subasta Inversa Electrónica</t>
  </si>
  <si>
    <t>Objeto</t>
  </si>
  <si>
    <t>Contratar la adquisición de Elementos de Protección Personal (EPP) y de elementos de atención de primeros auxilios, en el marco del Plan de Seguridad y Salud en el Trabajo de la vigencia 2026.</t>
  </si>
  <si>
    <t>Tipo de contrato</t>
  </si>
  <si>
    <t>Compraventa / suministro de bienes de características técnicas uniformes y de común utilización</t>
  </si>
  <si>
    <t>CDP de respaldo</t>
  </si>
  <si>
    <t>CDP No. 26-1176 del 02/07/2026 por $82.000.000</t>
  </si>
  <si>
    <t>Fuente de precios</t>
  </si>
  <si>
    <t>Cotizaciones EPR Soluciones Integrales, EYT y SOLVIAL, avaladas técnicamente frente al universo de bienes, cantidades y especificaciones del Anexo Técnico.</t>
  </si>
  <si>
    <t>Indicador</t>
  </si>
  <si>
    <t>Valor</t>
  </si>
  <si>
    <t>Criterio</t>
  </si>
  <si>
    <t>Conclusión técnica</t>
  </si>
  <si>
    <t>Cotización EPR Soluciones Integrales (total reconstruido ítem a ítem)</t>
  </si>
  <si>
    <t>Trazabilidad</t>
  </si>
  <si>
    <t>El presupuesto oficial ($81.925.134) es la sumatoria, renglón por renglón, de los promedios simples de las tres cotizaciones multiplicados por las cantidades, calculada sin redondeos intermedios; por linealidad del promedio, equivale exactamente al promedio de los valores totales de las cotizaciones (EPR $59.080.689; EYT $119.946.460; SOLVIAL $66.748.253). Matriz de 50 filas; el renglón 45 comprende tallas S/M/L/XL.</t>
  </si>
  <si>
    <t>Cotización EYT</t>
  </si>
  <si>
    <t>Suficiencia CDP</t>
  </si>
  <si>
    <t>El CDP de $82.000.000 cubre el presupuesto oficial ($81.925.134), con saldo de $74.866. La suma de los precios de referencia redondeados al peso ($81.925.074) difiere en $60 por redondeo y queda cubierta. En subasta inversa los descuentos solo reducen el valor final; la oferta no podrá superar el presupuesto oficial.</t>
  </si>
  <si>
    <t>Cotización SOLVIAL</t>
  </si>
  <si>
    <t>Modalidad</t>
  </si>
  <si>
    <t>En subasta inversa, los precios de referencia son techo económico y soporte de comparación; la competencia se realiza entre bienes técnicamente equivalentes.</t>
  </si>
  <si>
    <t>PRESUPUESTO OFICIAL ESTIMADO (promedio de totales = suma ítem a ítem sin redondeo)</t>
  </si>
  <si>
    <t>IVA</t>
  </si>
  <si>
    <t>La matriz discrimina ítems gravados al 19% y los ítems tratados como no causantes/excluidos según soportes del expediente.</t>
  </si>
  <si>
    <t>CDP</t>
  </si>
  <si>
    <t>Advertencia tributaria</t>
  </si>
  <si>
    <t>El tratamiento sin IVA debe soportarse con partida arancelaria, ficha técnica, registro sanitario o concepto tributario aplicable. No usar la expresión exento si corresponde a bienes excluidos/no causantes.</t>
  </si>
  <si>
    <t>Suma de precios de referencia redondeados al peso (matriz)</t>
  </si>
  <si>
    <t>Base sin IVA estimada (promedio sin redondeo intermedio)</t>
  </si>
  <si>
    <t>IVA estimado (promedio sin redondeo intermedio)</t>
  </si>
  <si>
    <t>Saldo disponible del CDP frente al presupuesto oficial</t>
  </si>
  <si>
    <t>Ítem</t>
  </si>
  <si>
    <t>Elemento</t>
  </si>
  <si>
    <t>Talla / referencia</t>
  </si>
  <si>
    <t>Unidad</t>
  </si>
  <si>
    <t>Cantidad</t>
  </si>
  <si>
    <t>EPR unit.</t>
  </si>
  <si>
    <t>EYT unit.</t>
  </si>
  <si>
    <t>SOLVIAL unit.</t>
  </si>
  <si>
    <t>Precio ref. unit.</t>
  </si>
  <si>
    <t>Total ref.</t>
  </si>
  <si>
    <t>IVA % aplicado</t>
  </si>
  <si>
    <t>Base sin IVA estimada</t>
  </si>
  <si>
    <t>IVA estimado</t>
  </si>
  <si>
    <t>Tratamiento IVA</t>
  </si>
  <si>
    <t>Dispersión</t>
  </si>
  <si>
    <t>Observación técnica</t>
  </si>
  <si>
    <t>CAPUCHAS DE SEGURIDAD TIPO MONJA CON GORRA</t>
  </si>
  <si>
    <t>NO APLICA</t>
  </si>
  <si>
    <t>GRAVADO 19% según regla general, salvo soporte tributario específico</t>
  </si>
  <si>
    <t>Media</t>
  </si>
  <si>
    <t>Media: verificar presentación, unidad de medida y condiciones comerciales.</t>
  </si>
  <si>
    <t>OVEROL</t>
  </si>
  <si>
    <t>S</t>
  </si>
  <si>
    <t>Alta</t>
  </si>
  <si>
    <t>Alta: validar equivalencia técnica, marca, presentación, registro/permiso si aplica, garantía y disponibilidad.</t>
  </si>
  <si>
    <t>M</t>
  </si>
  <si>
    <t>L</t>
  </si>
  <si>
    <t>XL</t>
  </si>
  <si>
    <t>GUANTES DE VAQUETA</t>
  </si>
  <si>
    <t>8 / S</t>
  </si>
  <si>
    <t>Par</t>
  </si>
  <si>
    <t>Baja</t>
  </si>
  <si>
    <t>Baja: precio de referencia consistente entre cotizaciones.</t>
  </si>
  <si>
    <t>9 / M</t>
  </si>
  <si>
    <t>10 / L</t>
  </si>
  <si>
    <t>GUANTES DE NITRILO</t>
  </si>
  <si>
    <t>Caja/Unidad</t>
  </si>
  <si>
    <t>GUANTES DE POLIESTER DE NITRILO</t>
  </si>
  <si>
    <t>BOTAS</t>
  </si>
  <si>
    <t>37</t>
  </si>
  <si>
    <t>39</t>
  </si>
  <si>
    <t>40</t>
  </si>
  <si>
    <t>41</t>
  </si>
  <si>
    <t>42</t>
  </si>
  <si>
    <t>43</t>
  </si>
  <si>
    <t>CONJUNTO IMPERMEABLE</t>
  </si>
  <si>
    <t>XXL</t>
  </si>
  <si>
    <t>SOLUCIÓN SALINA 250 cc</t>
  </si>
  <si>
    <t>NO CAUSA IVA / excluido según soporte del expediente (validar Art. 424 ET y partida)</t>
  </si>
  <si>
    <t>TERMÓMETRO DIGITAL CON PILA</t>
  </si>
  <si>
    <t>ALCOHOL ANTISÉPTICO FRASCO POR 275 ml</t>
  </si>
  <si>
    <t>TENSIÓMETRO Y FONENDOSCOPIO</t>
  </si>
  <si>
    <t>MANTA TÉRMICA</t>
  </si>
  <si>
    <t>FÉRULA MALEABLE</t>
  </si>
  <si>
    <t>RESPIRADOR PARA PARTÍCULAS</t>
  </si>
  <si>
    <t>MICROPORE DE 2"</t>
  </si>
  <si>
    <t>GUANTES DE LÁTEX PARA EXAMEN</t>
  </si>
  <si>
    <t>JABÓN QUIRÚRGICO</t>
  </si>
  <si>
    <t>TIJERAS TRAUMA</t>
  </si>
  <si>
    <t>LINTERNA</t>
  </si>
  <si>
    <t>PROTECTOR RESPIRATORIO (TAPABOCAS) - mínimo 5 Und.</t>
  </si>
  <si>
    <t>Paquete</t>
  </si>
  <si>
    <t>CURITAS CAJA X 100</t>
  </si>
  <si>
    <t>Caja</t>
  </si>
  <si>
    <t>MÁSCARAS RCP DESECHABLE</t>
  </si>
  <si>
    <t>SÁBANA PARA CAMILLA DESECHABLE CON BORDE EN RESORTADO DE 210CM X 80CM - AZUL</t>
  </si>
  <si>
    <t>210cm x 80cm</t>
  </si>
  <si>
    <t>COBIJA TÉRMICA COLOR AZUL OSCURO</t>
  </si>
  <si>
    <t>125 cm x 160 cm</t>
  </si>
  <si>
    <t>GORRAS PARA BRIGADISTAS</t>
  </si>
  <si>
    <t>CAMIBUSOS PARA BRIGADISTAS</t>
  </si>
  <si>
    <t>BOLSO TIPO CANGURO PARA BRIGADISTAS</t>
  </si>
  <si>
    <t>TERMÓMETRO DIGITAL CON SONDA PARA NEVERA</t>
  </si>
  <si>
    <t>Nota: la clasificación de dispersión aplica la fórmula (valor máximo unitario – valor mínimo unitario) / valor mínimo unitario x 100, con umbrales Baja &lt;25%, Media ≥25% y &lt;70%, Alta ≥70%, en concordancia con el numeral 8.3 del Estudio del Sector. Resultado sobre 50 filas: 26 con dispersión alta, 20 media y 4 baja; dispersión promedio 119,8%; máxima 411,9% (ítem 42).</t>
  </si>
  <si>
    <t>ANALISIS DE IVA POR ÍTEM</t>
  </si>
  <si>
    <t>Tratamiento en matriz</t>
  </si>
  <si>
    <t>IVA %</t>
  </si>
  <si>
    <t>Fundamento / soporte requerido</t>
  </si>
  <si>
    <t>GRAVADO</t>
  </si>
  <si>
    <t>Aplicación de regla general de IVA 19% para bienes comercializados, salvo que el proveedor demuestre tratamiento diferencial aplicable.</t>
  </si>
  <si>
    <t>NO CAUSA IVA / excluido según soporte</t>
  </si>
  <si>
    <t>Tratado sin IVA en los soportes del expediente. Debe validarse como bien excluido/no causante según Art. 424 ET y clasificación arancelaria/ficha técnica.</t>
  </si>
  <si>
    <t>Tratado sin IVA en los soportes del expediente. Debe validarse como bien excluido/no causante según Art. 424 ET y clasificación arancelaria/ficha técnica. Para alcohol antiséptico se recomienda validación especial, pues la doctrina DIAN exige revisar clasificación y destinación.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</si>
</sst>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9" x14ac:knownFonts="1">
    <font>
      <sz val="11"/>
      <name val="Calibri"/>
      <charset val="1"/>
    </font>
    <font>
      <sz val="12"/>
      <name val="Arial Narrow"/>
      <family val="2"/>
      <charset val="1"/>
    </font>
    <font>
      <b/>
      <sz val="12"/>
      <color rgb="FFFFFFFF"/>
      <name val="Arial Narrow"/>
      <family val="2"/>
      <charset val="1"/>
    </font>
    <font>
      <b/>
      <sz val="12"/>
      <name val="Arial Narrow"/>
      <family val="2"/>
      <charset val="1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0"/>
      <name val="Arial Narrow"/>
      <family val="2"/>
      <charset val="1"/>
    </font>
    <font>
      <sz val="12"/>
      <color theme="0"/>
      <name val="Arial Narrow"/>
      <family val="2"/>
      <charset val="1"/>
    </font>
    <font>
      <sz val="12"/>
      <color theme="1"/>
      <name val="Arial Narrow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D9EAF7"/>
        <bgColor rgb="FFDCEAF7"/>
      </patternFill>
    </fill>
    <fill>
      <patternFill patternType="solid">
        <fgColor theme="3" tint="0.89989928891872917"/>
        <bgColor rgb="FFD9EAF7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003366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6">
    <xf numFmtId="0" fontId="0" fillId="0" borderId="0" xfId="0"/>
    <xf numFmtId="0" fontId="1" fillId="0" borderId="0" xfId="0" applyFont="1" applyAlignment="1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9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3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1" fillId="5" borderId="0" xfId="0" applyFont="1" applyFill="1" applyAlignment="1"/>
    <xf numFmtId="0" fontId="1" fillId="5" borderId="0" xfId="0" applyFont="1" applyFill="1" applyAlignment="1">
      <alignment wrapText="1"/>
    </xf>
    <xf numFmtId="0" fontId="1" fillId="5" borderId="0" xfId="0" applyFont="1" applyFill="1" applyAlignment="1">
      <alignment vertical="center"/>
    </xf>
    <xf numFmtId="0" fontId="6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 wrapText="1"/>
    </xf>
    <xf numFmtId="0" fontId="2" fillId="6" borderId="0" xfId="0" applyFont="1" applyFill="1" applyBorder="1" applyAlignment="1">
      <alignment horizontal="center" wrapText="1"/>
    </xf>
    <xf numFmtId="0" fontId="7" fillId="5" borderId="0" xfId="0" applyFont="1" applyFill="1" applyAlignment="1">
      <alignment horizontal="center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9" fontId="1" fillId="5" borderId="1" xfId="0" applyNumberFormat="1" applyFont="1" applyFill="1" applyBorder="1" applyAlignment="1">
      <alignment horizontal="center" vertical="center" wrapText="1"/>
    </xf>
    <xf numFmtId="9" fontId="1" fillId="5" borderId="8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709A0310-FB3B-4D27-B7FF-78E121389142}"/>
  </cellStyles>
  <dxfs count="34">
    <dxf>
      <fill>
        <patternFill patternType="solid">
          <fgColor rgb="FF003366"/>
          <bgColor rgb="FF00206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003366"/>
          <bgColor rgb="FF00206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fill>
        <patternFill>
          <bgColor rgb="FFD9EAD3"/>
        </patternFill>
      </fill>
    </dxf>
    <dxf>
      <fill>
        <patternFill>
          <bgColor rgb="FFD9EAD3"/>
        </patternFill>
      </fill>
    </dxf>
    <dxf>
      <fill>
        <patternFill>
          <bgColor rgb="FFFFF2CC"/>
        </patternFill>
      </fill>
    </dxf>
    <dxf>
      <font>
        <b/>
        <color rgb="FF9C0006"/>
      </font>
      <fill>
        <patternFill>
          <bgColor rgb="FFF4CC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9EA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AF7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MatrizPrecios" displayName="TablaMatrizPrecios" ref="A1:P51" totalsRowShown="0" headerRowDxfId="0" headerRowBorderDxfId="29" tableBorderDxfId="28" totalsRowBorderDxfId="27">
  <tableColumns count="16">
    <tableColumn id="1" xr3:uid="{00000000-0010-0000-0000-000001000000}" name="Ítem" dataDxfId="26"/>
    <tableColumn id="2" xr3:uid="{00000000-0010-0000-0000-000002000000}" name="Elemento" dataDxfId="25"/>
    <tableColumn id="3" xr3:uid="{00000000-0010-0000-0000-000003000000}" name="Talla / referencia" dataDxfId="24"/>
    <tableColumn id="4" xr3:uid="{00000000-0010-0000-0000-000004000000}" name="Unidad" dataDxfId="9"/>
    <tableColumn id="5" xr3:uid="{00000000-0010-0000-0000-000005000000}" name="Cantidad" dataDxfId="8"/>
    <tableColumn id="6" xr3:uid="{00000000-0010-0000-0000-000006000000}" name="EPR unit." dataDxfId="7"/>
    <tableColumn id="7" xr3:uid="{00000000-0010-0000-0000-000007000000}" name="EYT unit." dataDxfId="6"/>
    <tableColumn id="8" xr3:uid="{00000000-0010-0000-0000-000008000000}" name="SOLVIAL unit." dataDxfId="5"/>
    <tableColumn id="9" xr3:uid="{00000000-0010-0000-0000-000009000000}" name="Precio ref. unit." dataDxfId="4">
      <calculatedColumnFormula>AVERAGE(TablaMatrizPrecios[[#This Row],[EPR unit.]:[SOLVIAL unit.]])</calculatedColumnFormula>
    </tableColumn>
    <tableColumn id="10" xr3:uid="{00000000-0010-0000-0000-00000A000000}" name="Total ref." dataDxfId="2"/>
    <tableColumn id="11" xr3:uid="{00000000-0010-0000-0000-00000B000000}" name="IVA % aplicado" dataDxfId="3"/>
    <tableColumn id="12" xr3:uid="{00000000-0010-0000-0000-00000C000000}" name="Base sin IVA estimada" dataDxfId="23"/>
    <tableColumn id="13" xr3:uid="{00000000-0010-0000-0000-00000D000000}" name="IVA estimado" dataDxfId="22"/>
    <tableColumn id="14" xr3:uid="{00000000-0010-0000-0000-00000E000000}" name="Tratamiento IVA" dataDxfId="21"/>
    <tableColumn id="15" xr3:uid="{00000000-0010-0000-0000-00000F000000}" name="Dispersión" dataDxfId="20"/>
    <tableColumn id="16" xr3:uid="{00000000-0010-0000-0000-000010000000}" name="Observación técnica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SoporteIVA" displayName="TablaSoporteIVA" ref="A2:E49" totalsRowShown="0" headerRowDxfId="1" dataDxfId="17" headerRowBorderDxfId="18" tableBorderDxfId="16" totalsRowBorderDxfId="15">
  <tableColumns count="5">
    <tableColumn id="1" xr3:uid="{00000000-0010-0000-0100-000001000000}" name="Ítem" dataDxfId="14"/>
    <tableColumn id="2" xr3:uid="{00000000-0010-0000-0100-000002000000}" name="Elemento" dataDxfId="13"/>
    <tableColumn id="3" xr3:uid="{00000000-0010-0000-0100-000003000000}" name="Tratamiento en matriz" dataDxfId="12"/>
    <tableColumn id="4" xr3:uid="{00000000-0010-0000-0100-000004000000}" name="IVA %" dataDxfId="11"/>
    <tableColumn id="5" xr3:uid="{00000000-0010-0000-0100-000005000000}" name="Fundamento / soporte requerido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topLeftCell="A13" zoomScale="85" zoomScaleNormal="85" workbookViewId="0">
      <selection activeCell="E19" sqref="E19"/>
    </sheetView>
  </sheetViews>
  <sheetFormatPr baseColWidth="10" defaultColWidth="8.85546875" defaultRowHeight="15.75" x14ac:dyDescent="0.25"/>
  <cols>
    <col min="1" max="1" width="28" style="1" customWidth="1"/>
    <col min="2" max="2" width="24" style="1" customWidth="1"/>
    <col min="3" max="3" width="18" style="1" customWidth="1"/>
    <col min="4" max="6" width="22" style="1" customWidth="1"/>
    <col min="7" max="7" width="39" style="1" customWidth="1"/>
    <col min="8" max="28" width="8.85546875" style="37"/>
    <col min="29" max="16384" width="8.85546875" style="1"/>
  </cols>
  <sheetData>
    <row r="1" spans="1:28" ht="15.75" customHeight="1" x14ac:dyDescent="0.25">
      <c r="A1" s="40" t="s">
        <v>0</v>
      </c>
      <c r="B1" s="40"/>
      <c r="C1" s="40"/>
      <c r="D1" s="40"/>
      <c r="E1" s="40"/>
      <c r="F1" s="40"/>
      <c r="G1" s="40"/>
    </row>
    <row r="2" spans="1:28" ht="15.75" customHeight="1" x14ac:dyDescent="0.25">
      <c r="A2" s="29" t="s">
        <v>1</v>
      </c>
      <c r="B2" s="29"/>
      <c r="C2" s="29"/>
      <c r="D2" s="29"/>
      <c r="E2" s="29"/>
      <c r="F2" s="29"/>
      <c r="G2" s="29"/>
    </row>
    <row r="3" spans="1:28" s="43" customFormat="1" ht="15.75" customHeight="1" x14ac:dyDescent="0.25"/>
    <row r="4" spans="1:28" s="3" customFormat="1" ht="25.5" customHeight="1" x14ac:dyDescent="0.25">
      <c r="A4" s="2" t="s">
        <v>2</v>
      </c>
      <c r="B4" s="30" t="s">
        <v>3</v>
      </c>
      <c r="C4" s="30"/>
      <c r="D4" s="30"/>
      <c r="E4" s="30"/>
      <c r="F4" s="30"/>
      <c r="G4" s="30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28" s="3" customFormat="1" ht="25.5" customHeight="1" x14ac:dyDescent="0.25">
      <c r="A5" s="2" t="s">
        <v>4</v>
      </c>
      <c r="B5" s="28" t="s">
        <v>5</v>
      </c>
      <c r="C5" s="28"/>
      <c r="D5" s="28"/>
      <c r="E5" s="28"/>
      <c r="F5" s="28"/>
      <c r="G5" s="2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</row>
    <row r="6" spans="1:28" s="3" customFormat="1" ht="33" customHeight="1" x14ac:dyDescent="0.25">
      <c r="A6" s="2" t="s">
        <v>6</v>
      </c>
      <c r="B6" s="28" t="s">
        <v>7</v>
      </c>
      <c r="C6" s="28"/>
      <c r="D6" s="28"/>
      <c r="E6" s="28"/>
      <c r="F6" s="28"/>
      <c r="G6" s="2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28" s="3" customFormat="1" ht="25.5" customHeight="1" x14ac:dyDescent="0.25">
      <c r="A7" s="2" t="s">
        <v>8</v>
      </c>
      <c r="B7" s="28" t="s">
        <v>9</v>
      </c>
      <c r="C7" s="28"/>
      <c r="D7" s="28"/>
      <c r="E7" s="28"/>
      <c r="F7" s="28"/>
      <c r="G7" s="2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28" s="3" customFormat="1" ht="25.5" customHeight="1" x14ac:dyDescent="0.25">
      <c r="A8" s="2" t="s">
        <v>10</v>
      </c>
      <c r="B8" s="28" t="s">
        <v>11</v>
      </c>
      <c r="C8" s="28"/>
      <c r="D8" s="28"/>
      <c r="E8" s="28"/>
      <c r="F8" s="28"/>
      <c r="G8" s="2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28" s="3" customFormat="1" ht="25.5" customHeight="1" x14ac:dyDescent="0.25">
      <c r="A9" s="2" t="s">
        <v>12</v>
      </c>
      <c r="B9" s="28" t="s">
        <v>13</v>
      </c>
      <c r="C9" s="28"/>
      <c r="D9" s="28"/>
      <c r="E9" s="28"/>
      <c r="F9" s="28"/>
      <c r="G9" s="2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28" s="37" customFormat="1" ht="15.75" customHeight="1" x14ac:dyDescent="0.25">
      <c r="A10" s="38"/>
      <c r="B10" s="38"/>
      <c r="C10" s="38"/>
      <c r="D10" s="38"/>
      <c r="E10" s="38"/>
      <c r="F10" s="38"/>
      <c r="G10" s="38"/>
    </row>
    <row r="11" spans="1:28" ht="18" customHeight="1" x14ac:dyDescent="0.25">
      <c r="A11" s="41" t="s">
        <v>14</v>
      </c>
      <c r="B11" s="41" t="s">
        <v>15</v>
      </c>
      <c r="C11" s="41" t="s">
        <v>16</v>
      </c>
      <c r="D11" s="42" t="s">
        <v>17</v>
      </c>
      <c r="E11" s="42"/>
      <c r="F11" s="42"/>
      <c r="G11" s="42"/>
    </row>
    <row r="12" spans="1:28" s="6" customFormat="1" ht="90" customHeight="1" x14ac:dyDescent="0.25">
      <c r="A12" s="4" t="s">
        <v>18</v>
      </c>
      <c r="B12" s="5">
        <v>59080689</v>
      </c>
      <c r="C12" s="4" t="s">
        <v>19</v>
      </c>
      <c r="D12" s="27" t="s">
        <v>20</v>
      </c>
      <c r="E12" s="27"/>
      <c r="F12" s="27"/>
      <c r="G12" s="27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</row>
    <row r="13" spans="1:28" s="6" customFormat="1" ht="90.75" customHeight="1" x14ac:dyDescent="0.25">
      <c r="A13" s="4" t="s">
        <v>21</v>
      </c>
      <c r="B13" s="5">
        <v>119946460</v>
      </c>
      <c r="C13" s="4" t="s">
        <v>22</v>
      </c>
      <c r="D13" s="27" t="s">
        <v>23</v>
      </c>
      <c r="E13" s="27"/>
      <c r="F13" s="27"/>
      <c r="G13" s="27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</row>
    <row r="14" spans="1:28" s="6" customFormat="1" ht="75.75" customHeight="1" x14ac:dyDescent="0.25">
      <c r="A14" s="4" t="s">
        <v>24</v>
      </c>
      <c r="B14" s="5">
        <v>66748253</v>
      </c>
      <c r="C14" s="4" t="s">
        <v>25</v>
      </c>
      <c r="D14" s="27" t="s">
        <v>26</v>
      </c>
      <c r="E14" s="27"/>
      <c r="F14" s="27"/>
      <c r="G14" s="27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</row>
    <row r="15" spans="1:28" s="6" customFormat="1" ht="60.75" customHeight="1" x14ac:dyDescent="0.25">
      <c r="A15" s="44" t="s">
        <v>27</v>
      </c>
      <c r="B15" s="45">
        <f>ROUND(AVERAGE(B12:B14),0)</f>
        <v>81925134</v>
      </c>
      <c r="C15" s="44" t="s">
        <v>28</v>
      </c>
      <c r="D15" s="46" t="s">
        <v>29</v>
      </c>
      <c r="E15" s="46"/>
      <c r="F15" s="46"/>
      <c r="G15" s="46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</row>
    <row r="16" spans="1:28" s="6" customFormat="1" ht="77.25" customHeight="1" x14ac:dyDescent="0.25">
      <c r="A16" s="4" t="s">
        <v>30</v>
      </c>
      <c r="B16" s="5">
        <v>82000000</v>
      </c>
      <c r="C16" s="4" t="s">
        <v>31</v>
      </c>
      <c r="D16" s="27" t="s">
        <v>32</v>
      </c>
      <c r="E16" s="27"/>
      <c r="F16" s="27"/>
      <c r="G16" s="27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</row>
    <row r="17" spans="1:28" s="6" customFormat="1" ht="33.75" customHeight="1" x14ac:dyDescent="0.25">
      <c r="A17" s="44" t="s">
        <v>33</v>
      </c>
      <c r="B17" s="45">
        <f>ROUND(SUM('Matriz precios'!J2:J51),0)</f>
        <v>81925134</v>
      </c>
      <c r="C17" s="4"/>
      <c r="D17" s="4"/>
      <c r="E17" s="4"/>
      <c r="F17" s="4"/>
      <c r="G17" s="4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</row>
    <row r="18" spans="1:28" ht="47.25" x14ac:dyDescent="0.25">
      <c r="A18" s="4" t="s">
        <v>34</v>
      </c>
      <c r="B18" s="5">
        <f>'Matriz precios'!L53</f>
        <v>68954925</v>
      </c>
    </row>
    <row r="19" spans="1:28" ht="31.5" x14ac:dyDescent="0.25">
      <c r="A19" s="4" t="s">
        <v>35</v>
      </c>
      <c r="B19" s="5">
        <f>'Matriz precios'!M53</f>
        <v>12970209</v>
      </c>
      <c r="D19" s="36"/>
    </row>
    <row r="20" spans="1:28" ht="31.5" x14ac:dyDescent="0.25">
      <c r="A20" s="4" t="s">
        <v>36</v>
      </c>
      <c r="B20" s="5">
        <f>B16-B15</f>
        <v>74866</v>
      </c>
    </row>
  </sheetData>
  <mergeCells count="14">
    <mergeCell ref="A1:G1"/>
    <mergeCell ref="A2:G2"/>
    <mergeCell ref="B4:G4"/>
    <mergeCell ref="B5:G5"/>
    <mergeCell ref="B6:G6"/>
    <mergeCell ref="D13:G13"/>
    <mergeCell ref="D14:G14"/>
    <mergeCell ref="D15:G15"/>
    <mergeCell ref="D16:G16"/>
    <mergeCell ref="B7:G7"/>
    <mergeCell ref="B8:G8"/>
    <mergeCell ref="B9:G9"/>
    <mergeCell ref="D11:G11"/>
    <mergeCell ref="D12:G1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3"/>
  <sheetViews>
    <sheetView tabSelected="1" topLeftCell="A40" zoomScaleNormal="100" workbookViewId="0">
      <selection activeCell="D3" sqref="D3"/>
    </sheetView>
  </sheetViews>
  <sheetFormatPr baseColWidth="10" defaultColWidth="8.85546875" defaultRowHeight="15.75" x14ac:dyDescent="0.25"/>
  <cols>
    <col min="1" max="1" width="6" style="7" customWidth="1"/>
    <col min="2" max="2" width="38" style="7" customWidth="1"/>
    <col min="3" max="3" width="16" style="7" customWidth="1"/>
    <col min="4" max="5" width="11" style="7" customWidth="1"/>
    <col min="6" max="13" width="14" style="7" customWidth="1"/>
    <col min="14" max="14" width="34" style="7" customWidth="1"/>
    <col min="15" max="15" width="10" style="7" customWidth="1"/>
    <col min="16" max="16" width="36" style="7" customWidth="1"/>
    <col min="17" max="16384" width="8.85546875" style="7"/>
  </cols>
  <sheetData>
    <row r="1" spans="1:16" ht="31.5" customHeight="1" x14ac:dyDescent="0.25">
      <c r="A1" s="53" t="s">
        <v>37</v>
      </c>
      <c r="B1" s="54" t="s">
        <v>38</v>
      </c>
      <c r="C1" s="54" t="s">
        <v>39</v>
      </c>
      <c r="D1" s="54" t="s">
        <v>40</v>
      </c>
      <c r="E1" s="54" t="s">
        <v>41</v>
      </c>
      <c r="F1" s="54" t="s">
        <v>42</v>
      </c>
      <c r="G1" s="54" t="s">
        <v>43</v>
      </c>
      <c r="H1" s="54" t="s">
        <v>44</v>
      </c>
      <c r="I1" s="54" t="s">
        <v>45</v>
      </c>
      <c r="J1" s="54" t="s">
        <v>46</v>
      </c>
      <c r="K1" s="54" t="s">
        <v>47</v>
      </c>
      <c r="L1" s="54" t="s">
        <v>48</v>
      </c>
      <c r="M1" s="54" t="s">
        <v>49</v>
      </c>
      <c r="N1" s="54" t="s">
        <v>50</v>
      </c>
      <c r="O1" s="54" t="s">
        <v>51</v>
      </c>
      <c r="P1" s="55" t="s">
        <v>52</v>
      </c>
    </row>
    <row r="2" spans="1:16" ht="31.5" customHeight="1" x14ac:dyDescent="0.25">
      <c r="A2" s="16">
        <v>1</v>
      </c>
      <c r="B2" s="17" t="s">
        <v>53</v>
      </c>
      <c r="C2" s="17" t="s">
        <v>54</v>
      </c>
      <c r="D2" s="17" t="s">
        <v>40</v>
      </c>
      <c r="E2" s="32">
        <v>30</v>
      </c>
      <c r="F2" s="33">
        <v>43435</v>
      </c>
      <c r="G2" s="33">
        <v>59500</v>
      </c>
      <c r="H2" s="33">
        <v>53550</v>
      </c>
      <c r="I2" s="33">
        <f>AVERAGE(TablaMatrizPrecios[[#This Row],[EPR unit.]:[SOLVIAL unit.]])</f>
        <v>52161.666666666664</v>
      </c>
      <c r="J2" s="33">
        <f t="shared" ref="J2:J33" si="0">E2*I2</f>
        <v>1564850</v>
      </c>
      <c r="K2" s="18">
        <v>0.19</v>
      </c>
      <c r="L2" s="24">
        <f t="shared" ref="L2:L33" si="1">IF(K2=0,J2,J2/(1+K2))</f>
        <v>1315000</v>
      </c>
      <c r="M2" s="24">
        <f t="shared" ref="M2:M33" si="2">J2-L2</f>
        <v>249850</v>
      </c>
      <c r="N2" s="17" t="s">
        <v>55</v>
      </c>
      <c r="O2" s="17" t="s">
        <v>56</v>
      </c>
      <c r="P2" s="19" t="s">
        <v>57</v>
      </c>
    </row>
    <row r="3" spans="1:16" ht="47.25" customHeight="1" x14ac:dyDescent="0.25">
      <c r="A3" s="16">
        <v>2</v>
      </c>
      <c r="B3" s="17" t="s">
        <v>58</v>
      </c>
      <c r="C3" s="17" t="s">
        <v>59</v>
      </c>
      <c r="D3" s="17" t="s">
        <v>40</v>
      </c>
      <c r="E3" s="32">
        <v>4</v>
      </c>
      <c r="F3" s="33">
        <v>95200</v>
      </c>
      <c r="G3" s="33">
        <v>357000</v>
      </c>
      <c r="H3" s="33">
        <v>226100</v>
      </c>
      <c r="I3" s="33">
        <f>AVERAGE(TablaMatrizPrecios[[#This Row],[EPR unit.]:[SOLVIAL unit.]])</f>
        <v>226100</v>
      </c>
      <c r="J3" s="33">
        <f t="shared" si="0"/>
        <v>904400</v>
      </c>
      <c r="K3" s="18">
        <v>0.19</v>
      </c>
      <c r="L3" s="24">
        <f t="shared" si="1"/>
        <v>760000</v>
      </c>
      <c r="M3" s="24">
        <f t="shared" si="2"/>
        <v>144400</v>
      </c>
      <c r="N3" s="17" t="s">
        <v>55</v>
      </c>
      <c r="O3" s="17" t="s">
        <v>60</v>
      </c>
      <c r="P3" s="19" t="s">
        <v>61</v>
      </c>
    </row>
    <row r="4" spans="1:16" ht="47.25" customHeight="1" x14ac:dyDescent="0.25">
      <c r="A4" s="16">
        <v>3</v>
      </c>
      <c r="B4" s="17" t="s">
        <v>58</v>
      </c>
      <c r="C4" s="17" t="s">
        <v>62</v>
      </c>
      <c r="D4" s="17" t="s">
        <v>40</v>
      </c>
      <c r="E4" s="32">
        <v>4</v>
      </c>
      <c r="F4" s="33">
        <v>95200</v>
      </c>
      <c r="G4" s="33">
        <v>357000</v>
      </c>
      <c r="H4" s="33">
        <v>226100</v>
      </c>
      <c r="I4" s="33">
        <f>AVERAGE(TablaMatrizPrecios[[#This Row],[EPR unit.]:[SOLVIAL unit.]])</f>
        <v>226100</v>
      </c>
      <c r="J4" s="33">
        <f t="shared" si="0"/>
        <v>904400</v>
      </c>
      <c r="K4" s="18">
        <v>0.19</v>
      </c>
      <c r="L4" s="24">
        <f t="shared" si="1"/>
        <v>760000</v>
      </c>
      <c r="M4" s="24">
        <f t="shared" si="2"/>
        <v>144400</v>
      </c>
      <c r="N4" s="17" t="s">
        <v>55</v>
      </c>
      <c r="O4" s="17" t="s">
        <v>60</v>
      </c>
      <c r="P4" s="19" t="s">
        <v>61</v>
      </c>
    </row>
    <row r="5" spans="1:16" ht="47.25" customHeight="1" x14ac:dyDescent="0.25">
      <c r="A5" s="16">
        <v>4</v>
      </c>
      <c r="B5" s="17" t="s">
        <v>58</v>
      </c>
      <c r="C5" s="17" t="s">
        <v>63</v>
      </c>
      <c r="D5" s="17" t="s">
        <v>40</v>
      </c>
      <c r="E5" s="32">
        <v>4</v>
      </c>
      <c r="F5" s="33">
        <v>95200</v>
      </c>
      <c r="G5" s="33">
        <v>357000</v>
      </c>
      <c r="H5" s="33">
        <v>226100</v>
      </c>
      <c r="I5" s="33">
        <f>AVERAGE(TablaMatrizPrecios[[#This Row],[EPR unit.]:[SOLVIAL unit.]])</f>
        <v>226100</v>
      </c>
      <c r="J5" s="33">
        <f t="shared" si="0"/>
        <v>904400</v>
      </c>
      <c r="K5" s="18">
        <v>0.19</v>
      </c>
      <c r="L5" s="24">
        <f t="shared" si="1"/>
        <v>760000</v>
      </c>
      <c r="M5" s="24">
        <f t="shared" si="2"/>
        <v>144400</v>
      </c>
      <c r="N5" s="17" t="s">
        <v>55</v>
      </c>
      <c r="O5" s="17" t="s">
        <v>60</v>
      </c>
      <c r="P5" s="19" t="s">
        <v>61</v>
      </c>
    </row>
    <row r="6" spans="1:16" ht="47.25" customHeight="1" x14ac:dyDescent="0.25">
      <c r="A6" s="16">
        <v>5</v>
      </c>
      <c r="B6" s="17" t="s">
        <v>58</v>
      </c>
      <c r="C6" s="17" t="s">
        <v>64</v>
      </c>
      <c r="D6" s="17" t="s">
        <v>40</v>
      </c>
      <c r="E6" s="32">
        <v>4</v>
      </c>
      <c r="F6" s="33">
        <v>95200</v>
      </c>
      <c r="G6" s="33">
        <v>357000</v>
      </c>
      <c r="H6" s="33">
        <v>226100</v>
      </c>
      <c r="I6" s="33">
        <f>AVERAGE(TablaMatrizPrecios[[#This Row],[EPR unit.]:[SOLVIAL unit.]])</f>
        <v>226100</v>
      </c>
      <c r="J6" s="33">
        <f t="shared" si="0"/>
        <v>904400</v>
      </c>
      <c r="K6" s="18">
        <v>0.19</v>
      </c>
      <c r="L6" s="24">
        <f t="shared" si="1"/>
        <v>760000</v>
      </c>
      <c r="M6" s="24">
        <f t="shared" si="2"/>
        <v>144400</v>
      </c>
      <c r="N6" s="17" t="s">
        <v>55</v>
      </c>
      <c r="O6" s="17" t="s">
        <v>60</v>
      </c>
      <c r="P6" s="19" t="s">
        <v>61</v>
      </c>
    </row>
    <row r="7" spans="1:16" ht="31.5" customHeight="1" x14ac:dyDescent="0.25">
      <c r="A7" s="16">
        <v>6</v>
      </c>
      <c r="B7" s="17" t="s">
        <v>65</v>
      </c>
      <c r="C7" s="17" t="s">
        <v>66</v>
      </c>
      <c r="D7" s="17" t="s">
        <v>67</v>
      </c>
      <c r="E7" s="32">
        <v>20</v>
      </c>
      <c r="F7" s="33">
        <v>23800</v>
      </c>
      <c r="G7" s="33">
        <v>23800</v>
      </c>
      <c r="H7" s="33">
        <v>21420</v>
      </c>
      <c r="I7" s="33">
        <f>AVERAGE(TablaMatrizPrecios[[#This Row],[EPR unit.]:[SOLVIAL unit.]])</f>
        <v>23006.666666666668</v>
      </c>
      <c r="J7" s="33">
        <f t="shared" si="0"/>
        <v>460133.33333333337</v>
      </c>
      <c r="K7" s="18">
        <v>0.19</v>
      </c>
      <c r="L7" s="24">
        <f t="shared" si="1"/>
        <v>386666.66666666674</v>
      </c>
      <c r="M7" s="24">
        <f t="shared" si="2"/>
        <v>73466.666666666628</v>
      </c>
      <c r="N7" s="17" t="s">
        <v>55</v>
      </c>
      <c r="O7" s="17" t="s">
        <v>68</v>
      </c>
      <c r="P7" s="19" t="s">
        <v>69</v>
      </c>
    </row>
    <row r="8" spans="1:16" ht="31.5" customHeight="1" x14ac:dyDescent="0.25">
      <c r="A8" s="16">
        <v>7</v>
      </c>
      <c r="B8" s="17" t="s">
        <v>65</v>
      </c>
      <c r="C8" s="17" t="s">
        <v>70</v>
      </c>
      <c r="D8" s="17" t="s">
        <v>67</v>
      </c>
      <c r="E8" s="32">
        <v>20</v>
      </c>
      <c r="F8" s="33">
        <v>23800</v>
      </c>
      <c r="G8" s="33">
        <v>23800</v>
      </c>
      <c r="H8" s="33">
        <v>21420</v>
      </c>
      <c r="I8" s="33">
        <f>AVERAGE(TablaMatrizPrecios[[#This Row],[EPR unit.]:[SOLVIAL unit.]])</f>
        <v>23006.666666666668</v>
      </c>
      <c r="J8" s="33">
        <f t="shared" si="0"/>
        <v>460133.33333333337</v>
      </c>
      <c r="K8" s="18">
        <v>0.19</v>
      </c>
      <c r="L8" s="24">
        <f t="shared" si="1"/>
        <v>386666.66666666674</v>
      </c>
      <c r="M8" s="24">
        <f t="shared" si="2"/>
        <v>73466.666666666628</v>
      </c>
      <c r="N8" s="17" t="s">
        <v>55</v>
      </c>
      <c r="O8" s="17" t="s">
        <v>68</v>
      </c>
      <c r="P8" s="19" t="s">
        <v>69</v>
      </c>
    </row>
    <row r="9" spans="1:16" ht="31.5" customHeight="1" x14ac:dyDescent="0.25">
      <c r="A9" s="16">
        <v>8</v>
      </c>
      <c r="B9" s="17" t="s">
        <v>65</v>
      </c>
      <c r="C9" s="17" t="s">
        <v>71</v>
      </c>
      <c r="D9" s="17" t="s">
        <v>67</v>
      </c>
      <c r="E9" s="32">
        <v>20</v>
      </c>
      <c r="F9" s="33">
        <v>23800</v>
      </c>
      <c r="G9" s="33">
        <v>23800</v>
      </c>
      <c r="H9" s="33">
        <v>21420</v>
      </c>
      <c r="I9" s="33">
        <f>AVERAGE(TablaMatrizPrecios[[#This Row],[EPR unit.]:[SOLVIAL unit.]])</f>
        <v>23006.666666666668</v>
      </c>
      <c r="J9" s="33">
        <f t="shared" si="0"/>
        <v>460133.33333333337</v>
      </c>
      <c r="K9" s="18">
        <v>0.19</v>
      </c>
      <c r="L9" s="24">
        <f t="shared" si="1"/>
        <v>386666.66666666674</v>
      </c>
      <c r="M9" s="24">
        <f t="shared" si="2"/>
        <v>73466.666666666628</v>
      </c>
      <c r="N9" s="17" t="s">
        <v>55</v>
      </c>
      <c r="O9" s="17" t="s">
        <v>68</v>
      </c>
      <c r="P9" s="19" t="s">
        <v>69</v>
      </c>
    </row>
    <row r="10" spans="1:16" ht="31.5" customHeight="1" x14ac:dyDescent="0.25">
      <c r="A10" s="16">
        <v>9</v>
      </c>
      <c r="B10" s="17" t="s">
        <v>72</v>
      </c>
      <c r="C10" s="17" t="s">
        <v>62</v>
      </c>
      <c r="D10" s="17" t="s">
        <v>73</v>
      </c>
      <c r="E10" s="32">
        <v>5</v>
      </c>
      <c r="F10" s="33">
        <v>47600</v>
      </c>
      <c r="G10" s="33">
        <v>71400</v>
      </c>
      <c r="H10" s="33">
        <v>48790</v>
      </c>
      <c r="I10" s="33">
        <f>AVERAGE(TablaMatrizPrecios[[#This Row],[EPR unit.]:[SOLVIAL unit.]])</f>
        <v>55930</v>
      </c>
      <c r="J10" s="33">
        <f t="shared" si="0"/>
        <v>279650</v>
      </c>
      <c r="K10" s="18">
        <v>0.19</v>
      </c>
      <c r="L10" s="24">
        <f t="shared" si="1"/>
        <v>235000</v>
      </c>
      <c r="M10" s="24">
        <f t="shared" si="2"/>
        <v>44650</v>
      </c>
      <c r="N10" s="17" t="s">
        <v>55</v>
      </c>
      <c r="O10" s="17" t="s">
        <v>56</v>
      </c>
      <c r="P10" s="19" t="s">
        <v>57</v>
      </c>
    </row>
    <row r="11" spans="1:16" ht="31.5" customHeight="1" x14ac:dyDescent="0.25">
      <c r="A11" s="16">
        <v>10</v>
      </c>
      <c r="B11" s="17" t="s">
        <v>72</v>
      </c>
      <c r="C11" s="17" t="s">
        <v>63</v>
      </c>
      <c r="D11" s="17" t="s">
        <v>73</v>
      </c>
      <c r="E11" s="32">
        <v>5</v>
      </c>
      <c r="F11" s="33">
        <v>47600</v>
      </c>
      <c r="G11" s="33">
        <v>71400</v>
      </c>
      <c r="H11" s="33">
        <v>48790</v>
      </c>
      <c r="I11" s="33">
        <f>AVERAGE(TablaMatrizPrecios[[#This Row],[EPR unit.]:[SOLVIAL unit.]])</f>
        <v>55930</v>
      </c>
      <c r="J11" s="33">
        <f t="shared" si="0"/>
        <v>279650</v>
      </c>
      <c r="K11" s="18">
        <v>0.19</v>
      </c>
      <c r="L11" s="24">
        <f t="shared" si="1"/>
        <v>235000</v>
      </c>
      <c r="M11" s="24">
        <f t="shared" si="2"/>
        <v>44650</v>
      </c>
      <c r="N11" s="17" t="s">
        <v>55</v>
      </c>
      <c r="O11" s="17" t="s">
        <v>56</v>
      </c>
      <c r="P11" s="19" t="s">
        <v>57</v>
      </c>
    </row>
    <row r="12" spans="1:16" ht="31.5" customHeight="1" x14ac:dyDescent="0.25">
      <c r="A12" s="16">
        <v>11</v>
      </c>
      <c r="B12" s="17" t="s">
        <v>74</v>
      </c>
      <c r="C12" s="17" t="s">
        <v>66</v>
      </c>
      <c r="D12" s="17" t="s">
        <v>67</v>
      </c>
      <c r="E12" s="32">
        <v>20</v>
      </c>
      <c r="F12" s="33">
        <v>23800</v>
      </c>
      <c r="G12" s="33">
        <v>23800</v>
      </c>
      <c r="H12" s="33">
        <v>29750</v>
      </c>
      <c r="I12" s="33">
        <f>AVERAGE(TablaMatrizPrecios[[#This Row],[EPR unit.]:[SOLVIAL unit.]])</f>
        <v>25783.333333333332</v>
      </c>
      <c r="J12" s="33">
        <f t="shared" si="0"/>
        <v>515666.66666666663</v>
      </c>
      <c r="K12" s="18">
        <v>0.19</v>
      </c>
      <c r="L12" s="24">
        <f t="shared" si="1"/>
        <v>433333.33333333331</v>
      </c>
      <c r="M12" s="24">
        <f t="shared" si="2"/>
        <v>82333.333333333314</v>
      </c>
      <c r="N12" s="17" t="s">
        <v>55</v>
      </c>
      <c r="O12" s="17" t="s">
        <v>56</v>
      </c>
      <c r="P12" s="19" t="s">
        <v>57</v>
      </c>
    </row>
    <row r="13" spans="1:16" ht="31.5" customHeight="1" x14ac:dyDescent="0.25">
      <c r="A13" s="16">
        <v>12</v>
      </c>
      <c r="B13" s="17" t="s">
        <v>74</v>
      </c>
      <c r="C13" s="17" t="s">
        <v>70</v>
      </c>
      <c r="D13" s="17" t="s">
        <v>67</v>
      </c>
      <c r="E13" s="32">
        <v>20</v>
      </c>
      <c r="F13" s="33">
        <v>23800</v>
      </c>
      <c r="G13" s="33">
        <v>23800</v>
      </c>
      <c r="H13" s="33">
        <v>29750</v>
      </c>
      <c r="I13" s="33">
        <f>AVERAGE(TablaMatrizPrecios[[#This Row],[EPR unit.]:[SOLVIAL unit.]])</f>
        <v>25783.333333333332</v>
      </c>
      <c r="J13" s="33">
        <f t="shared" si="0"/>
        <v>515666.66666666663</v>
      </c>
      <c r="K13" s="18">
        <v>0.19</v>
      </c>
      <c r="L13" s="24">
        <f t="shared" si="1"/>
        <v>433333.33333333331</v>
      </c>
      <c r="M13" s="24">
        <f t="shared" si="2"/>
        <v>82333.333333333314</v>
      </c>
      <c r="N13" s="17" t="s">
        <v>55</v>
      </c>
      <c r="O13" s="17" t="s">
        <v>56</v>
      </c>
      <c r="P13" s="19" t="s">
        <v>57</v>
      </c>
    </row>
    <row r="14" spans="1:16" ht="31.5" customHeight="1" x14ac:dyDescent="0.25">
      <c r="A14" s="16">
        <v>13</v>
      </c>
      <c r="B14" s="17" t="s">
        <v>74</v>
      </c>
      <c r="C14" s="17" t="s">
        <v>71</v>
      </c>
      <c r="D14" s="17" t="s">
        <v>67</v>
      </c>
      <c r="E14" s="32">
        <v>20</v>
      </c>
      <c r="F14" s="33">
        <v>23800</v>
      </c>
      <c r="G14" s="33">
        <v>23800</v>
      </c>
      <c r="H14" s="33">
        <v>29750</v>
      </c>
      <c r="I14" s="33">
        <f>AVERAGE(TablaMatrizPrecios[[#This Row],[EPR unit.]:[SOLVIAL unit.]])</f>
        <v>25783.333333333332</v>
      </c>
      <c r="J14" s="33">
        <f t="shared" si="0"/>
        <v>515666.66666666663</v>
      </c>
      <c r="K14" s="18">
        <v>0.19</v>
      </c>
      <c r="L14" s="24">
        <f t="shared" si="1"/>
        <v>433333.33333333331</v>
      </c>
      <c r="M14" s="24">
        <f t="shared" si="2"/>
        <v>82333.333333333314</v>
      </c>
      <c r="N14" s="17" t="s">
        <v>55</v>
      </c>
      <c r="O14" s="17" t="s">
        <v>56</v>
      </c>
      <c r="P14" s="19" t="s">
        <v>57</v>
      </c>
    </row>
    <row r="15" spans="1:16" ht="31.5" customHeight="1" x14ac:dyDescent="0.25">
      <c r="A15" s="16">
        <v>14</v>
      </c>
      <c r="B15" s="17" t="s">
        <v>75</v>
      </c>
      <c r="C15" s="17" t="s">
        <v>76</v>
      </c>
      <c r="D15" s="17" t="s">
        <v>67</v>
      </c>
      <c r="E15" s="32">
        <v>5</v>
      </c>
      <c r="F15" s="33">
        <v>238000</v>
      </c>
      <c r="G15" s="33">
        <v>297500</v>
      </c>
      <c r="H15" s="33">
        <v>249900</v>
      </c>
      <c r="I15" s="33">
        <f>AVERAGE(TablaMatrizPrecios[[#This Row],[EPR unit.]:[SOLVIAL unit.]])</f>
        <v>261800</v>
      </c>
      <c r="J15" s="33">
        <f t="shared" si="0"/>
        <v>1309000</v>
      </c>
      <c r="K15" s="18">
        <v>0.19</v>
      </c>
      <c r="L15" s="24">
        <f t="shared" si="1"/>
        <v>1100000</v>
      </c>
      <c r="M15" s="24">
        <f t="shared" si="2"/>
        <v>209000</v>
      </c>
      <c r="N15" s="17" t="s">
        <v>55</v>
      </c>
      <c r="O15" s="17" t="s">
        <v>56</v>
      </c>
      <c r="P15" s="19" t="s">
        <v>57</v>
      </c>
    </row>
    <row r="16" spans="1:16" ht="31.5" customHeight="1" x14ac:dyDescent="0.25">
      <c r="A16" s="16">
        <v>15</v>
      </c>
      <c r="B16" s="17" t="s">
        <v>75</v>
      </c>
      <c r="C16" s="17" t="s">
        <v>77</v>
      </c>
      <c r="D16" s="17" t="s">
        <v>67</v>
      </c>
      <c r="E16" s="32">
        <v>20</v>
      </c>
      <c r="F16" s="33">
        <v>238000</v>
      </c>
      <c r="G16" s="33">
        <v>297500</v>
      </c>
      <c r="H16" s="33">
        <v>249900</v>
      </c>
      <c r="I16" s="33">
        <f>AVERAGE(TablaMatrizPrecios[[#This Row],[EPR unit.]:[SOLVIAL unit.]])</f>
        <v>261800</v>
      </c>
      <c r="J16" s="33">
        <f t="shared" si="0"/>
        <v>5236000</v>
      </c>
      <c r="K16" s="18">
        <v>0.19</v>
      </c>
      <c r="L16" s="24">
        <f t="shared" si="1"/>
        <v>4400000</v>
      </c>
      <c r="M16" s="24">
        <f t="shared" si="2"/>
        <v>836000</v>
      </c>
      <c r="N16" s="17" t="s">
        <v>55</v>
      </c>
      <c r="O16" s="17" t="s">
        <v>56</v>
      </c>
      <c r="P16" s="19" t="s">
        <v>57</v>
      </c>
    </row>
    <row r="17" spans="1:16" ht="31.5" customHeight="1" x14ac:dyDescent="0.25">
      <c r="A17" s="16">
        <v>16</v>
      </c>
      <c r="B17" s="17" t="s">
        <v>75</v>
      </c>
      <c r="C17" s="17" t="s">
        <v>78</v>
      </c>
      <c r="D17" s="17" t="s">
        <v>67</v>
      </c>
      <c r="E17" s="32">
        <v>15</v>
      </c>
      <c r="F17" s="33">
        <v>238000</v>
      </c>
      <c r="G17" s="33">
        <v>297500</v>
      </c>
      <c r="H17" s="33">
        <v>249900</v>
      </c>
      <c r="I17" s="33">
        <f>AVERAGE(TablaMatrizPrecios[[#This Row],[EPR unit.]:[SOLVIAL unit.]])</f>
        <v>261800</v>
      </c>
      <c r="J17" s="33">
        <f t="shared" si="0"/>
        <v>3927000</v>
      </c>
      <c r="K17" s="18">
        <v>0.19</v>
      </c>
      <c r="L17" s="24">
        <f t="shared" si="1"/>
        <v>3300000</v>
      </c>
      <c r="M17" s="24">
        <f t="shared" si="2"/>
        <v>627000</v>
      </c>
      <c r="N17" s="17" t="s">
        <v>55</v>
      </c>
      <c r="O17" s="17" t="s">
        <v>56</v>
      </c>
      <c r="P17" s="19" t="s">
        <v>57</v>
      </c>
    </row>
    <row r="18" spans="1:16" ht="31.5" customHeight="1" x14ac:dyDescent="0.25">
      <c r="A18" s="16">
        <v>17</v>
      </c>
      <c r="B18" s="17" t="s">
        <v>75</v>
      </c>
      <c r="C18" s="17" t="s">
        <v>79</v>
      </c>
      <c r="D18" s="17" t="s">
        <v>67</v>
      </c>
      <c r="E18" s="32">
        <v>10</v>
      </c>
      <c r="F18" s="33">
        <v>238000</v>
      </c>
      <c r="G18" s="33">
        <v>297500</v>
      </c>
      <c r="H18" s="33">
        <v>249900</v>
      </c>
      <c r="I18" s="33">
        <f>AVERAGE(TablaMatrizPrecios[[#This Row],[EPR unit.]:[SOLVIAL unit.]])</f>
        <v>261800</v>
      </c>
      <c r="J18" s="33">
        <f t="shared" si="0"/>
        <v>2618000</v>
      </c>
      <c r="K18" s="18">
        <v>0.19</v>
      </c>
      <c r="L18" s="24">
        <f t="shared" si="1"/>
        <v>2200000</v>
      </c>
      <c r="M18" s="24">
        <f t="shared" si="2"/>
        <v>418000</v>
      </c>
      <c r="N18" s="17" t="s">
        <v>55</v>
      </c>
      <c r="O18" s="17" t="s">
        <v>56</v>
      </c>
      <c r="P18" s="19" t="s">
        <v>57</v>
      </c>
    </row>
    <row r="19" spans="1:16" ht="31.5" customHeight="1" x14ac:dyDescent="0.25">
      <c r="A19" s="16">
        <v>18</v>
      </c>
      <c r="B19" s="17" t="s">
        <v>75</v>
      </c>
      <c r="C19" s="17" t="s">
        <v>80</v>
      </c>
      <c r="D19" s="17" t="s">
        <v>67</v>
      </c>
      <c r="E19" s="32">
        <v>15</v>
      </c>
      <c r="F19" s="33">
        <v>238000</v>
      </c>
      <c r="G19" s="33">
        <v>297500</v>
      </c>
      <c r="H19" s="33">
        <v>249900</v>
      </c>
      <c r="I19" s="33">
        <f>AVERAGE(TablaMatrizPrecios[[#This Row],[EPR unit.]:[SOLVIAL unit.]])</f>
        <v>261800</v>
      </c>
      <c r="J19" s="33">
        <f t="shared" si="0"/>
        <v>3927000</v>
      </c>
      <c r="K19" s="18">
        <v>0.19</v>
      </c>
      <c r="L19" s="24">
        <f t="shared" si="1"/>
        <v>3300000</v>
      </c>
      <c r="M19" s="24">
        <f t="shared" si="2"/>
        <v>627000</v>
      </c>
      <c r="N19" s="17" t="s">
        <v>55</v>
      </c>
      <c r="O19" s="17" t="s">
        <v>56</v>
      </c>
      <c r="P19" s="19" t="s">
        <v>57</v>
      </c>
    </row>
    <row r="20" spans="1:16" ht="31.5" customHeight="1" x14ac:dyDescent="0.25">
      <c r="A20" s="16">
        <v>19</v>
      </c>
      <c r="B20" s="17" t="s">
        <v>75</v>
      </c>
      <c r="C20" s="17" t="s">
        <v>81</v>
      </c>
      <c r="D20" s="17" t="s">
        <v>67</v>
      </c>
      <c r="E20" s="32">
        <v>5</v>
      </c>
      <c r="F20" s="33">
        <v>238000</v>
      </c>
      <c r="G20" s="33">
        <v>297500</v>
      </c>
      <c r="H20" s="33">
        <v>249900</v>
      </c>
      <c r="I20" s="33">
        <f>AVERAGE(TablaMatrizPrecios[[#This Row],[EPR unit.]:[SOLVIAL unit.]])</f>
        <v>261800</v>
      </c>
      <c r="J20" s="33">
        <f t="shared" si="0"/>
        <v>1309000</v>
      </c>
      <c r="K20" s="18">
        <v>0.19</v>
      </c>
      <c r="L20" s="24">
        <f t="shared" si="1"/>
        <v>1100000</v>
      </c>
      <c r="M20" s="24">
        <f t="shared" si="2"/>
        <v>209000</v>
      </c>
      <c r="N20" s="17" t="s">
        <v>55</v>
      </c>
      <c r="O20" s="17" t="s">
        <v>56</v>
      </c>
      <c r="P20" s="19" t="s">
        <v>57</v>
      </c>
    </row>
    <row r="21" spans="1:16" ht="47.25" customHeight="1" x14ac:dyDescent="0.25">
      <c r="A21" s="16">
        <v>20</v>
      </c>
      <c r="B21" s="17" t="s">
        <v>82</v>
      </c>
      <c r="C21" s="17" t="s">
        <v>59</v>
      </c>
      <c r="D21" s="17" t="s">
        <v>40</v>
      </c>
      <c r="E21" s="32">
        <v>30</v>
      </c>
      <c r="F21" s="33">
        <v>99008</v>
      </c>
      <c r="G21" s="33">
        <v>380800</v>
      </c>
      <c r="H21" s="33">
        <v>113050</v>
      </c>
      <c r="I21" s="33">
        <f>AVERAGE(TablaMatrizPrecios[[#This Row],[EPR unit.]:[SOLVIAL unit.]])</f>
        <v>197619.33333333334</v>
      </c>
      <c r="J21" s="33">
        <f t="shared" si="0"/>
        <v>5928580</v>
      </c>
      <c r="K21" s="18">
        <v>0.19</v>
      </c>
      <c r="L21" s="24">
        <f t="shared" si="1"/>
        <v>4982000</v>
      </c>
      <c r="M21" s="24">
        <f t="shared" si="2"/>
        <v>946580</v>
      </c>
      <c r="N21" s="17" t="s">
        <v>55</v>
      </c>
      <c r="O21" s="17" t="s">
        <v>60</v>
      </c>
      <c r="P21" s="19" t="s">
        <v>61</v>
      </c>
    </row>
    <row r="22" spans="1:16" ht="47.25" customHeight="1" x14ac:dyDescent="0.25">
      <c r="A22" s="16">
        <v>21</v>
      </c>
      <c r="B22" s="17" t="s">
        <v>82</v>
      </c>
      <c r="C22" s="17" t="s">
        <v>62</v>
      </c>
      <c r="D22" s="17" t="s">
        <v>40</v>
      </c>
      <c r="E22" s="32">
        <v>40</v>
      </c>
      <c r="F22" s="33">
        <v>99008</v>
      </c>
      <c r="G22" s="33">
        <v>380800</v>
      </c>
      <c r="H22" s="33">
        <v>113050</v>
      </c>
      <c r="I22" s="33">
        <f>AVERAGE(TablaMatrizPrecios[[#This Row],[EPR unit.]:[SOLVIAL unit.]])</f>
        <v>197619.33333333334</v>
      </c>
      <c r="J22" s="33">
        <f t="shared" si="0"/>
        <v>7904773.333333334</v>
      </c>
      <c r="K22" s="18">
        <v>0.19</v>
      </c>
      <c r="L22" s="24">
        <f t="shared" si="1"/>
        <v>6642666.6666666679</v>
      </c>
      <c r="M22" s="24">
        <f t="shared" si="2"/>
        <v>1262106.666666666</v>
      </c>
      <c r="N22" s="17" t="s">
        <v>55</v>
      </c>
      <c r="O22" s="17" t="s">
        <v>60</v>
      </c>
      <c r="P22" s="19" t="s">
        <v>61</v>
      </c>
    </row>
    <row r="23" spans="1:16" ht="47.25" customHeight="1" x14ac:dyDescent="0.25">
      <c r="A23" s="16">
        <v>22</v>
      </c>
      <c r="B23" s="17" t="s">
        <v>82</v>
      </c>
      <c r="C23" s="17" t="s">
        <v>63</v>
      </c>
      <c r="D23" s="17" t="s">
        <v>40</v>
      </c>
      <c r="E23" s="32">
        <v>30</v>
      </c>
      <c r="F23" s="33">
        <v>99008</v>
      </c>
      <c r="G23" s="33">
        <v>380800</v>
      </c>
      <c r="H23" s="33">
        <v>113050</v>
      </c>
      <c r="I23" s="33">
        <f>AVERAGE(TablaMatrizPrecios[[#This Row],[EPR unit.]:[SOLVIAL unit.]])</f>
        <v>197619.33333333334</v>
      </c>
      <c r="J23" s="33">
        <f t="shared" si="0"/>
        <v>5928580</v>
      </c>
      <c r="K23" s="18">
        <v>0.19</v>
      </c>
      <c r="L23" s="24">
        <f t="shared" si="1"/>
        <v>4982000</v>
      </c>
      <c r="M23" s="24">
        <f t="shared" si="2"/>
        <v>946580</v>
      </c>
      <c r="N23" s="17" t="s">
        <v>55</v>
      </c>
      <c r="O23" s="17" t="s">
        <v>60</v>
      </c>
      <c r="P23" s="19" t="s">
        <v>61</v>
      </c>
    </row>
    <row r="24" spans="1:16" ht="47.25" customHeight="1" x14ac:dyDescent="0.25">
      <c r="A24" s="16">
        <v>23</v>
      </c>
      <c r="B24" s="17" t="s">
        <v>82</v>
      </c>
      <c r="C24" s="17" t="s">
        <v>64</v>
      </c>
      <c r="D24" s="17" t="s">
        <v>40</v>
      </c>
      <c r="E24" s="32">
        <v>30</v>
      </c>
      <c r="F24" s="33">
        <v>99008</v>
      </c>
      <c r="G24" s="33">
        <v>380800</v>
      </c>
      <c r="H24" s="33">
        <v>113050</v>
      </c>
      <c r="I24" s="33">
        <f>AVERAGE(TablaMatrizPrecios[[#This Row],[EPR unit.]:[SOLVIAL unit.]])</f>
        <v>197619.33333333334</v>
      </c>
      <c r="J24" s="33">
        <f t="shared" si="0"/>
        <v>5928580</v>
      </c>
      <c r="K24" s="18">
        <v>0.19</v>
      </c>
      <c r="L24" s="24">
        <f t="shared" si="1"/>
        <v>4982000</v>
      </c>
      <c r="M24" s="24">
        <f t="shared" si="2"/>
        <v>946580</v>
      </c>
      <c r="N24" s="17" t="s">
        <v>55</v>
      </c>
      <c r="O24" s="17" t="s">
        <v>60</v>
      </c>
      <c r="P24" s="19" t="s">
        <v>61</v>
      </c>
    </row>
    <row r="25" spans="1:16" ht="47.25" customHeight="1" x14ac:dyDescent="0.25">
      <c r="A25" s="16">
        <v>24</v>
      </c>
      <c r="B25" s="17" t="s">
        <v>82</v>
      </c>
      <c r="C25" s="17" t="s">
        <v>83</v>
      </c>
      <c r="D25" s="17" t="s">
        <v>40</v>
      </c>
      <c r="E25" s="32">
        <v>20</v>
      </c>
      <c r="F25" s="33">
        <v>99008</v>
      </c>
      <c r="G25" s="33">
        <v>380800</v>
      </c>
      <c r="H25" s="33">
        <v>113050</v>
      </c>
      <c r="I25" s="33">
        <f>AVERAGE(TablaMatrizPrecios[[#This Row],[EPR unit.]:[SOLVIAL unit.]])</f>
        <v>197619.33333333334</v>
      </c>
      <c r="J25" s="33">
        <f t="shared" si="0"/>
        <v>3952386.666666667</v>
      </c>
      <c r="K25" s="47">
        <v>0.19</v>
      </c>
      <c r="L25" s="24">
        <f t="shared" si="1"/>
        <v>3321333.333333334</v>
      </c>
      <c r="M25" s="24">
        <f t="shared" si="2"/>
        <v>631053.33333333302</v>
      </c>
      <c r="N25" s="17" t="s">
        <v>55</v>
      </c>
      <c r="O25" s="17" t="s">
        <v>60</v>
      </c>
      <c r="P25" s="19" t="s">
        <v>61</v>
      </c>
    </row>
    <row r="26" spans="1:16" ht="47.25" customHeight="1" x14ac:dyDescent="0.25">
      <c r="A26" s="16">
        <v>25</v>
      </c>
      <c r="B26" s="17" t="s">
        <v>84</v>
      </c>
      <c r="C26" s="17" t="s">
        <v>54</v>
      </c>
      <c r="D26" s="17" t="s">
        <v>40</v>
      </c>
      <c r="E26" s="32">
        <v>20</v>
      </c>
      <c r="F26" s="33">
        <v>15000</v>
      </c>
      <c r="G26" s="33">
        <v>5500</v>
      </c>
      <c r="H26" s="33">
        <v>6500</v>
      </c>
      <c r="I26" s="33">
        <f>AVERAGE(TablaMatrizPrecios[[#This Row],[EPR unit.]:[SOLVIAL unit.]])</f>
        <v>9000</v>
      </c>
      <c r="J26" s="33">
        <f t="shared" si="0"/>
        <v>180000</v>
      </c>
      <c r="K26" s="47">
        <v>0</v>
      </c>
      <c r="L26" s="24">
        <f t="shared" si="1"/>
        <v>180000</v>
      </c>
      <c r="M26" s="24">
        <f t="shared" si="2"/>
        <v>0</v>
      </c>
      <c r="N26" s="17" t="s">
        <v>85</v>
      </c>
      <c r="O26" s="17" t="s">
        <v>60</v>
      </c>
      <c r="P26" s="19" t="s">
        <v>61</v>
      </c>
    </row>
    <row r="27" spans="1:16" ht="31.5" customHeight="1" x14ac:dyDescent="0.25">
      <c r="A27" s="16">
        <v>26</v>
      </c>
      <c r="B27" s="17" t="s">
        <v>86</v>
      </c>
      <c r="C27" s="17" t="s">
        <v>54</v>
      </c>
      <c r="D27" s="17" t="s">
        <v>40</v>
      </c>
      <c r="E27" s="32">
        <v>10</v>
      </c>
      <c r="F27" s="33">
        <v>36949.5</v>
      </c>
      <c r="G27" s="33">
        <v>23800</v>
      </c>
      <c r="H27" s="33">
        <v>18899.580000000002</v>
      </c>
      <c r="I27" s="33">
        <f>AVERAGE(TablaMatrizPrecios[[#This Row],[EPR unit.]:[SOLVIAL unit.]])</f>
        <v>26549.693333333333</v>
      </c>
      <c r="J27" s="33">
        <f t="shared" si="0"/>
        <v>265496.93333333335</v>
      </c>
      <c r="K27" s="47">
        <v>0.19</v>
      </c>
      <c r="L27" s="24">
        <f t="shared" si="1"/>
        <v>223106.66666666669</v>
      </c>
      <c r="M27" s="24">
        <f t="shared" si="2"/>
        <v>42390.266666666663</v>
      </c>
      <c r="N27" s="17" t="s">
        <v>55</v>
      </c>
      <c r="O27" s="17" t="s">
        <v>60</v>
      </c>
      <c r="P27" s="19" t="s">
        <v>61</v>
      </c>
    </row>
    <row r="28" spans="1:16" ht="47.25" customHeight="1" x14ac:dyDescent="0.25">
      <c r="A28" s="16">
        <v>27</v>
      </c>
      <c r="B28" s="17" t="s">
        <v>87</v>
      </c>
      <c r="C28" s="17" t="s">
        <v>54</v>
      </c>
      <c r="D28" s="17" t="s">
        <v>40</v>
      </c>
      <c r="E28" s="32">
        <v>10</v>
      </c>
      <c r="F28" s="33">
        <v>10000</v>
      </c>
      <c r="G28" s="33">
        <v>6000</v>
      </c>
      <c r="H28" s="33">
        <v>11200</v>
      </c>
      <c r="I28" s="33">
        <f>AVERAGE(TablaMatrizPrecios[[#This Row],[EPR unit.]:[SOLVIAL unit.]])</f>
        <v>9066.6666666666661</v>
      </c>
      <c r="J28" s="33">
        <f t="shared" si="0"/>
        <v>90666.666666666657</v>
      </c>
      <c r="K28" s="47">
        <v>0</v>
      </c>
      <c r="L28" s="24">
        <f t="shared" si="1"/>
        <v>90666.666666666657</v>
      </c>
      <c r="M28" s="24">
        <f t="shared" si="2"/>
        <v>0</v>
      </c>
      <c r="N28" s="17" t="s">
        <v>85</v>
      </c>
      <c r="O28" s="17" t="s">
        <v>60</v>
      </c>
      <c r="P28" s="19" t="s">
        <v>61</v>
      </c>
    </row>
    <row r="29" spans="1:16" ht="31.5" customHeight="1" x14ac:dyDescent="0.25">
      <c r="A29" s="16">
        <v>28</v>
      </c>
      <c r="B29" s="17" t="s">
        <v>88</v>
      </c>
      <c r="C29" s="17" t="s">
        <v>54</v>
      </c>
      <c r="D29" s="17" t="s">
        <v>40</v>
      </c>
      <c r="E29" s="32">
        <v>1</v>
      </c>
      <c r="F29" s="33">
        <v>84954</v>
      </c>
      <c r="G29" s="33">
        <v>142800</v>
      </c>
      <c r="H29" s="33">
        <v>109999</v>
      </c>
      <c r="I29" s="33">
        <f>AVERAGE(TablaMatrizPrecios[[#This Row],[EPR unit.]:[SOLVIAL unit.]])</f>
        <v>112584.33333333333</v>
      </c>
      <c r="J29" s="33">
        <f t="shared" si="0"/>
        <v>112584.33333333333</v>
      </c>
      <c r="K29" s="47">
        <v>0.19</v>
      </c>
      <c r="L29" s="24">
        <f t="shared" si="1"/>
        <v>94608.683473389363</v>
      </c>
      <c r="M29" s="24">
        <f t="shared" si="2"/>
        <v>17975.649859943966</v>
      </c>
      <c r="N29" s="17" t="s">
        <v>55</v>
      </c>
      <c r="O29" s="17" t="s">
        <v>56</v>
      </c>
      <c r="P29" s="19" t="s">
        <v>57</v>
      </c>
    </row>
    <row r="30" spans="1:16" ht="31.5" customHeight="1" x14ac:dyDescent="0.25">
      <c r="A30" s="16">
        <v>29</v>
      </c>
      <c r="B30" s="17" t="s">
        <v>89</v>
      </c>
      <c r="C30" s="17" t="s">
        <v>54</v>
      </c>
      <c r="D30" s="17" t="s">
        <v>40</v>
      </c>
      <c r="E30" s="32">
        <v>10</v>
      </c>
      <c r="F30" s="33">
        <v>32725</v>
      </c>
      <c r="G30" s="33">
        <v>17850</v>
      </c>
      <c r="H30" s="33">
        <v>18899.580000000002</v>
      </c>
      <c r="I30" s="33">
        <f>AVERAGE(TablaMatrizPrecios[[#This Row],[EPR unit.]:[SOLVIAL unit.]])</f>
        <v>23158.193333333333</v>
      </c>
      <c r="J30" s="33">
        <f t="shared" si="0"/>
        <v>231581.93333333332</v>
      </c>
      <c r="K30" s="47">
        <v>0.19</v>
      </c>
      <c r="L30" s="24">
        <f t="shared" si="1"/>
        <v>194606.66666666666</v>
      </c>
      <c r="M30" s="24">
        <f t="shared" si="2"/>
        <v>36975.266666666663</v>
      </c>
      <c r="N30" s="17" t="s">
        <v>55</v>
      </c>
      <c r="O30" s="17" t="s">
        <v>60</v>
      </c>
      <c r="P30" s="19" t="s">
        <v>61</v>
      </c>
    </row>
    <row r="31" spans="1:16" ht="31.5" customHeight="1" x14ac:dyDescent="0.25">
      <c r="A31" s="16">
        <v>30</v>
      </c>
      <c r="B31" s="17" t="s">
        <v>90</v>
      </c>
      <c r="C31" s="17" t="s">
        <v>54</v>
      </c>
      <c r="D31" s="17" t="s">
        <v>40</v>
      </c>
      <c r="E31" s="32">
        <v>10</v>
      </c>
      <c r="F31" s="33">
        <v>65450</v>
      </c>
      <c r="G31" s="33">
        <v>39270</v>
      </c>
      <c r="H31" s="33">
        <v>30799.58</v>
      </c>
      <c r="I31" s="33">
        <f>AVERAGE(TablaMatrizPrecios[[#This Row],[EPR unit.]:[SOLVIAL unit.]])</f>
        <v>45173.193333333336</v>
      </c>
      <c r="J31" s="33">
        <f t="shared" si="0"/>
        <v>451731.93333333335</v>
      </c>
      <c r="K31" s="47">
        <v>0.19</v>
      </c>
      <c r="L31" s="24">
        <f t="shared" si="1"/>
        <v>379606.66666666669</v>
      </c>
      <c r="M31" s="24">
        <f t="shared" si="2"/>
        <v>72125.266666666663</v>
      </c>
      <c r="N31" s="17" t="s">
        <v>55</v>
      </c>
      <c r="O31" s="17" t="s">
        <v>60</v>
      </c>
      <c r="P31" s="19" t="s">
        <v>61</v>
      </c>
    </row>
    <row r="32" spans="1:16" ht="31.5" customHeight="1" x14ac:dyDescent="0.25">
      <c r="A32" s="16">
        <v>31</v>
      </c>
      <c r="B32" s="17" t="s">
        <v>91</v>
      </c>
      <c r="C32" s="17" t="s">
        <v>54</v>
      </c>
      <c r="D32" s="17" t="s">
        <v>40</v>
      </c>
      <c r="E32" s="32">
        <v>50</v>
      </c>
      <c r="F32" s="33">
        <v>19635</v>
      </c>
      <c r="G32" s="33">
        <v>17850</v>
      </c>
      <c r="H32" s="33">
        <v>17850</v>
      </c>
      <c r="I32" s="33">
        <f>AVERAGE(TablaMatrizPrecios[[#This Row],[EPR unit.]:[SOLVIAL unit.]])</f>
        <v>18445</v>
      </c>
      <c r="J32" s="33">
        <f t="shared" si="0"/>
        <v>922250</v>
      </c>
      <c r="K32" s="47">
        <v>0.19</v>
      </c>
      <c r="L32" s="24">
        <f t="shared" si="1"/>
        <v>775000</v>
      </c>
      <c r="M32" s="24">
        <f t="shared" si="2"/>
        <v>147250</v>
      </c>
      <c r="N32" s="17" t="s">
        <v>55</v>
      </c>
      <c r="O32" s="17" t="s">
        <v>68</v>
      </c>
      <c r="P32" s="19" t="s">
        <v>69</v>
      </c>
    </row>
    <row r="33" spans="1:16" ht="47.25" customHeight="1" x14ac:dyDescent="0.25">
      <c r="A33" s="16">
        <v>32</v>
      </c>
      <c r="B33" s="17" t="s">
        <v>92</v>
      </c>
      <c r="C33" s="17" t="s">
        <v>54</v>
      </c>
      <c r="D33" s="17" t="s">
        <v>40</v>
      </c>
      <c r="E33" s="32">
        <v>10</v>
      </c>
      <c r="F33" s="33">
        <v>16500</v>
      </c>
      <c r="G33" s="33">
        <v>8500</v>
      </c>
      <c r="H33" s="33">
        <v>9500</v>
      </c>
      <c r="I33" s="33">
        <f>AVERAGE(TablaMatrizPrecios[[#This Row],[EPR unit.]:[SOLVIAL unit.]])</f>
        <v>11500</v>
      </c>
      <c r="J33" s="33">
        <f t="shared" si="0"/>
        <v>115000</v>
      </c>
      <c r="K33" s="47">
        <v>0</v>
      </c>
      <c r="L33" s="24">
        <f t="shared" si="1"/>
        <v>115000</v>
      </c>
      <c r="M33" s="24">
        <f t="shared" si="2"/>
        <v>0</v>
      </c>
      <c r="N33" s="17" t="s">
        <v>85</v>
      </c>
      <c r="O33" s="17" t="s">
        <v>60</v>
      </c>
      <c r="P33" s="19" t="s">
        <v>61</v>
      </c>
    </row>
    <row r="34" spans="1:16" ht="31.5" customHeight="1" x14ac:dyDescent="0.25">
      <c r="A34" s="16">
        <v>33</v>
      </c>
      <c r="B34" s="17" t="s">
        <v>93</v>
      </c>
      <c r="C34" s="17" t="s">
        <v>62</v>
      </c>
      <c r="D34" s="17" t="s">
        <v>73</v>
      </c>
      <c r="E34" s="32">
        <v>1</v>
      </c>
      <c r="F34" s="33">
        <v>45815</v>
      </c>
      <c r="G34" s="33">
        <v>29750</v>
      </c>
      <c r="H34" s="33">
        <v>42499.66</v>
      </c>
      <c r="I34" s="33">
        <f>AVERAGE(TablaMatrizPrecios[[#This Row],[EPR unit.]:[SOLVIAL unit.]])</f>
        <v>39354.886666666665</v>
      </c>
      <c r="J34" s="33">
        <f t="shared" ref="J34:J51" si="3">E34*I34</f>
        <v>39354.886666666665</v>
      </c>
      <c r="K34" s="47">
        <v>0.19</v>
      </c>
      <c r="L34" s="24">
        <f t="shared" ref="L34:L51" si="4">IF(K34=0,J34,J34/(1+K34))</f>
        <v>33071.333333333336</v>
      </c>
      <c r="M34" s="24">
        <f t="shared" ref="M34:M51" si="5">J34-L34</f>
        <v>6283.5533333333296</v>
      </c>
      <c r="N34" s="17" t="s">
        <v>55</v>
      </c>
      <c r="O34" s="17" t="s">
        <v>56</v>
      </c>
      <c r="P34" s="19" t="s">
        <v>57</v>
      </c>
    </row>
    <row r="35" spans="1:16" ht="31.5" customHeight="1" x14ac:dyDescent="0.25">
      <c r="A35" s="16">
        <v>34</v>
      </c>
      <c r="B35" s="17" t="s">
        <v>93</v>
      </c>
      <c r="C35" s="17" t="s">
        <v>63</v>
      </c>
      <c r="D35" s="17" t="s">
        <v>73</v>
      </c>
      <c r="E35" s="32">
        <v>1</v>
      </c>
      <c r="F35" s="33">
        <v>45815</v>
      </c>
      <c r="G35" s="33">
        <v>29750</v>
      </c>
      <c r="H35" s="33">
        <v>42499.66</v>
      </c>
      <c r="I35" s="33">
        <f>AVERAGE(TablaMatrizPrecios[[#This Row],[EPR unit.]:[SOLVIAL unit.]])</f>
        <v>39354.886666666665</v>
      </c>
      <c r="J35" s="33">
        <f t="shared" si="3"/>
        <v>39354.886666666665</v>
      </c>
      <c r="K35" s="47">
        <v>0.19</v>
      </c>
      <c r="L35" s="24">
        <f t="shared" si="4"/>
        <v>33071.333333333336</v>
      </c>
      <c r="M35" s="24">
        <f t="shared" si="5"/>
        <v>6283.5533333333296</v>
      </c>
      <c r="N35" s="17" t="s">
        <v>55</v>
      </c>
      <c r="O35" s="17" t="s">
        <v>56</v>
      </c>
      <c r="P35" s="19" t="s">
        <v>57</v>
      </c>
    </row>
    <row r="36" spans="1:16" ht="47.25" customHeight="1" x14ac:dyDescent="0.25">
      <c r="A36" s="16">
        <v>35</v>
      </c>
      <c r="B36" s="17" t="s">
        <v>94</v>
      </c>
      <c r="C36" s="17" t="s">
        <v>54</v>
      </c>
      <c r="D36" s="17" t="s">
        <v>40</v>
      </c>
      <c r="E36" s="32">
        <v>10</v>
      </c>
      <c r="F36" s="33">
        <v>22500</v>
      </c>
      <c r="G36" s="33">
        <v>7500</v>
      </c>
      <c r="H36" s="33">
        <v>12000</v>
      </c>
      <c r="I36" s="33">
        <f>AVERAGE(TablaMatrizPrecios[[#This Row],[EPR unit.]:[SOLVIAL unit.]])</f>
        <v>14000</v>
      </c>
      <c r="J36" s="33">
        <f t="shared" si="3"/>
        <v>140000</v>
      </c>
      <c r="K36" s="47">
        <v>0</v>
      </c>
      <c r="L36" s="24">
        <f t="shared" si="4"/>
        <v>140000</v>
      </c>
      <c r="M36" s="24">
        <f t="shared" si="5"/>
        <v>0</v>
      </c>
      <c r="N36" s="17" t="s">
        <v>85</v>
      </c>
      <c r="O36" s="17" t="s">
        <v>60</v>
      </c>
      <c r="P36" s="19" t="s">
        <v>61</v>
      </c>
    </row>
    <row r="37" spans="1:16" ht="47.25" customHeight="1" x14ac:dyDescent="0.25">
      <c r="A37" s="16">
        <v>36</v>
      </c>
      <c r="B37" s="17" t="s">
        <v>95</v>
      </c>
      <c r="C37" s="17" t="s">
        <v>54</v>
      </c>
      <c r="D37" s="17" t="s">
        <v>40</v>
      </c>
      <c r="E37" s="32">
        <v>10</v>
      </c>
      <c r="F37" s="33">
        <v>30345</v>
      </c>
      <c r="G37" s="33">
        <v>11305</v>
      </c>
      <c r="H37" s="33">
        <v>13499.36</v>
      </c>
      <c r="I37" s="33">
        <f>AVERAGE(TablaMatrizPrecios[[#This Row],[EPR unit.]:[SOLVIAL unit.]])</f>
        <v>18383.12</v>
      </c>
      <c r="J37" s="33">
        <f t="shared" si="3"/>
        <v>183831.19999999998</v>
      </c>
      <c r="K37" s="47">
        <v>0.19</v>
      </c>
      <c r="L37" s="24">
        <f t="shared" si="4"/>
        <v>154480</v>
      </c>
      <c r="M37" s="24">
        <f t="shared" si="5"/>
        <v>29351.199999999983</v>
      </c>
      <c r="N37" s="17" t="s">
        <v>55</v>
      </c>
      <c r="O37" s="17" t="s">
        <v>60</v>
      </c>
      <c r="P37" s="19" t="s">
        <v>61</v>
      </c>
    </row>
    <row r="38" spans="1:16" ht="31.5" customHeight="1" x14ac:dyDescent="0.25">
      <c r="A38" s="16">
        <v>37</v>
      </c>
      <c r="B38" s="17" t="s">
        <v>96</v>
      </c>
      <c r="C38" s="17" t="s">
        <v>54</v>
      </c>
      <c r="D38" s="17" t="s">
        <v>40</v>
      </c>
      <c r="E38" s="32">
        <v>10</v>
      </c>
      <c r="F38" s="33">
        <v>27965</v>
      </c>
      <c r="G38" s="33">
        <v>11305</v>
      </c>
      <c r="H38" s="33">
        <v>23800</v>
      </c>
      <c r="I38" s="33">
        <f>AVERAGE(TablaMatrizPrecios[[#This Row],[EPR unit.]:[SOLVIAL unit.]])</f>
        <v>21023.333333333332</v>
      </c>
      <c r="J38" s="33">
        <f t="shared" si="3"/>
        <v>210233.33333333331</v>
      </c>
      <c r="K38" s="47">
        <v>0.19</v>
      </c>
      <c r="L38" s="24">
        <f t="shared" si="4"/>
        <v>176666.66666666666</v>
      </c>
      <c r="M38" s="24">
        <f t="shared" si="5"/>
        <v>33566.666666666657</v>
      </c>
      <c r="N38" s="17" t="s">
        <v>55</v>
      </c>
      <c r="O38" s="17" t="s">
        <v>60</v>
      </c>
      <c r="P38" s="19" t="s">
        <v>61</v>
      </c>
    </row>
    <row r="39" spans="1:16" ht="31.5" customHeight="1" x14ac:dyDescent="0.25">
      <c r="A39" s="16">
        <v>38</v>
      </c>
      <c r="B39" s="17" t="s">
        <v>97</v>
      </c>
      <c r="C39" s="17" t="s">
        <v>54</v>
      </c>
      <c r="D39" s="17" t="s">
        <v>98</v>
      </c>
      <c r="E39" s="32">
        <v>5</v>
      </c>
      <c r="F39" s="33">
        <v>32725</v>
      </c>
      <c r="G39" s="33">
        <v>21420</v>
      </c>
      <c r="H39" s="33">
        <v>39999.47</v>
      </c>
      <c r="I39" s="33">
        <f>AVERAGE(TablaMatrizPrecios[[#This Row],[EPR unit.]:[SOLVIAL unit.]])</f>
        <v>31381.49</v>
      </c>
      <c r="J39" s="33">
        <f t="shared" si="3"/>
        <v>156907.45000000001</v>
      </c>
      <c r="K39" s="47">
        <v>0.19</v>
      </c>
      <c r="L39" s="24">
        <f t="shared" si="4"/>
        <v>131855.00000000003</v>
      </c>
      <c r="M39" s="24">
        <f t="shared" si="5"/>
        <v>25052.449999999983</v>
      </c>
      <c r="N39" s="17" t="s">
        <v>55</v>
      </c>
      <c r="O39" s="17" t="s">
        <v>60</v>
      </c>
      <c r="P39" s="19" t="s">
        <v>61</v>
      </c>
    </row>
    <row r="40" spans="1:16" ht="31.5" customHeight="1" x14ac:dyDescent="0.25">
      <c r="A40" s="16">
        <v>39</v>
      </c>
      <c r="B40" s="17" t="s">
        <v>89</v>
      </c>
      <c r="C40" s="17" t="s">
        <v>54</v>
      </c>
      <c r="D40" s="17" t="s">
        <v>40</v>
      </c>
      <c r="E40" s="32">
        <v>10</v>
      </c>
      <c r="F40" s="33">
        <v>32725</v>
      </c>
      <c r="G40" s="33">
        <v>17850</v>
      </c>
      <c r="H40" s="33">
        <v>18899.580000000002</v>
      </c>
      <c r="I40" s="33">
        <f>AVERAGE(TablaMatrizPrecios[[#This Row],[EPR unit.]:[SOLVIAL unit.]])</f>
        <v>23158.193333333333</v>
      </c>
      <c r="J40" s="33">
        <f t="shared" si="3"/>
        <v>231581.93333333332</v>
      </c>
      <c r="K40" s="47">
        <v>0.19</v>
      </c>
      <c r="L40" s="24">
        <f t="shared" si="4"/>
        <v>194606.66666666666</v>
      </c>
      <c r="M40" s="24">
        <f t="shared" si="5"/>
        <v>36975.266666666663</v>
      </c>
      <c r="N40" s="17" t="s">
        <v>55</v>
      </c>
      <c r="O40" s="17" t="s">
        <v>60</v>
      </c>
      <c r="P40" s="19" t="s">
        <v>61</v>
      </c>
    </row>
    <row r="41" spans="1:16" ht="47.25" customHeight="1" x14ac:dyDescent="0.25">
      <c r="A41" s="16">
        <v>40</v>
      </c>
      <c r="B41" s="17" t="s">
        <v>99</v>
      </c>
      <c r="C41" s="17" t="s">
        <v>54</v>
      </c>
      <c r="D41" s="17" t="s">
        <v>100</v>
      </c>
      <c r="E41" s="32">
        <v>10</v>
      </c>
      <c r="F41" s="33">
        <v>24500</v>
      </c>
      <c r="G41" s="33">
        <v>10000</v>
      </c>
      <c r="H41" s="33">
        <v>15000</v>
      </c>
      <c r="I41" s="33">
        <f>AVERAGE(TablaMatrizPrecios[[#This Row],[EPR unit.]:[SOLVIAL unit.]])</f>
        <v>16500</v>
      </c>
      <c r="J41" s="33">
        <f t="shared" si="3"/>
        <v>165000</v>
      </c>
      <c r="K41" s="47">
        <v>0</v>
      </c>
      <c r="L41" s="24">
        <f t="shared" si="4"/>
        <v>165000</v>
      </c>
      <c r="M41" s="24">
        <f t="shared" si="5"/>
        <v>0</v>
      </c>
      <c r="N41" s="17" t="s">
        <v>85</v>
      </c>
      <c r="O41" s="17" t="s">
        <v>60</v>
      </c>
      <c r="P41" s="19" t="s">
        <v>61</v>
      </c>
    </row>
    <row r="42" spans="1:16" ht="47.25" customHeight="1" x14ac:dyDescent="0.25">
      <c r="A42" s="16">
        <v>41</v>
      </c>
      <c r="B42" s="17" t="s">
        <v>101</v>
      </c>
      <c r="C42" s="17" t="s">
        <v>54</v>
      </c>
      <c r="D42" s="17" t="s">
        <v>40</v>
      </c>
      <c r="E42" s="32">
        <v>12</v>
      </c>
      <c r="F42" s="33">
        <v>27965</v>
      </c>
      <c r="G42" s="33">
        <v>29750</v>
      </c>
      <c r="H42" s="33">
        <v>9499.77</v>
      </c>
      <c r="I42" s="33">
        <f>AVERAGE(TablaMatrizPrecios[[#This Row],[EPR unit.]:[SOLVIAL unit.]])</f>
        <v>22404.923333333336</v>
      </c>
      <c r="J42" s="33">
        <f t="shared" si="3"/>
        <v>268859.08</v>
      </c>
      <c r="K42" s="47">
        <v>0.19</v>
      </c>
      <c r="L42" s="24">
        <f t="shared" si="4"/>
        <v>225932.00000000003</v>
      </c>
      <c r="M42" s="24">
        <f t="shared" si="5"/>
        <v>42927.079999999987</v>
      </c>
      <c r="N42" s="17" t="s">
        <v>55</v>
      </c>
      <c r="O42" s="17" t="s">
        <v>60</v>
      </c>
      <c r="P42" s="19" t="s">
        <v>61</v>
      </c>
    </row>
    <row r="43" spans="1:16" ht="47.25" customHeight="1" x14ac:dyDescent="0.25">
      <c r="A43" s="16">
        <v>42</v>
      </c>
      <c r="B43" s="17" t="s">
        <v>102</v>
      </c>
      <c r="C43" s="17" t="s">
        <v>103</v>
      </c>
      <c r="D43" s="17" t="s">
        <v>40</v>
      </c>
      <c r="E43" s="32">
        <v>20</v>
      </c>
      <c r="F43" s="33">
        <v>25585</v>
      </c>
      <c r="G43" s="33">
        <v>4998</v>
      </c>
      <c r="H43" s="33">
        <v>7999.18</v>
      </c>
      <c r="I43" s="33">
        <f>AVERAGE(TablaMatrizPrecios[[#This Row],[EPR unit.]:[SOLVIAL unit.]])</f>
        <v>12860.726666666667</v>
      </c>
      <c r="J43" s="33">
        <f t="shared" si="3"/>
        <v>257214.53333333335</v>
      </c>
      <c r="K43" s="47">
        <v>0.19</v>
      </c>
      <c r="L43" s="24">
        <f t="shared" si="4"/>
        <v>216146.66666666669</v>
      </c>
      <c r="M43" s="24">
        <f t="shared" si="5"/>
        <v>41067.866666666669</v>
      </c>
      <c r="N43" s="17" t="s">
        <v>55</v>
      </c>
      <c r="O43" s="17" t="s">
        <v>60</v>
      </c>
      <c r="P43" s="19" t="s">
        <v>61</v>
      </c>
    </row>
    <row r="44" spans="1:16" ht="31.5" customHeight="1" x14ac:dyDescent="0.25">
      <c r="A44" s="16">
        <v>43</v>
      </c>
      <c r="B44" s="17" t="s">
        <v>104</v>
      </c>
      <c r="C44" s="17" t="s">
        <v>105</v>
      </c>
      <c r="D44" s="17" t="s">
        <v>40</v>
      </c>
      <c r="E44" s="32">
        <v>20</v>
      </c>
      <c r="F44" s="33">
        <v>109837</v>
      </c>
      <c r="G44" s="33">
        <v>178500</v>
      </c>
      <c r="H44" s="33">
        <v>95200</v>
      </c>
      <c r="I44" s="33">
        <f>AVERAGE(TablaMatrizPrecios[[#This Row],[EPR unit.]:[SOLVIAL unit.]])</f>
        <v>127845.66666666667</v>
      </c>
      <c r="J44" s="33">
        <f t="shared" si="3"/>
        <v>2556913.3333333335</v>
      </c>
      <c r="K44" s="47">
        <v>0.19</v>
      </c>
      <c r="L44" s="24">
        <f t="shared" si="4"/>
        <v>2148666.666666667</v>
      </c>
      <c r="M44" s="24">
        <f t="shared" si="5"/>
        <v>408246.66666666651</v>
      </c>
      <c r="N44" s="17" t="s">
        <v>55</v>
      </c>
      <c r="O44" s="17" t="s">
        <v>60</v>
      </c>
      <c r="P44" s="19" t="s">
        <v>61</v>
      </c>
    </row>
    <row r="45" spans="1:16" ht="31.5" customHeight="1" x14ac:dyDescent="0.25">
      <c r="A45" s="16">
        <v>44</v>
      </c>
      <c r="B45" s="17" t="s">
        <v>106</v>
      </c>
      <c r="C45" s="17" t="s">
        <v>54</v>
      </c>
      <c r="D45" s="17" t="s">
        <v>40</v>
      </c>
      <c r="E45" s="32">
        <v>60</v>
      </c>
      <c r="F45" s="33">
        <v>46410</v>
      </c>
      <c r="G45" s="33">
        <v>107100</v>
      </c>
      <c r="H45" s="33">
        <v>83300</v>
      </c>
      <c r="I45" s="33">
        <f>AVERAGE(TablaMatrizPrecios[[#This Row],[EPR unit.]:[SOLVIAL unit.]])</f>
        <v>78936.666666666672</v>
      </c>
      <c r="J45" s="33">
        <f t="shared" si="3"/>
        <v>4736200</v>
      </c>
      <c r="K45" s="47">
        <v>0.19</v>
      </c>
      <c r="L45" s="24">
        <f t="shared" si="4"/>
        <v>3980000</v>
      </c>
      <c r="M45" s="24">
        <f t="shared" si="5"/>
        <v>756200</v>
      </c>
      <c r="N45" s="17" t="s">
        <v>55</v>
      </c>
      <c r="O45" s="17" t="s">
        <v>60</v>
      </c>
      <c r="P45" s="19" t="s">
        <v>61</v>
      </c>
    </row>
    <row r="46" spans="1:16" ht="31.5" customHeight="1" x14ac:dyDescent="0.25">
      <c r="A46" s="16">
        <v>45</v>
      </c>
      <c r="B46" s="17" t="s">
        <v>107</v>
      </c>
      <c r="C46" s="17" t="s">
        <v>59</v>
      </c>
      <c r="D46" s="17" t="s">
        <v>40</v>
      </c>
      <c r="E46" s="32">
        <v>20</v>
      </c>
      <c r="F46" s="33">
        <v>60095</v>
      </c>
      <c r="G46" s="33">
        <v>89250</v>
      </c>
      <c r="H46" s="33">
        <v>83300</v>
      </c>
      <c r="I46" s="33">
        <f>AVERAGE(TablaMatrizPrecios[[#This Row],[EPR unit.]:[SOLVIAL unit.]])</f>
        <v>77548.333333333328</v>
      </c>
      <c r="J46" s="33">
        <f t="shared" si="3"/>
        <v>1550966.6666666665</v>
      </c>
      <c r="K46" s="47">
        <v>0.19</v>
      </c>
      <c r="L46" s="24">
        <f t="shared" si="4"/>
        <v>1303333.3333333333</v>
      </c>
      <c r="M46" s="24">
        <f t="shared" si="5"/>
        <v>247633.33333333326</v>
      </c>
      <c r="N46" s="17" t="s">
        <v>55</v>
      </c>
      <c r="O46" s="17" t="s">
        <v>56</v>
      </c>
      <c r="P46" s="19" t="s">
        <v>57</v>
      </c>
    </row>
    <row r="47" spans="1:16" ht="31.5" customHeight="1" x14ac:dyDescent="0.25">
      <c r="A47" s="16">
        <v>45</v>
      </c>
      <c r="B47" s="17" t="s">
        <v>107</v>
      </c>
      <c r="C47" s="25" t="s">
        <v>62</v>
      </c>
      <c r="D47" s="17" t="s">
        <v>40</v>
      </c>
      <c r="E47" s="32">
        <v>20</v>
      </c>
      <c r="F47" s="33">
        <v>60095</v>
      </c>
      <c r="G47" s="33">
        <v>89250</v>
      </c>
      <c r="H47" s="33">
        <v>83300</v>
      </c>
      <c r="I47" s="33">
        <f>AVERAGE(TablaMatrizPrecios[[#This Row],[EPR unit.]:[SOLVIAL unit.]])</f>
        <v>77548.333333333328</v>
      </c>
      <c r="J47" s="33">
        <f t="shared" si="3"/>
        <v>1550966.6666666665</v>
      </c>
      <c r="K47" s="47">
        <v>0.19</v>
      </c>
      <c r="L47" s="24">
        <f t="shared" si="4"/>
        <v>1303333.3333333333</v>
      </c>
      <c r="M47" s="24">
        <f t="shared" si="5"/>
        <v>247633.33333333326</v>
      </c>
      <c r="N47" s="17" t="s">
        <v>55</v>
      </c>
      <c r="O47" s="17" t="s">
        <v>56</v>
      </c>
      <c r="P47" s="19" t="s">
        <v>57</v>
      </c>
    </row>
    <row r="48" spans="1:16" ht="31.5" customHeight="1" x14ac:dyDescent="0.25">
      <c r="A48" s="16">
        <v>45</v>
      </c>
      <c r="B48" s="17" t="s">
        <v>107</v>
      </c>
      <c r="C48" s="25" t="s">
        <v>63</v>
      </c>
      <c r="D48" s="17" t="s">
        <v>40</v>
      </c>
      <c r="E48" s="32">
        <v>20</v>
      </c>
      <c r="F48" s="33">
        <v>60095</v>
      </c>
      <c r="G48" s="33">
        <v>89250</v>
      </c>
      <c r="H48" s="33">
        <v>83300</v>
      </c>
      <c r="I48" s="33">
        <f>AVERAGE(TablaMatrizPrecios[[#This Row],[EPR unit.]:[SOLVIAL unit.]])</f>
        <v>77548.333333333328</v>
      </c>
      <c r="J48" s="33">
        <f t="shared" si="3"/>
        <v>1550966.6666666665</v>
      </c>
      <c r="K48" s="47">
        <v>0.19</v>
      </c>
      <c r="L48" s="24">
        <f t="shared" si="4"/>
        <v>1303333.3333333333</v>
      </c>
      <c r="M48" s="24">
        <f t="shared" si="5"/>
        <v>247633.33333333326</v>
      </c>
      <c r="N48" s="17" t="s">
        <v>55</v>
      </c>
      <c r="O48" s="17" t="s">
        <v>56</v>
      </c>
      <c r="P48" s="19" t="s">
        <v>57</v>
      </c>
    </row>
    <row r="49" spans="1:16" ht="31.5" customHeight="1" x14ac:dyDescent="0.25">
      <c r="A49" s="16">
        <v>45</v>
      </c>
      <c r="B49" s="17" t="s">
        <v>107</v>
      </c>
      <c r="C49" s="25" t="s">
        <v>64</v>
      </c>
      <c r="D49" s="17" t="s">
        <v>40</v>
      </c>
      <c r="E49" s="32">
        <v>20</v>
      </c>
      <c r="F49" s="33">
        <v>60095</v>
      </c>
      <c r="G49" s="33">
        <v>89250</v>
      </c>
      <c r="H49" s="33">
        <v>83300</v>
      </c>
      <c r="I49" s="33">
        <f>AVERAGE(TablaMatrizPrecios[[#This Row],[EPR unit.]:[SOLVIAL unit.]])</f>
        <v>77548.333333333328</v>
      </c>
      <c r="J49" s="33">
        <f t="shared" si="3"/>
        <v>1550966.6666666665</v>
      </c>
      <c r="K49" s="47">
        <v>0.19</v>
      </c>
      <c r="L49" s="24">
        <f t="shared" si="4"/>
        <v>1303333.3333333333</v>
      </c>
      <c r="M49" s="24">
        <f t="shared" si="5"/>
        <v>247633.33333333326</v>
      </c>
      <c r="N49" s="17" t="s">
        <v>55</v>
      </c>
      <c r="O49" s="17" t="s">
        <v>56</v>
      </c>
      <c r="P49" s="19" t="s">
        <v>57</v>
      </c>
    </row>
    <row r="50" spans="1:16" ht="31.5" customHeight="1" x14ac:dyDescent="0.25">
      <c r="A50" s="16">
        <v>46</v>
      </c>
      <c r="B50" s="17" t="s">
        <v>108</v>
      </c>
      <c r="C50" s="17" t="s">
        <v>54</v>
      </c>
      <c r="D50" s="17" t="s">
        <v>40</v>
      </c>
      <c r="E50" s="32">
        <v>60</v>
      </c>
      <c r="F50" s="33">
        <v>100555</v>
      </c>
      <c r="G50" s="33">
        <v>166600</v>
      </c>
      <c r="H50" s="33">
        <v>101150</v>
      </c>
      <c r="I50" s="33">
        <f>AVERAGE(TablaMatrizPrecios[[#This Row],[EPR unit.]:[SOLVIAL unit.]])</f>
        <v>122768.33333333333</v>
      </c>
      <c r="J50" s="33">
        <f t="shared" si="3"/>
        <v>7366100</v>
      </c>
      <c r="K50" s="47">
        <v>0.19</v>
      </c>
      <c r="L50" s="24">
        <f t="shared" si="4"/>
        <v>6190000</v>
      </c>
      <c r="M50" s="24">
        <f t="shared" si="5"/>
        <v>1176100</v>
      </c>
      <c r="N50" s="17" t="s">
        <v>55</v>
      </c>
      <c r="O50" s="17" t="s">
        <v>56</v>
      </c>
      <c r="P50" s="19" t="s">
        <v>57</v>
      </c>
    </row>
    <row r="51" spans="1:16" ht="47.25" customHeight="1" x14ac:dyDescent="0.25">
      <c r="A51" s="20">
        <v>47</v>
      </c>
      <c r="B51" s="21" t="s">
        <v>109</v>
      </c>
      <c r="C51" s="21" t="s">
        <v>54</v>
      </c>
      <c r="D51" s="21" t="s">
        <v>40</v>
      </c>
      <c r="E51" s="34">
        <v>3</v>
      </c>
      <c r="F51" s="35">
        <v>41055</v>
      </c>
      <c r="G51" s="35">
        <v>166600</v>
      </c>
      <c r="H51" s="35">
        <v>154700</v>
      </c>
      <c r="I51" s="33">
        <f>AVERAGE(TablaMatrizPrecios[[#This Row],[EPR unit.]:[SOLVIAL unit.]])</f>
        <v>120785</v>
      </c>
      <c r="J51" s="35">
        <f t="shared" si="3"/>
        <v>362355</v>
      </c>
      <c r="K51" s="48">
        <v>0.19</v>
      </c>
      <c r="L51" s="26">
        <f t="shared" si="4"/>
        <v>304500</v>
      </c>
      <c r="M51" s="26">
        <f t="shared" si="5"/>
        <v>57855</v>
      </c>
      <c r="N51" s="21" t="s">
        <v>55</v>
      </c>
      <c r="O51" s="21" t="s">
        <v>60</v>
      </c>
      <c r="P51" s="23" t="s">
        <v>61</v>
      </c>
    </row>
    <row r="52" spans="1:16" ht="15.75" customHeight="1" x14ac:dyDescent="0.25">
      <c r="A52" s="8"/>
      <c r="B52" s="8"/>
      <c r="C52" s="8"/>
      <c r="D52" s="8"/>
      <c r="E52" s="8"/>
      <c r="F52" s="9"/>
      <c r="G52" s="9"/>
      <c r="H52" s="9"/>
      <c r="I52" s="9"/>
      <c r="J52" s="9"/>
      <c r="K52" s="10"/>
      <c r="L52" s="9"/>
      <c r="M52" s="9"/>
      <c r="N52" s="8"/>
      <c r="O52" s="8"/>
      <c r="P52" s="8"/>
    </row>
    <row r="53" spans="1:16" ht="52.5" customHeight="1" x14ac:dyDescent="0.25">
      <c r="A53" s="31" t="s">
        <v>110</v>
      </c>
      <c r="B53" s="31"/>
      <c r="C53" s="31"/>
      <c r="D53" s="31"/>
      <c r="E53" s="31"/>
      <c r="F53" s="31"/>
      <c r="G53" s="31"/>
      <c r="H53" s="31"/>
      <c r="I53" s="31"/>
      <c r="J53" s="11">
        <f>ROUND(SUM(J2:J51),0)</f>
        <v>81925134</v>
      </c>
      <c r="K53" s="12"/>
      <c r="L53" s="11">
        <f>ROUND(SUM(L2:L51),0)</f>
        <v>68954925</v>
      </c>
      <c r="M53" s="11">
        <f>ROUND(SUM(M2:M51),0)</f>
        <v>12970209</v>
      </c>
      <c r="N53" s="13"/>
      <c r="O53" s="13"/>
      <c r="P53" s="13"/>
    </row>
  </sheetData>
  <mergeCells count="1">
    <mergeCell ref="A53:I53"/>
  </mergeCells>
  <conditionalFormatting sqref="O2:O51">
    <cfRule type="expression" dxfId="33" priority="2">
      <formula>$O2="Alta"</formula>
    </cfRule>
    <cfRule type="expression" dxfId="32" priority="3">
      <formula>$O2="Media"</formula>
    </cfRule>
    <cfRule type="expression" dxfId="31" priority="4">
      <formula>$O2="Baja"</formula>
    </cfRule>
  </conditionalFormatting>
  <conditionalFormatting sqref="K2:K51">
    <cfRule type="expression" dxfId="30" priority="5">
      <formula>$K2=0</formula>
    </cfRule>
  </conditionalFormatting>
  <pageMargins left="0.7" right="0.7" top="0.75" bottom="0.75" header="0.511811023622047" footer="0.511811023622047"/>
  <pageSetup paperSize="9" orientation="portrait" horizontalDpi="300" verticalDpi="300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9"/>
  <sheetViews>
    <sheetView topLeftCell="A55" zoomScaleNormal="100" workbookViewId="0">
      <selection activeCell="B82" sqref="B82"/>
    </sheetView>
  </sheetViews>
  <sheetFormatPr baseColWidth="10" defaultColWidth="8.85546875" defaultRowHeight="15.75" x14ac:dyDescent="0.25"/>
  <cols>
    <col min="1" max="1" width="6" style="7" customWidth="1"/>
    <col min="2" max="2" width="36" style="14" customWidth="1"/>
    <col min="3" max="3" width="22" style="7" customWidth="1"/>
    <col min="4" max="4" width="8.85546875" style="7"/>
    <col min="5" max="5" width="50" style="7" customWidth="1"/>
    <col min="6" max="16384" width="8.85546875" style="7"/>
  </cols>
  <sheetData>
    <row r="1" spans="1:5" ht="15.75" customHeight="1" x14ac:dyDescent="0.25">
      <c r="A1" s="49" t="s">
        <v>111</v>
      </c>
      <c r="B1" s="49"/>
      <c r="C1" s="49"/>
      <c r="D1" s="49"/>
      <c r="E1" s="49"/>
    </row>
    <row r="2" spans="1:5" ht="15.75" customHeight="1" x14ac:dyDescent="0.25">
      <c r="A2" s="50" t="s">
        <v>37</v>
      </c>
      <c r="B2" s="51" t="s">
        <v>38</v>
      </c>
      <c r="C2" s="51" t="s">
        <v>112</v>
      </c>
      <c r="D2" s="51" t="s">
        <v>113</v>
      </c>
      <c r="E2" s="52" t="s">
        <v>114</v>
      </c>
    </row>
    <row r="3" spans="1:5" ht="47.25" customHeight="1" x14ac:dyDescent="0.25">
      <c r="A3" s="16">
        <v>1</v>
      </c>
      <c r="B3" s="17" t="s">
        <v>53</v>
      </c>
      <c r="C3" s="17" t="s">
        <v>115</v>
      </c>
      <c r="D3" s="18">
        <v>0.19</v>
      </c>
      <c r="E3" s="19" t="s">
        <v>116</v>
      </c>
    </row>
    <row r="4" spans="1:5" ht="47.25" customHeight="1" x14ac:dyDescent="0.25">
      <c r="A4" s="16">
        <v>2</v>
      </c>
      <c r="B4" s="17" t="s">
        <v>58</v>
      </c>
      <c r="C4" s="17" t="s">
        <v>115</v>
      </c>
      <c r="D4" s="18">
        <v>0.19</v>
      </c>
      <c r="E4" s="19" t="s">
        <v>116</v>
      </c>
    </row>
    <row r="5" spans="1:5" ht="47.25" customHeight="1" x14ac:dyDescent="0.25">
      <c r="A5" s="16">
        <v>3</v>
      </c>
      <c r="B5" s="17" t="s">
        <v>58</v>
      </c>
      <c r="C5" s="17" t="s">
        <v>115</v>
      </c>
      <c r="D5" s="18">
        <v>0.19</v>
      </c>
      <c r="E5" s="19" t="s">
        <v>116</v>
      </c>
    </row>
    <row r="6" spans="1:5" ht="47.25" customHeight="1" x14ac:dyDescent="0.25">
      <c r="A6" s="16">
        <v>4</v>
      </c>
      <c r="B6" s="17" t="s">
        <v>58</v>
      </c>
      <c r="C6" s="17" t="s">
        <v>115</v>
      </c>
      <c r="D6" s="18">
        <v>0.19</v>
      </c>
      <c r="E6" s="19" t="s">
        <v>116</v>
      </c>
    </row>
    <row r="7" spans="1:5" ht="47.25" customHeight="1" x14ac:dyDescent="0.25">
      <c r="A7" s="16">
        <v>5</v>
      </c>
      <c r="B7" s="17" t="s">
        <v>58</v>
      </c>
      <c r="C7" s="17" t="s">
        <v>115</v>
      </c>
      <c r="D7" s="18">
        <v>0.19</v>
      </c>
      <c r="E7" s="19" t="s">
        <v>116</v>
      </c>
    </row>
    <row r="8" spans="1:5" ht="47.25" customHeight="1" x14ac:dyDescent="0.25">
      <c r="A8" s="16">
        <v>6</v>
      </c>
      <c r="B8" s="17" t="s">
        <v>65</v>
      </c>
      <c r="C8" s="17" t="s">
        <v>115</v>
      </c>
      <c r="D8" s="18">
        <v>0.19</v>
      </c>
      <c r="E8" s="19" t="s">
        <v>116</v>
      </c>
    </row>
    <row r="9" spans="1:5" ht="47.25" customHeight="1" x14ac:dyDescent="0.25">
      <c r="A9" s="16">
        <v>7</v>
      </c>
      <c r="B9" s="17" t="s">
        <v>65</v>
      </c>
      <c r="C9" s="17" t="s">
        <v>115</v>
      </c>
      <c r="D9" s="18">
        <v>0.19</v>
      </c>
      <c r="E9" s="19" t="s">
        <v>116</v>
      </c>
    </row>
    <row r="10" spans="1:5" ht="47.25" customHeight="1" x14ac:dyDescent="0.25">
      <c r="A10" s="16">
        <v>8</v>
      </c>
      <c r="B10" s="17" t="s">
        <v>65</v>
      </c>
      <c r="C10" s="17" t="s">
        <v>115</v>
      </c>
      <c r="D10" s="18">
        <v>0.19</v>
      </c>
      <c r="E10" s="19" t="s">
        <v>116</v>
      </c>
    </row>
    <row r="11" spans="1:5" ht="47.25" customHeight="1" x14ac:dyDescent="0.25">
      <c r="A11" s="16">
        <v>9</v>
      </c>
      <c r="B11" s="17" t="s">
        <v>72</v>
      </c>
      <c r="C11" s="17" t="s">
        <v>115</v>
      </c>
      <c r="D11" s="18">
        <v>0.19</v>
      </c>
      <c r="E11" s="19" t="s">
        <v>116</v>
      </c>
    </row>
    <row r="12" spans="1:5" ht="47.25" customHeight="1" x14ac:dyDescent="0.25">
      <c r="A12" s="16">
        <v>10</v>
      </c>
      <c r="B12" s="17" t="s">
        <v>72</v>
      </c>
      <c r="C12" s="17" t="s">
        <v>115</v>
      </c>
      <c r="D12" s="18">
        <v>0.19</v>
      </c>
      <c r="E12" s="19" t="s">
        <v>116</v>
      </c>
    </row>
    <row r="13" spans="1:5" ht="47.25" customHeight="1" x14ac:dyDescent="0.25">
      <c r="A13" s="16">
        <v>11</v>
      </c>
      <c r="B13" s="17" t="s">
        <v>74</v>
      </c>
      <c r="C13" s="17" t="s">
        <v>115</v>
      </c>
      <c r="D13" s="18">
        <v>0.19</v>
      </c>
      <c r="E13" s="19" t="s">
        <v>116</v>
      </c>
    </row>
    <row r="14" spans="1:5" ht="47.25" customHeight="1" x14ac:dyDescent="0.25">
      <c r="A14" s="16">
        <v>12</v>
      </c>
      <c r="B14" s="17" t="s">
        <v>74</v>
      </c>
      <c r="C14" s="17" t="s">
        <v>115</v>
      </c>
      <c r="D14" s="18">
        <v>0.19</v>
      </c>
      <c r="E14" s="19" t="s">
        <v>116</v>
      </c>
    </row>
    <row r="15" spans="1:5" ht="47.25" customHeight="1" x14ac:dyDescent="0.25">
      <c r="A15" s="16">
        <v>13</v>
      </c>
      <c r="B15" s="17" t="s">
        <v>74</v>
      </c>
      <c r="C15" s="17" t="s">
        <v>115</v>
      </c>
      <c r="D15" s="18">
        <v>0.19</v>
      </c>
      <c r="E15" s="19" t="s">
        <v>116</v>
      </c>
    </row>
    <row r="16" spans="1:5" ht="47.25" customHeight="1" x14ac:dyDescent="0.25">
      <c r="A16" s="16">
        <v>14</v>
      </c>
      <c r="B16" s="17" t="s">
        <v>75</v>
      </c>
      <c r="C16" s="17" t="s">
        <v>115</v>
      </c>
      <c r="D16" s="18">
        <v>0.19</v>
      </c>
      <c r="E16" s="19" t="s">
        <v>116</v>
      </c>
    </row>
    <row r="17" spans="1:5" ht="47.25" customHeight="1" x14ac:dyDescent="0.25">
      <c r="A17" s="16">
        <v>15</v>
      </c>
      <c r="B17" s="17" t="s">
        <v>75</v>
      </c>
      <c r="C17" s="17" t="s">
        <v>115</v>
      </c>
      <c r="D17" s="18">
        <v>0.19</v>
      </c>
      <c r="E17" s="19" t="s">
        <v>116</v>
      </c>
    </row>
    <row r="18" spans="1:5" ht="47.25" customHeight="1" x14ac:dyDescent="0.25">
      <c r="A18" s="16">
        <v>16</v>
      </c>
      <c r="B18" s="17" t="s">
        <v>75</v>
      </c>
      <c r="C18" s="17" t="s">
        <v>115</v>
      </c>
      <c r="D18" s="18">
        <v>0.19</v>
      </c>
      <c r="E18" s="19" t="s">
        <v>116</v>
      </c>
    </row>
    <row r="19" spans="1:5" ht="47.25" customHeight="1" x14ac:dyDescent="0.25">
      <c r="A19" s="16">
        <v>17</v>
      </c>
      <c r="B19" s="17" t="s">
        <v>75</v>
      </c>
      <c r="C19" s="17" t="s">
        <v>115</v>
      </c>
      <c r="D19" s="18">
        <v>0.19</v>
      </c>
      <c r="E19" s="19" t="s">
        <v>116</v>
      </c>
    </row>
    <row r="20" spans="1:5" ht="47.25" customHeight="1" x14ac:dyDescent="0.25">
      <c r="A20" s="16">
        <v>18</v>
      </c>
      <c r="B20" s="17" t="s">
        <v>75</v>
      </c>
      <c r="C20" s="17" t="s">
        <v>115</v>
      </c>
      <c r="D20" s="18">
        <v>0.19</v>
      </c>
      <c r="E20" s="19" t="s">
        <v>116</v>
      </c>
    </row>
    <row r="21" spans="1:5" ht="47.25" customHeight="1" x14ac:dyDescent="0.25">
      <c r="A21" s="16">
        <v>19</v>
      </c>
      <c r="B21" s="17" t="s">
        <v>75</v>
      </c>
      <c r="C21" s="17" t="s">
        <v>115</v>
      </c>
      <c r="D21" s="18">
        <v>0.19</v>
      </c>
      <c r="E21" s="19" t="s">
        <v>116</v>
      </c>
    </row>
    <row r="22" spans="1:5" ht="47.25" customHeight="1" x14ac:dyDescent="0.25">
      <c r="A22" s="16">
        <v>20</v>
      </c>
      <c r="B22" s="17" t="s">
        <v>82</v>
      </c>
      <c r="C22" s="17" t="s">
        <v>115</v>
      </c>
      <c r="D22" s="18">
        <v>0.19</v>
      </c>
      <c r="E22" s="19" t="s">
        <v>116</v>
      </c>
    </row>
    <row r="23" spans="1:5" ht="47.25" customHeight="1" x14ac:dyDescent="0.25">
      <c r="A23" s="16">
        <v>21</v>
      </c>
      <c r="B23" s="17" t="s">
        <v>82</v>
      </c>
      <c r="C23" s="17" t="s">
        <v>115</v>
      </c>
      <c r="D23" s="18">
        <v>0.19</v>
      </c>
      <c r="E23" s="19" t="s">
        <v>116</v>
      </c>
    </row>
    <row r="24" spans="1:5" ht="47.25" customHeight="1" x14ac:dyDescent="0.25">
      <c r="A24" s="16">
        <v>22</v>
      </c>
      <c r="B24" s="17" t="s">
        <v>82</v>
      </c>
      <c r="C24" s="17" t="s">
        <v>115</v>
      </c>
      <c r="D24" s="18">
        <v>0.19</v>
      </c>
      <c r="E24" s="19" t="s">
        <v>116</v>
      </c>
    </row>
    <row r="25" spans="1:5" ht="47.25" customHeight="1" x14ac:dyDescent="0.25">
      <c r="A25" s="16">
        <v>23</v>
      </c>
      <c r="B25" s="17" t="s">
        <v>82</v>
      </c>
      <c r="C25" s="17" t="s">
        <v>115</v>
      </c>
      <c r="D25" s="18">
        <v>0.19</v>
      </c>
      <c r="E25" s="19" t="s">
        <v>116</v>
      </c>
    </row>
    <row r="26" spans="1:5" ht="47.25" customHeight="1" x14ac:dyDescent="0.25">
      <c r="A26" s="16">
        <v>24</v>
      </c>
      <c r="B26" s="17" t="s">
        <v>82</v>
      </c>
      <c r="C26" s="17" t="s">
        <v>115</v>
      </c>
      <c r="D26" s="18">
        <v>0.19</v>
      </c>
      <c r="E26" s="19" t="s">
        <v>116</v>
      </c>
    </row>
    <row r="27" spans="1:5" ht="47.25" customHeight="1" x14ac:dyDescent="0.25">
      <c r="A27" s="16">
        <v>25</v>
      </c>
      <c r="B27" s="17" t="s">
        <v>84</v>
      </c>
      <c r="C27" s="17" t="s">
        <v>117</v>
      </c>
      <c r="D27" s="18">
        <v>0</v>
      </c>
      <c r="E27" s="19" t="s">
        <v>118</v>
      </c>
    </row>
    <row r="28" spans="1:5" ht="47.25" customHeight="1" x14ac:dyDescent="0.25">
      <c r="A28" s="16">
        <v>26</v>
      </c>
      <c r="B28" s="17" t="s">
        <v>86</v>
      </c>
      <c r="C28" s="17" t="s">
        <v>115</v>
      </c>
      <c r="D28" s="18">
        <v>0.19</v>
      </c>
      <c r="E28" s="19" t="s">
        <v>116</v>
      </c>
    </row>
    <row r="29" spans="1:5" ht="78.75" customHeight="1" x14ac:dyDescent="0.25">
      <c r="A29" s="16">
        <v>27</v>
      </c>
      <c r="B29" s="17" t="s">
        <v>87</v>
      </c>
      <c r="C29" s="17" t="s">
        <v>117</v>
      </c>
      <c r="D29" s="18">
        <v>0</v>
      </c>
      <c r="E29" s="19" t="s">
        <v>119</v>
      </c>
    </row>
    <row r="30" spans="1:5" ht="47.25" customHeight="1" x14ac:dyDescent="0.25">
      <c r="A30" s="16">
        <v>28</v>
      </c>
      <c r="B30" s="17" t="s">
        <v>88</v>
      </c>
      <c r="C30" s="17" t="s">
        <v>115</v>
      </c>
      <c r="D30" s="18">
        <v>0.19</v>
      </c>
      <c r="E30" s="19" t="s">
        <v>116</v>
      </c>
    </row>
    <row r="31" spans="1:5" ht="47.25" customHeight="1" x14ac:dyDescent="0.25">
      <c r="A31" s="16">
        <v>29</v>
      </c>
      <c r="B31" s="17" t="s">
        <v>89</v>
      </c>
      <c r="C31" s="17" t="s">
        <v>115</v>
      </c>
      <c r="D31" s="18">
        <v>0.19</v>
      </c>
      <c r="E31" s="19" t="s">
        <v>116</v>
      </c>
    </row>
    <row r="32" spans="1:5" ht="47.25" customHeight="1" x14ac:dyDescent="0.25">
      <c r="A32" s="16">
        <v>30</v>
      </c>
      <c r="B32" s="17" t="s">
        <v>90</v>
      </c>
      <c r="C32" s="17" t="s">
        <v>115</v>
      </c>
      <c r="D32" s="18">
        <v>0.19</v>
      </c>
      <c r="E32" s="19" t="s">
        <v>116</v>
      </c>
    </row>
    <row r="33" spans="1:5" ht="47.25" customHeight="1" x14ac:dyDescent="0.25">
      <c r="A33" s="16">
        <v>31</v>
      </c>
      <c r="B33" s="17" t="s">
        <v>91</v>
      </c>
      <c r="C33" s="17" t="s">
        <v>115</v>
      </c>
      <c r="D33" s="18">
        <v>0.19</v>
      </c>
      <c r="E33" s="19" t="s">
        <v>116</v>
      </c>
    </row>
    <row r="34" spans="1:5" ht="47.25" customHeight="1" x14ac:dyDescent="0.25">
      <c r="A34" s="16">
        <v>32</v>
      </c>
      <c r="B34" s="17" t="s">
        <v>92</v>
      </c>
      <c r="C34" s="17" t="s">
        <v>117</v>
      </c>
      <c r="D34" s="18">
        <v>0</v>
      </c>
      <c r="E34" s="19" t="s">
        <v>118</v>
      </c>
    </row>
    <row r="35" spans="1:5" ht="47.25" customHeight="1" x14ac:dyDescent="0.25">
      <c r="A35" s="16">
        <v>33</v>
      </c>
      <c r="B35" s="17" t="s">
        <v>93</v>
      </c>
      <c r="C35" s="17" t="s">
        <v>115</v>
      </c>
      <c r="D35" s="18">
        <v>0.19</v>
      </c>
      <c r="E35" s="19" t="s">
        <v>116</v>
      </c>
    </row>
    <row r="36" spans="1:5" ht="47.25" customHeight="1" x14ac:dyDescent="0.25">
      <c r="A36" s="16">
        <v>34</v>
      </c>
      <c r="B36" s="17" t="s">
        <v>93</v>
      </c>
      <c r="C36" s="17" t="s">
        <v>115</v>
      </c>
      <c r="D36" s="18">
        <v>0.19</v>
      </c>
      <c r="E36" s="19" t="s">
        <v>116</v>
      </c>
    </row>
    <row r="37" spans="1:5" ht="47.25" customHeight="1" x14ac:dyDescent="0.25">
      <c r="A37" s="16">
        <v>35</v>
      </c>
      <c r="B37" s="17" t="s">
        <v>94</v>
      </c>
      <c r="C37" s="17" t="s">
        <v>117</v>
      </c>
      <c r="D37" s="18">
        <v>0</v>
      </c>
      <c r="E37" s="19" t="s">
        <v>118</v>
      </c>
    </row>
    <row r="38" spans="1:5" ht="47.25" customHeight="1" x14ac:dyDescent="0.25">
      <c r="A38" s="16">
        <v>36</v>
      </c>
      <c r="B38" s="17" t="s">
        <v>95</v>
      </c>
      <c r="C38" s="17" t="s">
        <v>115</v>
      </c>
      <c r="D38" s="18">
        <v>0.19</v>
      </c>
      <c r="E38" s="19" t="s">
        <v>116</v>
      </c>
    </row>
    <row r="39" spans="1:5" ht="47.25" customHeight="1" x14ac:dyDescent="0.25">
      <c r="A39" s="16">
        <v>37</v>
      </c>
      <c r="B39" s="17" t="s">
        <v>96</v>
      </c>
      <c r="C39" s="17" t="s">
        <v>115</v>
      </c>
      <c r="D39" s="18">
        <v>0.19</v>
      </c>
      <c r="E39" s="19" t="s">
        <v>116</v>
      </c>
    </row>
    <row r="40" spans="1:5" ht="47.25" customHeight="1" x14ac:dyDescent="0.25">
      <c r="A40" s="16">
        <v>38</v>
      </c>
      <c r="B40" s="17" t="s">
        <v>97</v>
      </c>
      <c r="C40" s="17" t="s">
        <v>115</v>
      </c>
      <c r="D40" s="18">
        <v>0.19</v>
      </c>
      <c r="E40" s="19" t="s">
        <v>116</v>
      </c>
    </row>
    <row r="41" spans="1:5" ht="47.25" customHeight="1" x14ac:dyDescent="0.25">
      <c r="A41" s="16">
        <v>39</v>
      </c>
      <c r="B41" s="17" t="s">
        <v>89</v>
      </c>
      <c r="C41" s="17" t="s">
        <v>115</v>
      </c>
      <c r="D41" s="18">
        <v>0.19</v>
      </c>
      <c r="E41" s="19" t="s">
        <v>116</v>
      </c>
    </row>
    <row r="42" spans="1:5" ht="47.25" customHeight="1" x14ac:dyDescent="0.25">
      <c r="A42" s="16">
        <v>40</v>
      </c>
      <c r="B42" s="17" t="s">
        <v>99</v>
      </c>
      <c r="C42" s="17" t="s">
        <v>117</v>
      </c>
      <c r="D42" s="18">
        <v>0</v>
      </c>
      <c r="E42" s="19" t="s">
        <v>118</v>
      </c>
    </row>
    <row r="43" spans="1:5" ht="47.25" customHeight="1" x14ac:dyDescent="0.25">
      <c r="A43" s="16">
        <v>41</v>
      </c>
      <c r="B43" s="17" t="s">
        <v>101</v>
      </c>
      <c r="C43" s="17" t="s">
        <v>115</v>
      </c>
      <c r="D43" s="18">
        <v>0.19</v>
      </c>
      <c r="E43" s="19" t="s">
        <v>116</v>
      </c>
    </row>
    <row r="44" spans="1:5" ht="47.25" customHeight="1" x14ac:dyDescent="0.25">
      <c r="A44" s="16">
        <v>42</v>
      </c>
      <c r="B44" s="17" t="s">
        <v>102</v>
      </c>
      <c r="C44" s="17" t="s">
        <v>115</v>
      </c>
      <c r="D44" s="18">
        <v>0.19</v>
      </c>
      <c r="E44" s="19" t="s">
        <v>116</v>
      </c>
    </row>
    <row r="45" spans="1:5" ht="47.25" customHeight="1" x14ac:dyDescent="0.25">
      <c r="A45" s="16">
        <v>43</v>
      </c>
      <c r="B45" s="17" t="s">
        <v>104</v>
      </c>
      <c r="C45" s="17" t="s">
        <v>115</v>
      </c>
      <c r="D45" s="18">
        <v>0.19</v>
      </c>
      <c r="E45" s="19" t="s">
        <v>116</v>
      </c>
    </row>
    <row r="46" spans="1:5" ht="47.25" customHeight="1" x14ac:dyDescent="0.25">
      <c r="A46" s="16">
        <v>44</v>
      </c>
      <c r="B46" s="17" t="s">
        <v>106</v>
      </c>
      <c r="C46" s="17" t="s">
        <v>115</v>
      </c>
      <c r="D46" s="18">
        <v>0.19</v>
      </c>
      <c r="E46" s="19" t="s">
        <v>116</v>
      </c>
    </row>
    <row r="47" spans="1:5" ht="47.25" customHeight="1" x14ac:dyDescent="0.25">
      <c r="A47" s="16">
        <v>45</v>
      </c>
      <c r="B47" s="17" t="s">
        <v>107</v>
      </c>
      <c r="C47" s="17" t="s">
        <v>115</v>
      </c>
      <c r="D47" s="18">
        <v>0.19</v>
      </c>
      <c r="E47" s="19" t="s">
        <v>116</v>
      </c>
    </row>
    <row r="48" spans="1:5" ht="47.25" customHeight="1" x14ac:dyDescent="0.25">
      <c r="A48" s="16">
        <v>46</v>
      </c>
      <c r="B48" s="17" t="s">
        <v>108</v>
      </c>
      <c r="C48" s="17" t="s">
        <v>115</v>
      </c>
      <c r="D48" s="18">
        <v>0.19</v>
      </c>
      <c r="E48" s="19" t="s">
        <v>116</v>
      </c>
    </row>
    <row r="49" spans="1:5" ht="47.25" customHeight="1" x14ac:dyDescent="0.25">
      <c r="A49" s="20">
        <v>47</v>
      </c>
      <c r="B49" s="21" t="s">
        <v>109</v>
      </c>
      <c r="C49" s="21" t="s">
        <v>115</v>
      </c>
      <c r="D49" s="22">
        <v>0.19</v>
      </c>
      <c r="E49" s="23" t="s">
        <v>116</v>
      </c>
    </row>
    <row r="50" spans="1:5" ht="15.75" customHeight="1" x14ac:dyDescent="0.25">
      <c r="A50" s="8"/>
      <c r="B50" s="15"/>
      <c r="C50" s="8"/>
      <c r="D50" s="10"/>
      <c r="E50" s="8"/>
    </row>
    <row r="51" spans="1:5" ht="15.75" customHeight="1" x14ac:dyDescent="0.25">
      <c r="A51" s="8"/>
      <c r="B51" s="15"/>
      <c r="C51" s="8"/>
      <c r="D51" s="10"/>
      <c r="E51" s="8"/>
    </row>
    <row r="52" spans="1:5" ht="15.75" customHeight="1" x14ac:dyDescent="0.25">
      <c r="A52" s="8"/>
      <c r="B52" s="15"/>
      <c r="C52" s="8"/>
      <c r="D52" s="10"/>
      <c r="E52" s="8"/>
    </row>
    <row r="53" spans="1:5" ht="15.75" customHeight="1" x14ac:dyDescent="0.25">
      <c r="A53" s="8"/>
      <c r="B53" s="15"/>
      <c r="C53" s="8"/>
      <c r="D53" s="10"/>
      <c r="E53" s="8"/>
    </row>
    <row r="54" spans="1:5" ht="15.75" customHeight="1" x14ac:dyDescent="0.25">
      <c r="A54" s="8"/>
      <c r="B54" s="15"/>
      <c r="C54" s="8"/>
      <c r="D54" s="10"/>
      <c r="E54" s="8"/>
    </row>
    <row r="55" spans="1:5" ht="15.75" customHeight="1" x14ac:dyDescent="0.25">
      <c r="A55" s="8"/>
      <c r="B55" s="15"/>
      <c r="C55" s="8"/>
      <c r="D55" s="10"/>
      <c r="E55" s="8"/>
    </row>
    <row r="56" spans="1:5" ht="15.75" customHeight="1" x14ac:dyDescent="0.25">
      <c r="A56" s="8"/>
      <c r="B56" s="15"/>
      <c r="C56" s="8"/>
      <c r="D56" s="10"/>
      <c r="E56" s="8"/>
    </row>
    <row r="57" spans="1:5" ht="15.75" customHeight="1" x14ac:dyDescent="0.25">
      <c r="A57" s="8"/>
      <c r="B57" s="15"/>
      <c r="C57" s="8"/>
      <c r="D57" s="10"/>
      <c r="E57" s="8"/>
    </row>
    <row r="58" spans="1:5" ht="15.75" customHeight="1" x14ac:dyDescent="0.25">
      <c r="A58" s="8"/>
      <c r="B58" s="15"/>
      <c r="C58" s="8"/>
      <c r="D58" s="10"/>
      <c r="E58" s="8"/>
    </row>
    <row r="59" spans="1:5" ht="15.75" customHeight="1" x14ac:dyDescent="0.25">
      <c r="A59" s="8"/>
      <c r="B59" s="15"/>
      <c r="C59" s="8"/>
      <c r="D59" s="10"/>
      <c r="E59" s="8"/>
    </row>
  </sheetData>
  <mergeCells count="1">
    <mergeCell ref="A1:E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Matriz precios</vt:lpstr>
      <vt:lpstr>Soporte IVA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NATALIA PAOLA OQUENDO SOTOMAYOR</cp:lastModifiedBy>
  <cp:revision>0</cp:revision>
  <dcterms:created xsi:type="dcterms:W3CDTF">2026-07-09T18:13:52Z</dcterms:created>
  <dcterms:modified xsi:type="dcterms:W3CDTF">2026-07-30T20:11:20Z</dcterms:modified>
  <dc:language>en-US</dc:language>
</cp:coreProperties>
</file>