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Z:\TRD_VIGENCIA_2026\1601-DOCUMENTOS DE APOYO\CONTRATOS\EPP - PRIMEROS AUXILIOS\DOCUMENTOS 2026\PRECONTRACTUALES ACTUALIZADO\"/>
    </mc:Choice>
  </mc:AlternateContent>
  <xr:revisionPtr revIDLastSave="0" documentId="13_ncr:1_{83D13E2B-AEC2-4AA0-B087-FE3BD9C26D78}" xr6:coauthVersionLast="36" xr6:coauthVersionMax="36" xr10:uidLastSave="{00000000-0000-0000-0000-000000000000}"/>
  <bookViews>
    <workbookView xWindow="0" yWindow="0" windowWidth="21600" windowHeight="8505" tabRatio="500" xr2:uid="{00000000-000D-0000-FFFF-FFFF00000000}"/>
  </bookViews>
  <sheets>
    <sheet name="Resumen" sheetId="1" r:id="rId1"/>
    <sheet name="Matriz precios" sheetId="2" r:id="rId2"/>
    <sheet name="Soporte IVA" sheetId="3" r:id="rId3"/>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L51" i="2" l="1"/>
  <c r="N51" i="2" s="1"/>
  <c r="K51" i="2"/>
  <c r="Q51" i="2" s="1"/>
  <c r="R51" i="2" s="1"/>
  <c r="K50" i="2"/>
  <c r="Q50" i="2" s="1"/>
  <c r="R50" i="2" s="1"/>
  <c r="L49" i="2"/>
  <c r="N49" i="2" s="1"/>
  <c r="K49" i="2"/>
  <c r="Q49" i="2" s="1"/>
  <c r="R49" i="2" s="1"/>
  <c r="K48" i="2"/>
  <c r="Q48" i="2" s="1"/>
  <c r="R48" i="2" s="1"/>
  <c r="L47" i="2"/>
  <c r="N47" i="2" s="1"/>
  <c r="K47" i="2"/>
  <c r="Q47" i="2" s="1"/>
  <c r="R47" i="2" s="1"/>
  <c r="K46" i="2"/>
  <c r="Q46" i="2" s="1"/>
  <c r="R46" i="2" s="1"/>
  <c r="L45" i="2"/>
  <c r="N45" i="2" s="1"/>
  <c r="K45" i="2"/>
  <c r="Q45" i="2" s="1"/>
  <c r="R45" i="2" s="1"/>
  <c r="K44" i="2"/>
  <c r="Q44" i="2" s="1"/>
  <c r="R44" i="2" s="1"/>
  <c r="L43" i="2"/>
  <c r="N43" i="2" s="1"/>
  <c r="K43" i="2"/>
  <c r="Q43" i="2" s="1"/>
  <c r="R43" i="2" s="1"/>
  <c r="K42" i="2"/>
  <c r="Q42" i="2" s="1"/>
  <c r="R42" i="2" s="1"/>
  <c r="L41" i="2"/>
  <c r="N41" i="2" s="1"/>
  <c r="K41" i="2"/>
  <c r="Q41" i="2" s="1"/>
  <c r="R41" i="2" s="1"/>
  <c r="K40" i="2"/>
  <c r="Q40" i="2" s="1"/>
  <c r="R40" i="2" s="1"/>
  <c r="L39" i="2"/>
  <c r="N39" i="2" s="1"/>
  <c r="K39" i="2"/>
  <c r="Q39" i="2" s="1"/>
  <c r="R39" i="2" s="1"/>
  <c r="K38" i="2"/>
  <c r="Q38" i="2" s="1"/>
  <c r="R38" i="2" s="1"/>
  <c r="L37" i="2"/>
  <c r="N37" i="2" s="1"/>
  <c r="K37" i="2"/>
  <c r="Q37" i="2" s="1"/>
  <c r="R37" i="2" s="1"/>
  <c r="K36" i="2"/>
  <c r="Q36" i="2" s="1"/>
  <c r="R36" i="2" s="1"/>
  <c r="L35" i="2"/>
  <c r="N35" i="2" s="1"/>
  <c r="K35" i="2"/>
  <c r="Q35" i="2" s="1"/>
  <c r="R35" i="2" s="1"/>
  <c r="K34" i="2"/>
  <c r="Q34" i="2" s="1"/>
  <c r="R34" i="2" s="1"/>
  <c r="L33" i="2"/>
  <c r="N33" i="2" s="1"/>
  <c r="K33" i="2"/>
  <c r="Q33" i="2" s="1"/>
  <c r="R33" i="2" s="1"/>
  <c r="K32" i="2"/>
  <c r="Q32" i="2" s="1"/>
  <c r="R32" i="2" s="1"/>
  <c r="L31" i="2"/>
  <c r="N31" i="2" s="1"/>
  <c r="K31" i="2"/>
  <c r="Q31" i="2" s="1"/>
  <c r="R31" i="2" s="1"/>
  <c r="K30" i="2"/>
  <c r="Q30" i="2" s="1"/>
  <c r="R30" i="2" s="1"/>
  <c r="L29" i="2"/>
  <c r="N29" i="2" s="1"/>
  <c r="K29" i="2"/>
  <c r="Q29" i="2" s="1"/>
  <c r="R29" i="2" s="1"/>
  <c r="K28" i="2"/>
  <c r="Q28" i="2" s="1"/>
  <c r="R28" i="2" s="1"/>
  <c r="L27" i="2"/>
  <c r="N27" i="2" s="1"/>
  <c r="K27" i="2"/>
  <c r="Q27" i="2" s="1"/>
  <c r="R27" i="2" s="1"/>
  <c r="K26" i="2"/>
  <c r="Q26" i="2" s="1"/>
  <c r="R26" i="2" s="1"/>
  <c r="L25" i="2"/>
  <c r="N25" i="2" s="1"/>
  <c r="K25" i="2"/>
  <c r="Q25" i="2" s="1"/>
  <c r="R25" i="2" s="1"/>
  <c r="K24" i="2"/>
  <c r="Q24" i="2" s="1"/>
  <c r="R24" i="2" s="1"/>
  <c r="L23" i="2"/>
  <c r="N23" i="2" s="1"/>
  <c r="K23" i="2"/>
  <c r="Q23" i="2" s="1"/>
  <c r="R23" i="2" s="1"/>
  <c r="K22" i="2"/>
  <c r="Q22" i="2" s="1"/>
  <c r="R22" i="2" s="1"/>
  <c r="L21" i="2"/>
  <c r="N21" i="2" s="1"/>
  <c r="K21" i="2"/>
  <c r="Q21" i="2" s="1"/>
  <c r="R21" i="2" s="1"/>
  <c r="K20" i="2"/>
  <c r="Q20" i="2" s="1"/>
  <c r="R20" i="2" s="1"/>
  <c r="L19" i="2"/>
  <c r="K19" i="2"/>
  <c r="Q19" i="2" s="1"/>
  <c r="R19" i="2" s="1"/>
  <c r="K18" i="2"/>
  <c r="Q18" i="2" s="1"/>
  <c r="R18" i="2" s="1"/>
  <c r="R17" i="2"/>
  <c r="L17" i="2"/>
  <c r="K17" i="2"/>
  <c r="Q17" i="2" s="1"/>
  <c r="K16" i="2"/>
  <c r="Q16" i="2" s="1"/>
  <c r="R16" i="2" s="1"/>
  <c r="R15" i="2"/>
  <c r="L15" i="2"/>
  <c r="K15" i="2"/>
  <c r="Q15" i="2" s="1"/>
  <c r="K14" i="2"/>
  <c r="Q14" i="2" s="1"/>
  <c r="R14" i="2" s="1"/>
  <c r="L13" i="2"/>
  <c r="K13" i="2"/>
  <c r="Q13" i="2" s="1"/>
  <c r="R13" i="2" s="1"/>
  <c r="K12" i="2"/>
  <c r="Q12" i="2" s="1"/>
  <c r="R12" i="2" s="1"/>
  <c r="L11" i="2"/>
  <c r="K11" i="2"/>
  <c r="Q11" i="2" s="1"/>
  <c r="R11" i="2" s="1"/>
  <c r="K10" i="2"/>
  <c r="Q10" i="2" s="1"/>
  <c r="R10" i="2" s="1"/>
  <c r="R9" i="2"/>
  <c r="L9" i="2"/>
  <c r="K9" i="2"/>
  <c r="Q9" i="2" s="1"/>
  <c r="K8" i="2"/>
  <c r="Q8" i="2" s="1"/>
  <c r="R8" i="2" s="1"/>
  <c r="R7" i="2"/>
  <c r="L7" i="2"/>
  <c r="K7" i="2"/>
  <c r="Q7" i="2" s="1"/>
  <c r="K6" i="2"/>
  <c r="Q6" i="2" s="1"/>
  <c r="R6" i="2" s="1"/>
  <c r="L5" i="2"/>
  <c r="K5" i="2"/>
  <c r="Q5" i="2" s="1"/>
  <c r="R5" i="2" s="1"/>
  <c r="K4" i="2"/>
  <c r="Q4" i="2" s="1"/>
  <c r="R4" i="2" s="1"/>
  <c r="L3" i="2"/>
  <c r="K3" i="2"/>
  <c r="Q3" i="2" s="1"/>
  <c r="B14" i="1"/>
  <c r="B13" i="1"/>
  <c r="B12" i="1"/>
  <c r="Q54" i="2" l="1"/>
  <c r="B21" i="1" s="1"/>
  <c r="N9" i="2"/>
  <c r="O9" i="2"/>
  <c r="N17" i="2"/>
  <c r="O17" i="2"/>
  <c r="N19" i="2"/>
  <c r="O19" i="2"/>
  <c r="R3" i="2"/>
  <c r="R54" i="2" s="1"/>
  <c r="B22" i="1" s="1"/>
  <c r="N5" i="2"/>
  <c r="O5" i="2"/>
  <c r="N13" i="2"/>
  <c r="O13" i="2" s="1"/>
  <c r="N3" i="2"/>
  <c r="B15" i="1"/>
  <c r="N11" i="2"/>
  <c r="O11" i="2"/>
  <c r="N7" i="2"/>
  <c r="O7" i="2" s="1"/>
  <c r="N15" i="2"/>
  <c r="O15" i="2"/>
  <c r="L4" i="2"/>
  <c r="L54" i="2" s="1"/>
  <c r="L6" i="2"/>
  <c r="L8" i="2"/>
  <c r="L10" i="2"/>
  <c r="L12" i="2"/>
  <c r="L14" i="2"/>
  <c r="L16" i="2"/>
  <c r="L18" i="2"/>
  <c r="L20" i="2"/>
  <c r="O21" i="2"/>
  <c r="L22" i="2"/>
  <c r="O23" i="2"/>
  <c r="L24" i="2"/>
  <c r="O25" i="2"/>
  <c r="L26" i="2"/>
  <c r="O27" i="2"/>
  <c r="L28" i="2"/>
  <c r="O29" i="2"/>
  <c r="L30" i="2"/>
  <c r="O31" i="2"/>
  <c r="L32" i="2"/>
  <c r="O33" i="2"/>
  <c r="L34" i="2"/>
  <c r="O35" i="2"/>
  <c r="L36" i="2"/>
  <c r="O37" i="2"/>
  <c r="L38" i="2"/>
  <c r="O39" i="2"/>
  <c r="L40" i="2"/>
  <c r="O41" i="2"/>
  <c r="L42" i="2"/>
  <c r="O43" i="2"/>
  <c r="L44" i="2"/>
  <c r="O45" i="2"/>
  <c r="L46" i="2"/>
  <c r="O47" i="2"/>
  <c r="L48" i="2"/>
  <c r="O49" i="2"/>
  <c r="L50" i="2"/>
  <c r="O51" i="2"/>
  <c r="B20" i="1" l="1"/>
  <c r="B23" i="1"/>
  <c r="N18" i="2"/>
  <c r="O18" i="2"/>
  <c r="N10" i="2"/>
  <c r="O10" i="2"/>
  <c r="N50" i="2"/>
  <c r="O50" i="2" s="1"/>
  <c r="N46" i="2"/>
  <c r="O46" i="2"/>
  <c r="N42" i="2"/>
  <c r="O42" i="2" s="1"/>
  <c r="N38" i="2"/>
  <c r="O38" i="2"/>
  <c r="N34" i="2"/>
  <c r="O34" i="2" s="1"/>
  <c r="N30" i="2"/>
  <c r="O30" i="2"/>
  <c r="N26" i="2"/>
  <c r="O26" i="2" s="1"/>
  <c r="N22" i="2"/>
  <c r="O22" i="2"/>
  <c r="N16" i="2"/>
  <c r="O16" i="2" s="1"/>
  <c r="N8" i="2"/>
  <c r="O8" i="2"/>
  <c r="N48" i="2"/>
  <c r="O48" i="2" s="1"/>
  <c r="N44" i="2"/>
  <c r="O44" i="2"/>
  <c r="N40" i="2"/>
  <c r="O40" i="2" s="1"/>
  <c r="N36" i="2"/>
  <c r="O36" i="2"/>
  <c r="N32" i="2"/>
  <c r="O32" i="2" s="1"/>
  <c r="N28" i="2"/>
  <c r="O28" i="2"/>
  <c r="N24" i="2"/>
  <c r="O24" i="2" s="1"/>
  <c r="N20" i="2"/>
  <c r="O20" i="2"/>
  <c r="N12" i="2"/>
  <c r="O12" i="2" s="1"/>
  <c r="N4" i="2"/>
  <c r="O4" i="2"/>
  <c r="N14" i="2"/>
  <c r="O14" i="2" s="1"/>
  <c r="N6" i="2"/>
  <c r="O6" i="2"/>
  <c r="O3" i="2"/>
  <c r="B17" i="1"/>
  <c r="N54" i="2" l="1"/>
  <c r="B18" i="1" s="1"/>
  <c r="O54" i="2"/>
  <c r="B19" i="1" s="1"/>
</calcChain>
</file>

<file path=xl/sharedStrings.xml><?xml version="1.0" encoding="utf-8"?>
<sst xmlns="http://schemas.openxmlformats.org/spreadsheetml/2006/main" count="513" uniqueCount="160">
  <si>
    <t>ESTUDIO DE MERCADO - DETERMINACIÓN DE PRECIOS DE REFERENCIA</t>
  </si>
  <si>
    <t>Adquisición de EPP y elementos de atención de primeros auxilios - FNGRD - Vigencia 2026</t>
  </si>
  <si>
    <t>Entidad</t>
  </si>
  <si>
    <t>Fondo Nacional de Gestión del Riesgo de Desastres - FNGRD</t>
  </si>
  <si>
    <t>Modalidad proyectada</t>
  </si>
  <si>
    <t>Selección Abreviada por Subasta Inversa Electrónica</t>
  </si>
  <si>
    <t>Objeto</t>
  </si>
  <si>
    <t>Contratar la adquisición de Elementos de Protección Personal (EPP) y de elementos de atención de primeros auxilios, en el marco del Plan de Seguridad y Salud en el Trabajo de la vigencia 2026.</t>
  </si>
  <si>
    <t>Tipo de contrato</t>
  </si>
  <si>
    <t>Compraventa / suministro de bienes de características técnicas uniformes y de común utilización</t>
  </si>
  <si>
    <t>CDP de respaldo</t>
  </si>
  <si>
    <t>CDP No. 26-1176 del 02/07/2026 por $82.000.000</t>
  </si>
  <si>
    <t>Fuente de precios</t>
  </si>
  <si>
    <t>Cotizaciones EPR Soluciones Integrales, EYT y SOLVIAL, avaladas técnicamente frente al universo de bienes, cantidades y especificaciones del Anexo Técnico.</t>
  </si>
  <si>
    <t>Indicador</t>
  </si>
  <si>
    <t>Valor</t>
  </si>
  <si>
    <t>Criterio</t>
  </si>
  <si>
    <t>Conclusión técnica</t>
  </si>
  <si>
    <t>Cotización EPR Soluciones Integrales (valor total con IVA)</t>
  </si>
  <si>
    <t>Trazabilidad</t>
  </si>
  <si>
    <t>El presupuesto oficial ($81.693.553) corresponde a la suma de los totales por renglón (precio de referencia sin redondear x cantidad) aproximados al peso. El promedio matemático de los valores totales con IVA de las tres cotizaciones es $81.693.552,15 (EPR Soluciones Integrales $58.753.439,10; EYT $119.767.960,00; SOLVIAL $66.559.257,35). Matriz de 49 filas económicas (46 renglones): el renglón 44 comprende las filas 44 a 47 (tallas S/M/L/XL).</t>
  </si>
  <si>
    <t>Cotización EYT</t>
  </si>
  <si>
    <t>Suficiencia CDP</t>
  </si>
  <si>
    <t>El CDP de $82.000.000 cubre el presupuesto oficial ($81.693.553), con un saldo de $306.447. En subasta inversa los lances solo reducen el valor final; la oferta no podrá superar el presupuesto oficial.</t>
  </si>
  <si>
    <t>Cotización SOLVIAL</t>
  </si>
  <si>
    <t>Modalidad</t>
  </si>
  <si>
    <t>En subasta inversa, los precios de referencia son techo económico y soporte de comparación; la competencia se realiza entre bienes técnicamente equivalentes.</t>
  </si>
  <si>
    <t>PRESUPUESTO OFICIAL ESTIMADO (suma de los totales por renglón redondeados al peso)</t>
  </si>
  <si>
    <t>IVA</t>
  </si>
  <si>
    <t>La matriz discrimina ítems gravados al 19% y los ítems tratados como no causantes/excluidos según soportes del expediente.</t>
  </si>
  <si>
    <t>CDP</t>
  </si>
  <si>
    <t>Advertencia tributaria</t>
  </si>
  <si>
    <t>El tratamiento sin IVA debe soportarse con partida arancelaria, ficha técnica, registro sanitario o concepto tributario aplicable. No usar la expresión exento si corresponde a bienes excluidos/no causantes.</t>
  </si>
  <si>
    <t>Promedio matemático de las tres cotizaciones, sin redondeo (control)</t>
  </si>
  <si>
    <t>Base sin IVA estimada (promedio)</t>
  </si>
  <si>
    <t>IVA estimado (promedio)</t>
  </si>
  <si>
    <t>Saldo disponible del CDP frente al presupuesto oficial</t>
  </si>
  <si>
    <t>Suma de precios unitarios máximos sin IVA x cantidad (referencia)</t>
  </si>
  <si>
    <t>Suma de precios unitarios máximos con IVA x cantidad (techo verificable)</t>
  </si>
  <si>
    <t>Diferencia entre el presupuesto oficial y la suma de techos unitarios con IVA</t>
  </si>
  <si>
    <t>Los techos unitarios se truncan (sin IVA al peso hacia abajo; con IVA a dos decimales), por lo que su suma es inferior al presupuesto oficial: $81.693.553 = promedio $81.693.552,15 + $0,85 de aproximación al peso; suma de techos = promedio – $402,54 por truncamiento. No hay inconsistencia: el presupuesto es el límite global respaldado por el CDP y el techo unitario, un límite más estricto por ítem verificado sobre la oferta inicial.</t>
  </si>
  <si>
    <t>Ítem</t>
  </si>
  <si>
    <t>Elemento</t>
  </si>
  <si>
    <t xml:space="preserve">Descripción </t>
  </si>
  <si>
    <t>Documento técnico requerido</t>
  </si>
  <si>
    <t>Talla / referencia</t>
  </si>
  <si>
    <t>Unidad</t>
  </si>
  <si>
    <t>Cantidad</t>
  </si>
  <si>
    <t>EPR unit.</t>
  </si>
  <si>
    <t>EYT unit.</t>
  </si>
  <si>
    <t>SOLVIAL unit.</t>
  </si>
  <si>
    <t>Precio ref. unit.</t>
  </si>
  <si>
    <t>Total ref.</t>
  </si>
  <si>
    <t>IVA % aplicado</t>
  </si>
  <si>
    <t>Base sin IVA estimada</t>
  </si>
  <si>
    <t>IVA estimado</t>
  </si>
  <si>
    <t>Tratamiento IVA</t>
  </si>
  <si>
    <t>Precio unit. máx. sin IVA</t>
  </si>
  <si>
    <t>Precio unit. máx. con IVA</t>
  </si>
  <si>
    <t>Renglón (Anexo Técnico)</t>
  </si>
  <si>
    <t>CAPUCHAS DE SEGURIDAD TIPO MONJA CON GORRA</t>
  </si>
  <si>
    <t>Elaborado en dril 100% algodón para mayor comodidad y protección.
Diseño de doble faz con tres broches para un ajuste seguro.
Tapabocas con broche En caso de querer retirarlo.
Diseño con gorra integrada que cuente con cierre ajustable en la parte posterior
Aproximadamente 30cm de largo para una cobertura extendida.
Material no conductor dieléctrico, eliminando riesgos eléctricos.
color azul oscuro con logo de la entidad en la parte superior frontal</t>
  </si>
  <si>
    <t xml:space="preserve">Ficha técnica </t>
  </si>
  <si>
    <t>NO APLICA</t>
  </si>
  <si>
    <t>GRAVADO 19% según regla general, salvo soporte tributario específico</t>
  </si>
  <si>
    <t>OVEROL</t>
  </si>
  <si>
    <t>Prenda de modelo industrial estándar, diseñada para uso general en actividades operativas, orientada a brindar resistencia, funcionalidad y comodidad al usuario.
Cuenta con cierre frontal de bronce con doble deslizador, de alta resistencia, con característica antiestática, ubicado debajo de una solapa protectora interna y externa a todo lo largo del cierre, asegurada mediante broches.
La confección incluye costura doble realizada con máquina de cañón, así como costura de entrepierna con puntada de seguridad y sobrehilado (overlock), lo que aporta mayor durabilidad en zonas de mayor esfuerzo. Incorpora fuelle de unión entre la manga y el puño, que favorece la movilidad.
Dispone de cuatro (4) bolsillos tipo parche, distribuidos así:
- Dos (02) inferiores sin solapa
Dos (02) bolsillos traseros
Incluye pretina con cinturón de ajuste elástico, que mejora la adaptación al cuerpo, y espalda con pliegues, permitiendo mayor comodidad y libertad de movimiento.
Las áreas sometidas a mayor tensión cuentan con costuras de refuerzo tipo presilla, destinadas a fortalecer uniones y extremos de costuras.
Cinta reflectiva industrial debe cumplir norma ANSI/ISEA 107-2010 (color gris plata de 1”), en extremidades superiores e inferiores, pecho y espalda.
debe incluir el logo de la entidad en la parte superior del pecho lado izquierdo
color: azul oscuro
Normatividad aplicable: ANSI/ISEA 107-2010</t>
  </si>
  <si>
    <t>S</t>
  </si>
  <si>
    <t>M</t>
  </si>
  <si>
    <t>L</t>
  </si>
  <si>
    <t>XL</t>
  </si>
  <si>
    <t>GUANTES DE VAQUETA</t>
  </si>
  <si>
    <t>Elaborado en cuero (vaqueta) de textura suave y flexible
Abertura amplia que permite al usuario ponérselos y quitárselos fácilmente.
Buena flexibilidad para que el usuario tenga la posibilidad de manipular con ellos objetos pequeños y delicados, así como objetos grandes y pesados.
Costuras uniformes sin hilos flojos y reforzadas
No presentan pliegues o fruncidos en el material que puedan incomodar al usuario.
Ribete elástico en la muñeca.
Dorso de una sola pieza en vaqueta color amarilla.
Normatividad aplicable: EN 388:2016 - EN 420:2003 - NTC 5684</t>
  </si>
  <si>
    <t>8 / S</t>
  </si>
  <si>
    <t>Par</t>
  </si>
  <si>
    <t>9 / M</t>
  </si>
  <si>
    <t>10 / L</t>
  </si>
  <si>
    <t>GUANTES DE NITRILO</t>
  </si>
  <si>
    <t>Compuestos de 100% nitrilo, son 
ambidiestros y libre de polvo y sin esterilizar.
Dedos rectos - Texturizados.
Borde enrollado, para dar resistencia y facilitar su postura.
Espesor que garantiza su función como barrera, pero a la vez permite la sensibilidad necesaria. caja por 100 unidades por 50 pares</t>
  </si>
  <si>
    <t>Registro INVIMA</t>
  </si>
  <si>
    <t>Caja/Unidad</t>
  </si>
  <si>
    <t>GUANTES DE POLIESTER DE NITRILO</t>
  </si>
  <si>
    <t xml:space="preserve">Tejido 100% en poliéster flexible sin costuras internas.
Palma y falanges distales con recubrimiento en lámina de Nitrilo nepro.
Puño cerrado con resorte en color para identificación de tallaje.
Alta destreza fina.
Resistente a la abrasión y desgaste.
Ajuste total a la mano.
Empaque: Bolsa plastica individual
Normatividad aplicable: EN 420: 2003 + A1:2009 - EN 388 </t>
  </si>
  <si>
    <t>BOTAS</t>
  </si>
  <si>
    <t>Calzado de seguridad industrial, Peso liviano y altura de 6”, cuello acolchado confortable. Puntera: en fibra de vidrio composite, en la parte externa refuerzo de caucho para mayor resistencia al impacto en el área de los dedos y agarre. Suela: Poliuretano biodensidad, dieléctrica, antideslizante, impermeable y flexible, liviana, aislante térmica, con excelente resistencia a los hidrocarburos. Ojáleles: Ojáleles Redondos color negro en Material Plástico, No conductores de Electricidad. Entre suela de seguridad: que proteja el pie en caso de punción de la suela con elementos cortantes o agudos, que no impida la flexibilidad de la misma, color café
Normatividad aplicable: NTC-ISO 20345, DIN 53516 - NTC 632 - ASTMF 2412 y 2413 - NTC-ISO 20344 y NTC 2257</t>
  </si>
  <si>
    <t>37</t>
  </si>
  <si>
    <t>39</t>
  </si>
  <si>
    <t>40</t>
  </si>
  <si>
    <t>41</t>
  </si>
  <si>
    <t>42</t>
  </si>
  <si>
    <t>43</t>
  </si>
  <si>
    <t>CONJUNTO IMPERMEABLE</t>
  </si>
  <si>
    <t xml:space="preserve">Conjunto  compuesto por una chaqueta con capucha y pantalon, la chaqueta tiene la opción de ajuste frontal por medio de broches puestos mediante presión neumática o velcro y cremallera. Cuenta con un pantalón resortado en cintura para facilitar el ajuste y la comodidad del usuario, . Incluye par de zapatones con suelas tipo PVC y bolsa de transporte. Elaborado en tela vinílica compacta con soporte textil en poliéster que brinda mayor comodidad y resistencia, Reflectividad promedio de 350 cd/lux/m2 en un ángulo de observación de 0.20, Sellado de alta frecuencia  y refuerzos en los pliegues elaboradas por proceso de electro  sellado de alta frecuencia lo cual garantiza su impermeabilidad 100 %, personalizado con el logo de la UNGRD.
Normatividad: NTC 4615 </t>
  </si>
  <si>
    <t>XXL</t>
  </si>
  <si>
    <t>SOLUCIÓN SALINA 250 cc</t>
  </si>
  <si>
    <t>Cloruro de sodio al 0.9% o suero fisiológico de 250 ml</t>
  </si>
  <si>
    <t>NO CAUSA IVA / excluido según soporte del expediente (validar Art. 424 ET y partida)</t>
  </si>
  <si>
    <t>TERMÓMETRO DIGITAL CON PILA</t>
  </si>
  <si>
    <t>Termómetro Digital de contacto Rígido.
pantalla LCD (18x7.5mm)
Error +/- 0.2
Usa Batería LR 41 de 1.5 V
Peso 9.5gr
Grados Celsius
Rango de Temperatura 32 a 42 grados
Memoria de la ultima muestra tomada</t>
  </si>
  <si>
    <t>ALCOHOL ANTISÉPTICO FRASCO POR 350 ml</t>
  </si>
  <si>
    <t>Alcohol antiséptico al 70% de uso externo, empleado para la desinfección de la piel. Útil como complemento al lavado higiénico de manos con agua y jabón.</t>
  </si>
  <si>
    <t>TENSIÓMETRO Y FONENDOSCOPIO</t>
  </si>
  <si>
    <t>Mecanismo del manómetro está fabricado en una aleación de aluminio que ofrece mayor durabilidad.
Válvula de liberación de aire
Brazalete fabricado en nailon impermeable de fácil limpieza y velcro con más ciclos de uso
Recámara en látex o PVC de dos vías
Pera fabricada en látex con válvula de liberación de aire</t>
  </si>
  <si>
    <t>Cada paquete contiene 1 tensiómetro y 1 fonendoscopio</t>
  </si>
  <si>
    <t>Paquete</t>
  </si>
  <si>
    <t>MANTA TÉRMICA</t>
  </si>
  <si>
    <t>Film de poliéster metalizado.
Dimensiones: Largo: 210 cm. Ancho: 160 cm</t>
  </si>
  <si>
    <t>FÉRULA MALEABLE</t>
  </si>
  <si>
    <t>Alma de aluminio maleable, sin memoria que facilita su manipulación.
Cubierta en espuma de alta densidad para comodidad del paciente.
Dimensiones 95 * 10.5 cms con una densidad de 5 mm.</t>
  </si>
  <si>
    <t>RESPIRADOR PARA PARTÍCULAS</t>
  </si>
  <si>
    <t>Bandas de sujeción para la cabeza elasticas con hebillas, espuma de sellado
poliisopreno, Grampas - acero, Clip nasal –de aluminio en "M", Espuma de sellado - poliuretano, Filtro – polipropileno, Cubierta – polipropileno- valvula de exhalacion cool flow
Normatividad aplicable: NTC 3852 - EN 14683:2014</t>
  </si>
  <si>
    <t>MICROPORE DE 2"</t>
  </si>
  <si>
    <t xml:space="preserve">Cinta adhesiva hipoalergénica y libre de látex. Es suave con la piel y reduce la posibilidad de irritación de la misma.
- Su respaldo microporoso permite el funcionamiento normal de la piel. Permite que la humedad se evapore y el intercambio gaseoso de la piel.
- El adhesivo acrílico es sensible a la presión, es decir su nivel de adherencia aumenta en el tiempo.
- Evita la maceración y el compromiso de la integridad de la piel. No es oclusivo.
- Mantiene su adherencia aún en ambientes húmedos y/o aplicaciones prolongadas (&gt;72 horas)
- Buena adaptabilidad a sitios anatómicos complejos.
FECHA VENCIMIENTO: deberán tener una vida útil remanente no inferior a veinticuatro (24) meses, contados a partir de la fecha de entrega. </t>
  </si>
  <si>
    <t>GUANTES DE LÁTEX PARA EXAMEN</t>
  </si>
  <si>
    <t>Guante de látex para examen no estéril
Ambidiestros- presentación: caja dispensadora x 100 unidades</t>
  </si>
  <si>
    <t>JABÓN QUIRÚRGICO</t>
  </si>
  <si>
    <t xml:space="preserve">Solución que se usa para eliminar cualquier tipo de bacteria, hongo, virus o cualquier otro microorganismo 
FECHA VENCIMIENTO: deberán tener una vida útil remanente no inferior a veinticuatro (24) meses, contados a partir de la fecha de entrega. </t>
  </si>
  <si>
    <t>TIJERAS TRAUMA</t>
  </si>
  <si>
    <t>Tamaño del Producto 5 1/2" - 7 1/2"
Referencia Referirse a la ficha técnica
Material Hoja: Acero inoxidable Para las Premium: Acero Inoxidable recubrimiento en fluoruro antiadherente Reposadero: Plástico ABS</t>
  </si>
  <si>
    <t>LINTERNA</t>
  </si>
  <si>
    <t>Elaborada en plástico resistente a altos impacto.
Poco consumo de energía.
Máximo rendimiento de luz.
Recarga con gatillo manual retráctil.
Utiliza leds de chorro de alta tecnología</t>
  </si>
  <si>
    <t>PROTECTOR RESPIRATORIO (TAPABOCAS) - mínimo 5 Und.</t>
  </si>
  <si>
    <t xml:space="preserve">Tapabocas desechable triple capa - Termo sellado - Tres capas - Diseño ergonómico para fácil ajuste a la cara - Suave capa interna para mayor comodidad de uso - Respirador plegable para material particulado libre mantenimiento termo sellado, diseño ergonómico para lograr una mayor comodidad en uso conjunto protección personal complementaria. Fiables, cómodas y ligeras Incluye elástico Con varilla ajuste nasal -Debe ser entregado en empaque individual.
FECHA VENCIMIENTO: deberán tener una vida útil remanente no inferior a veinticuatro (24) meses, contados a partir de la fecha de entrega. </t>
  </si>
  <si>
    <t>CURITAS CAJA X 100</t>
  </si>
  <si>
    <t>Hecha con soporte adhesivo microperforado impermeable.</t>
  </si>
  <si>
    <t>Caja</t>
  </si>
  <si>
    <t>MÁSCARAS RCP DESECHABLE</t>
  </si>
  <si>
    <t>Mascarilla de emergencia desechable diseñada para la reanimación cardiopulmonar (RCP), que actúa como barrera de protección entre el rescatista y el paciente durante maniobras de ventilación boca a boca. 
Cuenta con válvula unidireccional, que permite el paso del aire, evitando el retorno de fluidos, saliva o contaminantes, y reduciendo el riesgo de contaminación cruzada. 
Incorpora escudo facial transparente, que facilita la correcta colocación sobre el rostro del paciente y mejora la visibilidad durante la atención. 
Características técnicas 
Tipo: Mascarilla de RCP desechable 
Uso: Emergencia y entrenamiento 
Válvula: Unidireccional 
Protección: Escudo facial tipo barrera 
Portabilidad: Incluye llavero o estuche compacto 
Condición: Desechable</t>
  </si>
  <si>
    <t>SÁBANA PARA CAMILLA DESECHABLE CON BORDE EN RESORTADO DE 210CM X 80CM - AZUL</t>
  </si>
  <si>
    <t>Elaborada en SMS (Tejido Sin Tejer) tejido ligero, suave y resistente. - No transparente - Enresortadas. - Con elástico en los extremos para un perfecto ajuste. - Medidas 2.10 x 0.80 - Para uso en entornos limpios e higiénicos.</t>
  </si>
  <si>
    <t>210cm x 80cm</t>
  </si>
  <si>
    <t>COBIJA TÉRMICA COLOR AZUL OSCURO</t>
  </si>
  <si>
    <t>Confeccionada en tela suave con tecnología textil avanzada, que proporciona un nivel de protección térmica CLO 1.6, adecuada para estabilización térmica en situaciones de emergencia.
Fabricada en 100 % poliéster. Dimensiones: 125 cm de ancho x 160 cm de alto.
Incluye logo de la UNGRD en la parte inferior izquierda</t>
  </si>
  <si>
    <t>125 cm x 160 cm</t>
  </si>
  <si>
    <t>GORRAS PARA BRIGADISTAS</t>
  </si>
  <si>
    <t>Confeccionada en tela ripstop con toque algodonoso, elaborada en 100 % poliéster, diseñada para brindar alta resistencia mecánica, durabilidad y desempeño en uso operativo.
El material presenta un peso de 247 ± 10 g/m², repelencia al agua mínima del 90 % y propiedades de resistencia estructural certificables, así:
Resistencia a la rotura en trama: mínimo 450 N
Resistencia a la rotura en urdimbre: mínimo 1600 N
Incluye logo de la brigada de emergencias bordado (estampado en hilo) para mayor durabilidad y sistema de ajuste regulable (cierre hebilla Slide Buckle), que garantiza comodidad y adecuada adaptación al usuario.</t>
  </si>
  <si>
    <t>CAMIBUSOS PARA BRIGADISTAS</t>
  </si>
  <si>
    <t>Prenda confeccionada en tela de mezcla poliéster–algodón, de textura suave, confortable y de buena calidad, adecuada para uso prolongado en actividades operativas de la brigada de emergencias. Presenta diseño bicolor, que aporta contraste visual e identificación institucional.
El material es de fácil lavado y secado, resistente al desgaste, con buena estabilidad dimensional y adecuada conservación del color, facilitando su mantenimiento en condiciones de uso frecuente.
Cuenta con manga larga y puños resortados tipo rib, así como cuello redondo, que proporcionan mejor ajuste, comodidad y libertad de movimiento durante las labores operativas.
Incluye logos institucionales de la UNGRD bordados, ubicados en el lado izquierdo superior del pecho (Logo UNGRD) y en la parte superior del brazo (Logo Brigada de Emergencia), conforme a la imagen de referencia, garantizando mayor durabilidad, adecuada presentación e identificación institucional.
Características técnicas sugeridas:
Material: Mezcla poliéster–algodón
Tipo de tejido: Suave, resistente y apto para uso institucional
Diseño: Manga larga, cuello redondo, puño rib
Mantenimiento: Fácil lavado, secado rápido
Color: Blanco y Azul oscuro en los laterales
Uso: Dotación para brigada de emergencias</t>
  </si>
  <si>
    <t>Prenda confeccionada en tela de mezcla poliéster–algodón, de textura suave, confortable y de buena calidad, adecuada para uso prolongado en actividades operativas de la brigada de emergencias. Presenta diseño bicolor, que aporta contraste visual e identificación institucional.
El material es de fácil lavado y secado, resistente al desgaste, con buena estabilidad dimensional y adecuada conservación del color, facilitando su mantenimiento en condiciones de uso frecuente.
Cuenta con manga larga y puños resortados tipo rib, así como cuello redondo, que proporcionan mejor ajuste, comodidad y libertad de movimiento durante las labores operativas.
Incluye logos institucionales de la UNGRD bordados, ubicados en el lado izquierdo superior del pecho (Logo UNGRD) y en la parte superior del brazo (Logo Brigada de Emergencia), conforme a la imagen de referencia, garantizando mayor durabilidad, adecuada presentación e identificación institucional.
Características técnicas sugeridas:
Material: Mezcla poliéster–algodón
Tipo de tejido: Suave, resistente y apto para uso institucional
Diseño: Manga larga, cuello redondo, puño rib
Mantenimiento: Fácil lavado, secado rápido
Color: Blanco y Azul oscuro en los laterales 
Uso: Dotación para brigada de emergencias</t>
  </si>
  <si>
    <t>BOLSO TIPO CANGURO PARA BRIGADISTAS</t>
  </si>
  <si>
    <t>Fabricado en material textil resistente de color azul oscuro, adecuado para uso frecuente y condiciones operativas. Cuenta con costuras reforzadas y cierres de alta resistencia, que garantizan durabilidad y protección del contenido. 
Con múltiples compartimentos, incluyendo: 
- Compartimento principal con cierre perimetral. 
- Bolsillos frontales externos para acceso rápido. 
- Sistema de sujeción ajustable que permite su uso cómodo a la cintura o cruzado, facilitando la movilidad del usuario. 
Incluye parche bordado de la brigada de emergencias en la parte frontal, lo que asegura identificación institucional, mayor durabilidad del logo y adecuada presentación. 
Características técnicas 
Tipo: Canguro / bolso táctico multipropósito 
Material: Textil resistente (tipo poliéster o lona de alta resistencia) 
Color: Azul oscuro 
Cierres: Cremalleras reforzadas 
Compartimentos: Múltiples bolsillos internos y externos 
Sistema de ajuste: Correa regulable 
Identificación: Logo de brigada bordado 
Uso: Dotación para brigadistas y personal de respuesta a emergencias</t>
  </si>
  <si>
    <t>TERMÓMETRO DIGITAL CON SONDA PARA NEVERA</t>
  </si>
  <si>
    <t>Rango Temperatura: -50+110°C
Resolución Temperatura: 0.1°C
Precisión: ±2°C
Pantalla LCD
Dimensiones: 49x28x15 mm
3 metros de cable con sensor para medición
Batería: 1xLR44 (incluida)
Empaque individual en caja de cartón
Disposición Final: Desechar adecuadamente**
Vida Útil: 3 a 5 años
con soporte para sobreponer y una base magnética para fácil fijación.</t>
  </si>
  <si>
    <t>Suma techos x cant.</t>
  </si>
  <si>
    <t>Nota: La clasificación de dispersión aplica la fórmula (valor máximo unitario – valor mínimo unitario) / valor mínimo unitario x 100, con umbrales Baja &lt;25%, Media ≥25% y &lt;70%, Alta ≥70%, en concordancia con el numeral 8.2 de los Estudios Previos (numeral 13.3 del Análisis del Sector). Resultado sobre 49 filas económicas: 25 con dispersión alta, 20 media y 4 baja; dispersión promedio 120,5%; máxima 411,9% (ítem 41, sábana para camilla desechable).</t>
  </si>
  <si>
    <t>Nota 2: Los precios unitarios máximos (columnas Q y R) se determinan así: (i) Q, precio unitario máximo SIN IVA = promedio simple de los tres valores unitarios cotizados dividido entre (1 + tarifa de IVA), expresado en pesos enteros y redondeado hacia abajo; (ii) R, precio unitario máximo CON IVA = Q x (1 + tarifa de IVA), con dos decimales y sin redondeo (truncado), de modo que ningún techo supere el promedio del estudio de mercado. Conforme al pliego de condiciones, el techo se verifica sobre el valor unitario CON IVA (columna R); la columna Q se presenta como referencia del valor antes de IVA. Los ítems 25, 27, 32, 35 y 39 no causan IVA por corresponder a bienes excluidos conforme al artículo 424 del Estatuto Tributario (partidas 30.04 y 30.05), condición que se asegura mediante el registro sanitario INVIMA exigido en el Anexo Técnico para dichos ítems.</t>
  </si>
  <si>
    <t>Nota 3 (conciliación de techos y presupuesto): La suma de los techos unitarios CON IVA por cantidad (celda R54) es inferior al presupuesto oficial en el valor que muestra la celda B23 de la hoja Resumen. La diferencia obedece exclusivamente a que los techos unitarios se truncan (Q al peso entero hacia abajo y R a dos decimales), mientras que el presupuesto oficial se obtiene de la suma de los totales por renglón (precio de referencia sin redondear x cantidad) aproximados al peso (Resumen B15). Así: presupuesto oficial $81.693.553 = promedio matemático $81.693.552,15 + aproximación al peso $0,85; suma de techos $81.693.149,61 = promedio matemático – efecto acumulado del truncamiento de los techos unitarios ($402,54). Esta diferencia no genera inconsistencia: el presupuesto oficial es el límite máximo global de la oferta (respaldado por el CDP) y los techos unitarios son un límite más estricto por ítem, verificado sobre la oferta económica inicial; ninguna oferta admisible puede superar el presupuesto oficial ni el techo de cada ítem.</t>
  </si>
  <si>
    <t>Nota 4 (numeración): la columna A (Ítem) identifica la fila económica (1 a 49). El Anexo Técnico se compone de 46 renglones: las filas 1 a 43 corresponden a los renglones 1 a 43; las filas 44 a 47 (camibusos tallas S, M, L, XL) al renglón 44; la fila 48 (bolso tipo canguro) al renglón 45; y la fila 49 (termómetro con sonda para nevera) al renglón 46. La columna S (Renglón) y la hoja Soporte IVA (columna F) permiten la equivalencia.</t>
  </si>
  <si>
    <t>ANALISIS DE IVA POR ÍTEM</t>
  </si>
  <si>
    <t>Tratamiento en matriz</t>
  </si>
  <si>
    <t>IVA %</t>
  </si>
  <si>
    <t>Fundamento / soporte requerido</t>
  </si>
  <si>
    <t>GRAVADO</t>
  </si>
  <si>
    <t>Aplicación de regla general de IVA 19% para bienes comercializados, salvo que el proveedor demuestre tratamiento diferencial aplicable.</t>
  </si>
  <si>
    <t>EXCLUIDO (Art. 424 ET)</t>
  </si>
  <si>
    <t>Excluido - Art. 424 ET, partida 30.04 (medicamento). Soporte: registro sanitario INVIMA vigente como medicamento, exigido en el Anexo Técnico.</t>
  </si>
  <si>
    <t>Excluido - Art. 424 ET, partida 30.04 (medicamento). Soporte: registro sanitario INVIMA vigente como medicamento, exigido en el Anexo Técnico. Un alcohol sin esta condición (partida 22.07) estaría gravado al 19% (Oficio DIAN 901966 de 2019) y no cumpliría la especificación técnica.</t>
  </si>
  <si>
    <t>Excluido - Art. 424 ET, partida 30.05 (esparadrapos y artículos análogos acondicionados para la venta al por menor con fines médicos). Soporte: registro o permiso INVIMA como dispositivo médico.</t>
  </si>
  <si>
    <t>Excluido - Art. 424 ET, partida 30.04 (medicamento antiséptico). Soporte: registro sanitario INVIMA vigente como medicamento, exigido en el Anexo Técnico. Un jabón sin esta condición (partidas 34.01/34.02) estaría gravado al 19% y no cumpliría la especificación técnica.</t>
  </si>
  <si>
    <t>Excluido - Art. 424 ET, partida 30.05 (apósitos adhesivos acondicionados para la venta al por menor con fines médicos). Soporte: registro o permiso INVIMA como dispositivo médico.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</si>
</sst>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0.00"/>
    <numFmt numFmtId="165" formatCode="\$#,##0"/>
    <numFmt numFmtId="166" formatCode="&quot;$ &quot;#,##0"/>
  </numFmts>
  <fonts count="16" x14ac:knownFonts="1">
    <font>
      <sz val="11"/>
      <name val="Calibri"/>
      <charset val="1"/>
    </font>
    <font>
      <sz val="10"/>
      <name val="Arial"/>
    </font>
    <font>
      <sz val="11"/>
      <color theme="1"/>
      <name val="Calibri"/>
      <family val="2"/>
      <charset val="1"/>
    </font>
    <font>
      <sz val="11"/>
      <color theme="1"/>
      <name val="Arial"/>
      <family val="2"/>
      <charset val="1"/>
    </font>
    <font>
      <sz val="12"/>
      <name val="Arial Narrow"/>
      <family val="2"/>
      <charset val="1"/>
    </font>
    <font>
      <b/>
      <sz val="12"/>
      <color theme="0"/>
      <name val="Arial Narrow"/>
      <family val="2"/>
      <charset val="1"/>
    </font>
    <font>
      <b/>
      <sz val="12"/>
      <name val="Arial Narrow"/>
      <family val="2"/>
      <charset val="1"/>
    </font>
    <font>
      <sz val="12"/>
      <color theme="0"/>
      <name val="Arial Narrow"/>
      <family val="2"/>
      <charset val="1"/>
    </font>
    <font>
      <b/>
      <sz val="12"/>
      <color rgb="FFFFFFFF"/>
      <name val="Arial Narrow"/>
      <family val="2"/>
      <charset val="1"/>
    </font>
    <font>
      <sz val="12"/>
      <color theme="1"/>
      <name val="Arial Narrow"/>
      <family val="2"/>
      <charset val="1"/>
    </font>
    <font>
      <b/>
      <sz val="12"/>
      <color theme="1"/>
      <name val="Arial Narrow"/>
      <family val="2"/>
      <charset val="1"/>
    </font>
    <font>
      <sz val="10"/>
      <name val="Arial Narrow"/>
      <family val="2"/>
      <charset val="1"/>
    </font>
    <font>
      <b/>
      <sz val="10"/>
      <color rgb="FFFFFFFF"/>
      <name val="Arial Narrow"/>
      <family val="2"/>
      <charset val="1"/>
    </font>
    <font>
      <sz val="12"/>
      <color rgb="FF000000"/>
      <name val="Arial Narrow"/>
      <family val="2"/>
      <charset val="1"/>
    </font>
    <font>
      <u/>
      <sz val="12"/>
      <name val="Arial Narrow"/>
      <family val="2"/>
      <charset val="1"/>
    </font>
    <font>
      <b/>
      <sz val="11"/>
      <name val="Calibri"/>
      <family val="2"/>
      <charset val="1"/>
    </font>
  </fonts>
  <fills count="9">
    <fill>
      <patternFill patternType="none"/>
    </fill>
    <fill>
      <patternFill patternType="gray125"/>
    </fill>
    <fill>
      <patternFill patternType="solid">
        <fgColor theme="0"/>
        <bgColor rgb="FFFFFFCC"/>
      </patternFill>
    </fill>
    <fill>
      <patternFill patternType="solid">
        <fgColor rgb="FF002060"/>
        <bgColor rgb="FF000080"/>
      </patternFill>
    </fill>
    <fill>
      <patternFill patternType="solid">
        <fgColor rgb="FFFFC000"/>
        <bgColor rgb="FFFF9900"/>
      </patternFill>
    </fill>
    <fill>
      <patternFill patternType="solid">
        <fgColor rgb="FF002060"/>
        <bgColor rgb="FFFFFF00"/>
      </patternFill>
    </fill>
    <fill>
      <patternFill patternType="solid">
        <fgColor theme="0"/>
        <bgColor indexed="64"/>
      </patternFill>
    </fill>
    <fill>
      <patternFill patternType="solid">
        <fgColor theme="0"/>
        <bgColor rgb="FFFFFF00"/>
      </patternFill>
    </fill>
    <fill>
      <patternFill patternType="solid">
        <fgColor theme="0"/>
        <bgColor rgb="FFFF9900"/>
      </patternFill>
    </fill>
  </fills>
  <borders count="11">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medium">
        <color indexed="64"/>
      </bottom>
      <diagonal/>
    </border>
  </borders>
  <cellStyleXfs count="4">
    <xf numFmtId="0" fontId="0" fillId="0" borderId="0"/>
    <xf numFmtId="44" fontId="1" fillId="0" borderId="0" applyBorder="0" applyAlignment="0" applyProtection="0"/>
    <xf numFmtId="0" fontId="2" fillId="0" borderId="0"/>
    <xf numFmtId="0" fontId="3" fillId="0" borderId="0"/>
  </cellStyleXfs>
  <cellXfs count="88">
    <xf numFmtId="0" fontId="0" fillId="0" borderId="0" xfId="0"/>
    <xf numFmtId="0" fontId="4" fillId="0" borderId="0" xfId="0" applyFont="1" applyAlignment="1"/>
    <xf numFmtId="0" fontId="4" fillId="2" borderId="0" xfId="0" applyFont="1" applyFill="1" applyAlignment="1"/>
    <xf numFmtId="0" fontId="7" fillId="2" borderId="0" xfId="0" applyFont="1" applyFill="1" applyAlignment="1">
      <alignment horizontal="center"/>
    </xf>
    <xf numFmtId="0" fontId="5" fillId="3" borderId="1" xfId="0" applyFont="1" applyFill="1" applyBorder="1" applyAlignment="1">
      <alignment vertical="center" wrapText="1"/>
    </xf>
    <xf numFmtId="0" fontId="4" fillId="2" borderId="0" xfId="0" applyFont="1" applyFill="1" applyAlignment="1">
      <alignment wrapText="1"/>
    </xf>
    <xf numFmtId="0" fontId="4" fillId="0" borderId="0" xfId="0" applyFont="1" applyAlignment="1">
      <alignment wrapText="1"/>
    </xf>
    <xf numFmtId="0" fontId="4" fillId="0" borderId="1" xfId="0" applyFont="1" applyBorder="1" applyAlignment="1">
      <alignment vertical="center" wrapText="1"/>
    </xf>
    <xf numFmtId="164" fontId="4" fillId="0" borderId="1" xfId="0" applyNumberFormat="1" applyFont="1" applyBorder="1" applyAlignment="1">
      <alignment vertical="center" wrapText="1"/>
    </xf>
    <xf numFmtId="0" fontId="4" fillId="2" borderId="0" xfId="0" applyFont="1" applyFill="1" applyAlignment="1">
      <alignment vertical="center"/>
    </xf>
    <xf numFmtId="0" fontId="4" fillId="0" borderId="0" xfId="0" applyFont="1" applyAlignment="1">
      <alignment vertical="center"/>
    </xf>
    <xf numFmtId="0" fontId="9" fillId="0" borderId="1" xfId="0" applyFont="1" applyBorder="1" applyAlignment="1">
      <alignment vertical="center" wrapText="1"/>
    </xf>
    <xf numFmtId="165" fontId="9" fillId="0" borderId="1" xfId="0" applyNumberFormat="1" applyFont="1" applyBorder="1" applyAlignment="1">
      <alignment vertical="center" wrapText="1"/>
    </xf>
    <xf numFmtId="166" fontId="4" fillId="0" borderId="1" xfId="0" applyNumberFormat="1" applyFont="1" applyBorder="1" applyAlignment="1">
      <alignment vertical="center" wrapText="1"/>
    </xf>
    <xf numFmtId="0" fontId="10" fillId="4" borderId="1" xfId="0" applyFont="1" applyFill="1" applyBorder="1" applyAlignment="1">
      <alignment vertical="center" wrapText="1"/>
    </xf>
    <xf numFmtId="0" fontId="6" fillId="4" borderId="1" xfId="0" applyFont="1" applyFill="1" applyBorder="1" applyAlignment="1">
      <alignment vertical="center" wrapText="1"/>
    </xf>
    <xf numFmtId="0" fontId="6" fillId="0" borderId="0" xfId="0" applyFont="1" applyBorder="1" applyAlignment="1">
      <alignment vertical="center" wrapText="1"/>
    </xf>
    <xf numFmtId="4" fontId="4" fillId="0" borderId="0" xfId="0" applyNumberFormat="1" applyFont="1" applyBorder="1" applyAlignment="1">
      <alignment horizontal="right" vertical="center"/>
    </xf>
    <xf numFmtId="0" fontId="4" fillId="0" borderId="0" xfId="0" applyFont="1" applyBorder="1" applyAlignment="1">
      <alignment vertical="center" wrapText="1"/>
    </xf>
    <xf numFmtId="0" fontId="0" fillId="0" borderId="0" xfId="0" applyBorder="1"/>
    <xf numFmtId="10" fontId="4" fillId="0" borderId="0" xfId="0" applyNumberFormat="1" applyFont="1" applyBorder="1" applyAlignment="1">
      <alignment horizontal="right" vertical="center"/>
    </xf>
    <xf numFmtId="0" fontId="4" fillId="0" borderId="0" xfId="0" applyFont="1" applyAlignment="1">
      <alignment horizontal="center" vertical="center"/>
    </xf>
    <xf numFmtId="0" fontId="11" fillId="0" borderId="0" xfId="0" applyFont="1" applyAlignment="1">
      <alignment horizontal="center" vertical="center"/>
    </xf>
    <xf numFmtId="0" fontId="8" fillId="0" borderId="0" xfId="0" applyFont="1" applyBorder="1" applyAlignment="1">
      <alignment horizontal="center" vertical="center" wrapText="1"/>
    </xf>
    <xf numFmtId="0" fontId="4" fillId="0" borderId="1" xfId="0" applyFont="1" applyBorder="1" applyAlignment="1">
      <alignment horizontal="center" vertical="center" wrapText="1"/>
    </xf>
    <xf numFmtId="9" fontId="4" fillId="0" borderId="1" xfId="0" applyNumberFormat="1" applyFont="1" applyBorder="1" applyAlignment="1">
      <alignment horizontal="center" vertical="center" wrapText="1"/>
    </xf>
    <xf numFmtId="4" fontId="4" fillId="0" borderId="0" xfId="0" applyNumberFormat="1" applyFont="1" applyBorder="1" applyAlignment="1">
      <alignment horizontal="center" vertical="center" wrapText="1"/>
    </xf>
    <xf numFmtId="9" fontId="4" fillId="2"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11" fillId="0" borderId="0" xfId="0" applyFont="1" applyAlignment="1">
      <alignment horizontal="center" vertical="center" wrapText="1"/>
    </xf>
    <xf numFmtId="166" fontId="4" fillId="0" borderId="0" xfId="0" applyNumberFormat="1" applyFont="1" applyAlignment="1">
      <alignment horizontal="center" vertical="center" wrapText="1"/>
    </xf>
    <xf numFmtId="9" fontId="4" fillId="0" borderId="0" xfId="0" applyNumberFormat="1" applyFont="1" applyAlignment="1">
      <alignment horizontal="center" vertical="center" wrapText="1"/>
    </xf>
    <xf numFmtId="0" fontId="0" fillId="0" borderId="0" xfId="0" applyBorder="1" applyAlignment="1"/>
    <xf numFmtId="4" fontId="6" fillId="0" borderId="0" xfId="0" applyNumberFormat="1" applyFont="1" applyBorder="1" applyAlignment="1">
      <alignment horizontal="center" vertical="center" wrapText="1"/>
    </xf>
    <xf numFmtId="0" fontId="15" fillId="0" borderId="0" xfId="0" applyFont="1" applyAlignment="1">
      <alignment vertical="top" wrapText="1"/>
    </xf>
    <xf numFmtId="0" fontId="4" fillId="0" borderId="0" xfId="0" applyFont="1" applyAlignment="1">
      <alignment horizontal="left" vertical="center"/>
    </xf>
    <xf numFmtId="0" fontId="4" fillId="0" borderId="0" xfId="0" applyFont="1" applyAlignment="1">
      <alignment horizontal="left" vertical="center" wrapText="1"/>
    </xf>
    <xf numFmtId="4" fontId="4" fillId="0" borderId="1" xfId="0" applyNumberFormat="1" applyFont="1" applyFill="1" applyBorder="1" applyAlignment="1">
      <alignment horizontal="right" vertical="center"/>
    </xf>
    <xf numFmtId="0" fontId="8" fillId="3" borderId="1" xfId="0" applyFont="1" applyFill="1" applyBorder="1" applyAlignment="1">
      <alignment horizontal="center" wrapText="1"/>
    </xf>
    <xf numFmtId="4" fontId="6" fillId="0" borderId="0" xfId="0" applyNumberFormat="1" applyFont="1" applyFill="1" applyAlignment="1">
      <alignment horizontal="center" vertical="center" wrapText="1"/>
    </xf>
    <xf numFmtId="9" fontId="6" fillId="0" borderId="0" xfId="0" applyNumberFormat="1" applyFont="1" applyFill="1" applyAlignment="1">
      <alignment horizontal="center" vertical="center" wrapText="1"/>
    </xf>
    <xf numFmtId="0" fontId="6" fillId="0" borderId="0" xfId="0" applyFont="1" applyFill="1" applyAlignment="1">
      <alignment horizontal="center" vertical="center" wrapText="1"/>
    </xf>
    <xf numFmtId="165" fontId="6" fillId="0" borderId="0" xfId="0" applyNumberFormat="1" applyFont="1" applyFill="1" applyAlignment="1">
      <alignment horizontal="center" vertical="center" wrapText="1"/>
    </xf>
    <xf numFmtId="0" fontId="4"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166" fontId="4" fillId="6" borderId="1" xfId="0" applyNumberFormat="1" applyFont="1" applyFill="1" applyBorder="1" applyAlignment="1">
      <alignment horizontal="center" vertical="center" wrapText="1"/>
    </xf>
    <xf numFmtId="9" fontId="4" fillId="6" borderId="1" xfId="0" applyNumberFormat="1" applyFont="1" applyFill="1" applyBorder="1" applyAlignment="1">
      <alignment horizontal="center" vertical="center" wrapText="1"/>
    </xf>
    <xf numFmtId="165" fontId="4" fillId="6" borderId="1" xfId="0" applyNumberFormat="1" applyFont="1" applyFill="1" applyBorder="1" applyAlignment="1">
      <alignment horizontal="center" vertical="center" wrapText="1"/>
    </xf>
    <xf numFmtId="44" fontId="1" fillId="6" borderId="1" xfId="1" applyFill="1" applyBorder="1" applyAlignment="1">
      <alignment horizontal="center" vertical="center" wrapText="1"/>
    </xf>
    <xf numFmtId="0" fontId="13" fillId="6" borderId="1" xfId="0" applyFont="1" applyFill="1" applyBorder="1" applyAlignment="1">
      <alignment horizontal="center" vertical="center" wrapText="1"/>
    </xf>
    <xf numFmtId="9" fontId="4" fillId="8" borderId="1" xfId="0"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7" borderId="6" xfId="0" applyFont="1" applyFill="1" applyBorder="1" applyAlignment="1">
      <alignment horizontal="center" vertical="center"/>
    </xf>
    <xf numFmtId="0" fontId="4" fillId="6" borderId="7"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11" fillId="6" borderId="8" xfId="0" applyFont="1" applyFill="1" applyBorder="1" applyAlignment="1">
      <alignment horizontal="center" vertical="center" wrapText="1"/>
    </xf>
    <xf numFmtId="166" fontId="4" fillId="6" borderId="8" xfId="0" applyNumberFormat="1" applyFont="1" applyFill="1" applyBorder="1" applyAlignment="1">
      <alignment horizontal="center" vertical="center" wrapText="1"/>
    </xf>
    <xf numFmtId="9" fontId="4" fillId="2" borderId="8" xfId="0" applyNumberFormat="1" applyFont="1" applyFill="1" applyBorder="1" applyAlignment="1">
      <alignment horizontal="center" vertical="center" wrapText="1"/>
    </xf>
    <xf numFmtId="165" fontId="4" fillId="6" borderId="8" xfId="0" applyNumberFormat="1" applyFont="1" applyFill="1" applyBorder="1" applyAlignment="1">
      <alignment horizontal="center" vertical="center" wrapText="1"/>
    </xf>
    <xf numFmtId="44" fontId="1" fillId="6" borderId="8" xfId="1" applyFill="1" applyBorder="1" applyAlignment="1">
      <alignment horizontal="center" vertical="center" wrapText="1"/>
    </xf>
    <xf numFmtId="0" fontId="4" fillId="7" borderId="9"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9" fontId="4" fillId="0" borderId="8" xfId="0" applyNumberFormat="1" applyFont="1" applyBorder="1" applyAlignment="1">
      <alignment horizontal="center" vertical="center" wrapText="1"/>
    </xf>
    <xf numFmtId="0" fontId="4" fillId="0" borderId="1" xfId="0" applyFont="1" applyFill="1" applyBorder="1" applyAlignment="1">
      <alignment vertical="center" wrapText="1"/>
    </xf>
    <xf numFmtId="164" fontId="4"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9" fillId="0" borderId="1" xfId="0" applyFont="1" applyBorder="1" applyAlignment="1">
      <alignment vertical="center" wrapText="1"/>
    </xf>
    <xf numFmtId="164" fontId="9" fillId="0" borderId="1" xfId="0" applyNumberFormat="1" applyFont="1" applyBorder="1" applyAlignment="1">
      <alignment horizontal="center" vertical="center" wrapText="1"/>
    </xf>
    <xf numFmtId="0" fontId="4" fillId="0" borderId="1" xfId="0" applyFont="1" applyBorder="1" applyAlignment="1">
      <alignment horizontal="left" wrapText="1"/>
    </xf>
    <xf numFmtId="0" fontId="8" fillId="3" borderId="1" xfId="0" applyFont="1" applyFill="1" applyBorder="1" applyAlignment="1">
      <alignment horizontal="center" wrapText="1"/>
    </xf>
    <xf numFmtId="0" fontId="5" fillId="3" borderId="0" xfId="0" applyFont="1" applyFill="1" applyBorder="1" applyAlignment="1">
      <alignment horizontal="center"/>
    </xf>
    <xf numFmtId="0" fontId="6" fillId="4" borderId="0" xfId="0" applyFont="1" applyFill="1" applyBorder="1" applyAlignment="1">
      <alignment horizontal="center"/>
    </xf>
    <xf numFmtId="0" fontId="4" fillId="0" borderId="1" xfId="0" applyFont="1" applyBorder="1" applyAlignment="1">
      <alignment horizontal="left" vertical="center" wrapText="1"/>
    </xf>
    <xf numFmtId="0" fontId="6" fillId="0" borderId="1" xfId="0" applyFont="1" applyFill="1" applyBorder="1" applyAlignment="1">
      <alignment horizontal="center" vertical="center" wrapText="1"/>
    </xf>
    <xf numFmtId="0" fontId="15" fillId="7" borderId="1" xfId="0" applyFont="1" applyFill="1" applyBorder="1" applyAlignment="1">
      <alignment vertical="top" wrapText="1"/>
    </xf>
    <xf numFmtId="0" fontId="6" fillId="4" borderId="10" xfId="0" applyFont="1" applyFill="1" applyBorder="1" applyAlignment="1">
      <alignment horizontal="center" vertical="center"/>
    </xf>
    <xf numFmtId="0" fontId="6" fillId="4" borderId="0" xfId="0" applyFont="1" applyFill="1" applyBorder="1" applyAlignment="1">
      <alignment horizontal="center" vertical="center"/>
    </xf>
  </cellXfs>
  <cellStyles count="4">
    <cellStyle name="Moneda" xfId="1" builtinId="4"/>
    <cellStyle name="Normal" xfId="0" builtinId="0"/>
    <cellStyle name="Normal 2" xfId="2" xr:uid="{00000000-0005-0000-0000-000006000000}"/>
    <cellStyle name="Normal 2 2" xfId="3" xr:uid="{00000000-0005-0000-0000-000007000000}"/>
  </cellStyles>
  <dxfs count="27">
    <dxf>
      <font>
        <b/>
      </font>
      <fill>
        <patternFill>
          <bgColor rgb="FFD9EAD3"/>
        </patternFill>
      </fill>
    </dxf>
    <dxf>
      <border diagonalUp="0" diagonalDown="0">
        <left style="thin">
          <color auto="1"/>
        </left>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border diagonalUp="0" diagonalDown="0">
        <left/>
        <right style="thin">
          <color auto="1"/>
        </right>
        <top style="thin">
          <color auto="1"/>
        </top>
        <bottom style="thin">
          <color auto="1"/>
        </bottom>
        <vertical style="thin">
          <color auto="1"/>
        </vertical>
        <horizontal style="thin">
          <color auto="1"/>
        </horizontal>
      </border>
    </dxf>
    <dxf>
      <border diagonalUp="0" diagonalDown="0">
        <left style="thin">
          <color auto="1"/>
        </left>
        <right style="thin">
          <color auto="1"/>
        </right>
        <top/>
        <bottom/>
        <vertical style="thin">
          <color auto="1"/>
        </vertical>
        <horizontal style="thin">
          <color auto="1"/>
        </horizontal>
      </border>
    </dxf>
    <dxf>
      <fill>
        <patternFill>
          <bgColor theme="0"/>
        </patternFill>
      </fill>
      <border diagonalUp="0" diagonalDown="0">
        <left style="thin">
          <color auto="1"/>
        </left>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bgColor theme="0"/>
        </patternFill>
      </fill>
      <border diagonalUp="0" diagonalDown="0">
        <left/>
        <right style="thin">
          <color auto="1"/>
        </right>
        <top style="thin">
          <color auto="1"/>
        </top>
        <bottom style="thin">
          <color auto="1"/>
        </bottom>
        <vertical style="thin">
          <color auto="1"/>
        </vertical>
        <horizontal style="thin">
          <color auto="1"/>
        </horizontal>
      </border>
    </dxf>
    <dxf>
      <fill>
        <patternFill>
          <bgColor theme="0"/>
        </patternFill>
      </fill>
    </dxf>
    <dxf>
      <border diagonalUp="0" diagonalDown="0">
        <left style="thin">
          <color auto="1"/>
        </left>
        <right style="thin">
          <color auto="1"/>
        </right>
        <top/>
        <bottom/>
        <vertical style="thin">
          <color auto="1"/>
        </vertical>
        <horizontal style="thin">
          <color auto="1"/>
        </horizontal>
      </border>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9EAD3"/>
      <rgbColor rgb="FFFFFF99"/>
      <rgbColor rgb="FF99CCFF"/>
      <rgbColor rgb="FFFF99CC"/>
      <rgbColor rgb="FFCC99FF"/>
      <rgbColor rgb="FFFFCC99"/>
      <rgbColor rgb="FF3366FF"/>
      <rgbColor rgb="FF33CCCC"/>
      <rgbColor rgb="FF99CC00"/>
      <rgbColor rgb="FFFFC000"/>
      <rgbColor rgb="FFFF9900"/>
      <rgbColor rgb="FFFF6600"/>
      <rgbColor rgb="FF666699"/>
      <rgbColor rgb="FF969696"/>
      <rgbColor rgb="FF002060"/>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MatrizPrecios" displayName="TablaMatrizPrecios" ref="A2:R51" totalsRowShown="0" headerRowDxfId="26" dataDxfId="25">
  <autoFilter ref="A2:R51" xr:uid="{00000000-0009-0000-0100-000001000000}"/>
  <tableColumns count="18">
    <tableColumn id="1" xr3:uid="{00000000-0010-0000-0000-000001000000}" name="Ítem" dataDxfId="24"/>
    <tableColumn id="2" xr3:uid="{00000000-0010-0000-0000-000002000000}" name="Elemento" dataDxfId="23"/>
    <tableColumn id="3" xr3:uid="{00000000-0010-0000-0000-000003000000}" name="Descripción " dataDxfId="22"/>
    <tableColumn id="4" xr3:uid="{00000000-0010-0000-0000-000004000000}" name="Documento técnico requerido" dataDxfId="21"/>
    <tableColumn id="5" xr3:uid="{00000000-0010-0000-0000-000005000000}" name="Talla / referencia" dataDxfId="20"/>
    <tableColumn id="6" xr3:uid="{00000000-0010-0000-0000-000006000000}" name="Unidad" dataDxfId="19"/>
    <tableColumn id="7" xr3:uid="{00000000-0010-0000-0000-000007000000}" name="Cantidad" dataDxfId="18"/>
    <tableColumn id="8" xr3:uid="{00000000-0010-0000-0000-000008000000}" name="EPR unit." dataDxfId="17"/>
    <tableColumn id="9" xr3:uid="{00000000-0010-0000-0000-000009000000}" name="EYT unit." dataDxfId="16"/>
    <tableColumn id="10" xr3:uid="{00000000-0010-0000-0000-00000A000000}" name="SOLVIAL unit." dataDxfId="15"/>
    <tableColumn id="11" xr3:uid="{00000000-0010-0000-0000-00000B000000}" name="Precio ref. unit." dataDxfId="14"/>
    <tableColumn id="12" xr3:uid="{00000000-0010-0000-0000-00000C000000}" name="Total ref." dataDxfId="13"/>
    <tableColumn id="13" xr3:uid="{00000000-0010-0000-0000-00000D000000}" name="IVA % aplicado" dataDxfId="12"/>
    <tableColumn id="14" xr3:uid="{00000000-0010-0000-0000-00000E000000}" name="Base sin IVA estimada" dataDxfId="11"/>
    <tableColumn id="15" xr3:uid="{00000000-0010-0000-0000-00000F000000}" name="IVA estimado" dataDxfId="10"/>
    <tableColumn id="16" xr3:uid="{00000000-0010-0000-0000-000010000000}" name="Tratamiento IVA" dataDxfId="9"/>
    <tableColumn id="17" xr3:uid="{00000000-0010-0000-0000-000011000000}" name="Precio unit. máx. sin IVA" dataDxfId="8"/>
    <tableColumn id="18" xr3:uid="{00000000-0010-0000-0000-000012000000}" name="Precio unit. máx. con IVA" dataDxfId="7" dataCellStyle="Moneda"/>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SoporteIVA" displayName="TablaSoporteIVA" ref="A2:E51" totalsRowShown="0" headerRowDxfId="6">
  <tableColumns count="5">
    <tableColumn id="1" xr3:uid="{00000000-0010-0000-0100-000001000000}" name="Ítem" dataDxfId="5"/>
    <tableColumn id="2" xr3:uid="{00000000-0010-0000-0100-000002000000}" name="Elemento" dataDxfId="4"/>
    <tableColumn id="3" xr3:uid="{00000000-0010-0000-0100-000003000000}" name="Tratamiento en matriz" dataDxfId="3"/>
    <tableColumn id="4" xr3:uid="{00000000-0010-0000-0100-000004000000}" name="IVA %" dataDxfId="2"/>
    <tableColumn id="5" xr3:uid="{00000000-0010-0000-0100-000005000000}" name="Fundamento / soporte requerido" dataDxfId="1"/>
  </tableColumns>
  <tableStyleInfo showFirstColumn="0" showLastColumn="0" showRowStripes="1" showColumnStripes="0"/>
</table>
</file>

<file path=xl/theme/theme1.xml><?xml version="1.0" encoding="utf-8"?>
<a:theme xmlns:a="http://schemas.openxmlformats.org/drawingml/2006/main" name="ChatGPT">
  <a:themeElements>
    <a:clrScheme name="ChatGPT">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a:fillStyleLst>
        <a:solidFill>
          <a:schemeClr val="phClr"/>
        </a:solidFill>
        <a:solidFill>
          <a:schemeClr val="dk1"/>
        </a:solidFill>
        <a:solidFill>
          <a:schemeClr val="accent1"/>
        </a:solidFill>
      </a:fillStyleLst>
      <a:lnStyleLst>
        <a:ln w="12700">
          <a:prstDash val="solid"/>
        </a:ln>
        <a:ln w="19050">
          <a:prstDash val="solid"/>
        </a:ln>
        <a:ln w="25400">
          <a:prstDash val="solid"/>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6"/>
  <sheetViews>
    <sheetView tabSelected="1" topLeftCell="B16" zoomScale="85" zoomScaleNormal="85" workbookViewId="0">
      <selection activeCell="B17" sqref="B17:G17"/>
    </sheetView>
  </sheetViews>
  <sheetFormatPr baseColWidth="10" defaultColWidth="8.85546875" defaultRowHeight="15.75" x14ac:dyDescent="0.25"/>
  <cols>
    <col min="1" max="1" width="42.140625" style="1" customWidth="1"/>
    <col min="2" max="2" width="24" style="1" customWidth="1"/>
    <col min="3" max="3" width="18" style="1" customWidth="1"/>
    <col min="4" max="6" width="22" style="1" customWidth="1"/>
    <col min="7" max="7" width="39" style="1" customWidth="1"/>
    <col min="8" max="28" width="8.85546875" style="2"/>
    <col min="29" max="16384" width="8.85546875" style="1"/>
  </cols>
  <sheetData>
    <row r="1" spans="1:28" ht="15.75" customHeight="1" x14ac:dyDescent="0.25">
      <c r="A1" s="81" t="s">
        <v>0</v>
      </c>
      <c r="B1" s="81"/>
      <c r="C1" s="81"/>
      <c r="D1" s="81"/>
      <c r="E1" s="81"/>
      <c r="F1" s="81"/>
      <c r="G1" s="81"/>
    </row>
    <row r="2" spans="1:28" ht="15.75" customHeight="1" x14ac:dyDescent="0.25">
      <c r="A2" s="82" t="s">
        <v>1</v>
      </c>
      <c r="B2" s="82"/>
      <c r="C2" s="82"/>
      <c r="D2" s="82"/>
      <c r="E2" s="82"/>
      <c r="F2" s="82"/>
      <c r="G2" s="82"/>
    </row>
    <row r="3" spans="1:28" s="3" customFormat="1" ht="15.75" customHeight="1" x14ac:dyDescent="0.25"/>
    <row r="4" spans="1:28" s="6" customFormat="1" ht="25.5" customHeight="1" x14ac:dyDescent="0.25">
      <c r="A4" s="4" t="s">
        <v>2</v>
      </c>
      <c r="B4" s="83" t="s">
        <v>3</v>
      </c>
      <c r="C4" s="83"/>
      <c r="D4" s="83"/>
      <c r="E4" s="83"/>
      <c r="F4" s="83"/>
      <c r="G4" s="83"/>
      <c r="H4" s="5"/>
      <c r="I4" s="5"/>
      <c r="J4" s="5"/>
      <c r="K4" s="5"/>
      <c r="L4" s="5"/>
      <c r="M4" s="5"/>
      <c r="N4" s="5"/>
      <c r="O4" s="5"/>
      <c r="P4" s="5"/>
      <c r="Q4" s="5"/>
      <c r="R4" s="5"/>
      <c r="S4" s="5"/>
      <c r="T4" s="5"/>
      <c r="U4" s="5"/>
      <c r="V4" s="5"/>
      <c r="W4" s="5"/>
      <c r="X4" s="5"/>
      <c r="Y4" s="5"/>
      <c r="Z4" s="5"/>
      <c r="AA4" s="5"/>
      <c r="AB4" s="5"/>
    </row>
    <row r="5" spans="1:28" s="6" customFormat="1" ht="25.5" customHeight="1" x14ac:dyDescent="0.25">
      <c r="A5" s="4" t="s">
        <v>4</v>
      </c>
      <c r="B5" s="79" t="s">
        <v>5</v>
      </c>
      <c r="C5" s="79"/>
      <c r="D5" s="79"/>
      <c r="E5" s="79"/>
      <c r="F5" s="79"/>
      <c r="G5" s="79"/>
      <c r="H5" s="5"/>
      <c r="I5" s="5"/>
      <c r="J5" s="5"/>
      <c r="K5" s="5"/>
      <c r="L5" s="5"/>
      <c r="M5" s="5"/>
      <c r="N5" s="5"/>
      <c r="O5" s="5"/>
      <c r="P5" s="5"/>
      <c r="Q5" s="5"/>
      <c r="R5" s="5"/>
      <c r="S5" s="5"/>
      <c r="T5" s="5"/>
      <c r="U5" s="5"/>
      <c r="V5" s="5"/>
      <c r="W5" s="5"/>
      <c r="X5" s="5"/>
      <c r="Y5" s="5"/>
      <c r="Z5" s="5"/>
      <c r="AA5" s="5"/>
      <c r="AB5" s="5"/>
    </row>
    <row r="6" spans="1:28" s="6" customFormat="1" ht="33" customHeight="1" x14ac:dyDescent="0.25">
      <c r="A6" s="4" t="s">
        <v>6</v>
      </c>
      <c r="B6" s="79" t="s">
        <v>7</v>
      </c>
      <c r="C6" s="79"/>
      <c r="D6" s="79"/>
      <c r="E6" s="79"/>
      <c r="F6" s="79"/>
      <c r="G6" s="79"/>
      <c r="H6" s="5"/>
      <c r="I6" s="5"/>
      <c r="J6" s="5"/>
      <c r="K6" s="5"/>
      <c r="L6" s="5"/>
      <c r="M6" s="5"/>
      <c r="N6" s="5"/>
      <c r="O6" s="5"/>
      <c r="P6" s="5"/>
      <c r="Q6" s="5"/>
      <c r="R6" s="5"/>
      <c r="S6" s="5"/>
      <c r="T6" s="5"/>
      <c r="U6" s="5"/>
      <c r="V6" s="5"/>
      <c r="W6" s="5"/>
      <c r="X6" s="5"/>
      <c r="Y6" s="5"/>
      <c r="Z6" s="5"/>
      <c r="AA6" s="5"/>
      <c r="AB6" s="5"/>
    </row>
    <row r="7" spans="1:28" s="6" customFormat="1" ht="25.5" customHeight="1" x14ac:dyDescent="0.25">
      <c r="A7" s="4" t="s">
        <v>8</v>
      </c>
      <c r="B7" s="79" t="s">
        <v>9</v>
      </c>
      <c r="C7" s="79"/>
      <c r="D7" s="79"/>
      <c r="E7" s="79"/>
      <c r="F7" s="79"/>
      <c r="G7" s="79"/>
      <c r="H7" s="5"/>
      <c r="I7" s="5"/>
      <c r="J7" s="5"/>
      <c r="K7" s="5"/>
      <c r="L7" s="5"/>
      <c r="M7" s="5"/>
      <c r="N7" s="5"/>
      <c r="O7" s="5"/>
      <c r="P7" s="5"/>
      <c r="Q7" s="5"/>
      <c r="R7" s="5"/>
      <c r="S7" s="5"/>
      <c r="T7" s="5"/>
      <c r="U7" s="5"/>
      <c r="V7" s="5"/>
      <c r="W7" s="5"/>
      <c r="X7" s="5"/>
      <c r="Y7" s="5"/>
      <c r="Z7" s="5"/>
      <c r="AA7" s="5"/>
      <c r="AB7" s="5"/>
    </row>
    <row r="8" spans="1:28" s="6" customFormat="1" ht="25.5" customHeight="1" x14ac:dyDescent="0.25">
      <c r="A8" s="4" t="s">
        <v>10</v>
      </c>
      <c r="B8" s="79" t="s">
        <v>11</v>
      </c>
      <c r="C8" s="79"/>
      <c r="D8" s="79"/>
      <c r="E8" s="79"/>
      <c r="F8" s="79"/>
      <c r="G8" s="79"/>
      <c r="H8" s="5"/>
      <c r="I8" s="5"/>
      <c r="J8" s="5"/>
      <c r="K8" s="5"/>
      <c r="L8" s="5"/>
      <c r="M8" s="5"/>
      <c r="N8" s="5"/>
      <c r="O8" s="5"/>
      <c r="P8" s="5"/>
      <c r="Q8" s="5"/>
      <c r="R8" s="5"/>
      <c r="S8" s="5"/>
      <c r="T8" s="5"/>
      <c r="U8" s="5"/>
      <c r="V8" s="5"/>
      <c r="W8" s="5"/>
      <c r="X8" s="5"/>
      <c r="Y8" s="5"/>
      <c r="Z8" s="5"/>
      <c r="AA8" s="5"/>
      <c r="AB8" s="5"/>
    </row>
    <row r="9" spans="1:28" s="6" customFormat="1" ht="25.5" customHeight="1" x14ac:dyDescent="0.25">
      <c r="A9" s="4" t="s">
        <v>12</v>
      </c>
      <c r="B9" s="79" t="s">
        <v>13</v>
      </c>
      <c r="C9" s="79"/>
      <c r="D9" s="79"/>
      <c r="E9" s="79"/>
      <c r="F9" s="79"/>
      <c r="G9" s="79"/>
      <c r="H9" s="5"/>
      <c r="I9" s="5"/>
      <c r="J9" s="5"/>
      <c r="K9" s="5"/>
      <c r="L9" s="5"/>
      <c r="M9" s="5"/>
      <c r="N9" s="5"/>
      <c r="O9" s="5"/>
      <c r="P9" s="5"/>
      <c r="Q9" s="5"/>
      <c r="R9" s="5"/>
      <c r="S9" s="5"/>
      <c r="T9" s="5"/>
      <c r="U9" s="5"/>
      <c r="V9" s="5"/>
      <c r="W9" s="5"/>
      <c r="X9" s="5"/>
      <c r="Y9" s="5"/>
      <c r="Z9" s="5"/>
      <c r="AA9" s="5"/>
      <c r="AB9" s="5"/>
    </row>
    <row r="10" spans="1:28" s="2" customFormat="1" ht="15.75" customHeight="1" x14ac:dyDescent="0.25">
      <c r="A10" s="5"/>
      <c r="B10" s="5"/>
      <c r="C10" s="5"/>
      <c r="D10" s="5"/>
      <c r="E10" s="5"/>
      <c r="F10" s="5"/>
      <c r="G10" s="5"/>
    </row>
    <row r="11" spans="1:28" ht="18" customHeight="1" x14ac:dyDescent="0.25">
      <c r="A11" s="38" t="s">
        <v>14</v>
      </c>
      <c r="B11" s="38" t="s">
        <v>15</v>
      </c>
      <c r="C11" s="38" t="s">
        <v>16</v>
      </c>
      <c r="D11" s="80" t="s">
        <v>17</v>
      </c>
      <c r="E11" s="80"/>
      <c r="F11" s="80"/>
      <c r="G11" s="80"/>
    </row>
    <row r="12" spans="1:28" s="10" customFormat="1" ht="90" customHeight="1" x14ac:dyDescent="0.25">
      <c r="A12" s="7" t="s">
        <v>18</v>
      </c>
      <c r="B12" s="8">
        <f>SUMPRODUCT('Matriz precios'!G3:G51,'Matriz precios'!H3:H51)</f>
        <v>58753439.100000001</v>
      </c>
      <c r="C12" s="7" t="s">
        <v>19</v>
      </c>
      <c r="D12" s="73" t="s">
        <v>20</v>
      </c>
      <c r="E12" s="73"/>
      <c r="F12" s="73"/>
      <c r="G12" s="73"/>
      <c r="H12" s="9"/>
      <c r="I12" s="9"/>
      <c r="J12" s="9"/>
      <c r="K12" s="9"/>
      <c r="L12" s="9"/>
      <c r="M12" s="9"/>
      <c r="N12" s="9"/>
      <c r="O12" s="9"/>
      <c r="P12" s="9"/>
      <c r="Q12" s="9"/>
      <c r="R12" s="9"/>
      <c r="S12" s="9"/>
      <c r="T12" s="9"/>
      <c r="U12" s="9"/>
      <c r="V12" s="9"/>
      <c r="W12" s="9"/>
      <c r="X12" s="9"/>
      <c r="Y12" s="9"/>
      <c r="Z12" s="9"/>
      <c r="AA12" s="9"/>
      <c r="AB12" s="9"/>
    </row>
    <row r="13" spans="1:28" s="10" customFormat="1" ht="90.75" customHeight="1" x14ac:dyDescent="0.25">
      <c r="A13" s="7" t="s">
        <v>21</v>
      </c>
      <c r="B13" s="8">
        <f>SUMPRODUCT('Matriz precios'!G3:G51,'Matriz precios'!I3:I51)</f>
        <v>119767960</v>
      </c>
      <c r="C13" s="7" t="s">
        <v>22</v>
      </c>
      <c r="D13" s="76" t="s">
        <v>23</v>
      </c>
      <c r="E13" s="76"/>
      <c r="F13" s="76"/>
      <c r="G13" s="76"/>
      <c r="H13" s="9"/>
      <c r="I13" s="9"/>
      <c r="J13" s="9"/>
      <c r="K13" s="9"/>
      <c r="L13" s="9"/>
      <c r="M13" s="9"/>
      <c r="N13" s="9"/>
      <c r="O13" s="9"/>
      <c r="P13" s="9"/>
      <c r="Q13" s="9"/>
      <c r="R13" s="9"/>
      <c r="S13" s="9"/>
      <c r="T13" s="9"/>
      <c r="U13" s="9"/>
      <c r="V13" s="9"/>
      <c r="W13" s="9"/>
      <c r="X13" s="9"/>
      <c r="Y13" s="9"/>
      <c r="Z13" s="9"/>
      <c r="AA13" s="9"/>
      <c r="AB13" s="9"/>
    </row>
    <row r="14" spans="1:28" s="10" customFormat="1" ht="75.75" customHeight="1" x14ac:dyDescent="0.25">
      <c r="A14" s="7" t="s">
        <v>24</v>
      </c>
      <c r="B14" s="8">
        <f>SUMPRODUCT('Matriz precios'!G3:G51,'Matriz precios'!J3:J51)</f>
        <v>66559257.349999994</v>
      </c>
      <c r="C14" s="7" t="s">
        <v>25</v>
      </c>
      <c r="D14" s="76" t="s">
        <v>26</v>
      </c>
      <c r="E14" s="76"/>
      <c r="F14" s="76"/>
      <c r="G14" s="76"/>
      <c r="H14" s="9"/>
      <c r="I14" s="9"/>
      <c r="J14" s="9"/>
      <c r="K14" s="9"/>
      <c r="L14" s="9"/>
      <c r="M14" s="9"/>
      <c r="N14" s="9"/>
      <c r="O14" s="9"/>
      <c r="P14" s="9"/>
      <c r="Q14" s="9"/>
      <c r="R14" s="9"/>
      <c r="S14" s="9"/>
      <c r="T14" s="9"/>
      <c r="U14" s="9"/>
      <c r="V14" s="9"/>
      <c r="W14" s="9"/>
      <c r="X14" s="9"/>
      <c r="Y14" s="9"/>
      <c r="Z14" s="9"/>
      <c r="AA14" s="9"/>
      <c r="AB14" s="9"/>
    </row>
    <row r="15" spans="1:28" s="10" customFormat="1" ht="60.75" customHeight="1" x14ac:dyDescent="0.25">
      <c r="A15" s="11" t="s">
        <v>27</v>
      </c>
      <c r="B15" s="12">
        <f>SUMPRODUCT(ROUND('Matriz precios'!L3:L51,0))</f>
        <v>81693553</v>
      </c>
      <c r="C15" s="11" t="s">
        <v>28</v>
      </c>
      <c r="D15" s="77" t="s">
        <v>29</v>
      </c>
      <c r="E15" s="77"/>
      <c r="F15" s="77"/>
      <c r="G15" s="77"/>
      <c r="H15" s="9"/>
      <c r="I15" s="9"/>
      <c r="J15" s="9"/>
      <c r="K15" s="9"/>
      <c r="L15" s="9"/>
      <c r="M15" s="9"/>
      <c r="N15" s="9"/>
      <c r="O15" s="9"/>
      <c r="P15" s="9"/>
      <c r="Q15" s="9"/>
      <c r="R15" s="9"/>
      <c r="S15" s="9"/>
      <c r="T15" s="9"/>
      <c r="U15" s="9"/>
      <c r="V15" s="9"/>
      <c r="W15" s="9"/>
      <c r="X15" s="9"/>
      <c r="Y15" s="9"/>
      <c r="Z15" s="9"/>
      <c r="AA15" s="9"/>
      <c r="AB15" s="9"/>
    </row>
    <row r="16" spans="1:28" s="10" customFormat="1" ht="67.5" customHeight="1" x14ac:dyDescent="0.25">
      <c r="A16" s="7" t="s">
        <v>30</v>
      </c>
      <c r="B16" s="13">
        <v>82000000</v>
      </c>
      <c r="C16" s="7" t="s">
        <v>31</v>
      </c>
      <c r="D16" s="76" t="s">
        <v>32</v>
      </c>
      <c r="E16" s="76"/>
      <c r="F16" s="76"/>
      <c r="G16" s="76"/>
      <c r="H16" s="9"/>
      <c r="I16" s="9"/>
      <c r="J16" s="9"/>
      <c r="K16" s="9"/>
      <c r="L16" s="9"/>
      <c r="M16" s="9"/>
      <c r="N16" s="9"/>
      <c r="O16" s="9"/>
      <c r="P16" s="9"/>
      <c r="Q16" s="9"/>
      <c r="R16" s="9"/>
      <c r="S16" s="9"/>
      <c r="T16" s="9"/>
      <c r="U16" s="9"/>
      <c r="V16" s="9"/>
      <c r="W16" s="9"/>
      <c r="X16" s="9"/>
      <c r="Y16" s="9"/>
      <c r="Z16" s="9"/>
      <c r="AA16" s="9"/>
      <c r="AB16" s="9"/>
    </row>
    <row r="17" spans="1:28" s="10" customFormat="1" ht="69" customHeight="1" x14ac:dyDescent="0.25">
      <c r="A17" s="14" t="s">
        <v>33</v>
      </c>
      <c r="B17" s="78">
        <f>SUM('Matriz precios'!L3:L51)</f>
        <v>81693552.150000006</v>
      </c>
      <c r="C17" s="78"/>
      <c r="D17" s="78"/>
      <c r="E17" s="78"/>
      <c r="F17" s="78"/>
      <c r="G17" s="78"/>
      <c r="H17" s="9"/>
      <c r="I17" s="9"/>
      <c r="J17" s="9"/>
      <c r="K17" s="9"/>
      <c r="L17" s="9"/>
      <c r="M17" s="9"/>
      <c r="N17" s="9"/>
      <c r="O17" s="9"/>
      <c r="P17" s="9"/>
      <c r="Q17" s="9"/>
      <c r="R17" s="9"/>
      <c r="S17" s="9"/>
      <c r="T17" s="9"/>
      <c r="U17" s="9"/>
      <c r="V17" s="9"/>
      <c r="W17" s="9"/>
      <c r="X17" s="9"/>
      <c r="Y17" s="9"/>
      <c r="Z17" s="9"/>
      <c r="AA17" s="9"/>
      <c r="AB17" s="9"/>
    </row>
    <row r="18" spans="1:28" ht="47.25" customHeight="1" x14ac:dyDescent="0.25">
      <c r="A18" s="15" t="s">
        <v>34</v>
      </c>
      <c r="B18" s="74">
        <f>'Matriz precios'!N54</f>
        <v>68760318.333333343</v>
      </c>
      <c r="C18" s="74"/>
      <c r="D18" s="74"/>
      <c r="E18" s="74"/>
      <c r="F18" s="74"/>
      <c r="G18" s="74"/>
    </row>
    <row r="19" spans="1:28" ht="31.5" customHeight="1" x14ac:dyDescent="0.25">
      <c r="A19" s="15" t="s">
        <v>35</v>
      </c>
      <c r="B19" s="74">
        <f>'Matriz precios'!O54</f>
        <v>12933233.816666668</v>
      </c>
      <c r="C19" s="74"/>
      <c r="D19" s="74"/>
      <c r="E19" s="74"/>
      <c r="F19" s="74"/>
      <c r="G19" s="74"/>
    </row>
    <row r="20" spans="1:28" ht="31.5" customHeight="1" x14ac:dyDescent="0.25">
      <c r="A20" s="15" t="s">
        <v>36</v>
      </c>
      <c r="B20" s="75">
        <f>B16-B15</f>
        <v>306447</v>
      </c>
      <c r="C20" s="75"/>
      <c r="D20" s="75"/>
      <c r="E20" s="75"/>
      <c r="F20" s="75"/>
      <c r="G20" s="75"/>
    </row>
    <row r="21" spans="1:28" ht="31.5" customHeight="1" x14ac:dyDescent="0.25">
      <c r="A21" s="15" t="s">
        <v>37</v>
      </c>
      <c r="B21" s="75">
        <f>'Matriz precios'!Q54</f>
        <v>68759979</v>
      </c>
      <c r="C21" s="75"/>
      <c r="D21" s="75"/>
      <c r="E21" s="75"/>
      <c r="F21" s="75"/>
      <c r="G21" s="75"/>
    </row>
    <row r="22" spans="1:28" ht="31.5" customHeight="1" x14ac:dyDescent="0.25">
      <c r="A22" s="15" t="s">
        <v>38</v>
      </c>
      <c r="B22" s="75">
        <f>'Matriz precios'!R54</f>
        <v>81693149.610000014</v>
      </c>
      <c r="C22" s="75"/>
      <c r="D22" s="75"/>
      <c r="E22" s="75"/>
      <c r="F22" s="75"/>
      <c r="G22" s="75"/>
    </row>
    <row r="23" spans="1:28" ht="91.5" customHeight="1" x14ac:dyDescent="0.25">
      <c r="A23" s="15" t="s">
        <v>39</v>
      </c>
      <c r="B23" s="37">
        <f>B15-B22</f>
        <v>403.38999998569489</v>
      </c>
      <c r="C23" s="73" t="s">
        <v>40</v>
      </c>
      <c r="D23" s="73"/>
      <c r="E23" s="73"/>
      <c r="F23" s="73"/>
      <c r="G23" s="73"/>
    </row>
    <row r="24" spans="1:28" x14ac:dyDescent="0.25">
      <c r="A24" s="16"/>
      <c r="B24" s="17"/>
      <c r="C24" s="18"/>
      <c r="D24" s="19"/>
      <c r="E24" s="19"/>
      <c r="F24" s="19"/>
      <c r="G24" s="19"/>
    </row>
    <row r="25" spans="1:28" x14ac:dyDescent="0.25">
      <c r="A25" s="16"/>
      <c r="B25" s="20"/>
      <c r="C25" s="18"/>
      <c r="D25" s="19"/>
      <c r="E25" s="19"/>
      <c r="F25" s="19"/>
      <c r="G25" s="19"/>
    </row>
    <row r="26" spans="1:28" x14ac:dyDescent="0.25">
      <c r="A26" s="16"/>
      <c r="B26" s="17"/>
      <c r="C26" s="18"/>
      <c r="D26" s="19"/>
      <c r="E26" s="19"/>
      <c r="F26" s="19"/>
      <c r="G26" s="19"/>
    </row>
  </sheetData>
  <mergeCells count="21">
    <mergeCell ref="A1:G1"/>
    <mergeCell ref="A2:G2"/>
    <mergeCell ref="B4:G4"/>
    <mergeCell ref="B5:G5"/>
    <mergeCell ref="B6:G6"/>
    <mergeCell ref="B7:G7"/>
    <mergeCell ref="B8:G8"/>
    <mergeCell ref="B9:G9"/>
    <mergeCell ref="D11:G11"/>
    <mergeCell ref="D12:G12"/>
    <mergeCell ref="D13:G13"/>
    <mergeCell ref="D14:G14"/>
    <mergeCell ref="D15:G15"/>
    <mergeCell ref="D16:G16"/>
    <mergeCell ref="B17:G17"/>
    <mergeCell ref="C23:G23"/>
    <mergeCell ref="B18:G18"/>
    <mergeCell ref="B19:G19"/>
    <mergeCell ref="B20:G20"/>
    <mergeCell ref="B21:G21"/>
    <mergeCell ref="B22:G22"/>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9"/>
  <sheetViews>
    <sheetView topLeftCell="O51" zoomScale="85" zoomScaleNormal="85" workbookViewId="0">
      <selection activeCell="R54" sqref="R54"/>
    </sheetView>
  </sheetViews>
  <sheetFormatPr baseColWidth="10" defaultColWidth="16" defaultRowHeight="15.75" x14ac:dyDescent="0.25"/>
  <cols>
    <col min="1" max="1" width="6" style="21" customWidth="1"/>
    <col min="2" max="2" width="33.85546875" style="21" customWidth="1"/>
    <col min="3" max="3" width="48.28515625" style="22" customWidth="1"/>
    <col min="4" max="4" width="32.140625" style="21" customWidth="1"/>
    <col min="5" max="5" width="16" style="21"/>
    <col min="6" max="6" width="21.140625" style="21" customWidth="1"/>
    <col min="7" max="7" width="11" style="21" customWidth="1"/>
    <col min="8" max="10" width="14" style="21" customWidth="1"/>
    <col min="11" max="11" width="11.42578125" style="21" customWidth="1"/>
    <col min="12" max="12" width="16.5703125" style="21" customWidth="1"/>
    <col min="13" max="13" width="14" style="21" customWidth="1"/>
    <col min="14" max="14" width="18.5703125" style="21" customWidth="1"/>
    <col min="15" max="15" width="19.42578125" style="21" customWidth="1"/>
    <col min="16" max="16" width="34" style="21" customWidth="1"/>
    <col min="17" max="18" width="18" style="21" customWidth="1"/>
    <col min="19" max="16384" width="16" style="21"/>
  </cols>
  <sheetData>
    <row r="1" spans="1:20" ht="30" customHeight="1" thickBot="1" x14ac:dyDescent="0.3">
      <c r="A1" s="86" t="s">
        <v>0</v>
      </c>
      <c r="B1" s="86"/>
      <c r="C1" s="86"/>
      <c r="D1" s="86"/>
      <c r="E1" s="86"/>
      <c r="F1" s="86"/>
      <c r="G1" s="86"/>
      <c r="H1" s="86"/>
      <c r="I1" s="86"/>
      <c r="J1" s="86"/>
      <c r="K1" s="86"/>
      <c r="L1" s="86"/>
      <c r="M1" s="86"/>
      <c r="N1" s="86"/>
      <c r="O1" s="86"/>
      <c r="P1" s="86"/>
      <c r="Q1" s="86"/>
      <c r="R1" s="86"/>
      <c r="S1" s="86"/>
    </row>
    <row r="2" spans="1:20" ht="31.5" customHeight="1" x14ac:dyDescent="0.25">
      <c r="A2" s="52" t="s">
        <v>41</v>
      </c>
      <c r="B2" s="53" t="s">
        <v>42</v>
      </c>
      <c r="C2" s="54" t="s">
        <v>43</v>
      </c>
      <c r="D2" s="53" t="s">
        <v>44</v>
      </c>
      <c r="E2" s="53" t="s">
        <v>45</v>
      </c>
      <c r="F2" s="53" t="s">
        <v>46</v>
      </c>
      <c r="G2" s="55" t="s">
        <v>47</v>
      </c>
      <c r="H2" s="55" t="s">
        <v>48</v>
      </c>
      <c r="I2" s="55" t="s">
        <v>49</v>
      </c>
      <c r="J2" s="55" t="s">
        <v>50</v>
      </c>
      <c r="K2" s="53" t="s">
        <v>51</v>
      </c>
      <c r="L2" s="53" t="s">
        <v>52</v>
      </c>
      <c r="M2" s="53" t="s">
        <v>53</v>
      </c>
      <c r="N2" s="53" t="s">
        <v>54</v>
      </c>
      <c r="O2" s="53" t="s">
        <v>55</v>
      </c>
      <c r="P2" s="53" t="s">
        <v>56</v>
      </c>
      <c r="Q2" s="53" t="s">
        <v>57</v>
      </c>
      <c r="R2" s="53" t="s">
        <v>58</v>
      </c>
      <c r="S2" s="56" t="s">
        <v>59</v>
      </c>
      <c r="T2" s="23"/>
    </row>
    <row r="3" spans="1:20" ht="160.5" customHeight="1" x14ac:dyDescent="0.25">
      <c r="A3" s="57">
        <v>1</v>
      </c>
      <c r="B3" s="43" t="s">
        <v>60</v>
      </c>
      <c r="C3" s="44" t="s">
        <v>61</v>
      </c>
      <c r="D3" s="43" t="s">
        <v>62</v>
      </c>
      <c r="E3" s="43" t="s">
        <v>63</v>
      </c>
      <c r="F3" s="43" t="s">
        <v>46</v>
      </c>
      <c r="G3" s="43">
        <v>30</v>
      </c>
      <c r="H3" s="45">
        <v>43435</v>
      </c>
      <c r="I3" s="45">
        <v>59500</v>
      </c>
      <c r="J3" s="45">
        <v>53550</v>
      </c>
      <c r="K3" s="45">
        <f>AVERAGE(TablaMatrizPrecios[[#This Row],[EPR unit.]:[SOLVIAL unit.]])</f>
        <v>52161.666666666664</v>
      </c>
      <c r="L3" s="45">
        <f t="shared" ref="L3:L34" si="0">G3*K3</f>
        <v>1564850</v>
      </c>
      <c r="M3" s="46">
        <v>0.19</v>
      </c>
      <c r="N3" s="45">
        <f t="shared" ref="N3:N34" si="1">IF(M3=0,L3,L3/(1+M3))</f>
        <v>1315000</v>
      </c>
      <c r="O3" s="45">
        <f t="shared" ref="O3:O34" si="2">L3-N3</f>
        <v>249850</v>
      </c>
      <c r="P3" s="43" t="s">
        <v>64</v>
      </c>
      <c r="Q3" s="47">
        <f t="shared" ref="Q3:Q34" si="3">ROUNDDOWN(ROUND(K3/(1+M3),6),0)</f>
        <v>43833</v>
      </c>
      <c r="R3" s="48">
        <f t="shared" ref="R3:R34" si="4">ROUNDDOWN(ROUND(Q3*(1+M3),6),2)</f>
        <v>52161.27</v>
      </c>
      <c r="S3" s="58">
        <v>1</v>
      </c>
      <c r="T3" s="26"/>
    </row>
    <row r="4" spans="1:20" ht="408.75" customHeight="1" x14ac:dyDescent="0.25">
      <c r="A4" s="57">
        <v>2</v>
      </c>
      <c r="B4" s="43" t="s">
        <v>65</v>
      </c>
      <c r="C4" s="44" t="s">
        <v>66</v>
      </c>
      <c r="D4" s="43" t="s">
        <v>62</v>
      </c>
      <c r="E4" s="43" t="s">
        <v>67</v>
      </c>
      <c r="F4" s="43" t="s">
        <v>46</v>
      </c>
      <c r="G4" s="43">
        <v>4</v>
      </c>
      <c r="H4" s="45">
        <v>95200</v>
      </c>
      <c r="I4" s="45">
        <v>357000</v>
      </c>
      <c r="J4" s="45">
        <v>226100</v>
      </c>
      <c r="K4" s="45">
        <f>AVERAGE(TablaMatrizPrecios[[#This Row],[EPR unit.]:[SOLVIAL unit.]])</f>
        <v>226100</v>
      </c>
      <c r="L4" s="45">
        <f t="shared" si="0"/>
        <v>904400</v>
      </c>
      <c r="M4" s="46">
        <v>0.19</v>
      </c>
      <c r="N4" s="45">
        <f t="shared" si="1"/>
        <v>760000</v>
      </c>
      <c r="O4" s="45">
        <f t="shared" si="2"/>
        <v>144400</v>
      </c>
      <c r="P4" s="43" t="s">
        <v>64</v>
      </c>
      <c r="Q4" s="47">
        <f t="shared" si="3"/>
        <v>190000</v>
      </c>
      <c r="R4" s="48">
        <f t="shared" si="4"/>
        <v>226100</v>
      </c>
      <c r="S4" s="58">
        <v>2</v>
      </c>
      <c r="T4" s="26"/>
    </row>
    <row r="5" spans="1:20" ht="409.5" customHeight="1" x14ac:dyDescent="0.25">
      <c r="A5" s="57">
        <v>3</v>
      </c>
      <c r="B5" s="43" t="s">
        <v>65</v>
      </c>
      <c r="C5" s="44" t="s">
        <v>66</v>
      </c>
      <c r="D5" s="43" t="s">
        <v>62</v>
      </c>
      <c r="E5" s="43" t="s">
        <v>68</v>
      </c>
      <c r="F5" s="43" t="s">
        <v>46</v>
      </c>
      <c r="G5" s="43">
        <v>4</v>
      </c>
      <c r="H5" s="45">
        <v>95200</v>
      </c>
      <c r="I5" s="45">
        <v>357000</v>
      </c>
      <c r="J5" s="45">
        <v>226100</v>
      </c>
      <c r="K5" s="45">
        <f>AVERAGE(TablaMatrizPrecios[[#This Row],[EPR unit.]:[SOLVIAL unit.]])</f>
        <v>226100</v>
      </c>
      <c r="L5" s="45">
        <f t="shared" si="0"/>
        <v>904400</v>
      </c>
      <c r="M5" s="46">
        <v>0.19</v>
      </c>
      <c r="N5" s="45">
        <f t="shared" si="1"/>
        <v>760000</v>
      </c>
      <c r="O5" s="45">
        <f t="shared" si="2"/>
        <v>144400</v>
      </c>
      <c r="P5" s="43" t="s">
        <v>64</v>
      </c>
      <c r="Q5" s="47">
        <f t="shared" si="3"/>
        <v>190000</v>
      </c>
      <c r="R5" s="48">
        <f t="shared" si="4"/>
        <v>226100</v>
      </c>
      <c r="S5" s="58">
        <v>3</v>
      </c>
      <c r="T5" s="26"/>
    </row>
    <row r="6" spans="1:20" ht="408.75" customHeight="1" x14ac:dyDescent="0.25">
      <c r="A6" s="57">
        <v>4</v>
      </c>
      <c r="B6" s="43" t="s">
        <v>65</v>
      </c>
      <c r="C6" s="44" t="s">
        <v>66</v>
      </c>
      <c r="D6" s="43" t="s">
        <v>62</v>
      </c>
      <c r="E6" s="43" t="s">
        <v>69</v>
      </c>
      <c r="F6" s="43" t="s">
        <v>46</v>
      </c>
      <c r="G6" s="43">
        <v>4</v>
      </c>
      <c r="H6" s="45">
        <v>95200</v>
      </c>
      <c r="I6" s="45">
        <v>357000</v>
      </c>
      <c r="J6" s="45">
        <v>226100</v>
      </c>
      <c r="K6" s="45">
        <f>AVERAGE(TablaMatrizPrecios[[#This Row],[EPR unit.]:[SOLVIAL unit.]])</f>
        <v>226100</v>
      </c>
      <c r="L6" s="45">
        <f t="shared" si="0"/>
        <v>904400</v>
      </c>
      <c r="M6" s="46">
        <v>0.19</v>
      </c>
      <c r="N6" s="45">
        <f t="shared" si="1"/>
        <v>760000</v>
      </c>
      <c r="O6" s="45">
        <f t="shared" si="2"/>
        <v>144400</v>
      </c>
      <c r="P6" s="43" t="s">
        <v>64</v>
      </c>
      <c r="Q6" s="47">
        <f t="shared" si="3"/>
        <v>190000</v>
      </c>
      <c r="R6" s="48">
        <f t="shared" si="4"/>
        <v>226100</v>
      </c>
      <c r="S6" s="58">
        <v>4</v>
      </c>
      <c r="T6" s="26"/>
    </row>
    <row r="7" spans="1:20" ht="408.75" customHeight="1" x14ac:dyDescent="0.25">
      <c r="A7" s="57">
        <v>5</v>
      </c>
      <c r="B7" s="43" t="s">
        <v>65</v>
      </c>
      <c r="C7" s="44" t="s">
        <v>66</v>
      </c>
      <c r="D7" s="43" t="s">
        <v>62</v>
      </c>
      <c r="E7" s="43" t="s">
        <v>70</v>
      </c>
      <c r="F7" s="43" t="s">
        <v>46</v>
      </c>
      <c r="G7" s="43">
        <v>4</v>
      </c>
      <c r="H7" s="45">
        <v>95200</v>
      </c>
      <c r="I7" s="45">
        <v>357000</v>
      </c>
      <c r="J7" s="45">
        <v>226100</v>
      </c>
      <c r="K7" s="45">
        <f>AVERAGE(TablaMatrizPrecios[[#This Row],[EPR unit.]:[SOLVIAL unit.]])</f>
        <v>226100</v>
      </c>
      <c r="L7" s="45">
        <f t="shared" si="0"/>
        <v>904400</v>
      </c>
      <c r="M7" s="46">
        <v>0.19</v>
      </c>
      <c r="N7" s="45">
        <f t="shared" si="1"/>
        <v>760000</v>
      </c>
      <c r="O7" s="45">
        <f t="shared" si="2"/>
        <v>144400</v>
      </c>
      <c r="P7" s="43" t="s">
        <v>64</v>
      </c>
      <c r="Q7" s="47">
        <f t="shared" si="3"/>
        <v>190000</v>
      </c>
      <c r="R7" s="48">
        <f t="shared" si="4"/>
        <v>226100</v>
      </c>
      <c r="S7" s="58">
        <v>5</v>
      </c>
      <c r="T7" s="26"/>
    </row>
    <row r="8" spans="1:20" ht="184.5" customHeight="1" x14ac:dyDescent="0.25">
      <c r="A8" s="57">
        <v>6</v>
      </c>
      <c r="B8" s="43" t="s">
        <v>71</v>
      </c>
      <c r="C8" s="44" t="s">
        <v>72</v>
      </c>
      <c r="D8" s="43" t="s">
        <v>62</v>
      </c>
      <c r="E8" s="43" t="s">
        <v>73</v>
      </c>
      <c r="F8" s="43" t="s">
        <v>74</v>
      </c>
      <c r="G8" s="43">
        <v>20</v>
      </c>
      <c r="H8" s="45">
        <v>23800</v>
      </c>
      <c r="I8" s="45">
        <v>23800</v>
      </c>
      <c r="J8" s="45">
        <v>21420</v>
      </c>
      <c r="K8" s="45">
        <f>AVERAGE(TablaMatrizPrecios[[#This Row],[EPR unit.]:[SOLVIAL unit.]])</f>
        <v>23006.666666666668</v>
      </c>
      <c r="L8" s="45">
        <f t="shared" si="0"/>
        <v>460133.33333333337</v>
      </c>
      <c r="M8" s="46">
        <v>0.19</v>
      </c>
      <c r="N8" s="45">
        <f t="shared" si="1"/>
        <v>386666.66666666674</v>
      </c>
      <c r="O8" s="45">
        <f t="shared" si="2"/>
        <v>73466.666666666628</v>
      </c>
      <c r="P8" s="43" t="s">
        <v>64</v>
      </c>
      <c r="Q8" s="47">
        <f t="shared" si="3"/>
        <v>19333</v>
      </c>
      <c r="R8" s="48">
        <f t="shared" si="4"/>
        <v>23006.27</v>
      </c>
      <c r="S8" s="58">
        <v>6</v>
      </c>
      <c r="T8" s="26"/>
    </row>
    <row r="9" spans="1:20" ht="186" customHeight="1" x14ac:dyDescent="0.25">
      <c r="A9" s="57">
        <v>7</v>
      </c>
      <c r="B9" s="43" t="s">
        <v>71</v>
      </c>
      <c r="C9" s="44" t="s">
        <v>72</v>
      </c>
      <c r="D9" s="43" t="s">
        <v>62</v>
      </c>
      <c r="E9" s="43" t="s">
        <v>75</v>
      </c>
      <c r="F9" s="43" t="s">
        <v>74</v>
      </c>
      <c r="G9" s="43">
        <v>20</v>
      </c>
      <c r="H9" s="45">
        <v>23800</v>
      </c>
      <c r="I9" s="45">
        <v>23800</v>
      </c>
      <c r="J9" s="45">
        <v>21420</v>
      </c>
      <c r="K9" s="45">
        <f>AVERAGE(TablaMatrizPrecios[[#This Row],[EPR unit.]:[SOLVIAL unit.]])</f>
        <v>23006.666666666668</v>
      </c>
      <c r="L9" s="45">
        <f t="shared" si="0"/>
        <v>460133.33333333337</v>
      </c>
      <c r="M9" s="46">
        <v>0.19</v>
      </c>
      <c r="N9" s="45">
        <f t="shared" si="1"/>
        <v>386666.66666666674</v>
      </c>
      <c r="O9" s="45">
        <f t="shared" si="2"/>
        <v>73466.666666666628</v>
      </c>
      <c r="P9" s="43" t="s">
        <v>64</v>
      </c>
      <c r="Q9" s="47">
        <f t="shared" si="3"/>
        <v>19333</v>
      </c>
      <c r="R9" s="48">
        <f t="shared" si="4"/>
        <v>23006.27</v>
      </c>
      <c r="S9" s="58">
        <v>7</v>
      </c>
      <c r="T9" s="26"/>
    </row>
    <row r="10" spans="1:20" ht="195" customHeight="1" x14ac:dyDescent="0.25">
      <c r="A10" s="57">
        <v>8</v>
      </c>
      <c r="B10" s="43" t="s">
        <v>71</v>
      </c>
      <c r="C10" s="44" t="s">
        <v>72</v>
      </c>
      <c r="D10" s="43" t="s">
        <v>62</v>
      </c>
      <c r="E10" s="43" t="s">
        <v>76</v>
      </c>
      <c r="F10" s="43" t="s">
        <v>74</v>
      </c>
      <c r="G10" s="43">
        <v>20</v>
      </c>
      <c r="H10" s="45">
        <v>23800</v>
      </c>
      <c r="I10" s="45">
        <v>23800</v>
      </c>
      <c r="J10" s="45">
        <v>21420</v>
      </c>
      <c r="K10" s="45">
        <f>AVERAGE(TablaMatrizPrecios[[#This Row],[EPR unit.]:[SOLVIAL unit.]])</f>
        <v>23006.666666666668</v>
      </c>
      <c r="L10" s="45">
        <f t="shared" si="0"/>
        <v>460133.33333333337</v>
      </c>
      <c r="M10" s="46">
        <v>0.19</v>
      </c>
      <c r="N10" s="45">
        <f t="shared" si="1"/>
        <v>386666.66666666674</v>
      </c>
      <c r="O10" s="45">
        <f t="shared" si="2"/>
        <v>73466.666666666628</v>
      </c>
      <c r="P10" s="43" t="s">
        <v>64</v>
      </c>
      <c r="Q10" s="47">
        <f t="shared" si="3"/>
        <v>19333</v>
      </c>
      <c r="R10" s="48">
        <f t="shared" si="4"/>
        <v>23006.27</v>
      </c>
      <c r="S10" s="58">
        <v>8</v>
      </c>
      <c r="T10" s="26"/>
    </row>
    <row r="11" spans="1:20" ht="133.5" customHeight="1" x14ac:dyDescent="0.25">
      <c r="A11" s="57">
        <v>9</v>
      </c>
      <c r="B11" s="43" t="s">
        <v>77</v>
      </c>
      <c r="C11" s="44" t="s">
        <v>78</v>
      </c>
      <c r="D11" s="43" t="s">
        <v>79</v>
      </c>
      <c r="E11" s="43" t="s">
        <v>68</v>
      </c>
      <c r="F11" s="43" t="s">
        <v>80</v>
      </c>
      <c r="G11" s="43">
        <v>5</v>
      </c>
      <c r="H11" s="45">
        <v>47600</v>
      </c>
      <c r="I11" s="45">
        <v>71400</v>
      </c>
      <c r="J11" s="45">
        <v>48790</v>
      </c>
      <c r="K11" s="45">
        <f>AVERAGE(TablaMatrizPrecios[[#This Row],[EPR unit.]:[SOLVIAL unit.]])</f>
        <v>55930</v>
      </c>
      <c r="L11" s="45">
        <f t="shared" si="0"/>
        <v>279650</v>
      </c>
      <c r="M11" s="46">
        <v>0.19</v>
      </c>
      <c r="N11" s="45">
        <f t="shared" si="1"/>
        <v>235000</v>
      </c>
      <c r="O11" s="45">
        <f t="shared" si="2"/>
        <v>44650</v>
      </c>
      <c r="P11" s="43" t="s">
        <v>64</v>
      </c>
      <c r="Q11" s="47">
        <f t="shared" si="3"/>
        <v>47000</v>
      </c>
      <c r="R11" s="48">
        <f t="shared" si="4"/>
        <v>55930</v>
      </c>
      <c r="S11" s="58">
        <v>9</v>
      </c>
      <c r="T11" s="26"/>
    </row>
    <row r="12" spans="1:20" ht="129" customHeight="1" x14ac:dyDescent="0.25">
      <c r="A12" s="57">
        <v>10</v>
      </c>
      <c r="B12" s="43" t="s">
        <v>77</v>
      </c>
      <c r="C12" s="44" t="s">
        <v>78</v>
      </c>
      <c r="D12" s="43" t="s">
        <v>79</v>
      </c>
      <c r="E12" s="43" t="s">
        <v>69</v>
      </c>
      <c r="F12" s="43" t="s">
        <v>80</v>
      </c>
      <c r="G12" s="43">
        <v>5</v>
      </c>
      <c r="H12" s="45">
        <v>47600</v>
      </c>
      <c r="I12" s="45">
        <v>71400</v>
      </c>
      <c r="J12" s="45">
        <v>48790</v>
      </c>
      <c r="K12" s="45">
        <f>AVERAGE(TablaMatrizPrecios[[#This Row],[EPR unit.]:[SOLVIAL unit.]])</f>
        <v>55930</v>
      </c>
      <c r="L12" s="45">
        <f t="shared" si="0"/>
        <v>279650</v>
      </c>
      <c r="M12" s="46">
        <v>0.19</v>
      </c>
      <c r="N12" s="45">
        <f t="shared" si="1"/>
        <v>235000</v>
      </c>
      <c r="O12" s="45">
        <f t="shared" si="2"/>
        <v>44650</v>
      </c>
      <c r="P12" s="43" t="s">
        <v>64</v>
      </c>
      <c r="Q12" s="47">
        <f t="shared" si="3"/>
        <v>47000</v>
      </c>
      <c r="R12" s="48">
        <f t="shared" si="4"/>
        <v>55930</v>
      </c>
      <c r="S12" s="58">
        <v>10</v>
      </c>
      <c r="T12" s="26"/>
    </row>
    <row r="13" spans="1:20" ht="152.25" customHeight="1" x14ac:dyDescent="0.25">
      <c r="A13" s="57">
        <v>11</v>
      </c>
      <c r="B13" s="43" t="s">
        <v>81</v>
      </c>
      <c r="C13" s="44" t="s">
        <v>82</v>
      </c>
      <c r="D13" s="43" t="s">
        <v>62</v>
      </c>
      <c r="E13" s="43" t="s">
        <v>73</v>
      </c>
      <c r="F13" s="43" t="s">
        <v>74</v>
      </c>
      <c r="G13" s="43">
        <v>20</v>
      </c>
      <c r="H13" s="45">
        <v>23800</v>
      </c>
      <c r="I13" s="45">
        <v>23800</v>
      </c>
      <c r="J13" s="45">
        <v>29750</v>
      </c>
      <c r="K13" s="45">
        <f>AVERAGE(TablaMatrizPrecios[[#This Row],[EPR unit.]:[SOLVIAL unit.]])</f>
        <v>25783.333333333332</v>
      </c>
      <c r="L13" s="45">
        <f t="shared" si="0"/>
        <v>515666.66666666663</v>
      </c>
      <c r="M13" s="46">
        <v>0.19</v>
      </c>
      <c r="N13" s="45">
        <f t="shared" si="1"/>
        <v>433333.33333333331</v>
      </c>
      <c r="O13" s="45">
        <f t="shared" si="2"/>
        <v>82333.333333333314</v>
      </c>
      <c r="P13" s="43" t="s">
        <v>64</v>
      </c>
      <c r="Q13" s="47">
        <f t="shared" si="3"/>
        <v>21666</v>
      </c>
      <c r="R13" s="48">
        <f t="shared" si="4"/>
        <v>25782.54</v>
      </c>
      <c r="S13" s="58">
        <v>11</v>
      </c>
      <c r="T13" s="26"/>
    </row>
    <row r="14" spans="1:20" ht="158.25" customHeight="1" x14ac:dyDescent="0.25">
      <c r="A14" s="57">
        <v>12</v>
      </c>
      <c r="B14" s="43" t="s">
        <v>81</v>
      </c>
      <c r="C14" s="44" t="s">
        <v>82</v>
      </c>
      <c r="D14" s="43" t="s">
        <v>62</v>
      </c>
      <c r="E14" s="43" t="s">
        <v>75</v>
      </c>
      <c r="F14" s="43" t="s">
        <v>74</v>
      </c>
      <c r="G14" s="43">
        <v>20</v>
      </c>
      <c r="H14" s="45">
        <v>23800</v>
      </c>
      <c r="I14" s="45">
        <v>23800</v>
      </c>
      <c r="J14" s="45">
        <v>29750</v>
      </c>
      <c r="K14" s="45">
        <f>AVERAGE(TablaMatrizPrecios[[#This Row],[EPR unit.]:[SOLVIAL unit.]])</f>
        <v>25783.333333333332</v>
      </c>
      <c r="L14" s="45">
        <f t="shared" si="0"/>
        <v>515666.66666666663</v>
      </c>
      <c r="M14" s="46">
        <v>0.19</v>
      </c>
      <c r="N14" s="45">
        <f t="shared" si="1"/>
        <v>433333.33333333331</v>
      </c>
      <c r="O14" s="45">
        <f t="shared" si="2"/>
        <v>82333.333333333314</v>
      </c>
      <c r="P14" s="43" t="s">
        <v>64</v>
      </c>
      <c r="Q14" s="47">
        <f t="shared" si="3"/>
        <v>21666</v>
      </c>
      <c r="R14" s="48">
        <f t="shared" si="4"/>
        <v>25782.54</v>
      </c>
      <c r="S14" s="58">
        <v>12</v>
      </c>
      <c r="T14" s="26"/>
    </row>
    <row r="15" spans="1:20" ht="149.25" customHeight="1" x14ac:dyDescent="0.25">
      <c r="A15" s="57">
        <v>13</v>
      </c>
      <c r="B15" s="43" t="s">
        <v>81</v>
      </c>
      <c r="C15" s="44" t="s">
        <v>82</v>
      </c>
      <c r="D15" s="43" t="s">
        <v>62</v>
      </c>
      <c r="E15" s="43" t="s">
        <v>76</v>
      </c>
      <c r="F15" s="43" t="s">
        <v>74</v>
      </c>
      <c r="G15" s="43">
        <v>20</v>
      </c>
      <c r="H15" s="45">
        <v>23800</v>
      </c>
      <c r="I15" s="45">
        <v>23800</v>
      </c>
      <c r="J15" s="45">
        <v>29750</v>
      </c>
      <c r="K15" s="45">
        <f>AVERAGE(TablaMatrizPrecios[[#This Row],[EPR unit.]:[SOLVIAL unit.]])</f>
        <v>25783.333333333332</v>
      </c>
      <c r="L15" s="45">
        <f t="shared" si="0"/>
        <v>515666.66666666663</v>
      </c>
      <c r="M15" s="46">
        <v>0.19</v>
      </c>
      <c r="N15" s="45">
        <f t="shared" si="1"/>
        <v>433333.33333333331</v>
      </c>
      <c r="O15" s="45">
        <f t="shared" si="2"/>
        <v>82333.333333333314</v>
      </c>
      <c r="P15" s="43" t="s">
        <v>64</v>
      </c>
      <c r="Q15" s="47">
        <f t="shared" si="3"/>
        <v>21666</v>
      </c>
      <c r="R15" s="48">
        <f t="shared" si="4"/>
        <v>25782.54</v>
      </c>
      <c r="S15" s="58">
        <v>13</v>
      </c>
      <c r="T15" s="26"/>
    </row>
    <row r="16" spans="1:20" ht="214.5" customHeight="1" x14ac:dyDescent="0.25">
      <c r="A16" s="57">
        <v>14</v>
      </c>
      <c r="B16" s="43" t="s">
        <v>83</v>
      </c>
      <c r="C16" s="44" t="s">
        <v>84</v>
      </c>
      <c r="D16" s="43" t="s">
        <v>62</v>
      </c>
      <c r="E16" s="43" t="s">
        <v>85</v>
      </c>
      <c r="F16" s="43" t="s">
        <v>74</v>
      </c>
      <c r="G16" s="43">
        <v>5</v>
      </c>
      <c r="H16" s="45">
        <v>238000</v>
      </c>
      <c r="I16" s="45">
        <v>297500</v>
      </c>
      <c r="J16" s="45">
        <v>249900</v>
      </c>
      <c r="K16" s="45">
        <f>AVERAGE(TablaMatrizPrecios[[#This Row],[EPR unit.]:[SOLVIAL unit.]])</f>
        <v>261800</v>
      </c>
      <c r="L16" s="45">
        <f t="shared" si="0"/>
        <v>1309000</v>
      </c>
      <c r="M16" s="46">
        <v>0.19</v>
      </c>
      <c r="N16" s="45">
        <f t="shared" si="1"/>
        <v>1100000</v>
      </c>
      <c r="O16" s="45">
        <f t="shared" si="2"/>
        <v>209000</v>
      </c>
      <c r="P16" s="43" t="s">
        <v>64</v>
      </c>
      <c r="Q16" s="47">
        <f t="shared" si="3"/>
        <v>220000</v>
      </c>
      <c r="R16" s="48">
        <f t="shared" si="4"/>
        <v>261800</v>
      </c>
      <c r="S16" s="58">
        <v>14</v>
      </c>
      <c r="T16" s="26"/>
    </row>
    <row r="17" spans="1:20" ht="205.5" customHeight="1" x14ac:dyDescent="0.25">
      <c r="A17" s="57">
        <v>15</v>
      </c>
      <c r="B17" s="43" t="s">
        <v>83</v>
      </c>
      <c r="C17" s="44" t="s">
        <v>84</v>
      </c>
      <c r="D17" s="43" t="s">
        <v>62</v>
      </c>
      <c r="E17" s="43" t="s">
        <v>86</v>
      </c>
      <c r="F17" s="43" t="s">
        <v>74</v>
      </c>
      <c r="G17" s="43">
        <v>20</v>
      </c>
      <c r="H17" s="45">
        <v>238000</v>
      </c>
      <c r="I17" s="45">
        <v>297500</v>
      </c>
      <c r="J17" s="45">
        <v>249900</v>
      </c>
      <c r="K17" s="45">
        <f>AVERAGE(TablaMatrizPrecios[[#This Row],[EPR unit.]:[SOLVIAL unit.]])</f>
        <v>261800</v>
      </c>
      <c r="L17" s="45">
        <f t="shared" si="0"/>
        <v>5236000</v>
      </c>
      <c r="M17" s="46">
        <v>0.19</v>
      </c>
      <c r="N17" s="45">
        <f t="shared" si="1"/>
        <v>4400000</v>
      </c>
      <c r="O17" s="45">
        <f t="shared" si="2"/>
        <v>836000</v>
      </c>
      <c r="P17" s="43" t="s">
        <v>64</v>
      </c>
      <c r="Q17" s="47">
        <f t="shared" si="3"/>
        <v>220000</v>
      </c>
      <c r="R17" s="48">
        <f t="shared" si="4"/>
        <v>261800</v>
      </c>
      <c r="S17" s="58">
        <v>15</v>
      </c>
      <c r="T17" s="26"/>
    </row>
    <row r="18" spans="1:20" ht="214.5" customHeight="1" x14ac:dyDescent="0.25">
      <c r="A18" s="57">
        <v>16</v>
      </c>
      <c r="B18" s="43" t="s">
        <v>83</v>
      </c>
      <c r="C18" s="44" t="s">
        <v>84</v>
      </c>
      <c r="D18" s="43" t="s">
        <v>62</v>
      </c>
      <c r="E18" s="43" t="s">
        <v>87</v>
      </c>
      <c r="F18" s="43" t="s">
        <v>74</v>
      </c>
      <c r="G18" s="43">
        <v>15</v>
      </c>
      <c r="H18" s="45">
        <v>238000</v>
      </c>
      <c r="I18" s="45">
        <v>297500</v>
      </c>
      <c r="J18" s="45">
        <v>249900</v>
      </c>
      <c r="K18" s="45">
        <f>AVERAGE(TablaMatrizPrecios[[#This Row],[EPR unit.]:[SOLVIAL unit.]])</f>
        <v>261800</v>
      </c>
      <c r="L18" s="45">
        <f t="shared" si="0"/>
        <v>3927000</v>
      </c>
      <c r="M18" s="46">
        <v>0.19</v>
      </c>
      <c r="N18" s="45">
        <f t="shared" si="1"/>
        <v>3300000</v>
      </c>
      <c r="O18" s="45">
        <f t="shared" si="2"/>
        <v>627000</v>
      </c>
      <c r="P18" s="43" t="s">
        <v>64</v>
      </c>
      <c r="Q18" s="47">
        <f t="shared" si="3"/>
        <v>220000</v>
      </c>
      <c r="R18" s="48">
        <f t="shared" si="4"/>
        <v>261800</v>
      </c>
      <c r="S18" s="58">
        <v>16</v>
      </c>
      <c r="T18" s="26"/>
    </row>
    <row r="19" spans="1:20" ht="214.5" customHeight="1" x14ac:dyDescent="0.25">
      <c r="A19" s="57">
        <v>17</v>
      </c>
      <c r="B19" s="43" t="s">
        <v>83</v>
      </c>
      <c r="C19" s="44" t="s">
        <v>84</v>
      </c>
      <c r="D19" s="43" t="s">
        <v>62</v>
      </c>
      <c r="E19" s="43" t="s">
        <v>88</v>
      </c>
      <c r="F19" s="43" t="s">
        <v>74</v>
      </c>
      <c r="G19" s="43">
        <v>10</v>
      </c>
      <c r="H19" s="45">
        <v>238000</v>
      </c>
      <c r="I19" s="45">
        <v>297500</v>
      </c>
      <c r="J19" s="45">
        <v>249900</v>
      </c>
      <c r="K19" s="45">
        <f>AVERAGE(TablaMatrizPrecios[[#This Row],[EPR unit.]:[SOLVIAL unit.]])</f>
        <v>261800</v>
      </c>
      <c r="L19" s="45">
        <f t="shared" si="0"/>
        <v>2618000</v>
      </c>
      <c r="M19" s="46">
        <v>0.19</v>
      </c>
      <c r="N19" s="45">
        <f t="shared" si="1"/>
        <v>2200000</v>
      </c>
      <c r="O19" s="45">
        <f t="shared" si="2"/>
        <v>418000</v>
      </c>
      <c r="P19" s="43" t="s">
        <v>64</v>
      </c>
      <c r="Q19" s="47">
        <f t="shared" si="3"/>
        <v>220000</v>
      </c>
      <c r="R19" s="48">
        <f t="shared" si="4"/>
        <v>261800</v>
      </c>
      <c r="S19" s="58">
        <v>17</v>
      </c>
      <c r="T19" s="26"/>
    </row>
    <row r="20" spans="1:20" ht="214.5" customHeight="1" x14ac:dyDescent="0.25">
      <c r="A20" s="57">
        <v>18</v>
      </c>
      <c r="B20" s="43" t="s">
        <v>83</v>
      </c>
      <c r="C20" s="44" t="s">
        <v>84</v>
      </c>
      <c r="D20" s="43" t="s">
        <v>62</v>
      </c>
      <c r="E20" s="43" t="s">
        <v>89</v>
      </c>
      <c r="F20" s="43" t="s">
        <v>74</v>
      </c>
      <c r="G20" s="43">
        <v>15</v>
      </c>
      <c r="H20" s="45">
        <v>238000</v>
      </c>
      <c r="I20" s="45">
        <v>297500</v>
      </c>
      <c r="J20" s="45">
        <v>249900</v>
      </c>
      <c r="K20" s="45">
        <f>AVERAGE(TablaMatrizPrecios[[#This Row],[EPR unit.]:[SOLVIAL unit.]])</f>
        <v>261800</v>
      </c>
      <c r="L20" s="45">
        <f t="shared" si="0"/>
        <v>3927000</v>
      </c>
      <c r="M20" s="46">
        <v>0.19</v>
      </c>
      <c r="N20" s="45">
        <f t="shared" si="1"/>
        <v>3300000</v>
      </c>
      <c r="O20" s="45">
        <f t="shared" si="2"/>
        <v>627000</v>
      </c>
      <c r="P20" s="43" t="s">
        <v>64</v>
      </c>
      <c r="Q20" s="47">
        <f t="shared" si="3"/>
        <v>220000</v>
      </c>
      <c r="R20" s="48">
        <f t="shared" si="4"/>
        <v>261800</v>
      </c>
      <c r="S20" s="58">
        <v>18</v>
      </c>
      <c r="T20" s="26"/>
    </row>
    <row r="21" spans="1:20" ht="214.5" customHeight="1" x14ac:dyDescent="0.25">
      <c r="A21" s="57">
        <v>19</v>
      </c>
      <c r="B21" s="43" t="s">
        <v>83</v>
      </c>
      <c r="C21" s="44" t="s">
        <v>84</v>
      </c>
      <c r="D21" s="43" t="s">
        <v>62</v>
      </c>
      <c r="E21" s="43" t="s">
        <v>90</v>
      </c>
      <c r="F21" s="43" t="s">
        <v>74</v>
      </c>
      <c r="G21" s="43">
        <v>5</v>
      </c>
      <c r="H21" s="45">
        <v>238000</v>
      </c>
      <c r="I21" s="45">
        <v>297500</v>
      </c>
      <c r="J21" s="45">
        <v>249900</v>
      </c>
      <c r="K21" s="45">
        <f>AVERAGE(TablaMatrizPrecios[[#This Row],[EPR unit.]:[SOLVIAL unit.]])</f>
        <v>261800</v>
      </c>
      <c r="L21" s="45">
        <f t="shared" si="0"/>
        <v>1309000</v>
      </c>
      <c r="M21" s="46">
        <v>0.19</v>
      </c>
      <c r="N21" s="45">
        <f t="shared" si="1"/>
        <v>1100000</v>
      </c>
      <c r="O21" s="45">
        <f t="shared" si="2"/>
        <v>209000</v>
      </c>
      <c r="P21" s="43" t="s">
        <v>64</v>
      </c>
      <c r="Q21" s="47">
        <f t="shared" si="3"/>
        <v>220000</v>
      </c>
      <c r="R21" s="48">
        <f t="shared" si="4"/>
        <v>261800</v>
      </c>
      <c r="S21" s="58">
        <v>19</v>
      </c>
      <c r="T21" s="26"/>
    </row>
    <row r="22" spans="1:20" ht="222.75" customHeight="1" x14ac:dyDescent="0.25">
      <c r="A22" s="57">
        <v>20</v>
      </c>
      <c r="B22" s="43" t="s">
        <v>91</v>
      </c>
      <c r="C22" s="44" t="s">
        <v>92</v>
      </c>
      <c r="D22" s="43" t="s">
        <v>62</v>
      </c>
      <c r="E22" s="43" t="s">
        <v>67</v>
      </c>
      <c r="F22" s="43" t="s">
        <v>46</v>
      </c>
      <c r="G22" s="43">
        <v>30</v>
      </c>
      <c r="H22" s="45">
        <v>99008</v>
      </c>
      <c r="I22" s="45">
        <v>380800</v>
      </c>
      <c r="J22" s="45">
        <v>113050</v>
      </c>
      <c r="K22" s="45">
        <f>AVERAGE(TablaMatrizPrecios[[#This Row],[EPR unit.]:[SOLVIAL unit.]])</f>
        <v>197619.33333333334</v>
      </c>
      <c r="L22" s="45">
        <f t="shared" si="0"/>
        <v>5928580</v>
      </c>
      <c r="M22" s="46">
        <v>0.19</v>
      </c>
      <c r="N22" s="45">
        <f t="shared" si="1"/>
        <v>4982000</v>
      </c>
      <c r="O22" s="45">
        <f t="shared" si="2"/>
        <v>946580</v>
      </c>
      <c r="P22" s="43" t="s">
        <v>64</v>
      </c>
      <c r="Q22" s="47">
        <f t="shared" si="3"/>
        <v>166066</v>
      </c>
      <c r="R22" s="48">
        <f t="shared" si="4"/>
        <v>197618.54</v>
      </c>
      <c r="S22" s="58">
        <v>20</v>
      </c>
      <c r="T22" s="26"/>
    </row>
    <row r="23" spans="1:20" ht="222.75" customHeight="1" x14ac:dyDescent="0.25">
      <c r="A23" s="57">
        <v>21</v>
      </c>
      <c r="B23" s="43" t="s">
        <v>91</v>
      </c>
      <c r="C23" s="44" t="s">
        <v>92</v>
      </c>
      <c r="D23" s="43" t="s">
        <v>62</v>
      </c>
      <c r="E23" s="43" t="s">
        <v>68</v>
      </c>
      <c r="F23" s="43" t="s">
        <v>46</v>
      </c>
      <c r="G23" s="43">
        <v>40</v>
      </c>
      <c r="H23" s="45">
        <v>99008</v>
      </c>
      <c r="I23" s="45">
        <v>380800</v>
      </c>
      <c r="J23" s="45">
        <v>113050</v>
      </c>
      <c r="K23" s="45">
        <f>AVERAGE(TablaMatrizPrecios[[#This Row],[EPR unit.]:[SOLVIAL unit.]])</f>
        <v>197619.33333333334</v>
      </c>
      <c r="L23" s="45">
        <f t="shared" si="0"/>
        <v>7904773.333333334</v>
      </c>
      <c r="M23" s="46">
        <v>0.19</v>
      </c>
      <c r="N23" s="45">
        <f t="shared" si="1"/>
        <v>6642666.6666666679</v>
      </c>
      <c r="O23" s="45">
        <f t="shared" si="2"/>
        <v>1262106.666666666</v>
      </c>
      <c r="P23" s="43" t="s">
        <v>64</v>
      </c>
      <c r="Q23" s="47">
        <f t="shared" si="3"/>
        <v>166066</v>
      </c>
      <c r="R23" s="48">
        <f t="shared" si="4"/>
        <v>197618.54</v>
      </c>
      <c r="S23" s="58">
        <v>21</v>
      </c>
      <c r="T23" s="26"/>
    </row>
    <row r="24" spans="1:20" ht="222.75" customHeight="1" x14ac:dyDescent="0.25">
      <c r="A24" s="57">
        <v>22</v>
      </c>
      <c r="B24" s="43" t="s">
        <v>91</v>
      </c>
      <c r="C24" s="44" t="s">
        <v>92</v>
      </c>
      <c r="D24" s="43" t="s">
        <v>62</v>
      </c>
      <c r="E24" s="43" t="s">
        <v>69</v>
      </c>
      <c r="F24" s="43" t="s">
        <v>46</v>
      </c>
      <c r="G24" s="43">
        <v>30</v>
      </c>
      <c r="H24" s="45">
        <v>99008</v>
      </c>
      <c r="I24" s="45">
        <v>380800</v>
      </c>
      <c r="J24" s="45">
        <v>113050</v>
      </c>
      <c r="K24" s="45">
        <f>AVERAGE(TablaMatrizPrecios[[#This Row],[EPR unit.]:[SOLVIAL unit.]])</f>
        <v>197619.33333333334</v>
      </c>
      <c r="L24" s="45">
        <f t="shared" si="0"/>
        <v>5928580</v>
      </c>
      <c r="M24" s="46">
        <v>0.19</v>
      </c>
      <c r="N24" s="45">
        <f t="shared" si="1"/>
        <v>4982000</v>
      </c>
      <c r="O24" s="45">
        <f t="shared" si="2"/>
        <v>946580</v>
      </c>
      <c r="P24" s="43" t="s">
        <v>64</v>
      </c>
      <c r="Q24" s="47">
        <f t="shared" si="3"/>
        <v>166066</v>
      </c>
      <c r="R24" s="48">
        <f t="shared" si="4"/>
        <v>197618.54</v>
      </c>
      <c r="S24" s="58">
        <v>22</v>
      </c>
      <c r="T24" s="26"/>
    </row>
    <row r="25" spans="1:20" ht="222.75" customHeight="1" x14ac:dyDescent="0.25">
      <c r="A25" s="57">
        <v>23</v>
      </c>
      <c r="B25" s="43" t="s">
        <v>91</v>
      </c>
      <c r="C25" s="44" t="s">
        <v>92</v>
      </c>
      <c r="D25" s="43" t="s">
        <v>62</v>
      </c>
      <c r="E25" s="43" t="s">
        <v>70</v>
      </c>
      <c r="F25" s="43" t="s">
        <v>46</v>
      </c>
      <c r="G25" s="43">
        <v>30</v>
      </c>
      <c r="H25" s="45">
        <v>99008</v>
      </c>
      <c r="I25" s="45">
        <v>380800</v>
      </c>
      <c r="J25" s="45">
        <v>113050</v>
      </c>
      <c r="K25" s="45">
        <f>AVERAGE(TablaMatrizPrecios[[#This Row],[EPR unit.]:[SOLVIAL unit.]])</f>
        <v>197619.33333333334</v>
      </c>
      <c r="L25" s="45">
        <f t="shared" si="0"/>
        <v>5928580</v>
      </c>
      <c r="M25" s="46">
        <v>0.19</v>
      </c>
      <c r="N25" s="45">
        <f t="shared" si="1"/>
        <v>4982000</v>
      </c>
      <c r="O25" s="45">
        <f t="shared" si="2"/>
        <v>946580</v>
      </c>
      <c r="P25" s="43" t="s">
        <v>64</v>
      </c>
      <c r="Q25" s="47">
        <f t="shared" si="3"/>
        <v>166066</v>
      </c>
      <c r="R25" s="48">
        <f t="shared" si="4"/>
        <v>197618.54</v>
      </c>
      <c r="S25" s="58">
        <v>23</v>
      </c>
      <c r="T25" s="26"/>
    </row>
    <row r="26" spans="1:20" ht="222.75" customHeight="1" x14ac:dyDescent="0.25">
      <c r="A26" s="57">
        <v>24</v>
      </c>
      <c r="B26" s="43" t="s">
        <v>91</v>
      </c>
      <c r="C26" s="44" t="s">
        <v>92</v>
      </c>
      <c r="D26" s="43" t="s">
        <v>62</v>
      </c>
      <c r="E26" s="43" t="s">
        <v>93</v>
      </c>
      <c r="F26" s="43" t="s">
        <v>46</v>
      </c>
      <c r="G26" s="43">
        <v>20</v>
      </c>
      <c r="H26" s="45">
        <v>99008</v>
      </c>
      <c r="I26" s="45">
        <v>380800</v>
      </c>
      <c r="J26" s="45">
        <v>113050</v>
      </c>
      <c r="K26" s="45">
        <f>AVERAGE(TablaMatrizPrecios[[#This Row],[EPR unit.]:[SOLVIAL unit.]])</f>
        <v>197619.33333333334</v>
      </c>
      <c r="L26" s="45">
        <f t="shared" si="0"/>
        <v>3952386.666666667</v>
      </c>
      <c r="M26" s="27">
        <v>0.19</v>
      </c>
      <c r="N26" s="45">
        <f t="shared" si="1"/>
        <v>3321333.333333334</v>
      </c>
      <c r="O26" s="45">
        <f t="shared" si="2"/>
        <v>631053.33333333302</v>
      </c>
      <c r="P26" s="43" t="s">
        <v>64</v>
      </c>
      <c r="Q26" s="47">
        <f t="shared" si="3"/>
        <v>166066</v>
      </c>
      <c r="R26" s="48">
        <f t="shared" si="4"/>
        <v>197618.54</v>
      </c>
      <c r="S26" s="58">
        <v>24</v>
      </c>
      <c r="T26" s="26"/>
    </row>
    <row r="27" spans="1:20" ht="47.25" customHeight="1" x14ac:dyDescent="0.25">
      <c r="A27" s="57">
        <v>25</v>
      </c>
      <c r="B27" s="43" t="s">
        <v>94</v>
      </c>
      <c r="C27" s="44" t="s">
        <v>95</v>
      </c>
      <c r="D27" s="43" t="s">
        <v>79</v>
      </c>
      <c r="E27" s="43" t="s">
        <v>63</v>
      </c>
      <c r="F27" s="43" t="s">
        <v>46</v>
      </c>
      <c r="G27" s="43">
        <v>20</v>
      </c>
      <c r="H27" s="45">
        <v>15000</v>
      </c>
      <c r="I27" s="45">
        <v>5500</v>
      </c>
      <c r="J27" s="45">
        <v>6500</v>
      </c>
      <c r="K27" s="45">
        <f>AVERAGE(TablaMatrizPrecios[[#This Row],[EPR unit.]:[SOLVIAL unit.]])</f>
        <v>9000</v>
      </c>
      <c r="L27" s="45">
        <f t="shared" si="0"/>
        <v>180000</v>
      </c>
      <c r="M27" s="27">
        <v>0</v>
      </c>
      <c r="N27" s="45">
        <f t="shared" si="1"/>
        <v>180000</v>
      </c>
      <c r="O27" s="45">
        <f t="shared" si="2"/>
        <v>0</v>
      </c>
      <c r="P27" s="43" t="s">
        <v>96</v>
      </c>
      <c r="Q27" s="47">
        <f t="shared" si="3"/>
        <v>9000</v>
      </c>
      <c r="R27" s="48">
        <f t="shared" si="4"/>
        <v>9000</v>
      </c>
      <c r="S27" s="58">
        <v>25</v>
      </c>
      <c r="T27" s="26"/>
    </row>
    <row r="28" spans="1:20" ht="122.25" customHeight="1" x14ac:dyDescent="0.25">
      <c r="A28" s="57">
        <v>26</v>
      </c>
      <c r="B28" s="43" t="s">
        <v>97</v>
      </c>
      <c r="C28" s="44" t="s">
        <v>98</v>
      </c>
      <c r="D28" s="43" t="s">
        <v>79</v>
      </c>
      <c r="E28" s="43" t="s">
        <v>63</v>
      </c>
      <c r="F28" s="43" t="s">
        <v>46</v>
      </c>
      <c r="G28" s="43">
        <v>10</v>
      </c>
      <c r="H28" s="45">
        <v>36949.5</v>
      </c>
      <c r="I28" s="45">
        <v>23800</v>
      </c>
      <c r="J28" s="45">
        <v>18899.580000000002</v>
      </c>
      <c r="K28" s="45">
        <f>AVERAGE(TablaMatrizPrecios[[#This Row],[EPR unit.]:[SOLVIAL unit.]])</f>
        <v>26549.693333333333</v>
      </c>
      <c r="L28" s="45">
        <f t="shared" si="0"/>
        <v>265496.93333333335</v>
      </c>
      <c r="M28" s="27">
        <v>0.19</v>
      </c>
      <c r="N28" s="45">
        <f t="shared" si="1"/>
        <v>223106.66666666669</v>
      </c>
      <c r="O28" s="45">
        <f t="shared" si="2"/>
        <v>42390.266666666663</v>
      </c>
      <c r="P28" s="43" t="s">
        <v>64</v>
      </c>
      <c r="Q28" s="47">
        <f t="shared" si="3"/>
        <v>22310</v>
      </c>
      <c r="R28" s="48">
        <f t="shared" si="4"/>
        <v>26548.9</v>
      </c>
      <c r="S28" s="58">
        <v>26</v>
      </c>
      <c r="T28" s="26"/>
    </row>
    <row r="29" spans="1:20" ht="63.75" customHeight="1" x14ac:dyDescent="0.25">
      <c r="A29" s="57">
        <v>27</v>
      </c>
      <c r="B29" s="43" t="s">
        <v>99</v>
      </c>
      <c r="C29" s="44" t="s">
        <v>100</v>
      </c>
      <c r="D29" s="43" t="s">
        <v>79</v>
      </c>
      <c r="E29" s="43" t="s">
        <v>63</v>
      </c>
      <c r="F29" s="43" t="s">
        <v>46</v>
      </c>
      <c r="G29" s="43">
        <v>10</v>
      </c>
      <c r="H29" s="45">
        <v>10000</v>
      </c>
      <c r="I29" s="45">
        <v>6000</v>
      </c>
      <c r="J29" s="45">
        <v>11200</v>
      </c>
      <c r="K29" s="45">
        <f>AVERAGE(TablaMatrizPrecios[[#This Row],[EPR unit.]:[SOLVIAL unit.]])</f>
        <v>9066.6666666666661</v>
      </c>
      <c r="L29" s="45">
        <f t="shared" si="0"/>
        <v>90666.666666666657</v>
      </c>
      <c r="M29" s="27">
        <v>0</v>
      </c>
      <c r="N29" s="45">
        <f t="shared" si="1"/>
        <v>90666.666666666657</v>
      </c>
      <c r="O29" s="45">
        <f t="shared" si="2"/>
        <v>0</v>
      </c>
      <c r="P29" s="43" t="s">
        <v>96</v>
      </c>
      <c r="Q29" s="47">
        <f t="shared" si="3"/>
        <v>9066</v>
      </c>
      <c r="R29" s="48">
        <f t="shared" si="4"/>
        <v>9066</v>
      </c>
      <c r="S29" s="58">
        <v>27</v>
      </c>
      <c r="T29" s="26"/>
    </row>
    <row r="30" spans="1:20" ht="110.25" customHeight="1" x14ac:dyDescent="0.25">
      <c r="A30" s="57">
        <v>28</v>
      </c>
      <c r="B30" s="43" t="s">
        <v>101</v>
      </c>
      <c r="C30" s="44" t="s">
        <v>102</v>
      </c>
      <c r="D30" s="43" t="s">
        <v>79</v>
      </c>
      <c r="E30" s="43" t="s">
        <v>103</v>
      </c>
      <c r="F30" s="49" t="s">
        <v>104</v>
      </c>
      <c r="G30" s="43">
        <v>1</v>
      </c>
      <c r="H30" s="45">
        <v>84954.1</v>
      </c>
      <c r="I30" s="45">
        <v>142800</v>
      </c>
      <c r="J30" s="45">
        <v>109998.84</v>
      </c>
      <c r="K30" s="45">
        <f>AVERAGE(TablaMatrizPrecios[[#This Row],[EPR unit.]:[SOLVIAL unit.]])</f>
        <v>112584.31333333334</v>
      </c>
      <c r="L30" s="45">
        <f t="shared" si="0"/>
        <v>112584.31333333334</v>
      </c>
      <c r="M30" s="27">
        <v>0.19</v>
      </c>
      <c r="N30" s="45">
        <f t="shared" si="1"/>
        <v>94608.666666666672</v>
      </c>
      <c r="O30" s="45">
        <f t="shared" si="2"/>
        <v>17975.646666666667</v>
      </c>
      <c r="P30" s="43" t="s">
        <v>64</v>
      </c>
      <c r="Q30" s="47">
        <f t="shared" si="3"/>
        <v>94608</v>
      </c>
      <c r="R30" s="48">
        <f t="shared" si="4"/>
        <v>112583.52</v>
      </c>
      <c r="S30" s="58">
        <v>28</v>
      </c>
      <c r="T30" s="26"/>
    </row>
    <row r="31" spans="1:20" ht="55.5" customHeight="1" x14ac:dyDescent="0.25">
      <c r="A31" s="57">
        <v>29</v>
      </c>
      <c r="B31" s="43" t="s">
        <v>105</v>
      </c>
      <c r="C31" s="44" t="s">
        <v>106</v>
      </c>
      <c r="D31" s="43" t="s">
        <v>79</v>
      </c>
      <c r="E31" s="43" t="s">
        <v>63</v>
      </c>
      <c r="F31" s="43" t="s">
        <v>46</v>
      </c>
      <c r="G31" s="43">
        <v>10</v>
      </c>
      <c r="H31" s="45">
        <v>32725</v>
      </c>
      <c r="I31" s="45">
        <v>17850</v>
      </c>
      <c r="J31" s="45">
        <v>18899.580000000002</v>
      </c>
      <c r="K31" s="45">
        <f>AVERAGE(TablaMatrizPrecios[[#This Row],[EPR unit.]:[SOLVIAL unit.]])</f>
        <v>23158.193333333333</v>
      </c>
      <c r="L31" s="45">
        <f t="shared" si="0"/>
        <v>231581.93333333332</v>
      </c>
      <c r="M31" s="27">
        <v>0.19</v>
      </c>
      <c r="N31" s="45">
        <f t="shared" si="1"/>
        <v>194606.66666666666</v>
      </c>
      <c r="O31" s="45">
        <f t="shared" si="2"/>
        <v>36975.266666666663</v>
      </c>
      <c r="P31" s="43" t="s">
        <v>64</v>
      </c>
      <c r="Q31" s="47">
        <f t="shared" si="3"/>
        <v>19460</v>
      </c>
      <c r="R31" s="48">
        <f t="shared" si="4"/>
        <v>23157.4</v>
      </c>
      <c r="S31" s="58">
        <v>29</v>
      </c>
      <c r="T31" s="26"/>
    </row>
    <row r="32" spans="1:20" ht="101.25" customHeight="1" x14ac:dyDescent="0.25">
      <c r="A32" s="57">
        <v>30</v>
      </c>
      <c r="B32" s="43" t="s">
        <v>107</v>
      </c>
      <c r="C32" s="44" t="s">
        <v>108</v>
      </c>
      <c r="D32" s="43" t="s">
        <v>79</v>
      </c>
      <c r="E32" s="43" t="s">
        <v>63</v>
      </c>
      <c r="F32" s="43" t="s">
        <v>46</v>
      </c>
      <c r="G32" s="43">
        <v>10</v>
      </c>
      <c r="H32" s="45">
        <v>65450</v>
      </c>
      <c r="I32" s="45">
        <v>39270</v>
      </c>
      <c r="J32" s="45">
        <v>30799.58</v>
      </c>
      <c r="K32" s="45">
        <f>AVERAGE(TablaMatrizPrecios[[#This Row],[EPR unit.]:[SOLVIAL unit.]])</f>
        <v>45173.193333333336</v>
      </c>
      <c r="L32" s="45">
        <f t="shared" si="0"/>
        <v>451731.93333333335</v>
      </c>
      <c r="M32" s="27">
        <v>0.19</v>
      </c>
      <c r="N32" s="45">
        <f t="shared" si="1"/>
        <v>379606.66666666669</v>
      </c>
      <c r="O32" s="45">
        <f t="shared" si="2"/>
        <v>72125.266666666663</v>
      </c>
      <c r="P32" s="43" t="s">
        <v>64</v>
      </c>
      <c r="Q32" s="47">
        <f t="shared" si="3"/>
        <v>37960</v>
      </c>
      <c r="R32" s="48">
        <f t="shared" si="4"/>
        <v>45172.4</v>
      </c>
      <c r="S32" s="58">
        <v>30</v>
      </c>
      <c r="T32" s="26"/>
    </row>
    <row r="33" spans="1:20" ht="126" customHeight="1" x14ac:dyDescent="0.25">
      <c r="A33" s="57">
        <v>31</v>
      </c>
      <c r="B33" s="43" t="s">
        <v>109</v>
      </c>
      <c r="C33" s="44" t="s">
        <v>110</v>
      </c>
      <c r="D33" s="43" t="s">
        <v>62</v>
      </c>
      <c r="E33" s="43" t="s">
        <v>63</v>
      </c>
      <c r="F33" s="43" t="s">
        <v>46</v>
      </c>
      <c r="G33" s="43">
        <v>50</v>
      </c>
      <c r="H33" s="45">
        <v>19635</v>
      </c>
      <c r="I33" s="45">
        <v>17850</v>
      </c>
      <c r="J33" s="45">
        <v>17850</v>
      </c>
      <c r="K33" s="45">
        <f>AVERAGE(TablaMatrizPrecios[[#This Row],[EPR unit.]:[SOLVIAL unit.]])</f>
        <v>18445</v>
      </c>
      <c r="L33" s="45">
        <f t="shared" si="0"/>
        <v>922250</v>
      </c>
      <c r="M33" s="27">
        <v>0.19</v>
      </c>
      <c r="N33" s="45">
        <f t="shared" si="1"/>
        <v>775000</v>
      </c>
      <c r="O33" s="45">
        <f t="shared" si="2"/>
        <v>147250</v>
      </c>
      <c r="P33" s="43" t="s">
        <v>64</v>
      </c>
      <c r="Q33" s="47">
        <f t="shared" si="3"/>
        <v>15500</v>
      </c>
      <c r="R33" s="48">
        <f t="shared" si="4"/>
        <v>18445</v>
      </c>
      <c r="S33" s="58">
        <v>31</v>
      </c>
      <c r="T33" s="26"/>
    </row>
    <row r="34" spans="1:20" ht="223.5" customHeight="1" x14ac:dyDescent="0.25">
      <c r="A34" s="57">
        <v>32</v>
      </c>
      <c r="B34" s="43" t="s">
        <v>111</v>
      </c>
      <c r="C34" s="44" t="s">
        <v>112</v>
      </c>
      <c r="D34" s="43" t="s">
        <v>79</v>
      </c>
      <c r="E34" s="43" t="s">
        <v>63</v>
      </c>
      <c r="F34" s="43" t="s">
        <v>46</v>
      </c>
      <c r="G34" s="43">
        <v>10</v>
      </c>
      <c r="H34" s="45">
        <v>16500</v>
      </c>
      <c r="I34" s="45">
        <v>8500</v>
      </c>
      <c r="J34" s="45">
        <v>9500</v>
      </c>
      <c r="K34" s="45">
        <f>AVERAGE(TablaMatrizPrecios[[#This Row],[EPR unit.]:[SOLVIAL unit.]])</f>
        <v>11500</v>
      </c>
      <c r="L34" s="45">
        <f t="shared" si="0"/>
        <v>115000</v>
      </c>
      <c r="M34" s="50">
        <v>0</v>
      </c>
      <c r="N34" s="45">
        <f t="shared" si="1"/>
        <v>115000</v>
      </c>
      <c r="O34" s="45">
        <f t="shared" si="2"/>
        <v>0</v>
      </c>
      <c r="P34" s="43" t="s">
        <v>96</v>
      </c>
      <c r="Q34" s="47">
        <f t="shared" si="3"/>
        <v>11500</v>
      </c>
      <c r="R34" s="48">
        <f t="shared" si="4"/>
        <v>11500</v>
      </c>
      <c r="S34" s="58">
        <v>32</v>
      </c>
      <c r="T34" s="26"/>
    </row>
    <row r="35" spans="1:20" ht="60" customHeight="1" x14ac:dyDescent="0.25">
      <c r="A35" s="57">
        <v>33</v>
      </c>
      <c r="B35" s="43" t="s">
        <v>113</v>
      </c>
      <c r="C35" s="44" t="s">
        <v>114</v>
      </c>
      <c r="D35" s="43" t="s">
        <v>79</v>
      </c>
      <c r="E35" s="43" t="s">
        <v>68</v>
      </c>
      <c r="F35" s="43" t="s">
        <v>80</v>
      </c>
      <c r="G35" s="43">
        <v>1</v>
      </c>
      <c r="H35" s="45">
        <v>45815</v>
      </c>
      <c r="I35" s="45">
        <v>29750</v>
      </c>
      <c r="J35" s="45">
        <v>42499.66</v>
      </c>
      <c r="K35" s="45">
        <f>AVERAGE(TablaMatrizPrecios[[#This Row],[EPR unit.]:[SOLVIAL unit.]])</f>
        <v>39354.886666666665</v>
      </c>
      <c r="L35" s="45">
        <f t="shared" ref="L35:L51" si="5">G35*K35</f>
        <v>39354.886666666665</v>
      </c>
      <c r="M35" s="27">
        <v>0.19</v>
      </c>
      <c r="N35" s="45">
        <f t="shared" ref="N35:N51" si="6">IF(M35=0,L35,L35/(1+M35))</f>
        <v>33071.333333333336</v>
      </c>
      <c r="O35" s="45">
        <f t="shared" ref="O35:O51" si="7">L35-N35</f>
        <v>6283.5533333333296</v>
      </c>
      <c r="P35" s="43" t="s">
        <v>64</v>
      </c>
      <c r="Q35" s="47">
        <f t="shared" ref="Q35:Q51" si="8">ROUNDDOWN(ROUND(K35/(1+M35),6),0)</f>
        <v>33071</v>
      </c>
      <c r="R35" s="48">
        <f t="shared" ref="R35:R51" si="9">ROUNDDOWN(ROUND(Q35*(1+M35),6),2)</f>
        <v>39354.49</v>
      </c>
      <c r="S35" s="58">
        <v>33</v>
      </c>
      <c r="T35" s="26"/>
    </row>
    <row r="36" spans="1:20" ht="60" customHeight="1" x14ac:dyDescent="0.25">
      <c r="A36" s="57">
        <v>34</v>
      </c>
      <c r="B36" s="43" t="s">
        <v>113</v>
      </c>
      <c r="C36" s="44" t="s">
        <v>114</v>
      </c>
      <c r="D36" s="43" t="s">
        <v>79</v>
      </c>
      <c r="E36" s="43" t="s">
        <v>69</v>
      </c>
      <c r="F36" s="43" t="s">
        <v>80</v>
      </c>
      <c r="G36" s="43">
        <v>1</v>
      </c>
      <c r="H36" s="45">
        <v>45815</v>
      </c>
      <c r="I36" s="45">
        <v>29750</v>
      </c>
      <c r="J36" s="45">
        <v>42499.66</v>
      </c>
      <c r="K36" s="45">
        <f>AVERAGE(TablaMatrizPrecios[[#This Row],[EPR unit.]:[SOLVIAL unit.]])</f>
        <v>39354.886666666665</v>
      </c>
      <c r="L36" s="45">
        <f t="shared" si="5"/>
        <v>39354.886666666665</v>
      </c>
      <c r="M36" s="27">
        <v>0.19</v>
      </c>
      <c r="N36" s="45">
        <f t="shared" si="6"/>
        <v>33071.333333333336</v>
      </c>
      <c r="O36" s="45">
        <f t="shared" si="7"/>
        <v>6283.5533333333296</v>
      </c>
      <c r="P36" s="43" t="s">
        <v>64</v>
      </c>
      <c r="Q36" s="47">
        <f t="shared" si="8"/>
        <v>33071</v>
      </c>
      <c r="R36" s="48">
        <f t="shared" si="9"/>
        <v>39354.49</v>
      </c>
      <c r="S36" s="58">
        <v>34</v>
      </c>
      <c r="T36" s="26"/>
    </row>
    <row r="37" spans="1:20" ht="95.25" customHeight="1" x14ac:dyDescent="0.25">
      <c r="A37" s="57">
        <v>35</v>
      </c>
      <c r="B37" s="43" t="s">
        <v>115</v>
      </c>
      <c r="C37" s="44" t="s">
        <v>116</v>
      </c>
      <c r="D37" s="43" t="s">
        <v>79</v>
      </c>
      <c r="E37" s="43" t="s">
        <v>63</v>
      </c>
      <c r="F37" s="43" t="s">
        <v>46</v>
      </c>
      <c r="G37" s="43">
        <v>10</v>
      </c>
      <c r="H37" s="45">
        <v>22500</v>
      </c>
      <c r="I37" s="45">
        <v>7500</v>
      </c>
      <c r="J37" s="45">
        <v>12000</v>
      </c>
      <c r="K37" s="45">
        <f>AVERAGE(TablaMatrizPrecios[[#This Row],[EPR unit.]:[SOLVIAL unit.]])</f>
        <v>14000</v>
      </c>
      <c r="L37" s="45">
        <f t="shared" si="5"/>
        <v>140000</v>
      </c>
      <c r="M37" s="27">
        <v>0</v>
      </c>
      <c r="N37" s="45">
        <f t="shared" si="6"/>
        <v>140000</v>
      </c>
      <c r="O37" s="45">
        <f t="shared" si="7"/>
        <v>0</v>
      </c>
      <c r="P37" s="43" t="s">
        <v>96</v>
      </c>
      <c r="Q37" s="47">
        <f t="shared" si="8"/>
        <v>14000</v>
      </c>
      <c r="R37" s="48">
        <f t="shared" si="9"/>
        <v>14000</v>
      </c>
      <c r="S37" s="58">
        <v>35</v>
      </c>
      <c r="T37" s="26"/>
    </row>
    <row r="38" spans="1:20" ht="89.25" customHeight="1" x14ac:dyDescent="0.25">
      <c r="A38" s="57">
        <v>36</v>
      </c>
      <c r="B38" s="43" t="s">
        <v>117</v>
      </c>
      <c r="C38" s="44" t="s">
        <v>118</v>
      </c>
      <c r="D38" s="43" t="s">
        <v>79</v>
      </c>
      <c r="E38" s="43" t="s">
        <v>63</v>
      </c>
      <c r="F38" s="43" t="s">
        <v>46</v>
      </c>
      <c r="G38" s="43">
        <v>10</v>
      </c>
      <c r="H38" s="45">
        <v>30345</v>
      </c>
      <c r="I38" s="45">
        <v>11305</v>
      </c>
      <c r="J38" s="45">
        <v>13499.36</v>
      </c>
      <c r="K38" s="45">
        <f>AVERAGE(TablaMatrizPrecios[[#This Row],[EPR unit.]:[SOLVIAL unit.]])</f>
        <v>18383.12</v>
      </c>
      <c r="L38" s="45">
        <f t="shared" si="5"/>
        <v>183831.19999999998</v>
      </c>
      <c r="M38" s="27">
        <v>0.19</v>
      </c>
      <c r="N38" s="45">
        <f t="shared" si="6"/>
        <v>154480</v>
      </c>
      <c r="O38" s="45">
        <f t="shared" si="7"/>
        <v>29351.199999999983</v>
      </c>
      <c r="P38" s="43" t="s">
        <v>64</v>
      </c>
      <c r="Q38" s="47">
        <f t="shared" si="8"/>
        <v>15448</v>
      </c>
      <c r="R38" s="48">
        <f t="shared" si="9"/>
        <v>18383.12</v>
      </c>
      <c r="S38" s="58">
        <v>36</v>
      </c>
      <c r="T38" s="26"/>
    </row>
    <row r="39" spans="1:20" ht="96.75" customHeight="1" x14ac:dyDescent="0.25">
      <c r="A39" s="57">
        <v>37</v>
      </c>
      <c r="B39" s="43" t="s">
        <v>119</v>
      </c>
      <c r="C39" s="44" t="s">
        <v>120</v>
      </c>
      <c r="D39" s="43" t="s">
        <v>62</v>
      </c>
      <c r="E39" s="43" t="s">
        <v>63</v>
      </c>
      <c r="F39" s="43" t="s">
        <v>46</v>
      </c>
      <c r="G39" s="43">
        <v>10</v>
      </c>
      <c r="H39" s="45">
        <v>27965</v>
      </c>
      <c r="I39" s="45">
        <v>11305</v>
      </c>
      <c r="J39" s="45">
        <v>23800</v>
      </c>
      <c r="K39" s="45">
        <f>AVERAGE(TablaMatrizPrecios[[#This Row],[EPR unit.]:[SOLVIAL unit.]])</f>
        <v>21023.333333333332</v>
      </c>
      <c r="L39" s="45">
        <f t="shared" si="5"/>
        <v>210233.33333333331</v>
      </c>
      <c r="M39" s="27">
        <v>0.19</v>
      </c>
      <c r="N39" s="45">
        <f t="shared" si="6"/>
        <v>176666.66666666666</v>
      </c>
      <c r="O39" s="45">
        <f t="shared" si="7"/>
        <v>33566.666666666657</v>
      </c>
      <c r="P39" s="43" t="s">
        <v>64</v>
      </c>
      <c r="Q39" s="47">
        <f t="shared" si="8"/>
        <v>17666</v>
      </c>
      <c r="R39" s="48">
        <f t="shared" si="9"/>
        <v>21022.54</v>
      </c>
      <c r="S39" s="58">
        <v>37</v>
      </c>
      <c r="T39" s="26"/>
    </row>
    <row r="40" spans="1:20" ht="172.5" customHeight="1" x14ac:dyDescent="0.25">
      <c r="A40" s="57">
        <v>38</v>
      </c>
      <c r="B40" s="43" t="s">
        <v>121</v>
      </c>
      <c r="C40" s="44" t="s">
        <v>122</v>
      </c>
      <c r="D40" s="43" t="s">
        <v>79</v>
      </c>
      <c r="E40" s="43" t="s">
        <v>63</v>
      </c>
      <c r="F40" s="43" t="s">
        <v>104</v>
      </c>
      <c r="G40" s="43">
        <v>5</v>
      </c>
      <c r="H40" s="45">
        <v>32725</v>
      </c>
      <c r="I40" s="45">
        <v>21420</v>
      </c>
      <c r="J40" s="45">
        <v>39999.47</v>
      </c>
      <c r="K40" s="45">
        <f>AVERAGE(TablaMatrizPrecios[[#This Row],[EPR unit.]:[SOLVIAL unit.]])</f>
        <v>31381.49</v>
      </c>
      <c r="L40" s="45">
        <f t="shared" si="5"/>
        <v>156907.45000000001</v>
      </c>
      <c r="M40" s="27">
        <v>0.19</v>
      </c>
      <c r="N40" s="45">
        <f t="shared" si="6"/>
        <v>131855.00000000003</v>
      </c>
      <c r="O40" s="45">
        <f t="shared" si="7"/>
        <v>25052.449999999983</v>
      </c>
      <c r="P40" s="43" t="s">
        <v>64</v>
      </c>
      <c r="Q40" s="47">
        <f t="shared" si="8"/>
        <v>26371</v>
      </c>
      <c r="R40" s="48">
        <f t="shared" si="9"/>
        <v>31381.49</v>
      </c>
      <c r="S40" s="58">
        <v>38</v>
      </c>
      <c r="T40" s="26"/>
    </row>
    <row r="41" spans="1:20" ht="49.5" customHeight="1" x14ac:dyDescent="0.25">
      <c r="A41" s="57">
        <v>39</v>
      </c>
      <c r="B41" s="43" t="s">
        <v>123</v>
      </c>
      <c r="C41" s="44" t="s">
        <v>124</v>
      </c>
      <c r="D41" s="43" t="s">
        <v>79</v>
      </c>
      <c r="E41" s="43" t="s">
        <v>63</v>
      </c>
      <c r="F41" s="43" t="s">
        <v>125</v>
      </c>
      <c r="G41" s="43">
        <v>10</v>
      </c>
      <c r="H41" s="45">
        <v>24500</v>
      </c>
      <c r="I41" s="45">
        <v>10000</v>
      </c>
      <c r="J41" s="45">
        <v>15000</v>
      </c>
      <c r="K41" s="45">
        <f>AVERAGE(TablaMatrizPrecios[[#This Row],[EPR unit.]:[SOLVIAL unit.]])</f>
        <v>16500</v>
      </c>
      <c r="L41" s="45">
        <f t="shared" si="5"/>
        <v>165000</v>
      </c>
      <c r="M41" s="27">
        <v>0</v>
      </c>
      <c r="N41" s="45">
        <f t="shared" si="6"/>
        <v>165000</v>
      </c>
      <c r="O41" s="45">
        <f t="shared" si="7"/>
        <v>0</v>
      </c>
      <c r="P41" s="43" t="s">
        <v>96</v>
      </c>
      <c r="Q41" s="47">
        <f t="shared" si="8"/>
        <v>16500</v>
      </c>
      <c r="R41" s="48">
        <f t="shared" si="9"/>
        <v>16500</v>
      </c>
      <c r="S41" s="58">
        <v>39</v>
      </c>
      <c r="T41" s="26"/>
    </row>
    <row r="42" spans="1:20" ht="249.75" customHeight="1" x14ac:dyDescent="0.25">
      <c r="A42" s="57">
        <v>40</v>
      </c>
      <c r="B42" s="43" t="s">
        <v>126</v>
      </c>
      <c r="C42" s="44" t="s">
        <v>127</v>
      </c>
      <c r="D42" s="43" t="s">
        <v>79</v>
      </c>
      <c r="E42" s="43" t="s">
        <v>63</v>
      </c>
      <c r="F42" s="43" t="s">
        <v>46</v>
      </c>
      <c r="G42" s="43">
        <v>12</v>
      </c>
      <c r="H42" s="45">
        <v>27965</v>
      </c>
      <c r="I42" s="45">
        <v>29750</v>
      </c>
      <c r="J42" s="45">
        <v>9499.77</v>
      </c>
      <c r="K42" s="45">
        <f>AVERAGE(TablaMatrizPrecios[[#This Row],[EPR unit.]:[SOLVIAL unit.]])</f>
        <v>22404.923333333336</v>
      </c>
      <c r="L42" s="45">
        <f t="shared" si="5"/>
        <v>268859.08</v>
      </c>
      <c r="M42" s="27">
        <v>0.19</v>
      </c>
      <c r="N42" s="45">
        <f t="shared" si="6"/>
        <v>225932.00000000003</v>
      </c>
      <c r="O42" s="45">
        <f t="shared" si="7"/>
        <v>42927.079999999987</v>
      </c>
      <c r="P42" s="43" t="s">
        <v>64</v>
      </c>
      <c r="Q42" s="47">
        <f t="shared" si="8"/>
        <v>18827</v>
      </c>
      <c r="R42" s="48">
        <f t="shared" si="9"/>
        <v>22404.13</v>
      </c>
      <c r="S42" s="58">
        <v>40</v>
      </c>
      <c r="T42" s="26"/>
    </row>
    <row r="43" spans="1:20" ht="103.5" customHeight="1" x14ac:dyDescent="0.25">
      <c r="A43" s="57">
        <v>41</v>
      </c>
      <c r="B43" s="43" t="s">
        <v>128</v>
      </c>
      <c r="C43" s="44" t="s">
        <v>129</v>
      </c>
      <c r="D43" s="43" t="s">
        <v>62</v>
      </c>
      <c r="E43" s="43" t="s">
        <v>130</v>
      </c>
      <c r="F43" s="43" t="s">
        <v>46</v>
      </c>
      <c r="G43" s="43">
        <v>20</v>
      </c>
      <c r="H43" s="45">
        <v>25585</v>
      </c>
      <c r="I43" s="45">
        <v>4998</v>
      </c>
      <c r="J43" s="45">
        <v>7999.18</v>
      </c>
      <c r="K43" s="45">
        <f>AVERAGE(TablaMatrizPrecios[[#This Row],[EPR unit.]:[SOLVIAL unit.]])</f>
        <v>12860.726666666667</v>
      </c>
      <c r="L43" s="45">
        <f t="shared" si="5"/>
        <v>257214.53333333335</v>
      </c>
      <c r="M43" s="27">
        <v>0.19</v>
      </c>
      <c r="N43" s="45">
        <f t="shared" si="6"/>
        <v>216146.66666666669</v>
      </c>
      <c r="O43" s="45">
        <f t="shared" si="7"/>
        <v>41067.866666666669</v>
      </c>
      <c r="P43" s="43" t="s">
        <v>64</v>
      </c>
      <c r="Q43" s="47">
        <f t="shared" si="8"/>
        <v>10807</v>
      </c>
      <c r="R43" s="48">
        <f t="shared" si="9"/>
        <v>12860.33</v>
      </c>
      <c r="S43" s="58">
        <v>41</v>
      </c>
      <c r="T43" s="26"/>
    </row>
    <row r="44" spans="1:20" ht="132" customHeight="1" x14ac:dyDescent="0.25">
      <c r="A44" s="57">
        <v>42</v>
      </c>
      <c r="B44" s="43" t="s">
        <v>131</v>
      </c>
      <c r="C44" s="44" t="s">
        <v>132</v>
      </c>
      <c r="D44" s="43" t="s">
        <v>62</v>
      </c>
      <c r="E44" s="43" t="s">
        <v>133</v>
      </c>
      <c r="F44" s="43" t="s">
        <v>46</v>
      </c>
      <c r="G44" s="43">
        <v>20</v>
      </c>
      <c r="H44" s="45">
        <v>109837</v>
      </c>
      <c r="I44" s="45">
        <v>178500</v>
      </c>
      <c r="J44" s="45">
        <v>95200</v>
      </c>
      <c r="K44" s="45">
        <f>AVERAGE(TablaMatrizPrecios[[#This Row],[EPR unit.]:[SOLVIAL unit.]])</f>
        <v>127845.66666666667</v>
      </c>
      <c r="L44" s="45">
        <f t="shared" si="5"/>
        <v>2556913.3333333335</v>
      </c>
      <c r="M44" s="27">
        <v>0.19</v>
      </c>
      <c r="N44" s="45">
        <f t="shared" si="6"/>
        <v>2148666.666666667</v>
      </c>
      <c r="O44" s="45">
        <f t="shared" si="7"/>
        <v>408246.66666666651</v>
      </c>
      <c r="P44" s="43" t="s">
        <v>64</v>
      </c>
      <c r="Q44" s="47">
        <f t="shared" si="8"/>
        <v>107433</v>
      </c>
      <c r="R44" s="48">
        <f t="shared" si="9"/>
        <v>127845.27</v>
      </c>
      <c r="S44" s="58">
        <v>42</v>
      </c>
      <c r="T44" s="26"/>
    </row>
    <row r="45" spans="1:20" ht="197.25" customHeight="1" x14ac:dyDescent="0.25">
      <c r="A45" s="57">
        <v>43</v>
      </c>
      <c r="B45" s="43" t="s">
        <v>134</v>
      </c>
      <c r="C45" s="44" t="s">
        <v>135</v>
      </c>
      <c r="D45" s="43" t="s">
        <v>62</v>
      </c>
      <c r="E45" s="43" t="s">
        <v>63</v>
      </c>
      <c r="F45" s="43" t="s">
        <v>46</v>
      </c>
      <c r="G45" s="43">
        <v>60</v>
      </c>
      <c r="H45" s="45">
        <v>46410</v>
      </c>
      <c r="I45" s="45">
        <v>107100</v>
      </c>
      <c r="J45" s="45">
        <v>83300</v>
      </c>
      <c r="K45" s="45">
        <f>AVERAGE(TablaMatrizPrecios[[#This Row],[EPR unit.]:[SOLVIAL unit.]])</f>
        <v>78936.666666666672</v>
      </c>
      <c r="L45" s="45">
        <f t="shared" si="5"/>
        <v>4736200</v>
      </c>
      <c r="M45" s="27">
        <v>0.19</v>
      </c>
      <c r="N45" s="45">
        <f t="shared" si="6"/>
        <v>3980000</v>
      </c>
      <c r="O45" s="45">
        <f t="shared" si="7"/>
        <v>756200</v>
      </c>
      <c r="P45" s="43" t="s">
        <v>64</v>
      </c>
      <c r="Q45" s="47">
        <f t="shared" si="8"/>
        <v>66333</v>
      </c>
      <c r="R45" s="48">
        <f t="shared" si="9"/>
        <v>78936.27</v>
      </c>
      <c r="S45" s="58">
        <v>43</v>
      </c>
      <c r="T45" s="26"/>
    </row>
    <row r="46" spans="1:20" ht="383.25" customHeight="1" x14ac:dyDescent="0.25">
      <c r="A46" s="57">
        <v>44</v>
      </c>
      <c r="B46" s="43" t="s">
        <v>136</v>
      </c>
      <c r="C46" s="44" t="s">
        <v>137</v>
      </c>
      <c r="D46" s="43" t="s">
        <v>62</v>
      </c>
      <c r="E46" s="51" t="s">
        <v>67</v>
      </c>
      <c r="F46" s="43" t="s">
        <v>46</v>
      </c>
      <c r="G46" s="43">
        <v>20</v>
      </c>
      <c r="H46" s="45">
        <v>60095</v>
      </c>
      <c r="I46" s="45">
        <v>89250</v>
      </c>
      <c r="J46" s="45">
        <v>83300</v>
      </c>
      <c r="K46" s="45">
        <f>AVERAGE(TablaMatrizPrecios[[#This Row],[EPR unit.]:[SOLVIAL unit.]])</f>
        <v>77548.333333333328</v>
      </c>
      <c r="L46" s="45">
        <f t="shared" si="5"/>
        <v>1550966.6666666665</v>
      </c>
      <c r="M46" s="27">
        <v>0.19</v>
      </c>
      <c r="N46" s="45">
        <f t="shared" si="6"/>
        <v>1303333.3333333333</v>
      </c>
      <c r="O46" s="45">
        <f t="shared" si="7"/>
        <v>247633.33333333326</v>
      </c>
      <c r="P46" s="43" t="s">
        <v>64</v>
      </c>
      <c r="Q46" s="47">
        <f t="shared" si="8"/>
        <v>65166</v>
      </c>
      <c r="R46" s="48">
        <f t="shared" si="9"/>
        <v>77547.539999999994</v>
      </c>
      <c r="S46" s="58">
        <v>44</v>
      </c>
      <c r="T46" s="26"/>
    </row>
    <row r="47" spans="1:20" ht="408.75" customHeight="1" x14ac:dyDescent="0.25">
      <c r="A47" s="57">
        <v>45</v>
      </c>
      <c r="B47" s="43" t="s">
        <v>136</v>
      </c>
      <c r="C47" s="44" t="s">
        <v>137</v>
      </c>
      <c r="D47" s="43" t="s">
        <v>62</v>
      </c>
      <c r="E47" s="51" t="s">
        <v>68</v>
      </c>
      <c r="F47" s="43" t="s">
        <v>46</v>
      </c>
      <c r="G47" s="43">
        <v>20</v>
      </c>
      <c r="H47" s="45">
        <v>60095</v>
      </c>
      <c r="I47" s="45">
        <v>89250</v>
      </c>
      <c r="J47" s="45">
        <v>83300</v>
      </c>
      <c r="K47" s="45">
        <f>AVERAGE(TablaMatrizPrecios[[#This Row],[EPR unit.]:[SOLVIAL unit.]])</f>
        <v>77548.333333333328</v>
      </c>
      <c r="L47" s="45">
        <f t="shared" si="5"/>
        <v>1550966.6666666665</v>
      </c>
      <c r="M47" s="27">
        <v>0.19</v>
      </c>
      <c r="N47" s="45">
        <f t="shared" si="6"/>
        <v>1303333.3333333333</v>
      </c>
      <c r="O47" s="45">
        <f t="shared" si="7"/>
        <v>247633.33333333326</v>
      </c>
      <c r="P47" s="43" t="s">
        <v>64</v>
      </c>
      <c r="Q47" s="47">
        <f t="shared" si="8"/>
        <v>65166</v>
      </c>
      <c r="R47" s="48">
        <f t="shared" si="9"/>
        <v>77547.539999999994</v>
      </c>
      <c r="S47" s="58">
        <v>44</v>
      </c>
      <c r="T47" s="26"/>
    </row>
    <row r="48" spans="1:20" ht="408.75" customHeight="1" x14ac:dyDescent="0.25">
      <c r="A48" s="57">
        <v>46</v>
      </c>
      <c r="B48" s="43" t="s">
        <v>136</v>
      </c>
      <c r="C48" s="44" t="s">
        <v>138</v>
      </c>
      <c r="D48" s="43" t="s">
        <v>62</v>
      </c>
      <c r="E48" s="51" t="s">
        <v>69</v>
      </c>
      <c r="F48" s="43" t="s">
        <v>46</v>
      </c>
      <c r="G48" s="43">
        <v>20</v>
      </c>
      <c r="H48" s="45">
        <v>60095</v>
      </c>
      <c r="I48" s="45">
        <v>89250</v>
      </c>
      <c r="J48" s="45">
        <v>83300</v>
      </c>
      <c r="K48" s="45">
        <f>AVERAGE(TablaMatrizPrecios[[#This Row],[EPR unit.]:[SOLVIAL unit.]])</f>
        <v>77548.333333333328</v>
      </c>
      <c r="L48" s="45">
        <f t="shared" si="5"/>
        <v>1550966.6666666665</v>
      </c>
      <c r="M48" s="27">
        <v>0.19</v>
      </c>
      <c r="N48" s="45">
        <f t="shared" si="6"/>
        <v>1303333.3333333333</v>
      </c>
      <c r="O48" s="45">
        <f t="shared" si="7"/>
        <v>247633.33333333326</v>
      </c>
      <c r="P48" s="43" t="s">
        <v>64</v>
      </c>
      <c r="Q48" s="47">
        <f t="shared" si="8"/>
        <v>65166</v>
      </c>
      <c r="R48" s="48">
        <f t="shared" si="9"/>
        <v>77547.539999999994</v>
      </c>
      <c r="S48" s="58">
        <v>44</v>
      </c>
      <c r="T48" s="26"/>
    </row>
    <row r="49" spans="1:20" ht="408.75" customHeight="1" x14ac:dyDescent="0.25">
      <c r="A49" s="57">
        <v>47</v>
      </c>
      <c r="B49" s="43" t="s">
        <v>136</v>
      </c>
      <c r="C49" s="44" t="s">
        <v>138</v>
      </c>
      <c r="D49" s="43" t="s">
        <v>62</v>
      </c>
      <c r="E49" s="51" t="s">
        <v>70</v>
      </c>
      <c r="F49" s="43" t="s">
        <v>46</v>
      </c>
      <c r="G49" s="43">
        <v>20</v>
      </c>
      <c r="H49" s="45">
        <v>60095</v>
      </c>
      <c r="I49" s="45">
        <v>89250</v>
      </c>
      <c r="J49" s="45">
        <v>83300</v>
      </c>
      <c r="K49" s="45">
        <f>AVERAGE(TablaMatrizPrecios[[#This Row],[EPR unit.]:[SOLVIAL unit.]])</f>
        <v>77548.333333333328</v>
      </c>
      <c r="L49" s="45">
        <f t="shared" si="5"/>
        <v>1550966.6666666665</v>
      </c>
      <c r="M49" s="27">
        <v>0.19</v>
      </c>
      <c r="N49" s="45">
        <f t="shared" si="6"/>
        <v>1303333.3333333333</v>
      </c>
      <c r="O49" s="45">
        <f t="shared" si="7"/>
        <v>247633.33333333326</v>
      </c>
      <c r="P49" s="43" t="s">
        <v>64</v>
      </c>
      <c r="Q49" s="47">
        <f t="shared" si="8"/>
        <v>65166</v>
      </c>
      <c r="R49" s="48">
        <f t="shared" si="9"/>
        <v>77547.539999999994</v>
      </c>
      <c r="S49" s="58">
        <v>44</v>
      </c>
      <c r="T49" s="26"/>
    </row>
    <row r="50" spans="1:20" ht="339" customHeight="1" x14ac:dyDescent="0.25">
      <c r="A50" s="57">
        <v>48</v>
      </c>
      <c r="B50" s="43" t="s">
        <v>139</v>
      </c>
      <c r="C50" s="44" t="s">
        <v>140</v>
      </c>
      <c r="D50" s="43" t="s">
        <v>62</v>
      </c>
      <c r="E50" s="43" t="s">
        <v>63</v>
      </c>
      <c r="F50" s="43" t="s">
        <v>46</v>
      </c>
      <c r="G50" s="43">
        <v>60</v>
      </c>
      <c r="H50" s="45">
        <v>100555</v>
      </c>
      <c r="I50" s="45">
        <v>166600</v>
      </c>
      <c r="J50" s="45">
        <v>101150</v>
      </c>
      <c r="K50" s="45">
        <f>AVERAGE(TablaMatrizPrecios[[#This Row],[EPR unit.]:[SOLVIAL unit.]])</f>
        <v>122768.33333333333</v>
      </c>
      <c r="L50" s="45">
        <f t="shared" si="5"/>
        <v>7366100</v>
      </c>
      <c r="M50" s="27">
        <v>0.19</v>
      </c>
      <c r="N50" s="45">
        <f t="shared" si="6"/>
        <v>6190000</v>
      </c>
      <c r="O50" s="45">
        <f t="shared" si="7"/>
        <v>1176100</v>
      </c>
      <c r="P50" s="43" t="s">
        <v>64</v>
      </c>
      <c r="Q50" s="47">
        <f t="shared" si="8"/>
        <v>103166</v>
      </c>
      <c r="R50" s="48">
        <f t="shared" si="9"/>
        <v>122767.54</v>
      </c>
      <c r="S50" s="58">
        <v>45</v>
      </c>
      <c r="T50" s="26"/>
    </row>
    <row r="51" spans="1:20" ht="236.25" customHeight="1" thickBot="1" x14ac:dyDescent="0.3">
      <c r="A51" s="59">
        <v>49</v>
      </c>
      <c r="B51" s="60" t="s">
        <v>141</v>
      </c>
      <c r="C51" s="61" t="s">
        <v>142</v>
      </c>
      <c r="D51" s="60" t="s">
        <v>62</v>
      </c>
      <c r="E51" s="60" t="s">
        <v>63</v>
      </c>
      <c r="F51" s="60" t="s">
        <v>46</v>
      </c>
      <c r="G51" s="60">
        <v>3</v>
      </c>
      <c r="H51" s="62">
        <v>41055</v>
      </c>
      <c r="I51" s="62">
        <v>166600</v>
      </c>
      <c r="J51" s="62">
        <v>154700</v>
      </c>
      <c r="K51" s="62">
        <f>AVERAGE(TablaMatrizPrecios[[#This Row],[EPR unit.]:[SOLVIAL unit.]])</f>
        <v>120785</v>
      </c>
      <c r="L51" s="62">
        <f t="shared" si="5"/>
        <v>362355</v>
      </c>
      <c r="M51" s="63">
        <v>0.19</v>
      </c>
      <c r="N51" s="62">
        <f t="shared" si="6"/>
        <v>304500</v>
      </c>
      <c r="O51" s="62">
        <f t="shared" si="7"/>
        <v>57855</v>
      </c>
      <c r="P51" s="60" t="s">
        <v>64</v>
      </c>
      <c r="Q51" s="64">
        <f t="shared" si="8"/>
        <v>101500</v>
      </c>
      <c r="R51" s="65">
        <f t="shared" si="9"/>
        <v>120785</v>
      </c>
      <c r="S51" s="66">
        <v>46</v>
      </c>
      <c r="T51" s="26"/>
    </row>
    <row r="52" spans="1:20" ht="17.25" customHeight="1" x14ac:dyDescent="0.25">
      <c r="T52" s="19"/>
    </row>
    <row r="53" spans="1:20" ht="15.75" customHeight="1" x14ac:dyDescent="0.25">
      <c r="A53" s="28"/>
      <c r="B53" s="28"/>
      <c r="C53" s="29"/>
      <c r="D53" s="28"/>
      <c r="E53" s="28"/>
      <c r="F53" s="28"/>
      <c r="G53" s="28"/>
      <c r="H53" s="30"/>
      <c r="I53" s="30"/>
      <c r="J53" s="30"/>
      <c r="K53" s="30"/>
      <c r="L53" s="30"/>
      <c r="M53" s="31"/>
      <c r="N53" s="30"/>
      <c r="O53" s="30"/>
      <c r="P53" s="28"/>
      <c r="Q53" s="21" t="s">
        <v>143</v>
      </c>
      <c r="T53" s="32"/>
    </row>
    <row r="54" spans="1:20" ht="62.25" customHeight="1" x14ac:dyDescent="0.25">
      <c r="A54" s="84" t="s">
        <v>144</v>
      </c>
      <c r="B54" s="84"/>
      <c r="C54" s="84"/>
      <c r="D54" s="84"/>
      <c r="E54" s="84"/>
      <c r="F54" s="84"/>
      <c r="G54" s="84"/>
      <c r="H54" s="84"/>
      <c r="I54" s="84"/>
      <c r="J54" s="84"/>
      <c r="K54" s="84"/>
      <c r="L54" s="39">
        <f>SUM(L3:L51)</f>
        <v>81693552.150000006</v>
      </c>
      <c r="M54" s="40"/>
      <c r="N54" s="39">
        <f>SUM(N3:N51)</f>
        <v>68760318.333333343</v>
      </c>
      <c r="O54" s="39">
        <f>SUM(O3:O51)</f>
        <v>12933233.816666668</v>
      </c>
      <c r="P54" s="41"/>
      <c r="Q54" s="42">
        <f>SUMPRODUCT(G3:G51,Q3:Q51)</f>
        <v>68759979</v>
      </c>
      <c r="R54" s="39">
        <f>SUMPRODUCT(G3:G51,R3:R51)</f>
        <v>81693149.610000014</v>
      </c>
      <c r="T54" s="33"/>
    </row>
    <row r="56" spans="1:20" ht="94.5" customHeight="1" x14ac:dyDescent="0.25">
      <c r="A56" s="85" t="s">
        <v>145</v>
      </c>
      <c r="B56" s="85"/>
      <c r="C56" s="85"/>
      <c r="D56" s="85"/>
      <c r="E56" s="85"/>
      <c r="F56" s="85"/>
      <c r="G56" s="85"/>
      <c r="H56" s="85"/>
      <c r="I56" s="85"/>
      <c r="J56" s="85"/>
      <c r="K56" s="85"/>
      <c r="L56" s="85"/>
      <c r="M56" s="85"/>
      <c r="N56" s="85"/>
      <c r="O56" s="85"/>
      <c r="P56" s="85"/>
    </row>
    <row r="57" spans="1:20" ht="79.5" customHeight="1" x14ac:dyDescent="0.25">
      <c r="A57" s="85" t="s">
        <v>146</v>
      </c>
      <c r="B57" s="85"/>
      <c r="C57" s="85"/>
      <c r="D57" s="85"/>
      <c r="E57" s="85"/>
      <c r="F57" s="85"/>
      <c r="G57" s="85"/>
      <c r="H57" s="85"/>
      <c r="I57" s="85"/>
      <c r="J57" s="85"/>
      <c r="K57" s="85"/>
      <c r="L57" s="85"/>
      <c r="M57" s="85"/>
      <c r="N57" s="85"/>
      <c r="O57" s="85"/>
      <c r="P57" s="85"/>
    </row>
    <row r="58" spans="1:20" ht="61.5" customHeight="1" x14ac:dyDescent="0.25">
      <c r="A58" s="85" t="s">
        <v>147</v>
      </c>
      <c r="B58" s="85"/>
      <c r="C58" s="85"/>
      <c r="D58" s="85"/>
      <c r="E58" s="85"/>
      <c r="F58" s="85"/>
      <c r="G58" s="85"/>
      <c r="H58" s="85"/>
      <c r="I58" s="85"/>
      <c r="J58" s="85"/>
      <c r="K58" s="85"/>
      <c r="L58" s="85"/>
      <c r="M58" s="85"/>
      <c r="N58" s="85"/>
      <c r="O58" s="85"/>
      <c r="P58" s="85"/>
    </row>
    <row r="59" spans="1:20" x14ac:dyDescent="0.25">
      <c r="A59" s="34"/>
    </row>
  </sheetData>
  <mergeCells count="5">
    <mergeCell ref="A54:K54"/>
    <mergeCell ref="A56:P56"/>
    <mergeCell ref="A57:P57"/>
    <mergeCell ref="A58:P58"/>
    <mergeCell ref="A1:S1"/>
  </mergeCells>
  <conditionalFormatting sqref="M3:M51">
    <cfRule type="expression" dxfId="0" priority="2">
      <formula>$M3=0</formula>
    </cfRule>
  </conditionalFormatting>
  <pageMargins left="0.7" right="0.7" top="0.75" bottom="0.75" header="0.511811023622047" footer="0.511811023622047"/>
  <pageSetup paperSize="9" orientation="portrait" horizontalDpi="300" verticalDpi="30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2"/>
  <sheetViews>
    <sheetView topLeftCell="A45" zoomScaleNormal="100" workbookViewId="0">
      <selection activeCell="E43" sqref="E43"/>
    </sheetView>
  </sheetViews>
  <sheetFormatPr baseColWidth="10" defaultColWidth="8.85546875" defaultRowHeight="15.75" x14ac:dyDescent="0.25"/>
  <cols>
    <col min="1" max="1" width="6" style="21" customWidth="1"/>
    <col min="2" max="2" width="51.28515625" style="35" customWidth="1"/>
    <col min="3" max="3" width="22" style="21" customWidth="1"/>
    <col min="4" max="4" width="8.85546875" style="21"/>
    <col min="5" max="5" width="77" style="21" customWidth="1"/>
    <col min="6" max="6" width="22" style="21" customWidth="1"/>
    <col min="7" max="16384" width="8.85546875" style="21"/>
  </cols>
  <sheetData>
    <row r="1" spans="1:5" ht="15.75" customHeight="1" thickBot="1" x14ac:dyDescent="0.3">
      <c r="A1" s="87" t="s">
        <v>148</v>
      </c>
      <c r="B1" s="87"/>
      <c r="C1" s="87"/>
      <c r="D1" s="87"/>
      <c r="E1" s="87"/>
    </row>
    <row r="2" spans="1:5" ht="15.75" customHeight="1" x14ac:dyDescent="0.25">
      <c r="A2" s="67" t="s">
        <v>41</v>
      </c>
      <c r="B2" s="68" t="s">
        <v>42</v>
      </c>
      <c r="C2" s="68" t="s">
        <v>149</v>
      </c>
      <c r="D2" s="68" t="s">
        <v>150</v>
      </c>
      <c r="E2" s="68" t="s">
        <v>151</v>
      </c>
    </row>
    <row r="3" spans="1:5" ht="47.25" customHeight="1" x14ac:dyDescent="0.25">
      <c r="A3" s="69">
        <v>1</v>
      </c>
      <c r="B3" s="24" t="s">
        <v>60</v>
      </c>
      <c r="C3" s="24" t="s">
        <v>152</v>
      </c>
      <c r="D3" s="25">
        <v>0.19</v>
      </c>
      <c r="E3" s="24" t="s">
        <v>153</v>
      </c>
    </row>
    <row r="4" spans="1:5" ht="47.25" customHeight="1" x14ac:dyDescent="0.25">
      <c r="A4" s="69">
        <v>2</v>
      </c>
      <c r="B4" s="24" t="s">
        <v>65</v>
      </c>
      <c r="C4" s="24" t="s">
        <v>152</v>
      </c>
      <c r="D4" s="25">
        <v>0.19</v>
      </c>
      <c r="E4" s="24" t="s">
        <v>153</v>
      </c>
    </row>
    <row r="5" spans="1:5" ht="47.25" customHeight="1" x14ac:dyDescent="0.25">
      <c r="A5" s="69">
        <v>3</v>
      </c>
      <c r="B5" s="24" t="s">
        <v>65</v>
      </c>
      <c r="C5" s="24" t="s">
        <v>152</v>
      </c>
      <c r="D5" s="25">
        <v>0.19</v>
      </c>
      <c r="E5" s="24" t="s">
        <v>153</v>
      </c>
    </row>
    <row r="6" spans="1:5" ht="47.25" customHeight="1" x14ac:dyDescent="0.25">
      <c r="A6" s="69">
        <v>4</v>
      </c>
      <c r="B6" s="24" t="s">
        <v>65</v>
      </c>
      <c r="C6" s="24" t="s">
        <v>152</v>
      </c>
      <c r="D6" s="25">
        <v>0.19</v>
      </c>
      <c r="E6" s="24" t="s">
        <v>153</v>
      </c>
    </row>
    <row r="7" spans="1:5" ht="47.25" customHeight="1" x14ac:dyDescent="0.25">
      <c r="A7" s="69">
        <v>5</v>
      </c>
      <c r="B7" s="24" t="s">
        <v>65</v>
      </c>
      <c r="C7" s="24" t="s">
        <v>152</v>
      </c>
      <c r="D7" s="25">
        <v>0.19</v>
      </c>
      <c r="E7" s="24" t="s">
        <v>153</v>
      </c>
    </row>
    <row r="8" spans="1:5" ht="47.25" customHeight="1" x14ac:dyDescent="0.25">
      <c r="A8" s="69">
        <v>6</v>
      </c>
      <c r="B8" s="24" t="s">
        <v>71</v>
      </c>
      <c r="C8" s="24" t="s">
        <v>152</v>
      </c>
      <c r="D8" s="25">
        <v>0.19</v>
      </c>
      <c r="E8" s="24" t="s">
        <v>153</v>
      </c>
    </row>
    <row r="9" spans="1:5" ht="47.25" customHeight="1" x14ac:dyDescent="0.25">
      <c r="A9" s="69">
        <v>7</v>
      </c>
      <c r="B9" s="24" t="s">
        <v>71</v>
      </c>
      <c r="C9" s="24" t="s">
        <v>152</v>
      </c>
      <c r="D9" s="25">
        <v>0.19</v>
      </c>
      <c r="E9" s="24" t="s">
        <v>153</v>
      </c>
    </row>
    <row r="10" spans="1:5" ht="47.25" customHeight="1" x14ac:dyDescent="0.25">
      <c r="A10" s="69">
        <v>8</v>
      </c>
      <c r="B10" s="24" t="s">
        <v>71</v>
      </c>
      <c r="C10" s="24" t="s">
        <v>152</v>
      </c>
      <c r="D10" s="25">
        <v>0.19</v>
      </c>
      <c r="E10" s="24" t="s">
        <v>153</v>
      </c>
    </row>
    <row r="11" spans="1:5" ht="47.25" customHeight="1" x14ac:dyDescent="0.25">
      <c r="A11" s="69">
        <v>9</v>
      </c>
      <c r="B11" s="24" t="s">
        <v>77</v>
      </c>
      <c r="C11" s="24" t="s">
        <v>152</v>
      </c>
      <c r="D11" s="25">
        <v>0.19</v>
      </c>
      <c r="E11" s="24" t="s">
        <v>153</v>
      </c>
    </row>
    <row r="12" spans="1:5" ht="47.25" customHeight="1" x14ac:dyDescent="0.25">
      <c r="A12" s="69">
        <v>10</v>
      </c>
      <c r="B12" s="24" t="s">
        <v>77</v>
      </c>
      <c r="C12" s="24" t="s">
        <v>152</v>
      </c>
      <c r="D12" s="25">
        <v>0.19</v>
      </c>
      <c r="E12" s="24" t="s">
        <v>153</v>
      </c>
    </row>
    <row r="13" spans="1:5" ht="47.25" customHeight="1" x14ac:dyDescent="0.25">
      <c r="A13" s="69">
        <v>11</v>
      </c>
      <c r="B13" s="24" t="s">
        <v>81</v>
      </c>
      <c r="C13" s="24" t="s">
        <v>152</v>
      </c>
      <c r="D13" s="25">
        <v>0.19</v>
      </c>
      <c r="E13" s="24" t="s">
        <v>153</v>
      </c>
    </row>
    <row r="14" spans="1:5" ht="47.25" customHeight="1" x14ac:dyDescent="0.25">
      <c r="A14" s="69">
        <v>12</v>
      </c>
      <c r="B14" s="24" t="s">
        <v>81</v>
      </c>
      <c r="C14" s="24" t="s">
        <v>152</v>
      </c>
      <c r="D14" s="25">
        <v>0.19</v>
      </c>
      <c r="E14" s="24" t="s">
        <v>153</v>
      </c>
    </row>
    <row r="15" spans="1:5" ht="47.25" customHeight="1" x14ac:dyDescent="0.25">
      <c r="A15" s="69">
        <v>13</v>
      </c>
      <c r="B15" s="24" t="s">
        <v>81</v>
      </c>
      <c r="C15" s="24" t="s">
        <v>152</v>
      </c>
      <c r="D15" s="25">
        <v>0.19</v>
      </c>
      <c r="E15" s="24" t="s">
        <v>153</v>
      </c>
    </row>
    <row r="16" spans="1:5" ht="47.25" customHeight="1" x14ac:dyDescent="0.25">
      <c r="A16" s="69">
        <v>14</v>
      </c>
      <c r="B16" s="24" t="s">
        <v>83</v>
      </c>
      <c r="C16" s="24" t="s">
        <v>152</v>
      </c>
      <c r="D16" s="25">
        <v>0.19</v>
      </c>
      <c r="E16" s="24" t="s">
        <v>153</v>
      </c>
    </row>
    <row r="17" spans="1:5" ht="47.25" customHeight="1" x14ac:dyDescent="0.25">
      <c r="A17" s="69">
        <v>15</v>
      </c>
      <c r="B17" s="24" t="s">
        <v>83</v>
      </c>
      <c r="C17" s="24" t="s">
        <v>152</v>
      </c>
      <c r="D17" s="25">
        <v>0.19</v>
      </c>
      <c r="E17" s="24" t="s">
        <v>153</v>
      </c>
    </row>
    <row r="18" spans="1:5" ht="47.25" customHeight="1" x14ac:dyDescent="0.25">
      <c r="A18" s="69">
        <v>16</v>
      </c>
      <c r="B18" s="24" t="s">
        <v>83</v>
      </c>
      <c r="C18" s="24" t="s">
        <v>152</v>
      </c>
      <c r="D18" s="25">
        <v>0.19</v>
      </c>
      <c r="E18" s="24" t="s">
        <v>153</v>
      </c>
    </row>
    <row r="19" spans="1:5" ht="47.25" customHeight="1" x14ac:dyDescent="0.25">
      <c r="A19" s="69">
        <v>17</v>
      </c>
      <c r="B19" s="24" t="s">
        <v>83</v>
      </c>
      <c r="C19" s="24" t="s">
        <v>152</v>
      </c>
      <c r="D19" s="25">
        <v>0.19</v>
      </c>
      <c r="E19" s="24" t="s">
        <v>153</v>
      </c>
    </row>
    <row r="20" spans="1:5" ht="47.25" customHeight="1" x14ac:dyDescent="0.25">
      <c r="A20" s="69">
        <v>18</v>
      </c>
      <c r="B20" s="24" t="s">
        <v>83</v>
      </c>
      <c r="C20" s="24" t="s">
        <v>152</v>
      </c>
      <c r="D20" s="25">
        <v>0.19</v>
      </c>
      <c r="E20" s="24" t="s">
        <v>153</v>
      </c>
    </row>
    <row r="21" spans="1:5" ht="47.25" customHeight="1" x14ac:dyDescent="0.25">
      <c r="A21" s="69">
        <v>19</v>
      </c>
      <c r="B21" s="24" t="s">
        <v>83</v>
      </c>
      <c r="C21" s="24" t="s">
        <v>152</v>
      </c>
      <c r="D21" s="25">
        <v>0.19</v>
      </c>
      <c r="E21" s="24" t="s">
        <v>153</v>
      </c>
    </row>
    <row r="22" spans="1:5" ht="47.25" customHeight="1" x14ac:dyDescent="0.25">
      <c r="A22" s="69">
        <v>20</v>
      </c>
      <c r="B22" s="24" t="s">
        <v>91</v>
      </c>
      <c r="C22" s="24" t="s">
        <v>152</v>
      </c>
      <c r="D22" s="25">
        <v>0.19</v>
      </c>
      <c r="E22" s="24" t="s">
        <v>153</v>
      </c>
    </row>
    <row r="23" spans="1:5" ht="47.25" customHeight="1" x14ac:dyDescent="0.25">
      <c r="A23" s="69">
        <v>21</v>
      </c>
      <c r="B23" s="24" t="s">
        <v>91</v>
      </c>
      <c r="C23" s="24" t="s">
        <v>152</v>
      </c>
      <c r="D23" s="25">
        <v>0.19</v>
      </c>
      <c r="E23" s="24" t="s">
        <v>153</v>
      </c>
    </row>
    <row r="24" spans="1:5" ht="47.25" customHeight="1" x14ac:dyDescent="0.25">
      <c r="A24" s="69">
        <v>22</v>
      </c>
      <c r="B24" s="24" t="s">
        <v>91</v>
      </c>
      <c r="C24" s="24" t="s">
        <v>152</v>
      </c>
      <c r="D24" s="25">
        <v>0.19</v>
      </c>
      <c r="E24" s="24" t="s">
        <v>153</v>
      </c>
    </row>
    <row r="25" spans="1:5" ht="47.25" customHeight="1" x14ac:dyDescent="0.25">
      <c r="A25" s="69">
        <v>23</v>
      </c>
      <c r="B25" s="24" t="s">
        <v>91</v>
      </c>
      <c r="C25" s="24" t="s">
        <v>152</v>
      </c>
      <c r="D25" s="25">
        <v>0.19</v>
      </c>
      <c r="E25" s="24" t="s">
        <v>153</v>
      </c>
    </row>
    <row r="26" spans="1:5" ht="47.25" customHeight="1" x14ac:dyDescent="0.25">
      <c r="A26" s="69">
        <v>24</v>
      </c>
      <c r="B26" s="24" t="s">
        <v>91</v>
      </c>
      <c r="C26" s="24" t="s">
        <v>152</v>
      </c>
      <c r="D26" s="25">
        <v>0.19</v>
      </c>
      <c r="E26" s="24" t="s">
        <v>153</v>
      </c>
    </row>
    <row r="27" spans="1:5" ht="47.25" customHeight="1" x14ac:dyDescent="0.25">
      <c r="A27" s="69">
        <v>25</v>
      </c>
      <c r="B27" s="24" t="s">
        <v>94</v>
      </c>
      <c r="C27" s="24" t="s">
        <v>154</v>
      </c>
      <c r="D27" s="25">
        <v>0</v>
      </c>
      <c r="E27" s="24" t="s">
        <v>155</v>
      </c>
    </row>
    <row r="28" spans="1:5" ht="47.25" customHeight="1" x14ac:dyDescent="0.25">
      <c r="A28" s="69">
        <v>26</v>
      </c>
      <c r="B28" s="24" t="s">
        <v>97</v>
      </c>
      <c r="C28" s="24" t="s">
        <v>152</v>
      </c>
      <c r="D28" s="25">
        <v>0.19</v>
      </c>
      <c r="E28" s="24" t="s">
        <v>153</v>
      </c>
    </row>
    <row r="29" spans="1:5" ht="78.75" customHeight="1" x14ac:dyDescent="0.25">
      <c r="A29" s="69">
        <v>27</v>
      </c>
      <c r="B29" s="24" t="s">
        <v>99</v>
      </c>
      <c r="C29" s="24" t="s">
        <v>154</v>
      </c>
      <c r="D29" s="25">
        <v>0</v>
      </c>
      <c r="E29" s="24" t="s">
        <v>156</v>
      </c>
    </row>
    <row r="30" spans="1:5" ht="47.25" customHeight="1" x14ac:dyDescent="0.25">
      <c r="A30" s="69">
        <v>28</v>
      </c>
      <c r="B30" s="24" t="s">
        <v>101</v>
      </c>
      <c r="C30" s="24" t="s">
        <v>152</v>
      </c>
      <c r="D30" s="25">
        <v>0.19</v>
      </c>
      <c r="E30" s="24" t="s">
        <v>153</v>
      </c>
    </row>
    <row r="31" spans="1:5" ht="47.25" customHeight="1" x14ac:dyDescent="0.25">
      <c r="A31" s="69">
        <v>29</v>
      </c>
      <c r="B31" s="24" t="s">
        <v>105</v>
      </c>
      <c r="C31" s="24" t="s">
        <v>152</v>
      </c>
      <c r="D31" s="25">
        <v>0.19</v>
      </c>
      <c r="E31" s="24" t="s">
        <v>153</v>
      </c>
    </row>
    <row r="32" spans="1:5" ht="47.25" customHeight="1" x14ac:dyDescent="0.25">
      <c r="A32" s="69">
        <v>30</v>
      </c>
      <c r="B32" s="24" t="s">
        <v>107</v>
      </c>
      <c r="C32" s="24" t="s">
        <v>152</v>
      </c>
      <c r="D32" s="25">
        <v>0.19</v>
      </c>
      <c r="E32" s="24" t="s">
        <v>153</v>
      </c>
    </row>
    <row r="33" spans="1:5" ht="47.25" customHeight="1" x14ac:dyDescent="0.25">
      <c r="A33" s="69">
        <v>31</v>
      </c>
      <c r="B33" s="24" t="s">
        <v>109</v>
      </c>
      <c r="C33" s="24" t="s">
        <v>152</v>
      </c>
      <c r="D33" s="25">
        <v>0.19</v>
      </c>
      <c r="E33" s="24" t="s">
        <v>153</v>
      </c>
    </row>
    <row r="34" spans="1:5" ht="47.25" customHeight="1" x14ac:dyDescent="0.25">
      <c r="A34" s="69">
        <v>32</v>
      </c>
      <c r="B34" s="24" t="s">
        <v>111</v>
      </c>
      <c r="C34" s="24" t="s">
        <v>154</v>
      </c>
      <c r="D34" s="25">
        <v>0</v>
      </c>
      <c r="E34" s="24" t="s">
        <v>157</v>
      </c>
    </row>
    <row r="35" spans="1:5" ht="47.25" customHeight="1" x14ac:dyDescent="0.25">
      <c r="A35" s="69">
        <v>33</v>
      </c>
      <c r="B35" s="24" t="s">
        <v>113</v>
      </c>
      <c r="C35" s="24" t="s">
        <v>152</v>
      </c>
      <c r="D35" s="25">
        <v>0.19</v>
      </c>
      <c r="E35" s="24" t="s">
        <v>153</v>
      </c>
    </row>
    <row r="36" spans="1:5" ht="47.25" customHeight="1" x14ac:dyDescent="0.25">
      <c r="A36" s="69">
        <v>34</v>
      </c>
      <c r="B36" s="24" t="s">
        <v>113</v>
      </c>
      <c r="C36" s="24" t="s">
        <v>152</v>
      </c>
      <c r="D36" s="25">
        <v>0.19</v>
      </c>
      <c r="E36" s="24" t="s">
        <v>153</v>
      </c>
    </row>
    <row r="37" spans="1:5" ht="47.25" customHeight="1" x14ac:dyDescent="0.25">
      <c r="A37" s="69">
        <v>35</v>
      </c>
      <c r="B37" s="24" t="s">
        <v>115</v>
      </c>
      <c r="C37" s="24" t="s">
        <v>154</v>
      </c>
      <c r="D37" s="25">
        <v>0</v>
      </c>
      <c r="E37" s="24" t="s">
        <v>158</v>
      </c>
    </row>
    <row r="38" spans="1:5" ht="47.25" customHeight="1" x14ac:dyDescent="0.25">
      <c r="A38" s="69">
        <v>36</v>
      </c>
      <c r="B38" s="24" t="s">
        <v>117</v>
      </c>
      <c r="C38" s="24" t="s">
        <v>152</v>
      </c>
      <c r="D38" s="25">
        <v>0.19</v>
      </c>
      <c r="E38" s="24" t="s">
        <v>153</v>
      </c>
    </row>
    <row r="39" spans="1:5" ht="47.25" customHeight="1" x14ac:dyDescent="0.25">
      <c r="A39" s="69">
        <v>37</v>
      </c>
      <c r="B39" s="24" t="s">
        <v>119</v>
      </c>
      <c r="C39" s="24" t="s">
        <v>152</v>
      </c>
      <c r="D39" s="25">
        <v>0.19</v>
      </c>
      <c r="E39" s="24" t="s">
        <v>153</v>
      </c>
    </row>
    <row r="40" spans="1:5" ht="47.25" customHeight="1" x14ac:dyDescent="0.25">
      <c r="A40" s="69">
        <v>38</v>
      </c>
      <c r="B40" s="24" t="s">
        <v>121</v>
      </c>
      <c r="C40" s="24" t="s">
        <v>152</v>
      </c>
      <c r="D40" s="25">
        <v>0.19</v>
      </c>
      <c r="E40" s="24" t="s">
        <v>153</v>
      </c>
    </row>
    <row r="41" spans="1:5" ht="86.25" customHeight="1" x14ac:dyDescent="0.25">
      <c r="A41" s="69">
        <v>39</v>
      </c>
      <c r="B41" s="24" t="s">
        <v>123</v>
      </c>
      <c r="C41" s="24" t="s">
        <v>154</v>
      </c>
      <c r="D41" s="25">
        <v>0</v>
      </c>
      <c r="E41" s="24" t="s">
        <v>159</v>
      </c>
    </row>
    <row r="42" spans="1:5" ht="47.25" customHeight="1" x14ac:dyDescent="0.25">
      <c r="A42" s="69">
        <v>40</v>
      </c>
      <c r="B42" s="24" t="s">
        <v>126</v>
      </c>
      <c r="C42" s="24" t="s">
        <v>152</v>
      </c>
      <c r="D42" s="25">
        <v>0.19</v>
      </c>
      <c r="E42" s="24" t="s">
        <v>153</v>
      </c>
    </row>
    <row r="43" spans="1:5" ht="47.25" customHeight="1" x14ac:dyDescent="0.25">
      <c r="A43" s="69">
        <v>41</v>
      </c>
      <c r="B43" s="24" t="s">
        <v>128</v>
      </c>
      <c r="C43" s="24" t="s">
        <v>152</v>
      </c>
      <c r="D43" s="25">
        <v>0.19</v>
      </c>
      <c r="E43" s="24" t="s">
        <v>153</v>
      </c>
    </row>
    <row r="44" spans="1:5" ht="47.25" customHeight="1" x14ac:dyDescent="0.25">
      <c r="A44" s="69">
        <v>42</v>
      </c>
      <c r="B44" s="24" t="s">
        <v>131</v>
      </c>
      <c r="C44" s="24" t="s">
        <v>152</v>
      </c>
      <c r="D44" s="25">
        <v>0.19</v>
      </c>
      <c r="E44" s="24" t="s">
        <v>153</v>
      </c>
    </row>
    <row r="45" spans="1:5" ht="47.25" customHeight="1" x14ac:dyDescent="0.25">
      <c r="A45" s="69">
        <v>43</v>
      </c>
      <c r="B45" s="24" t="s">
        <v>134</v>
      </c>
      <c r="C45" s="24" t="s">
        <v>152</v>
      </c>
      <c r="D45" s="25">
        <v>0.19</v>
      </c>
      <c r="E45" s="24" t="s">
        <v>153</v>
      </c>
    </row>
    <row r="46" spans="1:5" ht="47.25" customHeight="1" x14ac:dyDescent="0.25">
      <c r="A46" s="69">
        <v>44</v>
      </c>
      <c r="B46" s="24" t="s">
        <v>136</v>
      </c>
      <c r="C46" s="24" t="s">
        <v>152</v>
      </c>
      <c r="D46" s="25">
        <v>0.19</v>
      </c>
      <c r="E46" s="24" t="s">
        <v>153</v>
      </c>
    </row>
    <row r="47" spans="1:5" ht="47.25" customHeight="1" x14ac:dyDescent="0.25">
      <c r="A47" s="69">
        <v>45</v>
      </c>
      <c r="B47" s="24" t="s">
        <v>136</v>
      </c>
      <c r="C47" s="24" t="s">
        <v>152</v>
      </c>
      <c r="D47" s="25">
        <v>0.19</v>
      </c>
      <c r="E47" s="24" t="s">
        <v>153</v>
      </c>
    </row>
    <row r="48" spans="1:5" ht="47.25" customHeight="1" x14ac:dyDescent="0.25">
      <c r="A48" s="69">
        <v>46</v>
      </c>
      <c r="B48" s="24" t="s">
        <v>136</v>
      </c>
      <c r="C48" s="24" t="s">
        <v>152</v>
      </c>
      <c r="D48" s="25">
        <v>0.19</v>
      </c>
      <c r="E48" s="24" t="s">
        <v>153</v>
      </c>
    </row>
    <row r="49" spans="1:5" ht="47.25" customHeight="1" x14ac:dyDescent="0.25">
      <c r="A49" s="69">
        <v>47</v>
      </c>
      <c r="B49" s="24" t="s">
        <v>136</v>
      </c>
      <c r="C49" s="24" t="s">
        <v>152</v>
      </c>
      <c r="D49" s="25">
        <v>0.19</v>
      </c>
      <c r="E49" s="24" t="s">
        <v>153</v>
      </c>
    </row>
    <row r="50" spans="1:5" ht="47.25" customHeight="1" x14ac:dyDescent="0.25">
      <c r="A50" s="69">
        <v>48</v>
      </c>
      <c r="B50" s="24" t="s">
        <v>139</v>
      </c>
      <c r="C50" s="24" t="s">
        <v>152</v>
      </c>
      <c r="D50" s="25">
        <v>0.19</v>
      </c>
      <c r="E50" s="24" t="s">
        <v>153</v>
      </c>
    </row>
    <row r="51" spans="1:5" ht="47.25" customHeight="1" thickBot="1" x14ac:dyDescent="0.3">
      <c r="A51" s="70">
        <v>49</v>
      </c>
      <c r="B51" s="71" t="s">
        <v>141</v>
      </c>
      <c r="C51" s="71" t="s">
        <v>152</v>
      </c>
      <c r="D51" s="72">
        <v>0.19</v>
      </c>
      <c r="E51" s="71" t="s">
        <v>153</v>
      </c>
    </row>
    <row r="52" spans="1:5" ht="47.25" customHeight="1" x14ac:dyDescent="0.25"/>
    <row r="53" spans="1:5" ht="15.75" customHeight="1" x14ac:dyDescent="0.25">
      <c r="A53" s="28"/>
      <c r="B53" s="36"/>
      <c r="C53" s="28"/>
      <c r="D53" s="31"/>
      <c r="E53" s="28"/>
    </row>
    <row r="54" spans="1:5" ht="15.75" customHeight="1" x14ac:dyDescent="0.25">
      <c r="A54" s="28"/>
      <c r="B54" s="36"/>
      <c r="C54" s="28"/>
      <c r="D54" s="31"/>
      <c r="E54" s="28"/>
    </row>
    <row r="55" spans="1:5" ht="15.75" customHeight="1" x14ac:dyDescent="0.25">
      <c r="A55" s="28"/>
      <c r="B55" s="36"/>
      <c r="C55" s="28"/>
      <c r="D55" s="31"/>
      <c r="E55" s="28"/>
    </row>
    <row r="56" spans="1:5" ht="15.75" customHeight="1" x14ac:dyDescent="0.25">
      <c r="A56" s="28"/>
      <c r="B56" s="36"/>
      <c r="C56" s="28"/>
      <c r="D56" s="31"/>
      <c r="E56" s="28"/>
    </row>
    <row r="57" spans="1:5" ht="15.75" customHeight="1" x14ac:dyDescent="0.25">
      <c r="A57" s="28"/>
      <c r="B57" s="36"/>
      <c r="C57" s="28"/>
      <c r="D57" s="31"/>
      <c r="E57" s="28"/>
    </row>
    <row r="58" spans="1:5" ht="15.75" customHeight="1" x14ac:dyDescent="0.25">
      <c r="A58" s="28"/>
      <c r="B58" s="36"/>
      <c r="C58" s="28"/>
      <c r="D58" s="31"/>
      <c r="E58" s="28"/>
    </row>
    <row r="59" spans="1:5" ht="15.75" customHeight="1" x14ac:dyDescent="0.25">
      <c r="A59" s="28"/>
      <c r="B59" s="36"/>
      <c r="C59" s="28"/>
      <c r="D59" s="31"/>
      <c r="E59" s="28"/>
    </row>
    <row r="60" spans="1:5" ht="15.75" customHeight="1" x14ac:dyDescent="0.25">
      <c r="A60" s="28"/>
      <c r="B60" s="36"/>
      <c r="C60" s="28"/>
      <c r="D60" s="31"/>
      <c r="E60" s="28"/>
    </row>
    <row r="61" spans="1:5" ht="15.75" customHeight="1" x14ac:dyDescent="0.25">
      <c r="A61" s="28"/>
      <c r="B61" s="36"/>
      <c r="C61" s="28"/>
      <c r="D61" s="31"/>
      <c r="E61" s="28"/>
    </row>
    <row r="62" spans="1:5" ht="15.75" customHeight="1" x14ac:dyDescent="0.25">
      <c r="A62" s="28"/>
      <c r="B62" s="36"/>
      <c r="C62" s="28"/>
      <c r="D62" s="31"/>
      <c r="E62" s="28"/>
    </row>
  </sheetData>
  <mergeCells count="1">
    <mergeCell ref="A1:E1"/>
  </mergeCells>
  <pageMargins left="0.7" right="0.7" top="0.75" bottom="0.75" header="0.511811023622047" footer="0.511811023622047"/>
  <pageSetup paperSize="9" orientation="portrait" horizontalDpi="300" verticalDpi="300"/>
  <tableParts count="1">
    <tablePart r:id="rId1"/>
  </tablePart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Resumen</vt:lpstr>
      <vt:lpstr>Matriz precios</vt:lpstr>
      <vt:lpstr>Soporte IVA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Tatiana Arias Rivera</cp:lastModifiedBy>
  <dcterms:modified xsi:type="dcterms:W3CDTF">2026-09-29T15:56:45Z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2026-07-09T18:13:52Z</dcterms:created>
  <dc:creator>openpyxl</dc:creator>
  <dc:description/>
  <dc:language>en-US</dc:language>
  <cp:lastModifiedBy>Tatiana Arias Rivera</cp:lastModifiedBy>
  <dcterms:modified xsi:type="dcterms:W3CDTF">2026-09-29T13:02:00Z</dcterms:modified>
  <cp:revision>0</cp:revision>
  <dc:subject/>
  <dc:title/>
</cp:coreProperties>
</file>